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prilb\.syncclient\1658009852170\aprilbarrie@hydroottawa.com\1ejNiGWfIIunSCgJ8n7Iij0A7SWxYj2K4\"/>
    </mc:Choice>
  </mc:AlternateContent>
  <bookViews>
    <workbookView xWindow="0" yWindow="0" windowWidth="28800" windowHeight="12435" tabRatio="87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Threshold'!$A$1:$R$128</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85" l="1"/>
  <c r="F130" i="85" l="1"/>
  <c r="F129" i="85"/>
  <c r="F128" i="85"/>
  <c r="F131" i="85" l="1"/>
  <c r="F132" i="85" s="1"/>
  <c r="F127" i="85"/>
  <c r="F126" i="85"/>
  <c r="F125" i="85"/>
  <c r="F124" i="85"/>
  <c r="F123" i="85"/>
  <c r="F122" i="85"/>
  <c r="F121" i="85"/>
  <c r="F120" i="85"/>
  <c r="F119" i="85"/>
  <c r="F118" i="85"/>
  <c r="F117" i="85"/>
  <c r="F116" i="85"/>
  <c r="F115" i="85"/>
  <c r="F114" i="85"/>
  <c r="C125" i="85"/>
  <c r="C124" i="85"/>
  <c r="C123" i="85"/>
  <c r="C122" i="85"/>
  <c r="C121" i="85"/>
  <c r="C120" i="85"/>
  <c r="C119" i="85"/>
  <c r="C118" i="85"/>
  <c r="C117" i="85"/>
  <c r="C116" i="85"/>
  <c r="C115" i="85"/>
  <c r="C114" i="85"/>
  <c r="O125" i="85"/>
  <c r="O124" i="85"/>
  <c r="O123" i="85"/>
  <c r="O122" i="85"/>
  <c r="O121" i="85"/>
  <c r="O120" i="85"/>
  <c r="O119" i="85"/>
  <c r="O118" i="85"/>
  <c r="O117" i="85"/>
  <c r="O116" i="85"/>
  <c r="O115" i="85"/>
  <c r="O114" i="85"/>
  <c r="K125" i="85"/>
  <c r="K124" i="85"/>
  <c r="K123" i="85"/>
  <c r="K122" i="85"/>
  <c r="K121" i="85"/>
  <c r="K120" i="85"/>
  <c r="K119" i="85"/>
  <c r="K118" i="85"/>
  <c r="K117" i="85"/>
  <c r="K116" i="85"/>
  <c r="K115" i="85"/>
  <c r="I125" i="85"/>
  <c r="I124" i="85"/>
  <c r="I123" i="85"/>
  <c r="I122" i="85"/>
  <c r="I121" i="85"/>
  <c r="I120" i="85"/>
  <c r="I119" i="85"/>
  <c r="I118" i="85"/>
  <c r="I117" i="85"/>
  <c r="I116" i="85"/>
  <c r="I115" i="85"/>
  <c r="I114" i="85"/>
  <c r="BC563" i="85"/>
  <c r="BB563" i="85"/>
  <c r="BA563" i="85"/>
  <c r="AZ563" i="85"/>
  <c r="AY563" i="85"/>
  <c r="AX563" i="85"/>
  <c r="AW563" i="85"/>
  <c r="AV563" i="85"/>
  <c r="AU563" i="85"/>
  <c r="AT563" i="85"/>
  <c r="AS563" i="85"/>
  <c r="AR563" i="85"/>
  <c r="AQ563" i="85"/>
  <c r="AP563" i="85"/>
  <c r="AV562" i="85"/>
  <c r="AO562" i="85"/>
  <c r="BB562" i="85" s="1"/>
  <c r="BB561" i="85"/>
  <c r="BA561" i="85"/>
  <c r="AZ561" i="85"/>
  <c r="AV561" i="85"/>
  <c r="AU561" i="85"/>
  <c r="AT561" i="85"/>
  <c r="AS561" i="85"/>
  <c r="AR561" i="85"/>
  <c r="AO561" i="85"/>
  <c r="AY561" i="85" s="1"/>
  <c r="BB560" i="85"/>
  <c r="BA560" i="85"/>
  <c r="AZ560" i="85"/>
  <c r="AY560" i="85"/>
  <c r="AV560" i="85"/>
  <c r="AU560" i="85"/>
  <c r="AT560" i="85"/>
  <c r="AS560" i="85"/>
  <c r="AR560" i="85"/>
  <c r="AQ560" i="85"/>
  <c r="AO560" i="85"/>
  <c r="AX560" i="85" s="1"/>
  <c r="BB559" i="85"/>
  <c r="BA559" i="85"/>
  <c r="AZ559" i="85"/>
  <c r="AY559" i="85"/>
  <c r="AX559" i="85"/>
  <c r="AV559" i="85"/>
  <c r="AU559" i="85"/>
  <c r="AT559" i="85"/>
  <c r="AS559" i="85"/>
  <c r="AR559" i="85"/>
  <c r="AQ559" i="85"/>
  <c r="AP559" i="85"/>
  <c r="AO559" i="85"/>
  <c r="AW559" i="85" s="1"/>
  <c r="AZ558" i="85"/>
  <c r="AR558" i="85"/>
  <c r="AO558" i="85"/>
  <c r="AX558" i="85" s="1"/>
  <c r="AZ557" i="85"/>
  <c r="AY557" i="85"/>
  <c r="AV557" i="85"/>
  <c r="AR557" i="85"/>
  <c r="AQ557" i="85"/>
  <c r="AO557" i="85"/>
  <c r="AW557" i="85" s="1"/>
  <c r="AY556" i="85"/>
  <c r="AX556" i="85"/>
  <c r="AU556" i="85"/>
  <c r="AQ556" i="85"/>
  <c r="AP556" i="85"/>
  <c r="AO556" i="85"/>
  <c r="AV556" i="85" s="1"/>
  <c r="AO555" i="85"/>
  <c r="AV554" i="85"/>
  <c r="AS554" i="85"/>
  <c r="AO554" i="85"/>
  <c r="BB554" i="85" s="1"/>
  <c r="BB553" i="85"/>
  <c r="BA553" i="85"/>
  <c r="AZ553" i="85"/>
  <c r="AV553" i="85"/>
  <c r="AU553" i="85"/>
  <c r="AT553" i="85"/>
  <c r="AS553" i="85"/>
  <c r="AR553" i="85"/>
  <c r="AO553" i="85"/>
  <c r="AY553" i="85" s="1"/>
  <c r="BB552" i="85"/>
  <c r="BA552" i="85"/>
  <c r="AZ552" i="85"/>
  <c r="AY552" i="85"/>
  <c r="AV552" i="85"/>
  <c r="AU552" i="85"/>
  <c r="AT552" i="85"/>
  <c r="AS552" i="85"/>
  <c r="AR552" i="85"/>
  <c r="AQ552" i="85"/>
  <c r="AO552" i="85"/>
  <c r="AX552" i="85" s="1"/>
  <c r="BB551" i="85"/>
  <c r="BA551" i="85"/>
  <c r="AZ551" i="85"/>
  <c r="AY551" i="85"/>
  <c r="AX551" i="85"/>
  <c r="AU551" i="85"/>
  <c r="AT551" i="85"/>
  <c r="AS551" i="85"/>
  <c r="AR551" i="85"/>
  <c r="AQ551" i="85"/>
  <c r="AP551" i="85"/>
  <c r="AO551" i="85"/>
  <c r="AW551" i="85" s="1"/>
  <c r="AZ550" i="85"/>
  <c r="AR550" i="85"/>
  <c r="AO550" i="85"/>
  <c r="AX550" i="85" s="1"/>
  <c r="AZ549" i="85"/>
  <c r="AY549" i="85"/>
  <c r="AV549" i="85"/>
  <c r="AR549" i="85"/>
  <c r="AQ549" i="85"/>
  <c r="AO549" i="85"/>
  <c r="AW549" i="85" s="1"/>
  <c r="AY548" i="85"/>
  <c r="AX548" i="85"/>
  <c r="AU548" i="85"/>
  <c r="AQ548" i="85"/>
  <c r="AP548" i="85"/>
  <c r="AO548" i="85"/>
  <c r="AV548" i="85" s="1"/>
  <c r="AW547" i="85"/>
  <c r="AO547" i="85"/>
  <c r="BA546" i="85"/>
  <c r="AV546" i="85"/>
  <c r="AS546" i="85"/>
  <c r="AO546" i="85"/>
  <c r="BB546" i="85" s="1"/>
  <c r="BB545" i="85"/>
  <c r="BA545" i="85"/>
  <c r="AZ545" i="85"/>
  <c r="AV545" i="85"/>
  <c r="AU545" i="85"/>
  <c r="AT545" i="85"/>
  <c r="AS545" i="85"/>
  <c r="AR545" i="85"/>
  <c r="AO545" i="85"/>
  <c r="AY545" i="85" s="1"/>
  <c r="BB544" i="85"/>
  <c r="BA544" i="85"/>
  <c r="AZ544" i="85"/>
  <c r="AY544" i="85"/>
  <c r="AV544" i="85"/>
  <c r="AU544" i="85"/>
  <c r="AT544" i="85"/>
  <c r="AS544" i="85"/>
  <c r="AR544" i="85"/>
  <c r="AQ544" i="85"/>
  <c r="AO544" i="85"/>
  <c r="AX544" i="85" s="1"/>
  <c r="BB543" i="85"/>
  <c r="BA543" i="85"/>
  <c r="AZ543" i="85"/>
  <c r="AY543" i="85"/>
  <c r="AX543" i="85"/>
  <c r="AU543" i="85"/>
  <c r="AT543" i="85"/>
  <c r="AS543" i="85"/>
  <c r="AR543" i="85"/>
  <c r="AQ543" i="85"/>
  <c r="AP543" i="85"/>
  <c r="AO543" i="85"/>
  <c r="AW543" i="85" s="1"/>
  <c r="AW542" i="85"/>
  <c r="AO542" i="85"/>
  <c r="BA542" i="85" s="1"/>
  <c r="AZ541" i="85"/>
  <c r="AY541" i="85"/>
  <c r="AV541" i="85"/>
  <c r="AR541" i="85"/>
  <c r="AQ541" i="85"/>
  <c r="AO541" i="85"/>
  <c r="AW541" i="85" s="1"/>
  <c r="AY540" i="85"/>
  <c r="AX540" i="85"/>
  <c r="AU540" i="85"/>
  <c r="AQ540" i="85"/>
  <c r="AP540" i="85"/>
  <c r="AO540" i="85"/>
  <c r="AV540" i="85" s="1"/>
  <c r="BB539" i="85"/>
  <c r="AX539" i="85"/>
  <c r="AW539" i="85"/>
  <c r="AP539" i="85"/>
  <c r="AO539" i="85"/>
  <c r="AW538" i="85"/>
  <c r="AO538" i="85"/>
  <c r="BA538" i="85" s="1"/>
  <c r="BB537" i="85"/>
  <c r="BA537" i="85"/>
  <c r="AZ537" i="85"/>
  <c r="AV537" i="85"/>
  <c r="AU537" i="85"/>
  <c r="AT537" i="85"/>
  <c r="AS537" i="85"/>
  <c r="AR537" i="85"/>
  <c r="AO537" i="85"/>
  <c r="AY537" i="85" s="1"/>
  <c r="BB536" i="85"/>
  <c r="BA536" i="85"/>
  <c r="AZ536" i="85"/>
  <c r="AY536" i="85"/>
  <c r="AV536" i="85"/>
  <c r="AU536" i="85"/>
  <c r="AT536" i="85"/>
  <c r="AS536" i="85"/>
  <c r="AR536" i="85"/>
  <c r="AQ536" i="85"/>
  <c r="AO536" i="85"/>
  <c r="AX536" i="85" s="1"/>
  <c r="BB535" i="85"/>
  <c r="BA535" i="85"/>
  <c r="AZ535" i="85"/>
  <c r="AY535" i="85"/>
  <c r="AX535" i="85"/>
  <c r="AU535" i="85"/>
  <c r="AT535" i="85"/>
  <c r="AS535" i="85"/>
  <c r="AR535" i="85"/>
  <c r="AQ535" i="85"/>
  <c r="AP535" i="85"/>
  <c r="AO535" i="85"/>
  <c r="AW535" i="85" s="1"/>
  <c r="AW534" i="85"/>
  <c r="AO534" i="85"/>
  <c r="BA534" i="85" s="1"/>
  <c r="AZ533" i="85"/>
  <c r="AY533" i="85"/>
  <c r="AV533" i="85"/>
  <c r="AR533" i="85"/>
  <c r="AQ533" i="85"/>
  <c r="AP533" i="85"/>
  <c r="AO533" i="85"/>
  <c r="AW533" i="85" s="1"/>
  <c r="AY532" i="85"/>
  <c r="AX532" i="85"/>
  <c r="AU532" i="85"/>
  <c r="AQ532" i="85"/>
  <c r="AP532" i="85"/>
  <c r="AO532" i="85"/>
  <c r="AV532" i="85" s="1"/>
  <c r="AX531" i="85"/>
  <c r="AT531" i="85"/>
  <c r="AO531" i="85"/>
  <c r="BA530" i="85"/>
  <c r="AW530" i="85"/>
  <c r="AV530" i="85"/>
  <c r="AS530" i="85"/>
  <c r="AO530" i="85"/>
  <c r="BB529" i="85"/>
  <c r="BA529" i="85"/>
  <c r="AZ529" i="85"/>
  <c r="AV529" i="85"/>
  <c r="AU529" i="85"/>
  <c r="AT529" i="85"/>
  <c r="AS529" i="85"/>
  <c r="AR529" i="85"/>
  <c r="AO529" i="85"/>
  <c r="AY529" i="85" s="1"/>
  <c r="BB528" i="85"/>
  <c r="BA528" i="85"/>
  <c r="AZ528" i="85"/>
  <c r="AY528" i="85"/>
  <c r="AV528" i="85"/>
  <c r="AU528" i="85"/>
  <c r="AT528" i="85"/>
  <c r="AS528" i="85"/>
  <c r="AR528" i="85"/>
  <c r="AQ528" i="85"/>
  <c r="AO528" i="85"/>
  <c r="AX528" i="85" s="1"/>
  <c r="BB527" i="85"/>
  <c r="BA527" i="85"/>
  <c r="AZ527" i="85"/>
  <c r="AY527" i="85"/>
  <c r="AX527" i="85"/>
  <c r="AV527" i="85"/>
  <c r="AU527" i="85"/>
  <c r="AT527" i="85"/>
  <c r="AS527" i="85"/>
  <c r="AR527" i="85"/>
  <c r="AQ527" i="85"/>
  <c r="BC527" i="85" s="1"/>
  <c r="AP527" i="85"/>
  <c r="AO527" i="85"/>
  <c r="AW527" i="85" s="1"/>
  <c r="BA526" i="85"/>
  <c r="AO526" i="85"/>
  <c r="AZ526" i="85" s="1"/>
  <c r="AZ525" i="85"/>
  <c r="AY525" i="85"/>
  <c r="AX525" i="85"/>
  <c r="AV525" i="85"/>
  <c r="AR525" i="85"/>
  <c r="AQ525" i="85"/>
  <c r="AP525" i="85"/>
  <c r="AO525" i="85"/>
  <c r="AW525" i="85" s="1"/>
  <c r="AX524" i="85"/>
  <c r="AQ524" i="85"/>
  <c r="AO524" i="85"/>
  <c r="AY524" i="85" s="1"/>
  <c r="BB523" i="85"/>
  <c r="AX523" i="85"/>
  <c r="AW523" i="85"/>
  <c r="AV523" i="85"/>
  <c r="AT523" i="85"/>
  <c r="AP523" i="85"/>
  <c r="AO523" i="85"/>
  <c r="AV522" i="85"/>
  <c r="AO522" i="85"/>
  <c r="BA522" i="85" s="1"/>
  <c r="BB521" i="85"/>
  <c r="BA521" i="85"/>
  <c r="AZ521" i="85"/>
  <c r="AV521" i="85"/>
  <c r="AU521" i="85"/>
  <c r="AT521" i="85"/>
  <c r="AS521" i="85"/>
  <c r="AR521" i="85"/>
  <c r="AO521" i="85"/>
  <c r="AY521" i="85" s="1"/>
  <c r="BB520" i="85"/>
  <c r="BA520" i="85"/>
  <c r="AZ520" i="85"/>
  <c r="AY520" i="85"/>
  <c r="AU520" i="85"/>
  <c r="AT520" i="85"/>
  <c r="AS520" i="85"/>
  <c r="AR520" i="85"/>
  <c r="AQ520" i="85"/>
  <c r="AO520" i="85"/>
  <c r="AX520" i="85" s="1"/>
  <c r="BB519" i="85"/>
  <c r="BA519" i="85"/>
  <c r="AZ519" i="85"/>
  <c r="AY519" i="85"/>
  <c r="AX519" i="85"/>
  <c r="AV519" i="85"/>
  <c r="AU519" i="85"/>
  <c r="AT519" i="85"/>
  <c r="AS519" i="85"/>
  <c r="AR519" i="85"/>
  <c r="AQ519" i="85"/>
  <c r="AP519" i="85"/>
  <c r="AO519" i="85"/>
  <c r="AW519" i="85" s="1"/>
  <c r="AO518" i="85"/>
  <c r="AU518" i="85" s="1"/>
  <c r="AR517" i="85"/>
  <c r="AO517" i="85"/>
  <c r="AX517" i="85" s="1"/>
  <c r="AO516" i="85"/>
  <c r="AW516" i="85" s="1"/>
  <c r="BB515" i="85"/>
  <c r="AZ515" i="85"/>
  <c r="AX515" i="85"/>
  <c r="AV515" i="85"/>
  <c r="AU515" i="85"/>
  <c r="AS515" i="85"/>
  <c r="AR515" i="85"/>
  <c r="AP515" i="85"/>
  <c r="AO515" i="85"/>
  <c r="BA515" i="85" s="1"/>
  <c r="BB514" i="85"/>
  <c r="AT514" i="85"/>
  <c r="AQ514" i="85"/>
  <c r="AO514" i="85"/>
  <c r="AZ514" i="85" s="1"/>
  <c r="BB513" i="85"/>
  <c r="BA513" i="85"/>
  <c r="AZ513" i="85"/>
  <c r="AY513" i="85"/>
  <c r="AX513" i="85"/>
  <c r="AV513" i="85"/>
  <c r="AU513" i="85"/>
  <c r="AT513" i="85"/>
  <c r="AS513" i="85"/>
  <c r="AR513" i="85"/>
  <c r="AQ513" i="85"/>
  <c r="AP513" i="85"/>
  <c r="AO513" i="85"/>
  <c r="AW513" i="85" s="1"/>
  <c r="AZ512" i="85"/>
  <c r="AR512" i="85"/>
  <c r="AO512" i="85"/>
  <c r="AX512" i="85" s="1"/>
  <c r="BB511" i="85"/>
  <c r="AY511" i="85"/>
  <c r="AV511" i="85"/>
  <c r="AT511" i="85"/>
  <c r="AQ511" i="85"/>
  <c r="AO511" i="85"/>
  <c r="AW511" i="85" s="1"/>
  <c r="BA510" i="85"/>
  <c r="AY510" i="85"/>
  <c r="AX510" i="85"/>
  <c r="AV510" i="85"/>
  <c r="AU510" i="85"/>
  <c r="AS510" i="85"/>
  <c r="AQ510" i="85"/>
  <c r="AP510" i="85"/>
  <c r="AO510" i="85"/>
  <c r="BB510" i="85" s="1"/>
  <c r="AO509" i="85"/>
  <c r="AU509" i="85" s="1"/>
  <c r="BA508" i="85"/>
  <c r="AY508" i="85"/>
  <c r="AV508" i="85"/>
  <c r="AS508" i="85"/>
  <c r="AQ508" i="85"/>
  <c r="AO508" i="85"/>
  <c r="BB508" i="85" s="1"/>
  <c r="BA507" i="85"/>
  <c r="AZ507" i="85"/>
  <c r="AX507" i="85"/>
  <c r="AV507" i="85"/>
  <c r="AU507" i="85"/>
  <c r="AS507" i="85"/>
  <c r="AR507" i="85"/>
  <c r="AP507" i="85"/>
  <c r="AO507" i="85"/>
  <c r="AY507" i="85" s="1"/>
  <c r="BB506" i="85"/>
  <c r="AT506" i="85"/>
  <c r="AO506" i="85"/>
  <c r="AZ506" i="85" s="1"/>
  <c r="BB505" i="85"/>
  <c r="BA505" i="85"/>
  <c r="AZ505" i="85"/>
  <c r="AY505" i="85"/>
  <c r="AX505" i="85"/>
  <c r="AV505" i="85"/>
  <c r="AU505" i="85"/>
  <c r="AT505" i="85"/>
  <c r="AS505" i="85"/>
  <c r="AR505" i="85"/>
  <c r="AQ505" i="85"/>
  <c r="AP505" i="85"/>
  <c r="AO505" i="85"/>
  <c r="AW505" i="85" s="1"/>
  <c r="AZ504" i="85"/>
  <c r="AR504" i="85"/>
  <c r="AO504" i="85"/>
  <c r="AX504" i="85" s="1"/>
  <c r="BB503" i="85"/>
  <c r="AY503" i="85"/>
  <c r="AV503" i="85"/>
  <c r="AT503" i="85"/>
  <c r="AQ503" i="85"/>
  <c r="AO503" i="85"/>
  <c r="AW503" i="85" s="1"/>
  <c r="BA502" i="85"/>
  <c r="AY502" i="85"/>
  <c r="AX502" i="85"/>
  <c r="AV502" i="85"/>
  <c r="AU502" i="85"/>
  <c r="AS502" i="85"/>
  <c r="AQ502" i="85"/>
  <c r="AP502" i="85"/>
  <c r="AO502" i="85"/>
  <c r="BB502" i="85" s="1"/>
  <c r="AO501" i="85"/>
  <c r="AU501" i="85" s="1"/>
  <c r="BA500" i="85"/>
  <c r="AY500" i="85"/>
  <c r="AV500" i="85"/>
  <c r="AS500" i="85"/>
  <c r="AQ500" i="85"/>
  <c r="AO500" i="85"/>
  <c r="BB500" i="85" s="1"/>
  <c r="BA499" i="85"/>
  <c r="AZ499" i="85"/>
  <c r="AX499" i="85"/>
  <c r="AV499" i="85"/>
  <c r="AU499" i="85"/>
  <c r="AS499" i="85"/>
  <c r="AR499" i="85"/>
  <c r="AP499" i="85"/>
  <c r="AO499" i="85"/>
  <c r="AY499" i="85" s="1"/>
  <c r="BB498" i="85"/>
  <c r="AT498" i="85"/>
  <c r="AO498" i="85"/>
  <c r="AZ498" i="85" s="1"/>
  <c r="BB497" i="85"/>
  <c r="BA497" i="85"/>
  <c r="AZ497" i="85"/>
  <c r="AY497" i="85"/>
  <c r="AX497" i="85"/>
  <c r="AV497" i="85"/>
  <c r="AU497" i="85"/>
  <c r="AT497" i="85"/>
  <c r="AS497" i="85"/>
  <c r="AR497" i="85"/>
  <c r="AQ497" i="85"/>
  <c r="BC497" i="85" s="1"/>
  <c r="AP497" i="85"/>
  <c r="AO497" i="85"/>
  <c r="AW497" i="85" s="1"/>
  <c r="AZ496" i="85"/>
  <c r="AR496" i="85"/>
  <c r="AO496" i="85"/>
  <c r="AX496" i="85" s="1"/>
  <c r="BB495" i="85"/>
  <c r="AY495" i="85"/>
  <c r="AV495" i="85"/>
  <c r="AT495" i="85"/>
  <c r="AQ495" i="85"/>
  <c r="AO495" i="85"/>
  <c r="AW495" i="85" s="1"/>
  <c r="BA494" i="85"/>
  <c r="AY494" i="85"/>
  <c r="AX494" i="85"/>
  <c r="AV494" i="85"/>
  <c r="AU494" i="85"/>
  <c r="AS494" i="85"/>
  <c r="AQ494" i="85"/>
  <c r="AP494" i="85"/>
  <c r="AO494" i="85"/>
  <c r="BB494" i="85" s="1"/>
  <c r="AO493" i="85"/>
  <c r="AU493" i="85" s="1"/>
  <c r="BA492" i="85"/>
  <c r="AY492" i="85"/>
  <c r="AV492" i="85"/>
  <c r="AS492" i="85"/>
  <c r="AQ492" i="85"/>
  <c r="AO492" i="85"/>
  <c r="BB492" i="85" s="1"/>
  <c r="BA491" i="85"/>
  <c r="AZ491" i="85"/>
  <c r="AX491" i="85"/>
  <c r="AV491" i="85"/>
  <c r="AU491" i="85"/>
  <c r="AS491" i="85"/>
  <c r="AR491" i="85"/>
  <c r="AP491" i="85"/>
  <c r="AO491" i="85"/>
  <c r="AY491" i="85" s="1"/>
  <c r="BB490" i="85"/>
  <c r="BA490" i="85"/>
  <c r="AZ490" i="85"/>
  <c r="AY490" i="85"/>
  <c r="AV490" i="85"/>
  <c r="AU490" i="85"/>
  <c r="AT490" i="85"/>
  <c r="AS490" i="85"/>
  <c r="AR490" i="85"/>
  <c r="AQ490" i="85"/>
  <c r="AP490" i="85"/>
  <c r="AO490" i="85"/>
  <c r="AX490" i="85" s="1"/>
  <c r="F102" i="85"/>
  <c r="F103" i="85" s="1"/>
  <c r="F98" i="85"/>
  <c r="F97" i="85"/>
  <c r="F96" i="85"/>
  <c r="F95" i="85"/>
  <c r="F94" i="85"/>
  <c r="F93" i="85"/>
  <c r="F92" i="85"/>
  <c r="F91" i="85"/>
  <c r="F90" i="85"/>
  <c r="F89" i="85"/>
  <c r="F88" i="85"/>
  <c r="F87" i="85"/>
  <c r="F86" i="85"/>
  <c r="F85" i="85"/>
  <c r="C96" i="85"/>
  <c r="C95" i="85"/>
  <c r="C94" i="85"/>
  <c r="C93" i="85"/>
  <c r="C92" i="85"/>
  <c r="C91" i="85"/>
  <c r="C90" i="85"/>
  <c r="C89" i="85"/>
  <c r="C88" i="85"/>
  <c r="C87" i="85"/>
  <c r="C86" i="85"/>
  <c r="C85" i="85"/>
  <c r="K96" i="85"/>
  <c r="K95" i="85"/>
  <c r="K94" i="85"/>
  <c r="K93" i="85"/>
  <c r="K92" i="85"/>
  <c r="K91" i="85"/>
  <c r="K90" i="85"/>
  <c r="K89" i="85"/>
  <c r="K88" i="85"/>
  <c r="K87" i="85"/>
  <c r="K86" i="85"/>
  <c r="K85" i="85"/>
  <c r="O97" i="85"/>
  <c r="O96" i="85"/>
  <c r="O95" i="85"/>
  <c r="O94" i="85"/>
  <c r="O93" i="85"/>
  <c r="O92" i="85"/>
  <c r="O91" i="85"/>
  <c r="O90" i="85"/>
  <c r="O89" i="85"/>
  <c r="O88" i="85"/>
  <c r="O87" i="85"/>
  <c r="O86" i="85"/>
  <c r="O85" i="85"/>
  <c r="I96" i="85"/>
  <c r="I95" i="85"/>
  <c r="I94" i="85"/>
  <c r="I93" i="85"/>
  <c r="I92" i="85"/>
  <c r="I91" i="85"/>
  <c r="I90" i="85"/>
  <c r="I89" i="85"/>
  <c r="I88" i="85"/>
  <c r="I87" i="85"/>
  <c r="I86" i="85"/>
  <c r="I85" i="85"/>
  <c r="BC484" i="85"/>
  <c r="BB484" i="85"/>
  <c r="BA484" i="85"/>
  <c r="AZ484" i="85"/>
  <c r="AY484" i="85"/>
  <c r="AX484" i="85"/>
  <c r="AW484" i="85"/>
  <c r="AV484" i="85"/>
  <c r="AU484" i="85"/>
  <c r="AT484" i="85"/>
  <c r="AS484" i="85"/>
  <c r="AR484" i="85"/>
  <c r="AQ484" i="85"/>
  <c r="AP484" i="85"/>
  <c r="AX483" i="85"/>
  <c r="AV483" i="85"/>
  <c r="AU483" i="85"/>
  <c r="AP483" i="85"/>
  <c r="AO483" i="85"/>
  <c r="BB483" i="85" s="1"/>
  <c r="BB482" i="85"/>
  <c r="AO482" i="85"/>
  <c r="BB481" i="85"/>
  <c r="BA481" i="85"/>
  <c r="AZ481" i="85"/>
  <c r="AV481" i="85"/>
  <c r="AU481" i="85"/>
  <c r="AT481" i="85"/>
  <c r="AS481" i="85"/>
  <c r="AR481" i="85"/>
  <c r="AO481" i="85"/>
  <c r="AY481" i="85" s="1"/>
  <c r="BB480" i="85"/>
  <c r="BA480" i="85"/>
  <c r="AZ480" i="85"/>
  <c r="AY480" i="85"/>
  <c r="AV480" i="85"/>
  <c r="AU480" i="85"/>
  <c r="AT480" i="85"/>
  <c r="AS480" i="85"/>
  <c r="AR480" i="85"/>
  <c r="AQ480" i="85"/>
  <c r="AO480" i="85"/>
  <c r="AX480" i="85" s="1"/>
  <c r="BB479" i="85"/>
  <c r="BA479" i="85"/>
  <c r="AZ479" i="85"/>
  <c r="AY479" i="85"/>
  <c r="AX479" i="85"/>
  <c r="AV479" i="85"/>
  <c r="AU479" i="85"/>
  <c r="AT479" i="85"/>
  <c r="AS479" i="85"/>
  <c r="AR479" i="85"/>
  <c r="AQ479" i="85"/>
  <c r="AP479" i="85"/>
  <c r="AO479" i="85"/>
  <c r="AW479" i="85" s="1"/>
  <c r="BA478" i="85"/>
  <c r="AY478" i="85"/>
  <c r="AX478" i="85"/>
  <c r="AS478" i="85"/>
  <c r="AQ478" i="85"/>
  <c r="AP478" i="85"/>
  <c r="AO478" i="85"/>
  <c r="AW478" i="85" s="1"/>
  <c r="AZ477" i="85"/>
  <c r="AX477" i="85"/>
  <c r="AW477" i="85"/>
  <c r="AR477" i="85"/>
  <c r="AO477" i="85"/>
  <c r="AW476" i="85"/>
  <c r="AQ476" i="85"/>
  <c r="AO476" i="85"/>
  <c r="BB475" i="85"/>
  <c r="AX475" i="85"/>
  <c r="AV475" i="85"/>
  <c r="AU475" i="85"/>
  <c r="AT475" i="85"/>
  <c r="AP475" i="85"/>
  <c r="AO475" i="85"/>
  <c r="BA475" i="85" s="1"/>
  <c r="AU474" i="85"/>
  <c r="AT474" i="85"/>
  <c r="AO474" i="85"/>
  <c r="BB473" i="85"/>
  <c r="BA473" i="85"/>
  <c r="AZ473" i="85"/>
  <c r="AV473" i="85"/>
  <c r="AU473" i="85"/>
  <c r="AT473" i="85"/>
  <c r="AS473" i="85"/>
  <c r="AR473" i="85"/>
  <c r="AO473" i="85"/>
  <c r="AY473" i="85" s="1"/>
  <c r="BB472" i="85"/>
  <c r="BA472" i="85"/>
  <c r="AZ472" i="85"/>
  <c r="AY472" i="85"/>
  <c r="AU472" i="85"/>
  <c r="AT472" i="85"/>
  <c r="AS472" i="85"/>
  <c r="AR472" i="85"/>
  <c r="AQ472" i="85"/>
  <c r="AO472" i="85"/>
  <c r="AX472" i="85" s="1"/>
  <c r="BB471" i="85"/>
  <c r="BA471" i="85"/>
  <c r="AZ471" i="85"/>
  <c r="AY471" i="85"/>
  <c r="AX471" i="85"/>
  <c r="AU471" i="85"/>
  <c r="AT471" i="85"/>
  <c r="AS471" i="85"/>
  <c r="AR471" i="85"/>
  <c r="AQ471" i="85"/>
  <c r="AP471" i="85"/>
  <c r="AO471" i="85"/>
  <c r="AW471" i="85" s="1"/>
  <c r="BA470" i="85"/>
  <c r="AY470" i="85"/>
  <c r="AX470" i="85"/>
  <c r="AS470" i="85"/>
  <c r="AQ470" i="85"/>
  <c r="AP470" i="85"/>
  <c r="AO470" i="85"/>
  <c r="AW470" i="85" s="1"/>
  <c r="AZ469" i="85"/>
  <c r="AX469" i="85"/>
  <c r="AW469" i="85"/>
  <c r="AR469" i="85"/>
  <c r="AO469" i="85"/>
  <c r="AW468" i="85"/>
  <c r="AO468" i="85"/>
  <c r="AQ468" i="85" s="1"/>
  <c r="BB467" i="85"/>
  <c r="AX467" i="85"/>
  <c r="AV467" i="85"/>
  <c r="AU467" i="85"/>
  <c r="AT467" i="85"/>
  <c r="AP467" i="85"/>
  <c r="AO467" i="85"/>
  <c r="BA467" i="85" s="1"/>
  <c r="AU466" i="85"/>
  <c r="AT466" i="85"/>
  <c r="AO466" i="85"/>
  <c r="BB465" i="85"/>
  <c r="BA465" i="85"/>
  <c r="AZ465" i="85"/>
  <c r="AV465" i="85"/>
  <c r="AU465" i="85"/>
  <c r="AT465" i="85"/>
  <c r="AS465" i="85"/>
  <c r="AR465" i="85"/>
  <c r="AO465" i="85"/>
  <c r="AY465" i="85" s="1"/>
  <c r="BB464" i="85"/>
  <c r="BA464" i="85"/>
  <c r="AZ464" i="85"/>
  <c r="AY464" i="85"/>
  <c r="AU464" i="85"/>
  <c r="AT464" i="85"/>
  <c r="AS464" i="85"/>
  <c r="AR464" i="85"/>
  <c r="AQ464" i="85"/>
  <c r="AO464" i="85"/>
  <c r="AX464" i="85" s="1"/>
  <c r="BB463" i="85"/>
  <c r="BA463" i="85"/>
  <c r="AZ463" i="85"/>
  <c r="AY463" i="85"/>
  <c r="AX463" i="85"/>
  <c r="AV463" i="85"/>
  <c r="AU463" i="85"/>
  <c r="AT463" i="85"/>
  <c r="AS463" i="85"/>
  <c r="AR463" i="85"/>
  <c r="AQ463" i="85"/>
  <c r="AP463" i="85"/>
  <c r="AO463" i="85"/>
  <c r="AW463" i="85" s="1"/>
  <c r="BA462" i="85"/>
  <c r="AY462" i="85"/>
  <c r="AX462" i="85"/>
  <c r="AS462" i="85"/>
  <c r="AQ462" i="85"/>
  <c r="AP462" i="85"/>
  <c r="AO462" i="85"/>
  <c r="AW462" i="85" s="1"/>
  <c r="AZ461" i="85"/>
  <c r="AX461" i="85"/>
  <c r="AO461" i="85"/>
  <c r="AY460" i="85"/>
  <c r="AV460" i="85"/>
  <c r="AQ460" i="85"/>
  <c r="AO460" i="85"/>
  <c r="AW460" i="85" s="1"/>
  <c r="BB459" i="85"/>
  <c r="AZ459" i="85"/>
  <c r="AX459" i="85"/>
  <c r="AV459" i="85"/>
  <c r="AU459" i="85"/>
  <c r="AT459" i="85"/>
  <c r="AR459" i="85"/>
  <c r="AP459" i="85"/>
  <c r="AO459" i="85"/>
  <c r="BA459" i="85" s="1"/>
  <c r="BB458" i="85"/>
  <c r="AU458" i="85"/>
  <c r="AT458" i="85"/>
  <c r="AO458" i="85"/>
  <c r="AW458" i="85" s="1"/>
  <c r="BB457" i="85"/>
  <c r="BA457" i="85"/>
  <c r="AZ457" i="85"/>
  <c r="AX457" i="85"/>
  <c r="AV457" i="85"/>
  <c r="AT457" i="85"/>
  <c r="AS457" i="85"/>
  <c r="AR457" i="85"/>
  <c r="AP457" i="85"/>
  <c r="AO457" i="85"/>
  <c r="AY457" i="85" s="1"/>
  <c r="BA456" i="85"/>
  <c r="AZ456" i="85"/>
  <c r="AY456" i="85"/>
  <c r="AU456" i="85"/>
  <c r="AS456" i="85"/>
  <c r="AR456" i="85"/>
  <c r="AQ456" i="85"/>
  <c r="AO456" i="85"/>
  <c r="AX456" i="85" s="1"/>
  <c r="BB455" i="85"/>
  <c r="BA455" i="85"/>
  <c r="AZ455" i="85"/>
  <c r="AY455" i="85"/>
  <c r="AX455" i="85"/>
  <c r="AV455" i="85"/>
  <c r="AU455" i="85"/>
  <c r="AT455" i="85"/>
  <c r="AS455" i="85"/>
  <c r="AR455" i="85"/>
  <c r="AQ455" i="85"/>
  <c r="BC455" i="85" s="1"/>
  <c r="AP455" i="85"/>
  <c r="AO455" i="85"/>
  <c r="AW455" i="85" s="1"/>
  <c r="AX454" i="85"/>
  <c r="AW454" i="85"/>
  <c r="AQ454" i="85"/>
  <c r="AP454" i="85"/>
  <c r="AO454" i="85"/>
  <c r="BA454" i="85" s="1"/>
  <c r="AV453" i="85"/>
  <c r="AO453" i="85"/>
  <c r="AU452" i="85"/>
  <c r="AO452" i="85"/>
  <c r="BB451" i="85"/>
  <c r="AZ451" i="85"/>
  <c r="AX451" i="85"/>
  <c r="AV451" i="85"/>
  <c r="AU451" i="85"/>
  <c r="AT451" i="85"/>
  <c r="AR451" i="85"/>
  <c r="AP451" i="85"/>
  <c r="AO451" i="85"/>
  <c r="BA451" i="85" s="1"/>
  <c r="BA450" i="85"/>
  <c r="AW450" i="85"/>
  <c r="AT450" i="85"/>
  <c r="AS450" i="85"/>
  <c r="AO450" i="85"/>
  <c r="BB450" i="85" s="1"/>
  <c r="BB449" i="85"/>
  <c r="BA449" i="85"/>
  <c r="AZ449" i="85"/>
  <c r="AX449" i="85"/>
  <c r="AV449" i="85"/>
  <c r="AT449" i="85"/>
  <c r="AS449" i="85"/>
  <c r="AR449" i="85"/>
  <c r="AP449" i="85"/>
  <c r="AO449" i="85"/>
  <c r="AY449" i="85" s="1"/>
  <c r="BA448" i="85"/>
  <c r="AZ448" i="85"/>
  <c r="AY448" i="85"/>
  <c r="AU448" i="85"/>
  <c r="AS448" i="85"/>
  <c r="AR448" i="85"/>
  <c r="AQ448" i="85"/>
  <c r="AO448" i="85"/>
  <c r="AX448" i="85" s="1"/>
  <c r="BB447" i="85"/>
  <c r="BA447" i="85"/>
  <c r="AZ447" i="85"/>
  <c r="AY447" i="85"/>
  <c r="AX447" i="85"/>
  <c r="AV447" i="85"/>
  <c r="AU447" i="85"/>
  <c r="AT447" i="85"/>
  <c r="AS447" i="85"/>
  <c r="AR447" i="85"/>
  <c r="AQ447" i="85"/>
  <c r="AP447" i="85"/>
  <c r="AO447" i="85"/>
  <c r="AW447" i="85" s="1"/>
  <c r="AY446" i="85"/>
  <c r="AX446" i="85"/>
  <c r="AW446" i="85"/>
  <c r="AU446" i="85"/>
  <c r="AS446" i="85"/>
  <c r="AQ446" i="85"/>
  <c r="AP446" i="85"/>
  <c r="AO446" i="85"/>
  <c r="AZ445" i="85"/>
  <c r="AX445" i="85"/>
  <c r="AW445" i="85"/>
  <c r="AV445" i="85"/>
  <c r="AT445" i="85"/>
  <c r="AR445" i="85"/>
  <c r="AO445" i="85"/>
  <c r="BA444" i="85"/>
  <c r="AW444" i="85"/>
  <c r="AV444" i="85"/>
  <c r="AO444" i="85"/>
  <c r="AY444" i="85" s="1"/>
  <c r="BB443" i="85"/>
  <c r="AZ443" i="85"/>
  <c r="AX443" i="85"/>
  <c r="AV443" i="85"/>
  <c r="AU443" i="85"/>
  <c r="AT443" i="85"/>
  <c r="AR443" i="85"/>
  <c r="AP443" i="85"/>
  <c r="AO443" i="85"/>
  <c r="BA443" i="85" s="1"/>
  <c r="AT442" i="85"/>
  <c r="AQ442" i="85"/>
  <c r="AO442" i="85"/>
  <c r="BB441" i="85"/>
  <c r="BA441" i="85"/>
  <c r="AZ441" i="85"/>
  <c r="AX441" i="85"/>
  <c r="AV441" i="85"/>
  <c r="AT441" i="85"/>
  <c r="AS441" i="85"/>
  <c r="AR441" i="85"/>
  <c r="AP441" i="85"/>
  <c r="AO441" i="85"/>
  <c r="AY441" i="85" s="1"/>
  <c r="AZ440" i="85"/>
  <c r="AW440" i="85"/>
  <c r="AU440" i="85"/>
  <c r="AO440" i="85"/>
  <c r="AY440" i="85" s="1"/>
  <c r="BB439" i="85"/>
  <c r="AZ439" i="85"/>
  <c r="AY439" i="85"/>
  <c r="AX439" i="85"/>
  <c r="AV439" i="85"/>
  <c r="AU439" i="85"/>
  <c r="AT439" i="85"/>
  <c r="AS439" i="85"/>
  <c r="AR439" i="85"/>
  <c r="AQ439" i="85"/>
  <c r="AP439" i="85"/>
  <c r="AO439" i="85"/>
  <c r="AW439" i="85" s="1"/>
  <c r="AX438" i="85"/>
  <c r="AW438" i="85"/>
  <c r="AU438" i="85"/>
  <c r="AT438" i="85"/>
  <c r="AS438" i="85"/>
  <c r="AQ438" i="85"/>
  <c r="AO438" i="85"/>
  <c r="BB437" i="85"/>
  <c r="BA437" i="85"/>
  <c r="AX437" i="85"/>
  <c r="AW437" i="85"/>
  <c r="AV437" i="85"/>
  <c r="AR437" i="85"/>
  <c r="AP437" i="85"/>
  <c r="AO437" i="85"/>
  <c r="BA436" i="85"/>
  <c r="AV436" i="85"/>
  <c r="AU436" i="85"/>
  <c r="AR436" i="85"/>
  <c r="AQ436" i="85"/>
  <c r="AO436" i="85"/>
  <c r="AY436" i="85" s="1"/>
  <c r="AZ435" i="85"/>
  <c r="AY435" i="85"/>
  <c r="AV435" i="85"/>
  <c r="AU435" i="85"/>
  <c r="AT435" i="85"/>
  <c r="AQ435" i="85"/>
  <c r="AP435" i="85"/>
  <c r="AO435" i="85"/>
  <c r="BB434" i="85"/>
  <c r="AU434" i="85"/>
  <c r="AO434" i="85"/>
  <c r="BB433" i="85"/>
  <c r="BA433" i="85"/>
  <c r="AV433" i="85"/>
  <c r="AT433" i="85"/>
  <c r="AS433" i="85"/>
  <c r="AO433" i="85"/>
  <c r="AZ433" i="85" s="1"/>
  <c r="BB432" i="85"/>
  <c r="BA432" i="85"/>
  <c r="AZ432" i="85"/>
  <c r="AY432" i="85"/>
  <c r="AV432" i="85"/>
  <c r="AU432" i="85"/>
  <c r="AT432" i="85"/>
  <c r="AS432" i="85"/>
  <c r="AR432" i="85"/>
  <c r="AQ432" i="85"/>
  <c r="AO432" i="85"/>
  <c r="AX432" i="85" s="1"/>
  <c r="BB431" i="85"/>
  <c r="BA431" i="85"/>
  <c r="AZ431" i="85"/>
  <c r="AY431" i="85"/>
  <c r="AX431" i="85"/>
  <c r="AV431" i="85"/>
  <c r="AU431" i="85"/>
  <c r="AT431" i="85"/>
  <c r="AS431" i="85"/>
  <c r="AR431" i="85"/>
  <c r="AQ431" i="85"/>
  <c r="AP431" i="85"/>
  <c r="AO431" i="85"/>
  <c r="AW431" i="85" s="1"/>
  <c r="BB430" i="85"/>
  <c r="BA430" i="85"/>
  <c r="AY430" i="85"/>
  <c r="AX430" i="85"/>
  <c r="AT430" i="85"/>
  <c r="AS430" i="85"/>
  <c r="AQ430" i="85"/>
  <c r="AP430" i="85"/>
  <c r="AO430" i="85"/>
  <c r="AW430" i="85" s="1"/>
  <c r="AO429" i="85"/>
  <c r="AW428" i="85"/>
  <c r="AV428" i="85"/>
  <c r="AO428" i="85"/>
  <c r="BB427" i="85"/>
  <c r="AY427" i="85"/>
  <c r="AX427" i="85"/>
  <c r="AV427" i="85"/>
  <c r="AU427" i="85"/>
  <c r="AT427" i="85"/>
  <c r="AQ427" i="85"/>
  <c r="AP427" i="85"/>
  <c r="AO427" i="85"/>
  <c r="BA427" i="85" s="1"/>
  <c r="AU426" i="85"/>
  <c r="AO426" i="85"/>
  <c r="AW426" i="85" s="1"/>
  <c r="BB425" i="85"/>
  <c r="AW425" i="85"/>
  <c r="AT425" i="85"/>
  <c r="AS425" i="85"/>
  <c r="AO425" i="85"/>
  <c r="BB424" i="85"/>
  <c r="BA424" i="85"/>
  <c r="AZ424" i="85"/>
  <c r="AY424" i="85"/>
  <c r="AV424" i="85"/>
  <c r="AU424" i="85"/>
  <c r="AT424" i="85"/>
  <c r="AS424" i="85"/>
  <c r="AR424" i="85"/>
  <c r="AQ424" i="85"/>
  <c r="AO424" i="85"/>
  <c r="AX424" i="85" s="1"/>
  <c r="BB423" i="85"/>
  <c r="BA423" i="85"/>
  <c r="AZ423" i="85"/>
  <c r="AY423" i="85"/>
  <c r="AX423" i="85"/>
  <c r="AV423" i="85"/>
  <c r="AU423" i="85"/>
  <c r="AT423" i="85"/>
  <c r="AS423" i="85"/>
  <c r="AR423" i="85"/>
  <c r="AQ423" i="85"/>
  <c r="AP423" i="85"/>
  <c r="AO423" i="85"/>
  <c r="AW423" i="85" s="1"/>
  <c r="BB422" i="85"/>
  <c r="BA422" i="85"/>
  <c r="AY422" i="85"/>
  <c r="AX422" i="85"/>
  <c r="AT422" i="85"/>
  <c r="AS422" i="85"/>
  <c r="AQ422" i="85"/>
  <c r="AP422" i="85"/>
  <c r="AO422" i="85"/>
  <c r="AW422" i="85" s="1"/>
  <c r="BA421" i="85"/>
  <c r="AZ421" i="85"/>
  <c r="AX421" i="85"/>
  <c r="AW421" i="85"/>
  <c r="AS421" i="85"/>
  <c r="AR421" i="85"/>
  <c r="AP421" i="85"/>
  <c r="AO421" i="85"/>
  <c r="AZ420" i="85"/>
  <c r="AQ420" i="85"/>
  <c r="AO420" i="85"/>
  <c r="BB419" i="85"/>
  <c r="AY419" i="85"/>
  <c r="AX419" i="85"/>
  <c r="AV419" i="85"/>
  <c r="AU419" i="85"/>
  <c r="AT419" i="85"/>
  <c r="AQ419" i="85"/>
  <c r="AP419" i="85"/>
  <c r="AO419" i="85"/>
  <c r="BA419" i="85" s="1"/>
  <c r="BB418" i="85"/>
  <c r="AX418" i="85"/>
  <c r="AU418" i="85"/>
  <c r="AT418" i="85"/>
  <c r="AO418" i="85"/>
  <c r="AO417" i="85"/>
  <c r="BB416" i="85"/>
  <c r="BA416" i="85"/>
  <c r="AZ416" i="85"/>
  <c r="AY416" i="85"/>
  <c r="AV416" i="85"/>
  <c r="AU416" i="85"/>
  <c r="AT416" i="85"/>
  <c r="AS416" i="85"/>
  <c r="AR416" i="85"/>
  <c r="AQ416" i="85"/>
  <c r="AO416" i="85"/>
  <c r="AX416" i="85" s="1"/>
  <c r="BB415" i="85"/>
  <c r="BA415" i="85"/>
  <c r="AZ415" i="85"/>
  <c r="AY415" i="85"/>
  <c r="AX415" i="85"/>
  <c r="AU415" i="85"/>
  <c r="AT415" i="85"/>
  <c r="AS415" i="85"/>
  <c r="AR415" i="85"/>
  <c r="AQ415" i="85"/>
  <c r="AP415" i="85"/>
  <c r="AO415" i="85"/>
  <c r="AW415" i="85" s="1"/>
  <c r="BB414" i="85"/>
  <c r="BA414" i="85"/>
  <c r="AW414" i="85"/>
  <c r="AS414" i="85"/>
  <c r="AO414" i="85"/>
  <c r="AZ413" i="85"/>
  <c r="AX413" i="85"/>
  <c r="AV413" i="85"/>
  <c r="AR413" i="85"/>
  <c r="AP413" i="85"/>
  <c r="AO413" i="85"/>
  <c r="AZ412" i="85"/>
  <c r="AW412" i="85"/>
  <c r="AU412" i="85"/>
  <c r="AR412" i="85"/>
  <c r="AO412" i="85"/>
  <c r="BB411" i="85"/>
  <c r="AY411" i="85"/>
  <c r="AX411" i="85"/>
  <c r="AV411" i="85"/>
  <c r="AU411" i="85"/>
  <c r="AT411" i="85"/>
  <c r="AQ411" i="85"/>
  <c r="AP411" i="85"/>
  <c r="AO411" i="85"/>
  <c r="BA411" i="85" s="1"/>
  <c r="BA410" i="85"/>
  <c r="AX410" i="85"/>
  <c r="AU410" i="85"/>
  <c r="AT410" i="85"/>
  <c r="AP410" i="85"/>
  <c r="AO410" i="85"/>
  <c r="AW410" i="85" s="1"/>
  <c r="AV409" i="85"/>
  <c r="AS409" i="85"/>
  <c r="AO409" i="85"/>
  <c r="BB409" i="85" s="1"/>
  <c r="BB408" i="85"/>
  <c r="BA408" i="85"/>
  <c r="AZ408" i="85"/>
  <c r="AY408" i="85"/>
  <c r="AX408" i="85"/>
  <c r="AV408" i="85"/>
  <c r="AU408" i="85"/>
  <c r="AT408" i="85"/>
  <c r="AS408" i="85"/>
  <c r="AR408" i="85"/>
  <c r="AQ408" i="85"/>
  <c r="AP408" i="85"/>
  <c r="AO408" i="85"/>
  <c r="AW408" i="85" s="1"/>
  <c r="BB407" i="85"/>
  <c r="BA407" i="85"/>
  <c r="AZ407" i="85"/>
  <c r="AY407" i="85"/>
  <c r="AX407" i="85"/>
  <c r="AU407" i="85"/>
  <c r="AT407" i="85"/>
  <c r="AS407" i="85"/>
  <c r="AR407" i="85"/>
  <c r="AQ407" i="85"/>
  <c r="AP407" i="85"/>
  <c r="AO407" i="85"/>
  <c r="AW407" i="85" s="1"/>
  <c r="BB406" i="85"/>
  <c r="AY406" i="85"/>
  <c r="AX406" i="85"/>
  <c r="AW406" i="85"/>
  <c r="AT406" i="85"/>
  <c r="AS406" i="85"/>
  <c r="AQ406" i="85"/>
  <c r="AP406" i="85"/>
  <c r="AO406" i="85"/>
  <c r="BA405" i="85"/>
  <c r="AX405" i="85"/>
  <c r="AW405" i="85"/>
  <c r="AS405" i="85"/>
  <c r="AR405" i="85"/>
  <c r="AO405" i="85"/>
  <c r="AZ404" i="85"/>
  <c r="AY404" i="85"/>
  <c r="AV404" i="85"/>
  <c r="AU404" i="85"/>
  <c r="AQ404" i="85"/>
  <c r="AO404" i="85"/>
  <c r="AW404" i="85" s="1"/>
  <c r="BB403" i="85"/>
  <c r="AY403" i="85"/>
  <c r="AX403" i="85"/>
  <c r="AV403" i="85"/>
  <c r="AU403" i="85"/>
  <c r="AT403" i="85"/>
  <c r="AQ403" i="85"/>
  <c r="AP403" i="85"/>
  <c r="AO403" i="85"/>
  <c r="BA403" i="85" s="1"/>
  <c r="BB402" i="85"/>
  <c r="AS402" i="85"/>
  <c r="AO402" i="85"/>
  <c r="BB401" i="85"/>
  <c r="AV401" i="85"/>
  <c r="AT401" i="85"/>
  <c r="AO401" i="85"/>
  <c r="BB400" i="85"/>
  <c r="BA400" i="85"/>
  <c r="AZ400" i="85"/>
  <c r="AY400" i="85"/>
  <c r="AX400" i="85"/>
  <c r="AV400" i="85"/>
  <c r="AU400" i="85"/>
  <c r="AT400" i="85"/>
  <c r="AS400" i="85"/>
  <c r="AR400" i="85"/>
  <c r="AQ400" i="85"/>
  <c r="AP400" i="85"/>
  <c r="AO400" i="85"/>
  <c r="AW400" i="85" s="1"/>
  <c r="BB399" i="85"/>
  <c r="BA399" i="85"/>
  <c r="AZ399" i="85"/>
  <c r="AY399" i="85"/>
  <c r="AX399" i="85"/>
  <c r="AU399" i="85"/>
  <c r="AT399" i="85"/>
  <c r="AS399" i="85"/>
  <c r="AR399" i="85"/>
  <c r="AQ399" i="85"/>
  <c r="AP399" i="85"/>
  <c r="AO399" i="85"/>
  <c r="AW399" i="85" s="1"/>
  <c r="AO398" i="85"/>
  <c r="AZ397" i="85"/>
  <c r="AY397" i="85"/>
  <c r="AS397" i="85"/>
  <c r="AR397" i="85"/>
  <c r="AO397" i="85"/>
  <c r="AZ396" i="85"/>
  <c r="AX396" i="85"/>
  <c r="AW396" i="85"/>
  <c r="AT396" i="85"/>
  <c r="AQ396" i="85"/>
  <c r="AO396" i="85"/>
  <c r="BB395" i="85"/>
  <c r="BA395" i="85"/>
  <c r="AY395" i="85"/>
  <c r="AW395" i="85"/>
  <c r="AV395" i="85"/>
  <c r="AU395" i="85"/>
  <c r="AT395" i="85"/>
  <c r="AS395" i="85"/>
  <c r="AQ395" i="85"/>
  <c r="AP395" i="85"/>
  <c r="AO395" i="85"/>
  <c r="BA394" i="85"/>
  <c r="AZ394" i="85"/>
  <c r="AW394" i="85"/>
  <c r="AV394" i="85"/>
  <c r="AT394" i="85"/>
  <c r="AS394" i="85"/>
  <c r="AR394" i="85"/>
  <c r="AP394" i="85"/>
  <c r="AO394" i="85"/>
  <c r="AZ393" i="85"/>
  <c r="AX393" i="85"/>
  <c r="AW393" i="85"/>
  <c r="AU393" i="85"/>
  <c r="AR393" i="85"/>
  <c r="AP393" i="85"/>
  <c r="AO393" i="85"/>
  <c r="BA392" i="85"/>
  <c r="AY392" i="85"/>
  <c r="AW392" i="85"/>
  <c r="AT392" i="85"/>
  <c r="AS392" i="85"/>
  <c r="AO392" i="85"/>
  <c r="BA391" i="85"/>
  <c r="AZ391" i="85"/>
  <c r="AX391" i="85"/>
  <c r="AV391" i="85"/>
  <c r="AU391" i="85"/>
  <c r="AS391" i="85"/>
  <c r="AR391" i="85"/>
  <c r="AP391" i="85"/>
  <c r="AO391" i="85"/>
  <c r="AY391" i="85" s="1"/>
  <c r="AZ390" i="85"/>
  <c r="AY390" i="85"/>
  <c r="AW390" i="85"/>
  <c r="AU390" i="85"/>
  <c r="AT390" i="85"/>
  <c r="AR390" i="85"/>
  <c r="AQ390" i="85"/>
  <c r="AO390" i="85"/>
  <c r="BB389" i="85"/>
  <c r="BA389" i="85"/>
  <c r="AZ389" i="85"/>
  <c r="AY389" i="85"/>
  <c r="AX389" i="85"/>
  <c r="AV389" i="85"/>
  <c r="AU389" i="85"/>
  <c r="AT389" i="85"/>
  <c r="AS389" i="85"/>
  <c r="AR389" i="85"/>
  <c r="AQ389" i="85"/>
  <c r="AP389" i="85"/>
  <c r="AO389" i="85"/>
  <c r="AW389" i="85" s="1"/>
  <c r="AX388" i="85"/>
  <c r="AR388" i="85"/>
  <c r="AO388" i="85"/>
  <c r="BA388" i="85" s="1"/>
  <c r="AZ387" i="85"/>
  <c r="AY387" i="85"/>
  <c r="AW387" i="85"/>
  <c r="AV387" i="85"/>
  <c r="AT387" i="85"/>
  <c r="AR387" i="85"/>
  <c r="AQ387" i="85"/>
  <c r="AO387" i="85"/>
  <c r="BA386" i="85"/>
  <c r="AY386" i="85"/>
  <c r="AX386" i="85"/>
  <c r="AV386" i="85"/>
  <c r="AU386" i="85"/>
  <c r="AS386" i="85"/>
  <c r="AQ386" i="85"/>
  <c r="AP386" i="85"/>
  <c r="AO386" i="85"/>
  <c r="BB386" i="85" s="1"/>
  <c r="AZ385" i="85"/>
  <c r="AX385" i="85"/>
  <c r="AW385" i="85"/>
  <c r="AT385" i="85"/>
  <c r="AR385" i="85"/>
  <c r="AO385" i="85"/>
  <c r="AO384" i="85"/>
  <c r="BA384" i="85" s="1"/>
  <c r="BA383" i="85"/>
  <c r="AZ383" i="85"/>
  <c r="AX383" i="85"/>
  <c r="AV383" i="85"/>
  <c r="AU383" i="85"/>
  <c r="AS383" i="85"/>
  <c r="AR383" i="85"/>
  <c r="AP383" i="85"/>
  <c r="AO383" i="85"/>
  <c r="AY383" i="85" s="1"/>
  <c r="AO382" i="85"/>
  <c r="BB381" i="85"/>
  <c r="BA381" i="85"/>
  <c r="AZ381" i="85"/>
  <c r="AY381" i="85"/>
  <c r="AX381" i="85"/>
  <c r="AV381" i="85"/>
  <c r="AU381" i="85"/>
  <c r="AT381" i="85"/>
  <c r="AS381" i="85"/>
  <c r="AR381" i="85"/>
  <c r="AQ381" i="85"/>
  <c r="AP381" i="85"/>
  <c r="AO381" i="85"/>
  <c r="AW381" i="85" s="1"/>
  <c r="AZ380" i="85"/>
  <c r="AX380" i="85"/>
  <c r="AW380" i="85"/>
  <c r="AU380" i="85"/>
  <c r="AS380" i="85"/>
  <c r="AR380" i="85"/>
  <c r="AP380" i="85"/>
  <c r="AO380" i="85"/>
  <c r="BB379" i="85"/>
  <c r="AZ379" i="85"/>
  <c r="AV379" i="85"/>
  <c r="AT379" i="85"/>
  <c r="AR379" i="85"/>
  <c r="AO379" i="85"/>
  <c r="BA378" i="85"/>
  <c r="AY378" i="85"/>
  <c r="AX378" i="85"/>
  <c r="AV378" i="85"/>
  <c r="AU378" i="85"/>
  <c r="AS378" i="85"/>
  <c r="AQ378" i="85"/>
  <c r="AP378" i="85"/>
  <c r="AO378" i="85"/>
  <c r="BB378" i="85" s="1"/>
  <c r="BB377" i="85"/>
  <c r="AZ377" i="85"/>
  <c r="AX377" i="85"/>
  <c r="AU377" i="85"/>
  <c r="AT377" i="85"/>
  <c r="AO377" i="85"/>
  <c r="AV376" i="85"/>
  <c r="AO376" i="85"/>
  <c r="BB376" i="85" s="1"/>
  <c r="BA375" i="85"/>
  <c r="AZ375" i="85"/>
  <c r="AX375" i="85"/>
  <c r="AV375" i="85"/>
  <c r="AU375" i="85"/>
  <c r="AS375" i="85"/>
  <c r="AR375" i="85"/>
  <c r="AP375" i="85"/>
  <c r="AO375" i="85"/>
  <c r="AY375" i="85" s="1"/>
  <c r="BB374" i="85"/>
  <c r="AU374" i="85"/>
  <c r="AQ374" i="85"/>
  <c r="AO374" i="85"/>
  <c r="AW374" i="85" s="1"/>
  <c r="BB373" i="85"/>
  <c r="BA373" i="85"/>
  <c r="AZ373" i="85"/>
  <c r="AY373" i="85"/>
  <c r="AX373" i="85"/>
  <c r="AV373" i="85"/>
  <c r="AU373" i="85"/>
  <c r="AT373" i="85"/>
  <c r="AS373" i="85"/>
  <c r="AR373" i="85"/>
  <c r="AQ373" i="85"/>
  <c r="AP373" i="85"/>
  <c r="AO373" i="85"/>
  <c r="AW373" i="85" s="1"/>
  <c r="AO372" i="85"/>
  <c r="BA372" i="85" s="1"/>
  <c r="BB371" i="85"/>
  <c r="AW371" i="85"/>
  <c r="AV371" i="85"/>
  <c r="AT371" i="85"/>
  <c r="AQ371" i="85"/>
  <c r="AO371" i="85"/>
  <c r="BA370" i="85"/>
  <c r="AY370" i="85"/>
  <c r="AX370" i="85"/>
  <c r="AV370" i="85"/>
  <c r="AU370" i="85"/>
  <c r="AS370" i="85"/>
  <c r="AQ370" i="85"/>
  <c r="AP370" i="85"/>
  <c r="AO370" i="85"/>
  <c r="BB370" i="85" s="1"/>
  <c r="BB369" i="85"/>
  <c r="AZ369" i="85"/>
  <c r="AW369" i="85"/>
  <c r="AU369" i="85"/>
  <c r="AP369" i="85"/>
  <c r="AO369" i="85"/>
  <c r="AS368" i="85"/>
  <c r="AO368" i="85"/>
  <c r="BB368" i="85" s="1"/>
  <c r="BA367" i="85"/>
  <c r="AZ367" i="85"/>
  <c r="AX367" i="85"/>
  <c r="AV367" i="85"/>
  <c r="AU367" i="85"/>
  <c r="AS367" i="85"/>
  <c r="AR367" i="85"/>
  <c r="AP367" i="85"/>
  <c r="AO367" i="85"/>
  <c r="AY367" i="85" s="1"/>
  <c r="AY366" i="85"/>
  <c r="AW366" i="85"/>
  <c r="AU366" i="85"/>
  <c r="AR366" i="85"/>
  <c r="AQ366" i="85"/>
  <c r="AO366" i="85"/>
  <c r="AZ366" i="85" s="1"/>
  <c r="BB365" i="85"/>
  <c r="BA365" i="85"/>
  <c r="AZ365" i="85"/>
  <c r="AY365" i="85"/>
  <c r="AX365" i="85"/>
  <c r="AV365" i="85"/>
  <c r="AU365" i="85"/>
  <c r="AT365" i="85"/>
  <c r="AS365" i="85"/>
  <c r="AR365" i="85"/>
  <c r="AQ365" i="85"/>
  <c r="AP365" i="85"/>
  <c r="AO365" i="85"/>
  <c r="AW365" i="85" s="1"/>
  <c r="AO364" i="85"/>
  <c r="BA364" i="85" s="1"/>
  <c r="AY363" i="85"/>
  <c r="AW363" i="85"/>
  <c r="AV363" i="85"/>
  <c r="AR363" i="85"/>
  <c r="AQ363" i="85"/>
  <c r="AO363" i="85"/>
  <c r="AZ363" i="85" s="1"/>
  <c r="BA362" i="85"/>
  <c r="AY362" i="85"/>
  <c r="AX362" i="85"/>
  <c r="AV362" i="85"/>
  <c r="AU362" i="85"/>
  <c r="AS362" i="85"/>
  <c r="AQ362" i="85"/>
  <c r="AP362" i="85"/>
  <c r="AO362" i="85"/>
  <c r="BB362" i="85" s="1"/>
  <c r="BB361" i="85"/>
  <c r="AX361" i="85"/>
  <c r="AW361" i="85"/>
  <c r="AR361" i="85"/>
  <c r="AP361" i="85"/>
  <c r="AO361" i="85"/>
  <c r="AT360" i="85"/>
  <c r="AO360" i="85"/>
  <c r="BA360" i="85" s="1"/>
  <c r="AT359" i="85"/>
  <c r="AO359" i="85"/>
  <c r="AZ359" i="85" s="1"/>
  <c r="BA358" i="85"/>
  <c r="AZ358" i="85"/>
  <c r="AV358" i="85"/>
  <c r="AU358" i="85"/>
  <c r="AT358" i="85"/>
  <c r="AR358" i="85"/>
  <c r="AQ358" i="85"/>
  <c r="AO358" i="85"/>
  <c r="AW358" i="85" s="1"/>
  <c r="AZ357" i="85"/>
  <c r="AX357" i="85"/>
  <c r="AW357" i="85"/>
  <c r="AT357" i="85"/>
  <c r="AS357" i="85"/>
  <c r="AR357" i="85"/>
  <c r="AO357" i="85"/>
  <c r="AY356" i="85"/>
  <c r="AO356" i="85"/>
  <c r="AZ356" i="85" s="1"/>
  <c r="BB355" i="85"/>
  <c r="BA355" i="85"/>
  <c r="AZ355" i="85"/>
  <c r="AY355" i="85"/>
  <c r="AX355" i="85"/>
  <c r="AV355" i="85"/>
  <c r="AU355" i="85"/>
  <c r="AT355" i="85"/>
  <c r="AS355" i="85"/>
  <c r="AR355" i="85"/>
  <c r="AQ355" i="85"/>
  <c r="BC355" i="85" s="1"/>
  <c r="AP355" i="85"/>
  <c r="AO355" i="85"/>
  <c r="AW355" i="85" s="1"/>
  <c r="AX354" i="85"/>
  <c r="AO354" i="85"/>
  <c r="AY354" i="85" s="1"/>
  <c r="BA353" i="85"/>
  <c r="AW353" i="85"/>
  <c r="AP353" i="85"/>
  <c r="AO353" i="85"/>
  <c r="AX353" i="85" s="1"/>
  <c r="AO352" i="85"/>
  <c r="BA352" i="85" s="1"/>
  <c r="BB351" i="85"/>
  <c r="AZ351" i="85"/>
  <c r="AY351" i="85"/>
  <c r="AV351" i="85"/>
  <c r="AU351" i="85"/>
  <c r="AT351" i="85"/>
  <c r="AR351" i="85"/>
  <c r="AQ351" i="85"/>
  <c r="AO351" i="85"/>
  <c r="BA351" i="85" s="1"/>
  <c r="BB350" i="85"/>
  <c r="BA350" i="85"/>
  <c r="AY350" i="85"/>
  <c r="AX350" i="85"/>
  <c r="AU350" i="85"/>
  <c r="AT350" i="85"/>
  <c r="AS350" i="85"/>
  <c r="AQ350" i="85"/>
  <c r="AP350" i="85"/>
  <c r="AO350" i="85"/>
  <c r="AZ350" i="85" s="1"/>
  <c r="BB349" i="85"/>
  <c r="AZ349" i="85"/>
  <c r="AW349" i="85"/>
  <c r="AP349" i="85"/>
  <c r="AO349" i="85"/>
  <c r="AX349" i="85" s="1"/>
  <c r="AO348" i="85"/>
  <c r="AW348" i="85" s="1"/>
  <c r="BB347" i="85"/>
  <c r="BA347" i="85"/>
  <c r="AZ347" i="85"/>
  <c r="AY347" i="85"/>
  <c r="AX347" i="85"/>
  <c r="AV347" i="85"/>
  <c r="AU347" i="85"/>
  <c r="AT347" i="85"/>
  <c r="AS347" i="85"/>
  <c r="AR347" i="85"/>
  <c r="BC347" i="85" s="1"/>
  <c r="AQ347" i="85"/>
  <c r="AP347" i="85"/>
  <c r="AO347" i="85"/>
  <c r="AW347" i="85" s="1"/>
  <c r="AO346" i="85"/>
  <c r="AQ346" i="85" s="1"/>
  <c r="BA345" i="85"/>
  <c r="AX345" i="85"/>
  <c r="AT345" i="85"/>
  <c r="AS345" i="85"/>
  <c r="AP345" i="85"/>
  <c r="AO345" i="85"/>
  <c r="AS344" i="85"/>
  <c r="AO344" i="85"/>
  <c r="BA344" i="85" s="1"/>
  <c r="BB343" i="85"/>
  <c r="AZ343" i="85"/>
  <c r="AY343" i="85"/>
  <c r="AV343" i="85"/>
  <c r="AU343" i="85"/>
  <c r="AT343" i="85"/>
  <c r="AR343" i="85"/>
  <c r="AQ343" i="85"/>
  <c r="AO343" i="85"/>
  <c r="BA343" i="85" s="1"/>
  <c r="BB342" i="85"/>
  <c r="BA342" i="85"/>
  <c r="AY342" i="85"/>
  <c r="AX342" i="85"/>
  <c r="AU342" i="85"/>
  <c r="AT342" i="85"/>
  <c r="AS342" i="85"/>
  <c r="AQ342" i="85"/>
  <c r="AP342" i="85"/>
  <c r="AO342" i="85"/>
  <c r="AZ342" i="85" s="1"/>
  <c r="BB341" i="85"/>
  <c r="AZ341" i="85"/>
  <c r="AX341" i="85"/>
  <c r="AS341" i="85"/>
  <c r="AR341" i="85"/>
  <c r="AP341" i="85"/>
  <c r="AO341" i="85"/>
  <c r="AR340" i="85"/>
  <c r="AO340" i="85"/>
  <c r="AZ340" i="85" s="1"/>
  <c r="BB339" i="85"/>
  <c r="BA339" i="85"/>
  <c r="AZ339" i="85"/>
  <c r="AY339" i="85"/>
  <c r="AX339" i="85"/>
  <c r="AV339" i="85"/>
  <c r="AU339" i="85"/>
  <c r="AT339" i="85"/>
  <c r="AS339" i="85"/>
  <c r="AR339" i="85"/>
  <c r="AQ339" i="85"/>
  <c r="BC339" i="85" s="1"/>
  <c r="AP339" i="85"/>
  <c r="AO339" i="85"/>
  <c r="AW339" i="85" s="1"/>
  <c r="AQ338" i="85"/>
  <c r="AO338" i="85"/>
  <c r="AY338" i="85" s="1"/>
  <c r="AW337" i="85"/>
  <c r="AT337" i="85"/>
  <c r="AP337" i="85"/>
  <c r="AO337" i="85"/>
  <c r="BA337" i="85" s="1"/>
  <c r="BA336" i="85"/>
  <c r="AZ336" i="85"/>
  <c r="AW336" i="85"/>
  <c r="AV336" i="85"/>
  <c r="AU336" i="85"/>
  <c r="AS336" i="85"/>
  <c r="AR336" i="85"/>
  <c r="AO336" i="85"/>
  <c r="BB335" i="85"/>
  <c r="AZ335" i="85"/>
  <c r="AY335" i="85"/>
  <c r="AV335" i="85"/>
  <c r="AU335" i="85"/>
  <c r="AT335" i="85"/>
  <c r="AR335" i="85"/>
  <c r="AQ335" i="85"/>
  <c r="AO335" i="85"/>
  <c r="BA335" i="85" s="1"/>
  <c r="BB334" i="85"/>
  <c r="BA334" i="85"/>
  <c r="AY334" i="85"/>
  <c r="AX334" i="85"/>
  <c r="AU334" i="85"/>
  <c r="AT334" i="85"/>
  <c r="AS334" i="85"/>
  <c r="AQ334" i="85"/>
  <c r="AP334" i="85"/>
  <c r="AO334" i="85"/>
  <c r="AZ334" i="85" s="1"/>
  <c r="BB333" i="85"/>
  <c r="AW333" i="85"/>
  <c r="AS333" i="85"/>
  <c r="AP333" i="85"/>
  <c r="AO333" i="85"/>
  <c r="AZ333" i="85" s="1"/>
  <c r="AZ332" i="85"/>
  <c r="AY332" i="85"/>
  <c r="AW332" i="85"/>
  <c r="AV332" i="85"/>
  <c r="AS332" i="85"/>
  <c r="AR332" i="85"/>
  <c r="AQ332" i="85"/>
  <c r="AO332" i="85"/>
  <c r="BB331" i="85"/>
  <c r="BA331" i="85"/>
  <c r="AZ331" i="85"/>
  <c r="AY331" i="85"/>
  <c r="AX331" i="85"/>
  <c r="AV331" i="85"/>
  <c r="AU331" i="85"/>
  <c r="AT331" i="85"/>
  <c r="AS331" i="85"/>
  <c r="AR331" i="85"/>
  <c r="AQ331" i="85"/>
  <c r="BC331" i="85" s="1"/>
  <c r="AP331" i="85"/>
  <c r="AO331" i="85"/>
  <c r="AW331" i="85" s="1"/>
  <c r="AY330" i="85"/>
  <c r="AX330" i="85"/>
  <c r="AW330" i="85"/>
  <c r="AU330" i="85"/>
  <c r="AT330" i="85"/>
  <c r="AQ330" i="85"/>
  <c r="AP330" i="85"/>
  <c r="AO330" i="85"/>
  <c r="BA329" i="85"/>
  <c r="AX329" i="85"/>
  <c r="AW329" i="85"/>
  <c r="AV329" i="85"/>
  <c r="AT329" i="85"/>
  <c r="AS329" i="85"/>
  <c r="AO329" i="85"/>
  <c r="AZ328" i="85"/>
  <c r="AO328" i="85"/>
  <c r="BA328" i="85" s="1"/>
  <c r="BB327" i="85"/>
  <c r="AY327" i="85"/>
  <c r="AU327" i="85"/>
  <c r="AR327" i="85"/>
  <c r="AP327" i="85"/>
  <c r="AO327" i="85"/>
  <c r="AW327" i="85" s="1"/>
  <c r="BA326" i="85"/>
  <c r="AZ326" i="85"/>
  <c r="AX326" i="85"/>
  <c r="AU326" i="85"/>
  <c r="AS326" i="85"/>
  <c r="AR326" i="85"/>
  <c r="AP326" i="85"/>
  <c r="AO326" i="85"/>
  <c r="BB326" i="85" s="1"/>
  <c r="F68" i="85"/>
  <c r="O68" i="85"/>
  <c r="F73" i="85"/>
  <c r="F74" i="85" s="1"/>
  <c r="F70" i="85"/>
  <c r="F69" i="85"/>
  <c r="F67" i="85"/>
  <c r="F66" i="85"/>
  <c r="F65" i="85"/>
  <c r="F64" i="85"/>
  <c r="F63" i="85"/>
  <c r="F62" i="85"/>
  <c r="F61" i="85"/>
  <c r="F60" i="85"/>
  <c r="F59" i="85"/>
  <c r="F58" i="85"/>
  <c r="F57" i="85"/>
  <c r="F56" i="85"/>
  <c r="C67" i="85"/>
  <c r="C66" i="85"/>
  <c r="C65" i="85"/>
  <c r="C64" i="85"/>
  <c r="C63" i="85"/>
  <c r="C62" i="85"/>
  <c r="C61" i="85"/>
  <c r="C60" i="85"/>
  <c r="C59" i="85"/>
  <c r="C58" i="85"/>
  <c r="C57" i="85"/>
  <c r="O67" i="85"/>
  <c r="O66" i="85"/>
  <c r="O65" i="85"/>
  <c r="O64" i="85"/>
  <c r="O63" i="85"/>
  <c r="O62" i="85"/>
  <c r="O61" i="85"/>
  <c r="O60" i="85"/>
  <c r="O59" i="85"/>
  <c r="O58" i="85"/>
  <c r="O57" i="85"/>
  <c r="O56" i="85"/>
  <c r="D125" i="85"/>
  <c r="D124" i="85"/>
  <c r="D123" i="85"/>
  <c r="D122" i="85"/>
  <c r="D121" i="85"/>
  <c r="D120" i="85"/>
  <c r="D119" i="85"/>
  <c r="D118" i="85"/>
  <c r="D117" i="85"/>
  <c r="D116" i="85"/>
  <c r="D115" i="85"/>
  <c r="D114" i="85"/>
  <c r="D96" i="85"/>
  <c r="D95" i="85"/>
  <c r="D94" i="85"/>
  <c r="D93" i="85"/>
  <c r="D92" i="85"/>
  <c r="D91" i="85"/>
  <c r="D90" i="85"/>
  <c r="D89" i="85"/>
  <c r="D88" i="85"/>
  <c r="D87" i="85"/>
  <c r="D86" i="85"/>
  <c r="D85" i="85"/>
  <c r="D67" i="85"/>
  <c r="D66" i="85"/>
  <c r="D65" i="85"/>
  <c r="D64" i="85"/>
  <c r="D63" i="85"/>
  <c r="D62" i="85"/>
  <c r="D61" i="85"/>
  <c r="D60" i="85"/>
  <c r="D59" i="85"/>
  <c r="D58" i="85"/>
  <c r="D57" i="85"/>
  <c r="D56" i="85"/>
  <c r="AO319" i="85"/>
  <c r="BB318" i="85"/>
  <c r="AO318" i="85"/>
  <c r="BA318" i="85" s="1"/>
  <c r="BB317" i="85"/>
  <c r="BA317" i="85"/>
  <c r="AO317" i="85"/>
  <c r="AW317" i="85" s="1"/>
  <c r="AV316" i="85"/>
  <c r="AU316" i="85"/>
  <c r="AT316" i="85"/>
  <c r="AR316" i="85"/>
  <c r="AO316" i="85"/>
  <c r="AY316" i="85" s="1"/>
  <c r="AY315" i="85"/>
  <c r="AV315" i="85"/>
  <c r="AO315" i="85"/>
  <c r="AX315" i="85" s="1"/>
  <c r="BB314" i="85"/>
  <c r="BA314" i="85"/>
  <c r="AT314" i="85"/>
  <c r="AS314" i="85"/>
  <c r="AR314" i="85"/>
  <c r="AO314" i="85"/>
  <c r="AW314" i="85" s="1"/>
  <c r="AO313" i="85"/>
  <c r="AZ312" i="85"/>
  <c r="AO312" i="85"/>
  <c r="AR312" i="85" s="1"/>
  <c r="AO311" i="85"/>
  <c r="BB310" i="85"/>
  <c r="AU310" i="85"/>
  <c r="AT310" i="85"/>
  <c r="AO310" i="85"/>
  <c r="BA310" i="85" s="1"/>
  <c r="BB309" i="85"/>
  <c r="BA309" i="85"/>
  <c r="AW309" i="85"/>
  <c r="AO309" i="85"/>
  <c r="AT308" i="85"/>
  <c r="AS308" i="85"/>
  <c r="AO308" i="85"/>
  <c r="AY308" i="85" s="1"/>
  <c r="AU307" i="85"/>
  <c r="AT307" i="85"/>
  <c r="AR307" i="85"/>
  <c r="AO307" i="85"/>
  <c r="AX307" i="85" s="1"/>
  <c r="AZ306" i="85"/>
  <c r="AO306" i="85"/>
  <c r="AO305" i="85"/>
  <c r="AO304" i="85"/>
  <c r="AR304" i="85" s="1"/>
  <c r="AO303" i="85"/>
  <c r="BB302" i="85"/>
  <c r="AU302" i="85"/>
  <c r="AT302" i="85"/>
  <c r="AP302" i="85"/>
  <c r="AO302" i="85"/>
  <c r="BA302" i="85" s="1"/>
  <c r="AO301" i="85"/>
  <c r="AO300" i="85"/>
  <c r="BB299" i="85"/>
  <c r="AT299" i="85"/>
  <c r="AS299" i="85"/>
  <c r="AQ299" i="85"/>
  <c r="AO299" i="85"/>
  <c r="AW299" i="85" s="1"/>
  <c r="AO298" i="85"/>
  <c r="AO297" i="85"/>
  <c r="AO296" i="85"/>
  <c r="AR296" i="85" s="1"/>
  <c r="AX295" i="85"/>
  <c r="AQ295" i="85"/>
  <c r="AP295" i="85"/>
  <c r="AO295" i="85"/>
  <c r="BB295" i="85" s="1"/>
  <c r="AO294" i="85"/>
  <c r="BB293" i="85"/>
  <c r="AW293" i="85"/>
  <c r="AO293" i="85"/>
  <c r="BA293" i="85" s="1"/>
  <c r="AZ292" i="85"/>
  <c r="AV292" i="85"/>
  <c r="AT292" i="85"/>
  <c r="AR292" i="85"/>
  <c r="AO292" i="85"/>
  <c r="AY292" i="85" s="1"/>
  <c r="BB291" i="85"/>
  <c r="BA291" i="85"/>
  <c r="AY291" i="85"/>
  <c r="AV291" i="85"/>
  <c r="AU291" i="85"/>
  <c r="AS291" i="85"/>
  <c r="AR291" i="85"/>
  <c r="AQ291" i="85"/>
  <c r="AP291" i="85"/>
  <c r="AO291" i="85"/>
  <c r="AW291" i="85" s="1"/>
  <c r="BB290" i="85"/>
  <c r="AY290" i="85"/>
  <c r="AX290" i="85"/>
  <c r="AS290" i="85"/>
  <c r="AQ290" i="85"/>
  <c r="AO290" i="85"/>
  <c r="AW290" i="85" s="1"/>
  <c r="BA289" i="85"/>
  <c r="AX289" i="85"/>
  <c r="AS289" i="85"/>
  <c r="AO289" i="85"/>
  <c r="AW289" i="85" s="1"/>
  <c r="AW288" i="85"/>
  <c r="AO288" i="85"/>
  <c r="AX287" i="85"/>
  <c r="AV287" i="85"/>
  <c r="AQ287" i="85"/>
  <c r="AO287" i="85"/>
  <c r="BB287" i="85" s="1"/>
  <c r="AU286" i="85"/>
  <c r="AO286" i="85"/>
  <c r="BA286" i="85" s="1"/>
  <c r="AO285" i="85"/>
  <c r="BA285" i="85" s="1"/>
  <c r="AZ284" i="85"/>
  <c r="AV284" i="85"/>
  <c r="AT284" i="85"/>
  <c r="AR284" i="85"/>
  <c r="AO284" i="85"/>
  <c r="AY284" i="85" s="1"/>
  <c r="BA283" i="85"/>
  <c r="AR283" i="85"/>
  <c r="AO283" i="85"/>
  <c r="AW283" i="85" s="1"/>
  <c r="AX282" i="85"/>
  <c r="AT282" i="85"/>
  <c r="AR282" i="85"/>
  <c r="AP282" i="85"/>
  <c r="AO282" i="85"/>
  <c r="AW282" i="85" s="1"/>
  <c r="AZ281" i="85"/>
  <c r="AR281" i="85"/>
  <c r="AO281" i="85"/>
  <c r="BA281" i="85" s="1"/>
  <c r="AZ280" i="85"/>
  <c r="AQ280" i="85"/>
  <c r="AO280" i="85"/>
  <c r="AY280" i="85" s="1"/>
  <c r="AX279" i="85"/>
  <c r="AP279" i="85"/>
  <c r="AO279" i="85"/>
  <c r="AY279" i="85" s="1"/>
  <c r="BB278" i="85"/>
  <c r="AT278" i="85"/>
  <c r="AO278" i="85"/>
  <c r="AX278" i="85" s="1"/>
  <c r="AO277" i="85"/>
  <c r="AU277" i="85" s="1"/>
  <c r="AZ276" i="85"/>
  <c r="AR276" i="85"/>
  <c r="AO276" i="85"/>
  <c r="AY276" i="85" s="1"/>
  <c r="BA275" i="85"/>
  <c r="AY275" i="85"/>
  <c r="AU275" i="85"/>
  <c r="AT275" i="85"/>
  <c r="AR275" i="85"/>
  <c r="AP275" i="85"/>
  <c r="AO275" i="85"/>
  <c r="AW275" i="85" s="1"/>
  <c r="BA274" i="85"/>
  <c r="AZ274" i="85"/>
  <c r="AX274" i="85"/>
  <c r="AT274" i="85"/>
  <c r="AS274" i="85"/>
  <c r="AQ274" i="85"/>
  <c r="AP274" i="85"/>
  <c r="AO274" i="85"/>
  <c r="AW274" i="85" s="1"/>
  <c r="BB273" i="85"/>
  <c r="AY273" i="85"/>
  <c r="AS273" i="85"/>
  <c r="AP273" i="85"/>
  <c r="AO273" i="85"/>
  <c r="AY272" i="85"/>
  <c r="AU272" i="85"/>
  <c r="AO272" i="85"/>
  <c r="AV272" i="85" s="1"/>
  <c r="AW271" i="85"/>
  <c r="AV271" i="85"/>
  <c r="AT271" i="85"/>
  <c r="AQ271" i="85"/>
  <c r="AO271" i="85"/>
  <c r="AU271" i="85" s="1"/>
  <c r="BA270" i="85"/>
  <c r="AR270" i="85"/>
  <c r="AO270" i="85"/>
  <c r="AW270" i="85" s="1"/>
  <c r="AW269" i="85"/>
  <c r="AP269" i="85"/>
  <c r="AO269" i="85"/>
  <c r="AX269" i="85" s="1"/>
  <c r="AO268" i="85"/>
  <c r="AZ268" i="85" s="1"/>
  <c r="AU267" i="85"/>
  <c r="AO267" i="85"/>
  <c r="BB267" i="85" s="1"/>
  <c r="AX266" i="85"/>
  <c r="AV266" i="85"/>
  <c r="AT266" i="85"/>
  <c r="AP266" i="85"/>
  <c r="AO266" i="85"/>
  <c r="BA266" i="85" s="1"/>
  <c r="BA265" i="85"/>
  <c r="AW265" i="85"/>
  <c r="AS265" i="85"/>
  <c r="AO265" i="85"/>
  <c r="AT265" i="85" s="1"/>
  <c r="BB264" i="85"/>
  <c r="BA264" i="85"/>
  <c r="AV264" i="85"/>
  <c r="AT264" i="85"/>
  <c r="AR264" i="85"/>
  <c r="AO264" i="85"/>
  <c r="AY264" i="85" s="1"/>
  <c r="BB263" i="85"/>
  <c r="BA263" i="85"/>
  <c r="AY263" i="85"/>
  <c r="AV263" i="85"/>
  <c r="AT263" i="85"/>
  <c r="AS263" i="85"/>
  <c r="AR263" i="85"/>
  <c r="AQ263" i="85"/>
  <c r="AO263" i="85"/>
  <c r="AX263" i="85" s="1"/>
  <c r="BB262" i="85"/>
  <c r="AY262" i="85"/>
  <c r="AV262" i="85"/>
  <c r="AU262" i="85"/>
  <c r="AS262" i="85"/>
  <c r="AR262" i="85"/>
  <c r="AP262" i="85"/>
  <c r="AO262" i="85"/>
  <c r="AW262" i="85" s="1"/>
  <c r="BA261" i="85"/>
  <c r="AP261" i="85"/>
  <c r="AO261" i="85"/>
  <c r="AW260" i="85"/>
  <c r="AV260" i="85"/>
  <c r="AO260" i="85"/>
  <c r="AY259" i="85"/>
  <c r="AV259" i="85"/>
  <c r="AU259" i="85"/>
  <c r="AQ259" i="85"/>
  <c r="AO259" i="85"/>
  <c r="BB259" i="85" s="1"/>
  <c r="AO258" i="85"/>
  <c r="AO257" i="85"/>
  <c r="BA257" i="85" s="1"/>
  <c r="AO256" i="85"/>
  <c r="AS255" i="85"/>
  <c r="AO255" i="85"/>
  <c r="AX255" i="85" s="1"/>
  <c r="BA254" i="85"/>
  <c r="AX254" i="85"/>
  <c r="AS254" i="85"/>
  <c r="AQ254" i="85"/>
  <c r="AP254" i="85"/>
  <c r="AO254" i="85"/>
  <c r="AW254" i="85" s="1"/>
  <c r="BA253" i="85"/>
  <c r="AP253" i="85"/>
  <c r="AO253" i="85"/>
  <c r="AW252" i="85"/>
  <c r="AO252" i="85"/>
  <c r="AV252" i="85" s="1"/>
  <c r="AY251" i="85"/>
  <c r="AV251" i="85"/>
  <c r="AU251" i="85"/>
  <c r="AQ251" i="85"/>
  <c r="AO251" i="85"/>
  <c r="BB251" i="85" s="1"/>
  <c r="AT250" i="85"/>
  <c r="AO250" i="85"/>
  <c r="BA250" i="85" s="1"/>
  <c r="AO249" i="85"/>
  <c r="BA249" i="85" s="1"/>
  <c r="AV248" i="85"/>
  <c r="AO248" i="85"/>
  <c r="AY248" i="85" s="1"/>
  <c r="BB247" i="85"/>
  <c r="BA247" i="85"/>
  <c r="AZ247" i="85"/>
  <c r="AY247" i="85"/>
  <c r="AU247" i="85"/>
  <c r="AS247" i="85"/>
  <c r="AR247" i="85"/>
  <c r="AQ247" i="85"/>
  <c r="AP247" i="85"/>
  <c r="AO247" i="85"/>
  <c r="AW247" i="85" s="1"/>
  <c r="AR246" i="85"/>
  <c r="AO246" i="85"/>
  <c r="AW246" i="85" s="1"/>
  <c r="AO245" i="85"/>
  <c r="AO244" i="85"/>
  <c r="AV243" i="85"/>
  <c r="AR243" i="85"/>
  <c r="AO243" i="85"/>
  <c r="BB243" i="85" s="1"/>
  <c r="BB242" i="85"/>
  <c r="AV242" i="85"/>
  <c r="AT242" i="85"/>
  <c r="AS242" i="85"/>
  <c r="AQ242" i="85"/>
  <c r="AP242" i="85"/>
  <c r="AO242" i="85"/>
  <c r="BA242" i="85" s="1"/>
  <c r="AT241" i="85"/>
  <c r="AO241" i="85"/>
  <c r="BB241" i="85" s="1"/>
  <c r="AZ240" i="85"/>
  <c r="AW240" i="85"/>
  <c r="AS240" i="85"/>
  <c r="AR240" i="85"/>
  <c r="AO240" i="85"/>
  <c r="BA240" i="85" s="1"/>
  <c r="AZ239" i="85"/>
  <c r="AT239" i="85"/>
  <c r="AQ239" i="85"/>
  <c r="AO239" i="85"/>
  <c r="AW239" i="85" s="1"/>
  <c r="AY238" i="85"/>
  <c r="AT238" i="85"/>
  <c r="AQ238" i="85"/>
  <c r="AO238" i="85"/>
  <c r="AW238" i="85" s="1"/>
  <c r="BB237" i="85"/>
  <c r="AS237" i="85"/>
  <c r="AO237" i="85"/>
  <c r="BA237" i="85" s="1"/>
  <c r="AS236" i="85"/>
  <c r="AR236" i="85"/>
  <c r="AO236" i="85"/>
  <c r="AZ236" i="85" s="1"/>
  <c r="AO235" i="85"/>
  <c r="AS234" i="85"/>
  <c r="AO234" i="85"/>
  <c r="AZ234" i="85" s="1"/>
  <c r="AW233" i="85"/>
  <c r="AS233" i="85"/>
  <c r="AP233" i="85"/>
  <c r="AO233" i="85"/>
  <c r="AX233" i="85" s="1"/>
  <c r="AT232" i="85"/>
  <c r="AO232" i="85"/>
  <c r="BA232" i="85" s="1"/>
  <c r="AY231" i="85"/>
  <c r="AS231" i="85"/>
  <c r="AQ231" i="85"/>
  <c r="AO231" i="85"/>
  <c r="AX231" i="85" s="1"/>
  <c r="BB230" i="85"/>
  <c r="AX230" i="85"/>
  <c r="AT230" i="85"/>
  <c r="AQ230" i="85"/>
  <c r="AP230" i="85"/>
  <c r="AO230" i="85"/>
  <c r="AW230" i="85" s="1"/>
  <c r="AO229" i="85"/>
  <c r="AY229" i="85" s="1"/>
  <c r="AO228" i="85"/>
  <c r="AZ228" i="85" s="1"/>
  <c r="AZ227" i="85"/>
  <c r="AQ227" i="85"/>
  <c r="AO227" i="85"/>
  <c r="AY227" i="85" s="1"/>
  <c r="BB226" i="85"/>
  <c r="AZ226" i="85"/>
  <c r="AV226" i="85"/>
  <c r="AU226" i="85"/>
  <c r="AS226" i="85"/>
  <c r="AR226" i="85"/>
  <c r="AP226" i="85"/>
  <c r="AO226" i="85"/>
  <c r="AW226" i="85" s="1"/>
  <c r="BB225" i="85"/>
  <c r="AX225" i="85"/>
  <c r="AT225" i="85"/>
  <c r="AP225" i="85"/>
  <c r="AO225" i="85"/>
  <c r="AV225" i="85" s="1"/>
  <c r="BB224" i="85"/>
  <c r="AT224" i="85"/>
  <c r="AS224" i="85"/>
  <c r="AO224" i="85"/>
  <c r="BA224" i="85" s="1"/>
  <c r="AZ223" i="85"/>
  <c r="AX223" i="85"/>
  <c r="AU223" i="85"/>
  <c r="AS223" i="85"/>
  <c r="AP223" i="85"/>
  <c r="AO223" i="85"/>
  <c r="BB223" i="85" s="1"/>
  <c r="AZ222" i="85"/>
  <c r="AU222" i="85"/>
  <c r="AR222" i="85"/>
  <c r="AO222" i="85"/>
  <c r="BA222" i="85" s="1"/>
  <c r="BB221" i="85"/>
  <c r="AY221" i="85"/>
  <c r="AT221" i="85"/>
  <c r="AP221" i="85"/>
  <c r="AO221" i="85"/>
  <c r="AZ221" i="85" s="1"/>
  <c r="AX220" i="85"/>
  <c r="AO220" i="85"/>
  <c r="AW220" i="85" s="1"/>
  <c r="AZ219" i="85"/>
  <c r="AO219" i="85"/>
  <c r="AW219" i="85" s="1"/>
  <c r="BB218" i="85"/>
  <c r="AZ218" i="85"/>
  <c r="AV218" i="85"/>
  <c r="AS218" i="85"/>
  <c r="AQ218" i="85"/>
  <c r="AO218" i="85"/>
  <c r="AW218" i="85" s="1"/>
  <c r="BB217" i="85"/>
  <c r="AT217" i="85"/>
  <c r="AO217" i="85"/>
  <c r="AO216" i="85"/>
  <c r="AO215" i="85"/>
  <c r="AZ214" i="85"/>
  <c r="AY214" i="85"/>
  <c r="AR214" i="85"/>
  <c r="AQ214" i="85"/>
  <c r="AO214" i="85"/>
  <c r="BA214" i="85" s="1"/>
  <c r="AO213" i="85"/>
  <c r="BA212" i="85"/>
  <c r="AP212" i="85"/>
  <c r="AO212" i="85"/>
  <c r="AW211" i="85"/>
  <c r="AV211" i="85"/>
  <c r="AO211" i="85"/>
  <c r="BA210" i="85"/>
  <c r="AY210" i="85"/>
  <c r="AX210" i="85"/>
  <c r="AO210" i="85"/>
  <c r="AU209" i="85"/>
  <c r="AO209" i="85"/>
  <c r="AZ209" i="85" s="1"/>
  <c r="BA208" i="85"/>
  <c r="AY208" i="85"/>
  <c r="AO208" i="85"/>
  <c r="AW208" i="85" s="1"/>
  <c r="AY207" i="85"/>
  <c r="AO207" i="85"/>
  <c r="AV207" i="85" s="1"/>
  <c r="BB206" i="85"/>
  <c r="AZ206" i="85"/>
  <c r="AO206" i="85"/>
  <c r="AY206" i="85" s="1"/>
  <c r="AX205" i="85"/>
  <c r="AV205" i="85"/>
  <c r="AT205" i="85"/>
  <c r="AO205" i="85"/>
  <c r="AZ205" i="85" s="1"/>
  <c r="AZ204" i="85"/>
  <c r="AX204" i="85"/>
  <c r="AU204" i="85"/>
  <c r="AS204" i="85"/>
  <c r="AO204" i="85"/>
  <c r="AO203" i="85"/>
  <c r="AQ203" i="85" s="1"/>
  <c r="BA202" i="85"/>
  <c r="AX202" i="85"/>
  <c r="AV202" i="85"/>
  <c r="AU202" i="85"/>
  <c r="AP202" i="85"/>
  <c r="AO202" i="85"/>
  <c r="AW202" i="85" s="1"/>
  <c r="AZ201" i="85"/>
  <c r="AX201" i="85"/>
  <c r="AW201" i="85"/>
  <c r="AO201" i="85"/>
  <c r="AT201" i="85" s="1"/>
  <c r="AT200" i="85"/>
  <c r="AO200" i="85"/>
  <c r="BA200" i="85" s="1"/>
  <c r="AX199" i="85"/>
  <c r="AV199" i="85"/>
  <c r="AU199" i="85"/>
  <c r="AS199" i="85"/>
  <c r="AR199" i="85"/>
  <c r="AO199" i="85"/>
  <c r="BB199" i="85" s="1"/>
  <c r="AT198" i="85"/>
  <c r="AR198" i="85"/>
  <c r="AO198" i="85"/>
  <c r="AX198" i="85" s="1"/>
  <c r="AW197" i="85"/>
  <c r="AV197" i="85"/>
  <c r="AT197" i="85"/>
  <c r="AS197" i="85"/>
  <c r="AQ197" i="85"/>
  <c r="AO197" i="85"/>
  <c r="BB197" i="85" s="1"/>
  <c r="AX196" i="85"/>
  <c r="AW196" i="85"/>
  <c r="AV196" i="85"/>
  <c r="AU196" i="85"/>
  <c r="AR196" i="85"/>
  <c r="AO196" i="85"/>
  <c r="AP196" i="85" s="1"/>
  <c r="AO195" i="85"/>
  <c r="AR195" i="85" s="1"/>
  <c r="AX194" i="85"/>
  <c r="AO194" i="85"/>
  <c r="AW194" i="85" s="1"/>
  <c r="AO193" i="85"/>
  <c r="BB193" i="85" s="1"/>
  <c r="AS192" i="85"/>
  <c r="AO192" i="85"/>
  <c r="AY192" i="85" s="1"/>
  <c r="AZ191" i="85"/>
  <c r="AV191" i="85"/>
  <c r="AQ191" i="85"/>
  <c r="AO191" i="85"/>
  <c r="AW191" i="85" s="1"/>
  <c r="AO190" i="85"/>
  <c r="AO189" i="85"/>
  <c r="AU189" i="85" s="1"/>
  <c r="AZ188" i="85"/>
  <c r="AO188" i="85"/>
  <c r="AZ187" i="85"/>
  <c r="AY187" i="85"/>
  <c r="AV187" i="85"/>
  <c r="AQ187" i="85"/>
  <c r="AO187" i="85"/>
  <c r="BA187" i="85" s="1"/>
  <c r="BB186" i="85"/>
  <c r="BA186" i="85"/>
  <c r="AT186" i="85"/>
  <c r="AQ186" i="85"/>
  <c r="AP186" i="85"/>
  <c r="AO186" i="85"/>
  <c r="AZ186" i="85" s="1"/>
  <c r="AS185" i="85"/>
  <c r="AO185" i="85"/>
  <c r="AY185" i="85" s="1"/>
  <c r="AZ184" i="85"/>
  <c r="AO184" i="85"/>
  <c r="AX184" i="85" s="1"/>
  <c r="BB183" i="85"/>
  <c r="BA183" i="85"/>
  <c r="AV183" i="85"/>
  <c r="AU183" i="85"/>
  <c r="AT183" i="85"/>
  <c r="AS183" i="85"/>
  <c r="AR183" i="85"/>
  <c r="AP183" i="85"/>
  <c r="AO183" i="85"/>
  <c r="AW183" i="85" s="1"/>
  <c r="BB182" i="85"/>
  <c r="AX182" i="85"/>
  <c r="AU182" i="85"/>
  <c r="AT182" i="85"/>
  <c r="AP182" i="85"/>
  <c r="AO182" i="85"/>
  <c r="AV182" i="85" s="1"/>
  <c r="AO181" i="85"/>
  <c r="AU181" i="85" s="1"/>
  <c r="BA180" i="85"/>
  <c r="AZ180" i="85"/>
  <c r="AV180" i="85"/>
  <c r="AU180" i="85"/>
  <c r="AS180" i="85"/>
  <c r="AR180" i="85"/>
  <c r="AO180" i="85"/>
  <c r="BB180" i="85" s="1"/>
  <c r="BB179" i="85"/>
  <c r="AZ179" i="85"/>
  <c r="AY179" i="85"/>
  <c r="AU179" i="85"/>
  <c r="AT179" i="85"/>
  <c r="AR179" i="85"/>
  <c r="AQ179" i="85"/>
  <c r="AO179" i="85"/>
  <c r="BA179" i="85" s="1"/>
  <c r="AY178" i="85"/>
  <c r="AU178" i="85"/>
  <c r="AO178" i="85"/>
  <c r="AO177" i="85"/>
  <c r="AZ176" i="85"/>
  <c r="AO176" i="85"/>
  <c r="AX176" i="85" s="1"/>
  <c r="BB175" i="85"/>
  <c r="BA175" i="85"/>
  <c r="AZ175" i="85"/>
  <c r="AY175" i="85"/>
  <c r="AS175" i="85"/>
  <c r="AR175" i="85"/>
  <c r="AQ175" i="85"/>
  <c r="AP175" i="85"/>
  <c r="AO175" i="85"/>
  <c r="AW175" i="85" s="1"/>
  <c r="AT174" i="85"/>
  <c r="AO174" i="85"/>
  <c r="AV174" i="85" s="1"/>
  <c r="AO173" i="85"/>
  <c r="AU173" i="85" s="1"/>
  <c r="AU172" i="85"/>
  <c r="AS172" i="85"/>
  <c r="AR172" i="85"/>
  <c r="AP172" i="85"/>
  <c r="AO172" i="85"/>
  <c r="BB172" i="85" s="1"/>
  <c r="AU171" i="85"/>
  <c r="AT171" i="85"/>
  <c r="AR171" i="85"/>
  <c r="AQ171" i="85"/>
  <c r="AO171" i="85"/>
  <c r="BA171" i="85" s="1"/>
  <c r="AX170" i="85"/>
  <c r="AV170" i="85"/>
  <c r="AU170" i="85"/>
  <c r="AT170" i="85"/>
  <c r="AS170" i="85"/>
  <c r="AO170" i="85"/>
  <c r="AZ170" i="85" s="1"/>
  <c r="BA169" i="85"/>
  <c r="AO169" i="85"/>
  <c r="AY169" i="85" s="1"/>
  <c r="AZ168" i="85"/>
  <c r="AV168" i="85"/>
  <c r="AO168" i="85"/>
  <c r="AX168" i="85" s="1"/>
  <c r="AO167" i="85"/>
  <c r="AU167" i="85" s="1"/>
  <c r="D38" i="85"/>
  <c r="D37" i="85"/>
  <c r="D36" i="85"/>
  <c r="D35" i="85"/>
  <c r="D34" i="85"/>
  <c r="D33" i="85"/>
  <c r="D32" i="85"/>
  <c r="D31" i="85"/>
  <c r="D30" i="85"/>
  <c r="D29" i="85"/>
  <c r="D28" i="85"/>
  <c r="D27" i="85"/>
  <c r="O38" i="85"/>
  <c r="O37" i="85"/>
  <c r="O36" i="85"/>
  <c r="O35" i="85"/>
  <c r="O34" i="85"/>
  <c r="O33" i="85"/>
  <c r="O32" i="85"/>
  <c r="O31" i="85"/>
  <c r="O30" i="85"/>
  <c r="O39" i="85" s="1"/>
  <c r="O29" i="85"/>
  <c r="O28" i="85"/>
  <c r="O27" i="85"/>
  <c r="AS158" i="85"/>
  <c r="BA120" i="85"/>
  <c r="AW111" i="85"/>
  <c r="BA106" i="85"/>
  <c r="AV82" i="85"/>
  <c r="AS75" i="85"/>
  <c r="AZ71" i="85"/>
  <c r="BB69" i="85"/>
  <c r="AT68" i="85"/>
  <c r="AT59" i="85"/>
  <c r="BA55" i="85"/>
  <c r="BB53" i="85"/>
  <c r="AY42" i="85"/>
  <c r="BA37" i="85"/>
  <c r="AS37" i="85"/>
  <c r="AW32" i="85"/>
  <c r="AO160" i="85"/>
  <c r="BA160" i="85" s="1"/>
  <c r="AO159" i="85"/>
  <c r="AO158" i="85"/>
  <c r="AP157" i="85"/>
  <c r="AO157" i="85"/>
  <c r="AP156" i="85"/>
  <c r="AO156" i="85"/>
  <c r="AO155" i="85"/>
  <c r="AP154" i="85"/>
  <c r="AO154" i="85"/>
  <c r="AP153" i="85"/>
  <c r="AO153" i="85"/>
  <c r="AO152" i="85"/>
  <c r="AP151" i="85"/>
  <c r="AO151" i="85"/>
  <c r="AP150" i="85"/>
  <c r="AO150" i="85"/>
  <c r="AS150" i="85" s="1"/>
  <c r="AP149" i="85"/>
  <c r="AO149" i="85"/>
  <c r="AO148" i="85"/>
  <c r="AP147" i="85"/>
  <c r="AO147" i="85"/>
  <c r="AP146" i="85"/>
  <c r="AO146" i="85"/>
  <c r="AP145" i="85"/>
  <c r="AO145" i="85"/>
  <c r="AO144" i="85"/>
  <c r="AP143" i="85"/>
  <c r="AO143" i="85"/>
  <c r="AP142" i="85"/>
  <c r="AO142" i="85"/>
  <c r="AP141" i="85"/>
  <c r="AO141" i="85"/>
  <c r="AO140" i="85"/>
  <c r="AP139" i="85"/>
  <c r="AO139" i="85"/>
  <c r="AP138" i="85"/>
  <c r="AO138" i="85"/>
  <c r="AP137" i="85"/>
  <c r="AO137" i="85"/>
  <c r="AO136" i="85"/>
  <c r="AP135" i="85"/>
  <c r="AO135" i="85"/>
  <c r="AP134" i="85"/>
  <c r="AO134" i="85"/>
  <c r="AP133" i="85"/>
  <c r="AO133" i="85"/>
  <c r="AO132" i="85"/>
  <c r="AP131" i="85"/>
  <c r="AO131" i="85"/>
  <c r="AP130" i="85"/>
  <c r="AO130" i="85"/>
  <c r="AP129" i="85"/>
  <c r="AO129" i="85"/>
  <c r="AO128" i="85"/>
  <c r="AP127" i="85"/>
  <c r="AO127" i="85"/>
  <c r="AP126" i="85"/>
  <c r="AO126" i="85"/>
  <c r="AS126" i="85" s="1"/>
  <c r="AP125" i="85"/>
  <c r="AO125" i="85"/>
  <c r="AO124" i="85"/>
  <c r="AP123" i="85"/>
  <c r="AO123" i="85"/>
  <c r="AW123" i="85" s="1"/>
  <c r="AO122" i="85"/>
  <c r="AP121" i="85"/>
  <c r="AO121" i="85"/>
  <c r="AO120" i="85"/>
  <c r="AP119" i="85"/>
  <c r="AO119" i="85"/>
  <c r="AO118" i="85"/>
  <c r="AP117" i="85"/>
  <c r="AO117" i="85"/>
  <c r="AO116" i="85"/>
  <c r="AP115" i="85"/>
  <c r="AO115" i="85"/>
  <c r="AW115" i="85" s="1"/>
  <c r="AO114" i="85"/>
  <c r="AO113" i="85"/>
  <c r="AO112" i="85"/>
  <c r="AP111" i="85"/>
  <c r="AO111" i="85"/>
  <c r="AO110" i="85"/>
  <c r="AZ110" i="85" s="1"/>
  <c r="AO109" i="85"/>
  <c r="AO108" i="85"/>
  <c r="AP107" i="85"/>
  <c r="AO107" i="85"/>
  <c r="AT107" i="85" s="1"/>
  <c r="AO106" i="85"/>
  <c r="AS106" i="85" s="1"/>
  <c r="AP105" i="85"/>
  <c r="AO105" i="85"/>
  <c r="AO104" i="85"/>
  <c r="AP103" i="85"/>
  <c r="AO103" i="85"/>
  <c r="AW103" i="85" s="1"/>
  <c r="AO102" i="85"/>
  <c r="AZ102" i="85" s="1"/>
  <c r="AO101" i="85"/>
  <c r="AP101" i="85" s="1"/>
  <c r="AO100" i="85"/>
  <c r="AP99" i="85"/>
  <c r="AO99" i="85"/>
  <c r="BB99" i="85" s="1"/>
  <c r="AO98" i="85"/>
  <c r="AS98" i="85" s="1"/>
  <c r="AO97" i="85"/>
  <c r="AO96" i="85"/>
  <c r="AP95" i="85"/>
  <c r="AO95" i="85"/>
  <c r="AW95" i="85" s="1"/>
  <c r="AO94" i="85"/>
  <c r="AX94" i="85" s="1"/>
  <c r="AO93" i="85"/>
  <c r="AO92" i="85"/>
  <c r="AP91" i="85"/>
  <c r="AO91" i="85"/>
  <c r="AT91" i="85" s="1"/>
  <c r="AO90" i="85"/>
  <c r="AP89" i="85"/>
  <c r="AO89" i="85"/>
  <c r="AO88" i="85"/>
  <c r="AY88" i="85" s="1"/>
  <c r="AP87" i="85"/>
  <c r="AO87" i="85"/>
  <c r="AU87" i="85" s="1"/>
  <c r="AO86" i="85"/>
  <c r="AO85" i="85"/>
  <c r="AU85" i="85" s="1"/>
  <c r="AO84" i="85"/>
  <c r="AP83" i="85"/>
  <c r="AO83" i="85"/>
  <c r="AV83" i="85" s="1"/>
  <c r="AO82" i="85"/>
  <c r="AO81" i="85"/>
  <c r="AO80" i="85"/>
  <c r="AV80" i="85" s="1"/>
  <c r="AP79" i="85"/>
  <c r="AO79" i="85"/>
  <c r="AZ79" i="85" s="1"/>
  <c r="AP78" i="85"/>
  <c r="AO78" i="85"/>
  <c r="AO77" i="85"/>
  <c r="AO76" i="85"/>
  <c r="AP75" i="85"/>
  <c r="AO75" i="85"/>
  <c r="BA75" i="85" s="1"/>
  <c r="AP74" i="85"/>
  <c r="AO74" i="85"/>
  <c r="AO73" i="85"/>
  <c r="AW73" i="85" s="1"/>
  <c r="AO72" i="85"/>
  <c r="AP71" i="85"/>
  <c r="AO71" i="85"/>
  <c r="AR71" i="85" s="1"/>
  <c r="AP70" i="85"/>
  <c r="AO70" i="85"/>
  <c r="AP69" i="85"/>
  <c r="AO69" i="85"/>
  <c r="AO68" i="85"/>
  <c r="AP67" i="85"/>
  <c r="AO67" i="85"/>
  <c r="AX67" i="85" s="1"/>
  <c r="AO66" i="85"/>
  <c r="AW66" i="85" s="1"/>
  <c r="AP65" i="85"/>
  <c r="AO65" i="85"/>
  <c r="AO64" i="85"/>
  <c r="AP63" i="85"/>
  <c r="AO63" i="85"/>
  <c r="BB63" i="85" s="1"/>
  <c r="AO62" i="85"/>
  <c r="AP61" i="85"/>
  <c r="AO61" i="85"/>
  <c r="AO60" i="85"/>
  <c r="AP59" i="85"/>
  <c r="AO59" i="85"/>
  <c r="BB59" i="85" s="1"/>
  <c r="AP58" i="85"/>
  <c r="AO58" i="85"/>
  <c r="AO57" i="85"/>
  <c r="AX57" i="85" s="1"/>
  <c r="AO56" i="85"/>
  <c r="AP55" i="85"/>
  <c r="AO55" i="85"/>
  <c r="AS55" i="85" s="1"/>
  <c r="AO54" i="85"/>
  <c r="AO53" i="85"/>
  <c r="AO52" i="85"/>
  <c r="AT52" i="85" s="1"/>
  <c r="AP51" i="85"/>
  <c r="AO51" i="85"/>
  <c r="AO50" i="85"/>
  <c r="AP49" i="85"/>
  <c r="AO49" i="85"/>
  <c r="AO48" i="85"/>
  <c r="AP47" i="85"/>
  <c r="AO47" i="85"/>
  <c r="AP46" i="85"/>
  <c r="AO46" i="85"/>
  <c r="BB46" i="85" s="1"/>
  <c r="AO45" i="85"/>
  <c r="BB45" i="85" s="1"/>
  <c r="AO44" i="85"/>
  <c r="AZ44" i="85" s="1"/>
  <c r="AO43" i="85"/>
  <c r="AP42" i="85"/>
  <c r="AO42" i="85"/>
  <c r="AO41" i="85"/>
  <c r="AP40" i="85"/>
  <c r="AO40" i="85"/>
  <c r="AO39" i="85"/>
  <c r="AP38" i="85"/>
  <c r="AO38" i="85"/>
  <c r="AW38" i="85" s="1"/>
  <c r="AO37" i="85"/>
  <c r="AP36" i="85"/>
  <c r="AO36" i="85"/>
  <c r="AO35" i="85"/>
  <c r="AP35" i="85" s="1"/>
  <c r="AP34" i="85"/>
  <c r="AO34" i="85"/>
  <c r="AW34" i="85" s="1"/>
  <c r="AO33" i="85"/>
  <c r="BA33" i="85" s="1"/>
  <c r="AP32" i="85"/>
  <c r="AO32" i="85"/>
  <c r="AO31" i="85"/>
  <c r="BA31" i="85" s="1"/>
  <c r="AP30" i="85"/>
  <c r="AO30" i="85"/>
  <c r="AW30" i="85" s="1"/>
  <c r="AO29" i="85"/>
  <c r="BB29" i="85" s="1"/>
  <c r="AP28" i="85"/>
  <c r="AO28" i="85"/>
  <c r="AQ28" i="85" s="1"/>
  <c r="P114" i="85"/>
  <c r="P136" i="85" s="1"/>
  <c r="K114" i="85"/>
  <c r="K107" i="85"/>
  <c r="P56" i="85"/>
  <c r="P78" i="85" s="1"/>
  <c r="O126" i="85" l="1"/>
  <c r="K136" i="85"/>
  <c r="BC505" i="85"/>
  <c r="BC513" i="85"/>
  <c r="AW501" i="85"/>
  <c r="AW509" i="85"/>
  <c r="AX516" i="85"/>
  <c r="AU555" i="85"/>
  <c r="BB555" i="85"/>
  <c r="AT555" i="85"/>
  <c r="BA555" i="85"/>
  <c r="AS555" i="85"/>
  <c r="AZ555" i="85"/>
  <c r="AR555" i="85"/>
  <c r="AY555" i="85"/>
  <c r="AQ555" i="85"/>
  <c r="AX555" i="85"/>
  <c r="AP555" i="85"/>
  <c r="AV555" i="85"/>
  <c r="AT491" i="85"/>
  <c r="BB491" i="85"/>
  <c r="AU492" i="85"/>
  <c r="AV493" i="85"/>
  <c r="AW494" i="85"/>
  <c r="AP495" i="85"/>
  <c r="AX495" i="85"/>
  <c r="AQ496" i="85"/>
  <c r="AY496" i="85"/>
  <c r="AS498" i="85"/>
  <c r="BA498" i="85"/>
  <c r="AT499" i="85"/>
  <c r="BB499" i="85"/>
  <c r="AU500" i="85"/>
  <c r="AV501" i="85"/>
  <c r="AW502" i="85"/>
  <c r="AP503" i="85"/>
  <c r="AX503" i="85"/>
  <c r="BC503" i="85" s="1"/>
  <c r="AQ504" i="85"/>
  <c r="AY504" i="85"/>
  <c r="AS506" i="85"/>
  <c r="BA506" i="85"/>
  <c r="AT507" i="85"/>
  <c r="BB507" i="85"/>
  <c r="AU508" i="85"/>
  <c r="AV509" i="85"/>
  <c r="AW510" i="85"/>
  <c r="AP511" i="85"/>
  <c r="AX511" i="85"/>
  <c r="AQ512" i="85"/>
  <c r="AY512" i="85"/>
  <c r="AS514" i="85"/>
  <c r="BA514" i="85"/>
  <c r="AT515" i="85"/>
  <c r="AQ517" i="85"/>
  <c r="BB517" i="85"/>
  <c r="AX518" i="85"/>
  <c r="AU522" i="85"/>
  <c r="AW524" i="85"/>
  <c r="AS534" i="85"/>
  <c r="AV538" i="85"/>
  <c r="AS542" i="85"/>
  <c r="AW493" i="85"/>
  <c r="BB516" i="85"/>
  <c r="AT516" i="85"/>
  <c r="AY518" i="85"/>
  <c r="AW492" i="85"/>
  <c r="AP493" i="85"/>
  <c r="AX493" i="85"/>
  <c r="AR495" i="85"/>
  <c r="BC495" i="85" s="1"/>
  <c r="AZ495" i="85"/>
  <c r="AS496" i="85"/>
  <c r="BA496" i="85"/>
  <c r="AU498" i="85"/>
  <c r="AW500" i="85"/>
  <c r="AP501" i="85"/>
  <c r="AX501" i="85"/>
  <c r="AR503" i="85"/>
  <c r="AZ503" i="85"/>
  <c r="AS504" i="85"/>
  <c r="BA504" i="85"/>
  <c r="AU506" i="85"/>
  <c r="AW508" i="85"/>
  <c r="AP509" i="85"/>
  <c r="AX509" i="85"/>
  <c r="AR511" i="85"/>
  <c r="BC511" i="85" s="1"/>
  <c r="AZ511" i="85"/>
  <c r="AS512" i="85"/>
  <c r="BA512" i="85"/>
  <c r="AU514" i="85"/>
  <c r="AP516" i="85"/>
  <c r="AY516" i="85"/>
  <c r="AT517" i="85"/>
  <c r="AP518" i="85"/>
  <c r="AZ518" i="85"/>
  <c r="AW522" i="85"/>
  <c r="AU531" i="85"/>
  <c r="BA531" i="85"/>
  <c r="AS531" i="85"/>
  <c r="AZ531" i="85"/>
  <c r="AR531" i="85"/>
  <c r="AY531" i="85"/>
  <c r="AQ531" i="85"/>
  <c r="AV531" i="85"/>
  <c r="AZ534" i="85"/>
  <c r="AZ542" i="85"/>
  <c r="AU547" i="85"/>
  <c r="BA547" i="85"/>
  <c r="AS547" i="85"/>
  <c r="AZ547" i="85"/>
  <c r="AR547" i="85"/>
  <c r="AY547" i="85"/>
  <c r="AQ547" i="85"/>
  <c r="AX547" i="85"/>
  <c r="AP547" i="85"/>
  <c r="AV547" i="85"/>
  <c r="BC552" i="85"/>
  <c r="AW555" i="85"/>
  <c r="AW491" i="85"/>
  <c r="AP492" i="85"/>
  <c r="AX492" i="85"/>
  <c r="AQ493" i="85"/>
  <c r="AY493" i="85"/>
  <c r="AR494" i="85"/>
  <c r="AZ494" i="85"/>
  <c r="AS495" i="85"/>
  <c r="BA495" i="85"/>
  <c r="AT496" i="85"/>
  <c r="BB496" i="85"/>
  <c r="AV498" i="85"/>
  <c r="AW499" i="85"/>
  <c r="AP500" i="85"/>
  <c r="AX500" i="85"/>
  <c r="AQ501" i="85"/>
  <c r="AY501" i="85"/>
  <c r="AR502" i="85"/>
  <c r="AZ502" i="85"/>
  <c r="AS503" i="85"/>
  <c r="BA503" i="85"/>
  <c r="AT504" i="85"/>
  <c r="BB504" i="85"/>
  <c r="AV506" i="85"/>
  <c r="AW507" i="85"/>
  <c r="AP508" i="85"/>
  <c r="AX508" i="85"/>
  <c r="AQ509" i="85"/>
  <c r="AY509" i="85"/>
  <c r="AR510" i="85"/>
  <c r="AZ510" i="85"/>
  <c r="AS511" i="85"/>
  <c r="BA511" i="85"/>
  <c r="AT512" i="85"/>
  <c r="BB512" i="85"/>
  <c r="AV514" i="85"/>
  <c r="AW515" i="85"/>
  <c r="AQ516" i="85"/>
  <c r="AZ516" i="85"/>
  <c r="AV517" i="85"/>
  <c r="AQ518" i="85"/>
  <c r="BA518" i="85"/>
  <c r="AP531" i="85"/>
  <c r="AU539" i="85"/>
  <c r="BA539" i="85"/>
  <c r="AS539" i="85"/>
  <c r="AZ539" i="85"/>
  <c r="AR539" i="85"/>
  <c r="AY539" i="85"/>
  <c r="AQ539" i="85"/>
  <c r="AV539" i="85"/>
  <c r="AT547" i="85"/>
  <c r="BC541" i="85"/>
  <c r="AR493" i="85"/>
  <c r="AZ493" i="85"/>
  <c r="AU496" i="85"/>
  <c r="AW498" i="85"/>
  <c r="AR501" i="85"/>
  <c r="AZ501" i="85"/>
  <c r="AU504" i="85"/>
  <c r="AW506" i="85"/>
  <c r="AR509" i="85"/>
  <c r="AZ509" i="85"/>
  <c r="AU512" i="85"/>
  <c r="AW514" i="85"/>
  <c r="AR516" i="85"/>
  <c r="BA516" i="85"/>
  <c r="AW517" i="85"/>
  <c r="AR518" i="85"/>
  <c r="AV524" i="85"/>
  <c r="BB524" i="85"/>
  <c r="AT524" i="85"/>
  <c r="BA524" i="85"/>
  <c r="AS524" i="85"/>
  <c r="AZ524" i="85"/>
  <c r="AR524" i="85"/>
  <c r="BC524" i="85" s="1"/>
  <c r="AX526" i="85"/>
  <c r="AP526" i="85"/>
  <c r="AV526" i="85"/>
  <c r="AU526" i="85"/>
  <c r="BB526" i="85"/>
  <c r="AT526" i="85"/>
  <c r="AY526" i="85"/>
  <c r="AQ526" i="85"/>
  <c r="BC559" i="85"/>
  <c r="AQ491" i="85"/>
  <c r="AR492" i="85"/>
  <c r="BC492" i="85" s="1"/>
  <c r="AZ492" i="85"/>
  <c r="AS493" i="85"/>
  <c r="BA493" i="85"/>
  <c r="AT494" i="85"/>
  <c r="AU495" i="85"/>
  <c r="AV496" i="85"/>
  <c r="AP498" i="85"/>
  <c r="AX498" i="85"/>
  <c r="AQ499" i="85"/>
  <c r="AR500" i="85"/>
  <c r="AZ500" i="85"/>
  <c r="AS501" i="85"/>
  <c r="BA501" i="85"/>
  <c r="AT502" i="85"/>
  <c r="AU503" i="85"/>
  <c r="AV504" i="85"/>
  <c r="AP506" i="85"/>
  <c r="AX506" i="85"/>
  <c r="AQ507" i="85"/>
  <c r="BC507" i="85" s="1"/>
  <c r="AR508" i="85"/>
  <c r="AZ508" i="85"/>
  <c r="AS509" i="85"/>
  <c r="BA509" i="85"/>
  <c r="AT510" i="85"/>
  <c r="AU511" i="85"/>
  <c r="AV512" i="85"/>
  <c r="AP514" i="85"/>
  <c r="AX514" i="85"/>
  <c r="AQ515" i="85"/>
  <c r="AY515" i="85"/>
  <c r="AS516" i="85"/>
  <c r="AS518" i="85"/>
  <c r="AU523" i="85"/>
  <c r="BA523" i="85"/>
  <c r="AS523" i="85"/>
  <c r="AZ523" i="85"/>
  <c r="AR523" i="85"/>
  <c r="AY523" i="85"/>
  <c r="AQ523" i="85"/>
  <c r="AP524" i="85"/>
  <c r="AR526" i="85"/>
  <c r="BB530" i="85"/>
  <c r="AT530" i="85"/>
  <c r="AZ530" i="85"/>
  <c r="AR530" i="85"/>
  <c r="AY530" i="85"/>
  <c r="AQ530" i="85"/>
  <c r="AX530" i="85"/>
  <c r="AP530" i="85"/>
  <c r="AU530" i="85"/>
  <c r="AW531" i="85"/>
  <c r="AT539" i="85"/>
  <c r="BB547" i="85"/>
  <c r="AT493" i="85"/>
  <c r="BB493" i="85"/>
  <c r="AW496" i="85"/>
  <c r="AQ498" i="85"/>
  <c r="AY498" i="85"/>
  <c r="AT501" i="85"/>
  <c r="BB501" i="85"/>
  <c r="AW504" i="85"/>
  <c r="AQ506" i="85"/>
  <c r="AY506" i="85"/>
  <c r="AT509" i="85"/>
  <c r="BB509" i="85"/>
  <c r="AW512" i="85"/>
  <c r="AY514" i="85"/>
  <c r="AU516" i="85"/>
  <c r="AU517" i="85"/>
  <c r="BA517" i="85"/>
  <c r="AS517" i="85"/>
  <c r="AY517" i="85"/>
  <c r="BC519" i="85"/>
  <c r="BB522" i="85"/>
  <c r="AT522" i="85"/>
  <c r="AZ522" i="85"/>
  <c r="AR522" i="85"/>
  <c r="AY522" i="85"/>
  <c r="AQ522" i="85"/>
  <c r="AX522" i="85"/>
  <c r="AP522" i="85"/>
  <c r="AS526" i="85"/>
  <c r="AX534" i="85"/>
  <c r="AP534" i="85"/>
  <c r="AV534" i="85"/>
  <c r="AU534" i="85"/>
  <c r="BB534" i="85"/>
  <c r="AT534" i="85"/>
  <c r="AY534" i="85"/>
  <c r="AQ534" i="85"/>
  <c r="BB538" i="85"/>
  <c r="AT538" i="85"/>
  <c r="AZ538" i="85"/>
  <c r="AR538" i="85"/>
  <c r="AY538" i="85"/>
  <c r="AQ538" i="85"/>
  <c r="AX538" i="85"/>
  <c r="AP538" i="85"/>
  <c r="AU538" i="85"/>
  <c r="AX542" i="85"/>
  <c r="AP542" i="85"/>
  <c r="AV542" i="85"/>
  <c r="AU542" i="85"/>
  <c r="BB542" i="85"/>
  <c r="AT542" i="85"/>
  <c r="AY542" i="85"/>
  <c r="AQ542" i="85"/>
  <c r="AV518" i="85"/>
  <c r="BB518" i="85"/>
  <c r="AT518" i="85"/>
  <c r="AT492" i="85"/>
  <c r="AP496" i="85"/>
  <c r="AR498" i="85"/>
  <c r="AT500" i="85"/>
  <c r="BC500" i="85" s="1"/>
  <c r="AP504" i="85"/>
  <c r="AR506" i="85"/>
  <c r="AT508" i="85"/>
  <c r="BC508" i="85" s="1"/>
  <c r="AP512" i="85"/>
  <c r="AR514" i="85"/>
  <c r="BC514" i="85" s="1"/>
  <c r="AV516" i="85"/>
  <c r="AP517" i="85"/>
  <c r="AZ517" i="85"/>
  <c r="AW518" i="85"/>
  <c r="AS522" i="85"/>
  <c r="AU524" i="85"/>
  <c r="AW526" i="85"/>
  <c r="BB531" i="85"/>
  <c r="AR534" i="85"/>
  <c r="AS538" i="85"/>
  <c r="AR542" i="85"/>
  <c r="AW532" i="85"/>
  <c r="AX533" i="85"/>
  <c r="AW540" i="85"/>
  <c r="AP541" i="85"/>
  <c r="AX541" i="85"/>
  <c r="AU546" i="85"/>
  <c r="AW548" i="85"/>
  <c r="AP549" i="85"/>
  <c r="AX549" i="85"/>
  <c r="AQ550" i="85"/>
  <c r="AY550" i="85"/>
  <c r="AU554" i="85"/>
  <c r="AW556" i="85"/>
  <c r="AP557" i="85"/>
  <c r="AX557" i="85"/>
  <c r="AQ558" i="85"/>
  <c r="AY558" i="85"/>
  <c r="AU562" i="85"/>
  <c r="AW546" i="85"/>
  <c r="AS550" i="85"/>
  <c r="BA550" i="85"/>
  <c r="AW554" i="85"/>
  <c r="AS558" i="85"/>
  <c r="BA558" i="85"/>
  <c r="AW562" i="85"/>
  <c r="AV520" i="85"/>
  <c r="BC520" i="85" s="1"/>
  <c r="AW521" i="85"/>
  <c r="AS525" i="85"/>
  <c r="BC525" i="85" s="1"/>
  <c r="BA525" i="85"/>
  <c r="AW529" i="85"/>
  <c r="AR532" i="85"/>
  <c r="AZ532" i="85"/>
  <c r="AS533" i="85"/>
  <c r="BC533" i="85" s="1"/>
  <c r="BA533" i="85"/>
  <c r="AW537" i="85"/>
  <c r="AR540" i="85"/>
  <c r="AZ540" i="85"/>
  <c r="AS541" i="85"/>
  <c r="BA541" i="85"/>
  <c r="AW545" i="85"/>
  <c r="AP546" i="85"/>
  <c r="AX546" i="85"/>
  <c r="AR548" i="85"/>
  <c r="AZ548" i="85"/>
  <c r="AS549" i="85"/>
  <c r="BA549" i="85"/>
  <c r="AT550" i="85"/>
  <c r="BB550" i="85"/>
  <c r="AW553" i="85"/>
  <c r="AP554" i="85"/>
  <c r="AX554" i="85"/>
  <c r="AR556" i="85"/>
  <c r="BC556" i="85" s="1"/>
  <c r="AZ556" i="85"/>
  <c r="AS557" i="85"/>
  <c r="BC557" i="85" s="1"/>
  <c r="BA557" i="85"/>
  <c r="AT558" i="85"/>
  <c r="BB558" i="85"/>
  <c r="AW561" i="85"/>
  <c r="AP562" i="85"/>
  <c r="AX562" i="85"/>
  <c r="AW520" i="85"/>
  <c r="AP521" i="85"/>
  <c r="AX521" i="85"/>
  <c r="AT525" i="85"/>
  <c r="BB525" i="85"/>
  <c r="AW528" i="85"/>
  <c r="BC528" i="85" s="1"/>
  <c r="AP529" i="85"/>
  <c r="AX529" i="85"/>
  <c r="AS532" i="85"/>
  <c r="BA532" i="85"/>
  <c r="AT533" i="85"/>
  <c r="BB533" i="85"/>
  <c r="AV535" i="85"/>
  <c r="BC535" i="85" s="1"/>
  <c r="AW536" i="85"/>
  <c r="BC536" i="85" s="1"/>
  <c r="AP537" i="85"/>
  <c r="AX537" i="85"/>
  <c r="AS540" i="85"/>
  <c r="BA540" i="85"/>
  <c r="AT541" i="85"/>
  <c r="BB541" i="85"/>
  <c r="AV543" i="85"/>
  <c r="BC543" i="85" s="1"/>
  <c r="AW544" i="85"/>
  <c r="BC544" i="85" s="1"/>
  <c r="AP545" i="85"/>
  <c r="AX545" i="85"/>
  <c r="AQ546" i="85"/>
  <c r="AY546" i="85"/>
  <c r="AS548" i="85"/>
  <c r="BA548" i="85"/>
  <c r="AT549" i="85"/>
  <c r="BC549" i="85" s="1"/>
  <c r="BB549" i="85"/>
  <c r="AU550" i="85"/>
  <c r="AV551" i="85"/>
  <c r="BC551" i="85" s="1"/>
  <c r="AW552" i="85"/>
  <c r="AP553" i="85"/>
  <c r="AX553" i="85"/>
  <c r="AQ554" i="85"/>
  <c r="AY554" i="85"/>
  <c r="AS556" i="85"/>
  <c r="BA556" i="85"/>
  <c r="AT557" i="85"/>
  <c r="BB557" i="85"/>
  <c r="AU558" i="85"/>
  <c r="AW560" i="85"/>
  <c r="BC560" i="85" s="1"/>
  <c r="AP561" i="85"/>
  <c r="AX561" i="85"/>
  <c r="AQ562" i="85"/>
  <c r="AY562" i="85"/>
  <c r="AP520" i="85"/>
  <c r="AQ521" i="85"/>
  <c r="AU525" i="85"/>
  <c r="AP528" i="85"/>
  <c r="AQ529" i="85"/>
  <c r="AT532" i="85"/>
  <c r="BB532" i="85"/>
  <c r="AU533" i="85"/>
  <c r="AP536" i="85"/>
  <c r="AQ537" i="85"/>
  <c r="AT540" i="85"/>
  <c r="BB540" i="85"/>
  <c r="AU541" i="85"/>
  <c r="AP544" i="85"/>
  <c r="AQ545" i="85"/>
  <c r="AR546" i="85"/>
  <c r="AZ546" i="85"/>
  <c r="AT548" i="85"/>
  <c r="BB548" i="85"/>
  <c r="AU549" i="85"/>
  <c r="AV550" i="85"/>
  <c r="AP552" i="85"/>
  <c r="AQ553" i="85"/>
  <c r="AR554" i="85"/>
  <c r="AZ554" i="85"/>
  <c r="AT556" i="85"/>
  <c r="BB556" i="85"/>
  <c r="AU557" i="85"/>
  <c r="AV558" i="85"/>
  <c r="AP560" i="85"/>
  <c r="AQ561" i="85"/>
  <c r="AR562" i="85"/>
  <c r="AZ562" i="85"/>
  <c r="AW550" i="85"/>
  <c r="BA554" i="85"/>
  <c r="AW558" i="85"/>
  <c r="AS562" i="85"/>
  <c r="BA562" i="85"/>
  <c r="AT546" i="85"/>
  <c r="AP550" i="85"/>
  <c r="AT554" i="85"/>
  <c r="AP558" i="85"/>
  <c r="AT562" i="85"/>
  <c r="AW490" i="85"/>
  <c r="BC490" i="85" s="1"/>
  <c r="P85" i="85"/>
  <c r="P107" i="85" s="1"/>
  <c r="AX382" i="85"/>
  <c r="AP382" i="85"/>
  <c r="AV382" i="85"/>
  <c r="BA382" i="85"/>
  <c r="AS382" i="85"/>
  <c r="AQ382" i="85"/>
  <c r="AY382" i="85"/>
  <c r="AW382" i="85"/>
  <c r="AQ327" i="85"/>
  <c r="AZ327" i="85"/>
  <c r="AW328" i="85"/>
  <c r="AR333" i="85"/>
  <c r="AS337" i="85"/>
  <c r="AP338" i="85"/>
  <c r="AQ340" i="85"/>
  <c r="AY341" i="85"/>
  <c r="AQ341" i="85"/>
  <c r="AV341" i="85"/>
  <c r="AU341" i="85"/>
  <c r="BA341" i="85"/>
  <c r="AR344" i="85"/>
  <c r="AU345" i="85"/>
  <c r="AZ345" i="85"/>
  <c r="AR345" i="85"/>
  <c r="AY345" i="85"/>
  <c r="AQ345" i="85"/>
  <c r="BB345" i="85"/>
  <c r="AY346" i="85"/>
  <c r="AZ348" i="85"/>
  <c r="AW354" i="85"/>
  <c r="AW356" i="85"/>
  <c r="AP359" i="85"/>
  <c r="AS360" i="85"/>
  <c r="AQ368" i="85"/>
  <c r="AT374" i="85"/>
  <c r="AQ376" i="85"/>
  <c r="AP388" i="85"/>
  <c r="BB346" i="85"/>
  <c r="BB352" i="85"/>
  <c r="AT352" i="85"/>
  <c r="AY352" i="85"/>
  <c r="AQ352" i="85"/>
  <c r="BC352" i="85" s="1"/>
  <c r="AX352" i="85"/>
  <c r="AP352" i="85"/>
  <c r="AT327" i="85"/>
  <c r="AT333" i="85"/>
  <c r="AV337" i="85"/>
  <c r="AT338" i="85"/>
  <c r="AS340" i="85"/>
  <c r="AU344" i="85"/>
  <c r="AP346" i="85"/>
  <c r="AQ348" i="85"/>
  <c r="AY349" i="85"/>
  <c r="AQ349" i="85"/>
  <c r="AV349" i="85"/>
  <c r="AU349" i="85"/>
  <c r="BA349" i="85"/>
  <c r="AR352" i="85"/>
  <c r="AU353" i="85"/>
  <c r="AZ353" i="85"/>
  <c r="AR353" i="85"/>
  <c r="AY353" i="85"/>
  <c r="AQ353" i="85"/>
  <c r="BB353" i="85"/>
  <c r="AU359" i="85"/>
  <c r="AU360" i="85"/>
  <c r="AW368" i="85"/>
  <c r="AW376" i="85"/>
  <c r="AR382" i="85"/>
  <c r="AT384" i="85"/>
  <c r="AW388" i="85"/>
  <c r="BA348" i="85"/>
  <c r="BB328" i="85"/>
  <c r="AT328" i="85"/>
  <c r="AY328" i="85"/>
  <c r="AQ328" i="85"/>
  <c r="AX328" i="85"/>
  <c r="AP328" i="85"/>
  <c r="AU338" i="85"/>
  <c r="AV340" i="85"/>
  <c r="AV344" i="85"/>
  <c r="AR348" i="85"/>
  <c r="AS352" i="85"/>
  <c r="AV354" i="85"/>
  <c r="BA354" i="85"/>
  <c r="AS354" i="85"/>
  <c r="AZ354" i="85"/>
  <c r="AR354" i="85"/>
  <c r="BB354" i="85"/>
  <c r="AX356" i="85"/>
  <c r="AP356" i="85"/>
  <c r="AU356" i="85"/>
  <c r="BB356" i="85"/>
  <c r="AT356" i="85"/>
  <c r="BA356" i="85"/>
  <c r="AW359" i="85"/>
  <c r="AY360" i="85"/>
  <c r="AV364" i="85"/>
  <c r="BB364" i="85"/>
  <c r="AT364" i="85"/>
  <c r="AY364" i="85"/>
  <c r="AQ364" i="85"/>
  <c r="AR364" i="85"/>
  <c r="AZ364" i="85"/>
  <c r="AX364" i="85"/>
  <c r="AY368" i="85"/>
  <c r="AV372" i="85"/>
  <c r="BB372" i="85"/>
  <c r="AT372" i="85"/>
  <c r="AY372" i="85"/>
  <c r="AQ372" i="85"/>
  <c r="AP372" i="85"/>
  <c r="AX372" i="85"/>
  <c r="AW372" i="85"/>
  <c r="BC373" i="85"/>
  <c r="BA376" i="85"/>
  <c r="AT382" i="85"/>
  <c r="AV384" i="85"/>
  <c r="AV398" i="85"/>
  <c r="AU398" i="85"/>
  <c r="AZ398" i="85"/>
  <c r="AR398" i="85"/>
  <c r="AT398" i="85"/>
  <c r="AQ398" i="85"/>
  <c r="AY398" i="85"/>
  <c r="BA398" i="85"/>
  <c r="AS398" i="85"/>
  <c r="AP398" i="85"/>
  <c r="AV346" i="85"/>
  <c r="BA346" i="85"/>
  <c r="AS346" i="85"/>
  <c r="AZ346" i="85"/>
  <c r="AR346" i="85"/>
  <c r="BC346" i="85" s="1"/>
  <c r="AV327" i="85"/>
  <c r="AR328" i="85"/>
  <c r="AU329" i="85"/>
  <c r="AZ329" i="85"/>
  <c r="AR329" i="85"/>
  <c r="AY329" i="85"/>
  <c r="AQ329" i="85"/>
  <c r="BB329" i="85"/>
  <c r="AX333" i="85"/>
  <c r="AX337" i="85"/>
  <c r="AW338" i="85"/>
  <c r="AW340" i="85"/>
  <c r="AT341" i="85"/>
  <c r="AW344" i="85"/>
  <c r="AV345" i="85"/>
  <c r="AT346" i="85"/>
  <c r="AS348" i="85"/>
  <c r="AR349" i="85"/>
  <c r="AU352" i="85"/>
  <c r="AS353" i="85"/>
  <c r="AP354" i="85"/>
  <c r="AQ356" i="85"/>
  <c r="AY357" i="85"/>
  <c r="AQ357" i="85"/>
  <c r="BC357" i="85" s="1"/>
  <c r="AV357" i="85"/>
  <c r="AU357" i="85"/>
  <c r="BA357" i="85"/>
  <c r="AX359" i="85"/>
  <c r="AP364" i="85"/>
  <c r="BC365" i="85"/>
  <c r="AR372" i="85"/>
  <c r="AU382" i="85"/>
  <c r="AY384" i="85"/>
  <c r="AW398" i="85"/>
  <c r="AS328" i="85"/>
  <c r="AP329" i="85"/>
  <c r="AV330" i="85"/>
  <c r="BA330" i="85"/>
  <c r="AS330" i="85"/>
  <c r="AZ330" i="85"/>
  <c r="BC330" i="85" s="1"/>
  <c r="AR330" i="85"/>
  <c r="BB330" i="85"/>
  <c r="AX332" i="85"/>
  <c r="BC332" i="85" s="1"/>
  <c r="AP332" i="85"/>
  <c r="AU332" i="85"/>
  <c r="BB332" i="85"/>
  <c r="AT332" i="85"/>
  <c r="BA332" i="85"/>
  <c r="BB336" i="85"/>
  <c r="AT336" i="85"/>
  <c r="AY336" i="85"/>
  <c r="AQ336" i="85"/>
  <c r="AX336" i="85"/>
  <c r="AP336" i="85"/>
  <c r="AX338" i="85"/>
  <c r="AY340" i="85"/>
  <c r="AW341" i="85"/>
  <c r="AZ344" i="85"/>
  <c r="AW345" i="85"/>
  <c r="AU346" i="85"/>
  <c r="AV348" i="85"/>
  <c r="AS349" i="85"/>
  <c r="AV352" i="85"/>
  <c r="AT353" i="85"/>
  <c r="AQ354" i="85"/>
  <c r="AR356" i="85"/>
  <c r="AP357" i="85"/>
  <c r="BB357" i="85"/>
  <c r="BA361" i="85"/>
  <c r="AS361" i="85"/>
  <c r="AY361" i="85"/>
  <c r="AQ361" i="85"/>
  <c r="BC361" i="85" s="1"/>
  <c r="AV361" i="85"/>
  <c r="AZ361" i="85"/>
  <c r="AU361" i="85"/>
  <c r="AT361" i="85"/>
  <c r="AS364" i="85"/>
  <c r="BA369" i="85"/>
  <c r="AS369" i="85"/>
  <c r="AY369" i="85"/>
  <c r="AQ369" i="85"/>
  <c r="AV369" i="85"/>
  <c r="AX369" i="85"/>
  <c r="AT369" i="85"/>
  <c r="AR369" i="85"/>
  <c r="AU371" i="85"/>
  <c r="BA371" i="85"/>
  <c r="AS371" i="85"/>
  <c r="AX371" i="85"/>
  <c r="AP371" i="85"/>
  <c r="AR371" i="85"/>
  <c r="BC371" i="85" s="1"/>
  <c r="AZ371" i="85"/>
  <c r="AY371" i="85"/>
  <c r="AS372" i="85"/>
  <c r="BA377" i="85"/>
  <c r="AS377" i="85"/>
  <c r="AY377" i="85"/>
  <c r="AQ377" i="85"/>
  <c r="AV377" i="85"/>
  <c r="AW377" i="85"/>
  <c r="AR377" i="85"/>
  <c r="AP377" i="85"/>
  <c r="AU379" i="85"/>
  <c r="BA379" i="85"/>
  <c r="AS379" i="85"/>
  <c r="AX379" i="85"/>
  <c r="AP379" i="85"/>
  <c r="AQ379" i="85"/>
  <c r="AY379" i="85"/>
  <c r="AW379" i="85"/>
  <c r="AZ382" i="85"/>
  <c r="AX398" i="85"/>
  <c r="AZ402" i="85"/>
  <c r="AR402" i="85"/>
  <c r="AY402" i="85"/>
  <c r="AQ402" i="85"/>
  <c r="AV402" i="85"/>
  <c r="AX402" i="85"/>
  <c r="AU402" i="85"/>
  <c r="AP402" i="85"/>
  <c r="BA402" i="85"/>
  <c r="AW402" i="85"/>
  <c r="AT402" i="85"/>
  <c r="BC408" i="85"/>
  <c r="AZ384" i="85"/>
  <c r="AR384" i="85"/>
  <c r="AX384" i="85"/>
  <c r="AP384" i="85"/>
  <c r="AU384" i="85"/>
  <c r="AW384" i="85"/>
  <c r="AS384" i="85"/>
  <c r="AQ384" i="85"/>
  <c r="BA327" i="85"/>
  <c r="AS327" i="85"/>
  <c r="AX327" i="85"/>
  <c r="AU328" i="85"/>
  <c r="AY333" i="85"/>
  <c r="AQ333" i="85"/>
  <c r="BC333" i="85" s="1"/>
  <c r="AV333" i="85"/>
  <c r="AU333" i="85"/>
  <c r="BA333" i="85"/>
  <c r="AU337" i="85"/>
  <c r="AZ337" i="85"/>
  <c r="AR337" i="85"/>
  <c r="AY337" i="85"/>
  <c r="AQ337" i="85"/>
  <c r="BB337" i="85"/>
  <c r="AW346" i="85"/>
  <c r="AT349" i="85"/>
  <c r="AW352" i="85"/>
  <c r="AV353" i="85"/>
  <c r="AT354" i="85"/>
  <c r="AS356" i="85"/>
  <c r="AU364" i="85"/>
  <c r="AU372" i="85"/>
  <c r="AX374" i="85"/>
  <c r="AP374" i="85"/>
  <c r="AV374" i="85"/>
  <c r="BA374" i="85"/>
  <c r="AS374" i="85"/>
  <c r="AR374" i="85"/>
  <c r="BC374" i="85" s="1"/>
  <c r="AZ374" i="85"/>
  <c r="AY374" i="85"/>
  <c r="BB382" i="85"/>
  <c r="BB384" i="85"/>
  <c r="BB398" i="85"/>
  <c r="BC400" i="85"/>
  <c r="AX348" i="85"/>
  <c r="AP348" i="85"/>
  <c r="AU348" i="85"/>
  <c r="BB348" i="85"/>
  <c r="AT348" i="85"/>
  <c r="AZ417" i="85"/>
  <c r="AY417" i="85"/>
  <c r="AQ417" i="85"/>
  <c r="AX417" i="85"/>
  <c r="AP417" i="85"/>
  <c r="AU417" i="85"/>
  <c r="AR417" i="85"/>
  <c r="BB417" i="85"/>
  <c r="AV417" i="85"/>
  <c r="BA417" i="85"/>
  <c r="AW417" i="85"/>
  <c r="AT417" i="85"/>
  <c r="AS417" i="85"/>
  <c r="AV328" i="85"/>
  <c r="AV338" i="85"/>
  <c r="BA338" i="85"/>
  <c r="AS338" i="85"/>
  <c r="AZ338" i="85"/>
  <c r="AR338" i="85"/>
  <c r="BC338" i="85" s="1"/>
  <c r="BB338" i="85"/>
  <c r="AX340" i="85"/>
  <c r="AP340" i="85"/>
  <c r="AU340" i="85"/>
  <c r="BB340" i="85"/>
  <c r="AT340" i="85"/>
  <c r="BA340" i="85"/>
  <c r="BB344" i="85"/>
  <c r="AT344" i="85"/>
  <c r="AY344" i="85"/>
  <c r="AQ344" i="85"/>
  <c r="AX344" i="85"/>
  <c r="AP344" i="85"/>
  <c r="AX346" i="85"/>
  <c r="AY348" i="85"/>
  <c r="AZ352" i="85"/>
  <c r="AU354" i="85"/>
  <c r="AV356" i="85"/>
  <c r="AY359" i="85"/>
  <c r="AQ359" i="85"/>
  <c r="AV359" i="85"/>
  <c r="BB359" i="85"/>
  <c r="AS359" i="85"/>
  <c r="BA359" i="85"/>
  <c r="AR359" i="85"/>
  <c r="AZ360" i="85"/>
  <c r="AR360" i="85"/>
  <c r="AX360" i="85"/>
  <c r="AP360" i="85"/>
  <c r="BB360" i="85"/>
  <c r="AQ360" i="85"/>
  <c r="AW360" i="85"/>
  <c r="AV360" i="85"/>
  <c r="AW364" i="85"/>
  <c r="AZ368" i="85"/>
  <c r="AR368" i="85"/>
  <c r="AX368" i="85"/>
  <c r="AP368" i="85"/>
  <c r="AU368" i="85"/>
  <c r="BA368" i="85"/>
  <c r="AV368" i="85"/>
  <c r="AT368" i="85"/>
  <c r="AZ372" i="85"/>
  <c r="AZ376" i="85"/>
  <c r="AR376" i="85"/>
  <c r="AX376" i="85"/>
  <c r="AP376" i="85"/>
  <c r="AU376" i="85"/>
  <c r="AY376" i="85"/>
  <c r="AT376" i="85"/>
  <c r="AS376" i="85"/>
  <c r="AV388" i="85"/>
  <c r="BB388" i="85"/>
  <c r="AT388" i="85"/>
  <c r="AY388" i="85"/>
  <c r="AQ388" i="85"/>
  <c r="AZ388" i="85"/>
  <c r="AU388" i="85"/>
  <c r="AS388" i="85"/>
  <c r="BC395" i="85"/>
  <c r="AV429" i="85"/>
  <c r="AU429" i="85"/>
  <c r="BB429" i="85"/>
  <c r="AT429" i="85"/>
  <c r="BA429" i="85"/>
  <c r="AS429" i="85"/>
  <c r="AY429" i="85"/>
  <c r="AQ429" i="85"/>
  <c r="AP429" i="85"/>
  <c r="AX429" i="85"/>
  <c r="AZ429" i="85"/>
  <c r="AW429" i="85"/>
  <c r="AR429" i="85"/>
  <c r="AV334" i="85"/>
  <c r="AW335" i="85"/>
  <c r="AV342" i="85"/>
  <c r="AW343" i="85"/>
  <c r="BC343" i="85" s="1"/>
  <c r="AV350" i="85"/>
  <c r="AW351" i="85"/>
  <c r="BC381" i="85"/>
  <c r="BA385" i="85"/>
  <c r="AS385" i="85"/>
  <c r="AY385" i="85"/>
  <c r="AQ385" i="85"/>
  <c r="AV385" i="85"/>
  <c r="BB385" i="85"/>
  <c r="AZ392" i="85"/>
  <c r="AR392" i="85"/>
  <c r="AX392" i="85"/>
  <c r="AP392" i="85"/>
  <c r="AU392" i="85"/>
  <c r="BB392" i="85"/>
  <c r="AU397" i="85"/>
  <c r="BB397" i="85"/>
  <c r="AT397" i="85"/>
  <c r="AX397" i="85"/>
  <c r="AV397" i="85"/>
  <c r="BA397" i="85"/>
  <c r="AQ397" i="85"/>
  <c r="AY401" i="85"/>
  <c r="AQ401" i="85"/>
  <c r="AX401" i="85"/>
  <c r="AP401" i="85"/>
  <c r="AU401" i="85"/>
  <c r="BA401" i="85"/>
  <c r="AW401" i="85"/>
  <c r="AS401" i="85"/>
  <c r="AW409" i="85"/>
  <c r="AV414" i="85"/>
  <c r="AU414" i="85"/>
  <c r="AZ414" i="85"/>
  <c r="AR414" i="85"/>
  <c r="AT414" i="85"/>
  <c r="AQ414" i="85"/>
  <c r="BC414" i="85" s="1"/>
  <c r="AY414" i="85"/>
  <c r="BC447" i="85"/>
  <c r="BC463" i="85"/>
  <c r="AW334" i="85"/>
  <c r="AP335" i="85"/>
  <c r="AX335" i="85"/>
  <c r="AW342" i="85"/>
  <c r="AP343" i="85"/>
  <c r="AX343" i="85"/>
  <c r="AW350" i="85"/>
  <c r="AP351" i="85"/>
  <c r="AX351" i="85"/>
  <c r="AX358" i="85"/>
  <c r="AP358" i="85"/>
  <c r="AY358" i="85"/>
  <c r="AU363" i="85"/>
  <c r="BA363" i="85"/>
  <c r="AS363" i="85"/>
  <c r="BC363" i="85" s="1"/>
  <c r="AX363" i="85"/>
  <c r="AP363" i="85"/>
  <c r="BB363" i="85"/>
  <c r="AX366" i="85"/>
  <c r="BC366" i="85" s="1"/>
  <c r="AP366" i="85"/>
  <c r="AV366" i="85"/>
  <c r="BA366" i="85"/>
  <c r="AS366" i="85"/>
  <c r="BB366" i="85"/>
  <c r="AP385" i="85"/>
  <c r="BC389" i="85"/>
  <c r="AQ392" i="85"/>
  <c r="BC392" i="85" s="1"/>
  <c r="BA393" i="85"/>
  <c r="AS393" i="85"/>
  <c r="AY393" i="85"/>
  <c r="AQ393" i="85"/>
  <c r="AV393" i="85"/>
  <c r="BB393" i="85"/>
  <c r="BB396" i="85"/>
  <c r="BA396" i="85"/>
  <c r="AS396" i="85"/>
  <c r="AR396" i="85"/>
  <c r="BC396" i="85" s="1"/>
  <c r="AY396" i="85"/>
  <c r="AP396" i="85"/>
  <c r="AV396" i="85"/>
  <c r="AP397" i="85"/>
  <c r="AR401" i="85"/>
  <c r="BA409" i="85"/>
  <c r="AP414" i="85"/>
  <c r="AU420" i="85"/>
  <c r="BB420" i="85"/>
  <c r="AT420" i="85"/>
  <c r="BA420" i="85"/>
  <c r="AS420" i="85"/>
  <c r="BC420" i="85" s="1"/>
  <c r="AX420" i="85"/>
  <c r="AP420" i="85"/>
  <c r="AY420" i="85"/>
  <c r="AR420" i="85"/>
  <c r="BC423" i="85"/>
  <c r="BC432" i="85"/>
  <c r="AR334" i="85"/>
  <c r="BC334" i="85" s="1"/>
  <c r="AS335" i="85"/>
  <c r="BC335" i="85" s="1"/>
  <c r="AR342" i="85"/>
  <c r="BC342" i="85" s="1"/>
  <c r="AS343" i="85"/>
  <c r="AR350" i="85"/>
  <c r="BC350" i="85" s="1"/>
  <c r="AS351" i="85"/>
  <c r="BC351" i="85" s="1"/>
  <c r="AS358" i="85"/>
  <c r="BC358" i="85" s="1"/>
  <c r="BB358" i="85"/>
  <c r="AT363" i="85"/>
  <c r="AT366" i="85"/>
  <c r="AV380" i="85"/>
  <c r="BB380" i="85"/>
  <c r="AT380" i="85"/>
  <c r="AY380" i="85"/>
  <c r="AQ380" i="85"/>
  <c r="BA380" i="85"/>
  <c r="AU385" i="85"/>
  <c r="AU387" i="85"/>
  <c r="BC387" i="85" s="1"/>
  <c r="BA387" i="85"/>
  <c r="AS387" i="85"/>
  <c r="AX387" i="85"/>
  <c r="AP387" i="85"/>
  <c r="BB387" i="85"/>
  <c r="AX390" i="85"/>
  <c r="AP390" i="85"/>
  <c r="AV390" i="85"/>
  <c r="BA390" i="85"/>
  <c r="AS390" i="85"/>
  <c r="BB390" i="85"/>
  <c r="AV392" i="85"/>
  <c r="AT393" i="85"/>
  <c r="AU396" i="85"/>
  <c r="AW397" i="85"/>
  <c r="AZ401" i="85"/>
  <c r="AU405" i="85"/>
  <c r="BB405" i="85"/>
  <c r="AT405" i="85"/>
  <c r="AY405" i="85"/>
  <c r="AQ405" i="85"/>
  <c r="AP405" i="85"/>
  <c r="AZ405" i="85"/>
  <c r="AV405" i="85"/>
  <c r="BB412" i="85"/>
  <c r="AT412" i="85"/>
  <c r="BA412" i="85"/>
  <c r="AS412" i="85"/>
  <c r="AX412" i="85"/>
  <c r="AP412" i="85"/>
  <c r="AY412" i="85"/>
  <c r="AV412" i="85"/>
  <c r="AQ412" i="85"/>
  <c r="AX414" i="85"/>
  <c r="BA418" i="85"/>
  <c r="AS418" i="85"/>
  <c r="AZ418" i="85"/>
  <c r="AR418" i="85"/>
  <c r="AY418" i="85"/>
  <c r="AQ418" i="85"/>
  <c r="AV418" i="85"/>
  <c r="AP418" i="85"/>
  <c r="AW418" i="85"/>
  <c r="AV420" i="85"/>
  <c r="AU428" i="85"/>
  <c r="BB428" i="85"/>
  <c r="AT428" i="85"/>
  <c r="BA428" i="85"/>
  <c r="AS428" i="85"/>
  <c r="AZ428" i="85"/>
  <c r="AR428" i="85"/>
  <c r="AX428" i="85"/>
  <c r="AP428" i="85"/>
  <c r="AY428" i="85"/>
  <c r="AQ428" i="85"/>
  <c r="AY409" i="85"/>
  <c r="AQ409" i="85"/>
  <c r="AX409" i="85"/>
  <c r="AP409" i="85"/>
  <c r="AU409" i="85"/>
  <c r="AT409" i="85"/>
  <c r="AR409" i="85"/>
  <c r="AZ409" i="85"/>
  <c r="BC416" i="85"/>
  <c r="AW420" i="85"/>
  <c r="BA426" i="85"/>
  <c r="AS426" i="85"/>
  <c r="AZ426" i="85"/>
  <c r="AR426" i="85"/>
  <c r="AY426" i="85"/>
  <c r="AQ426" i="85"/>
  <c r="AX426" i="85"/>
  <c r="AP426" i="85"/>
  <c r="AV426" i="85"/>
  <c r="BB426" i="85"/>
  <c r="AT426" i="85"/>
  <c r="BC480" i="85"/>
  <c r="AW362" i="85"/>
  <c r="BC362" i="85" s="1"/>
  <c r="AT367" i="85"/>
  <c r="BB367" i="85"/>
  <c r="AW370" i="85"/>
  <c r="AT375" i="85"/>
  <c r="BB375" i="85"/>
  <c r="AW378" i="85"/>
  <c r="AT383" i="85"/>
  <c r="BB383" i="85"/>
  <c r="AW386" i="85"/>
  <c r="AT391" i="85"/>
  <c r="BB391" i="85"/>
  <c r="AY394" i="85"/>
  <c r="AQ394" i="85"/>
  <c r="BC394" i="85" s="1"/>
  <c r="AX394" i="85"/>
  <c r="AU413" i="85"/>
  <c r="BB413" i="85"/>
  <c r="AT413" i="85"/>
  <c r="AY413" i="85"/>
  <c r="AQ413" i="85"/>
  <c r="BA413" i="85"/>
  <c r="AZ425" i="85"/>
  <c r="AR425" i="85"/>
  <c r="AY425" i="85"/>
  <c r="AQ425" i="85"/>
  <c r="AX425" i="85"/>
  <c r="AP425" i="85"/>
  <c r="AU425" i="85"/>
  <c r="AZ442" i="85"/>
  <c r="AR442" i="85"/>
  <c r="BC442" i="85" s="1"/>
  <c r="AX442" i="85"/>
  <c r="AP442" i="85"/>
  <c r="AV442" i="85"/>
  <c r="BA442" i="85"/>
  <c r="AY442" i="85"/>
  <c r="AW442" i="85"/>
  <c r="AU442" i="85"/>
  <c r="AS442" i="85"/>
  <c r="BB452" i="85"/>
  <c r="AT452" i="85"/>
  <c r="BA452" i="85"/>
  <c r="AS452" i="85"/>
  <c r="AZ452" i="85"/>
  <c r="AR452" i="85"/>
  <c r="AX452" i="85"/>
  <c r="AP452" i="85"/>
  <c r="AY452" i="85"/>
  <c r="AW452" i="85"/>
  <c r="AV452" i="85"/>
  <c r="AQ452" i="85"/>
  <c r="AU476" i="85"/>
  <c r="BB476" i="85"/>
  <c r="AT476" i="85"/>
  <c r="BA476" i="85"/>
  <c r="AS476" i="85"/>
  <c r="BC476" i="85" s="1"/>
  <c r="AZ476" i="85"/>
  <c r="AR476" i="85"/>
  <c r="AX476" i="85"/>
  <c r="AP476" i="85"/>
  <c r="AY476" i="85"/>
  <c r="AV476" i="85"/>
  <c r="BA434" i="85"/>
  <c r="AS434" i="85"/>
  <c r="AZ434" i="85"/>
  <c r="AR434" i="85"/>
  <c r="AY434" i="85"/>
  <c r="AQ434" i="85"/>
  <c r="AX434" i="85"/>
  <c r="AP434" i="85"/>
  <c r="AV434" i="85"/>
  <c r="AU453" i="85"/>
  <c r="BB453" i="85"/>
  <c r="AT453" i="85"/>
  <c r="BA453" i="85"/>
  <c r="AS453" i="85"/>
  <c r="AY453" i="85"/>
  <c r="AQ453" i="85"/>
  <c r="AZ453" i="85"/>
  <c r="AX453" i="85"/>
  <c r="AW453" i="85"/>
  <c r="AR453" i="85"/>
  <c r="AR362" i="85"/>
  <c r="AZ362" i="85"/>
  <c r="AW367" i="85"/>
  <c r="AR370" i="85"/>
  <c r="BC370" i="85" s="1"/>
  <c r="AZ370" i="85"/>
  <c r="AW375" i="85"/>
  <c r="AR378" i="85"/>
  <c r="AZ378" i="85"/>
  <c r="AW383" i="85"/>
  <c r="AR386" i="85"/>
  <c r="AZ386" i="85"/>
  <c r="AW391" i="85"/>
  <c r="BB394" i="85"/>
  <c r="BB404" i="85"/>
  <c r="AT404" i="85"/>
  <c r="BA404" i="85"/>
  <c r="AS404" i="85"/>
  <c r="AX404" i="85"/>
  <c r="AP404" i="85"/>
  <c r="AZ410" i="85"/>
  <c r="AR410" i="85"/>
  <c r="AY410" i="85"/>
  <c r="AQ410" i="85"/>
  <c r="AV410" i="85"/>
  <c r="BB410" i="85"/>
  <c r="AS413" i="85"/>
  <c r="AV425" i="85"/>
  <c r="AT434" i="85"/>
  <c r="BB442" i="85"/>
  <c r="AP453" i="85"/>
  <c r="AT362" i="85"/>
  <c r="AQ367" i="85"/>
  <c r="AT370" i="85"/>
  <c r="AQ375" i="85"/>
  <c r="AT378" i="85"/>
  <c r="AQ383" i="85"/>
  <c r="AT386" i="85"/>
  <c r="AQ391" i="85"/>
  <c r="BC391" i="85" s="1"/>
  <c r="AU394" i="85"/>
  <c r="AZ395" i="85"/>
  <c r="AR395" i="85"/>
  <c r="AX395" i="85"/>
  <c r="AR404" i="85"/>
  <c r="BC404" i="85" s="1"/>
  <c r="AV406" i="85"/>
  <c r="AU406" i="85"/>
  <c r="BC406" i="85" s="1"/>
  <c r="AZ406" i="85"/>
  <c r="AR406" i="85"/>
  <c r="BA406" i="85"/>
  <c r="AS410" i="85"/>
  <c r="AW413" i="85"/>
  <c r="AV421" i="85"/>
  <c r="AU421" i="85"/>
  <c r="BB421" i="85"/>
  <c r="AT421" i="85"/>
  <c r="AY421" i="85"/>
  <c r="AQ421" i="85"/>
  <c r="BA425" i="85"/>
  <c r="BC431" i="85"/>
  <c r="AW434" i="85"/>
  <c r="AU468" i="85"/>
  <c r="BB468" i="85"/>
  <c r="AT468" i="85"/>
  <c r="BA468" i="85"/>
  <c r="AS468" i="85"/>
  <c r="AZ468" i="85"/>
  <c r="AR468" i="85"/>
  <c r="BC468" i="85" s="1"/>
  <c r="AX468" i="85"/>
  <c r="AP468" i="85"/>
  <c r="AY468" i="85"/>
  <c r="AV468" i="85"/>
  <c r="AW403" i="85"/>
  <c r="AW411" i="85"/>
  <c r="AW419" i="85"/>
  <c r="AR422" i="85"/>
  <c r="AZ422" i="85"/>
  <c r="AW427" i="85"/>
  <c r="AR430" i="85"/>
  <c r="BC430" i="85" s="1"/>
  <c r="AZ430" i="85"/>
  <c r="AU433" i="85"/>
  <c r="BA435" i="85"/>
  <c r="AW435" i="85"/>
  <c r="AX435" i="85"/>
  <c r="AS436" i="85"/>
  <c r="BC436" i="85" s="1"/>
  <c r="AU437" i="85"/>
  <c r="AY437" i="85"/>
  <c r="AQ437" i="85"/>
  <c r="AZ437" i="85"/>
  <c r="AU450" i="85"/>
  <c r="AS454" i="85"/>
  <c r="BA466" i="85"/>
  <c r="AS466" i="85"/>
  <c r="AZ466" i="85"/>
  <c r="AR466" i="85"/>
  <c r="AY466" i="85"/>
  <c r="AQ466" i="85"/>
  <c r="AX466" i="85"/>
  <c r="AP466" i="85"/>
  <c r="AV466" i="85"/>
  <c r="BA474" i="85"/>
  <c r="AS474" i="85"/>
  <c r="AZ474" i="85"/>
  <c r="AR474" i="85"/>
  <c r="AY474" i="85"/>
  <c r="AQ474" i="85"/>
  <c r="BC474" i="85" s="1"/>
  <c r="AX474" i="85"/>
  <c r="AP474" i="85"/>
  <c r="AV474" i="85"/>
  <c r="AW433" i="85"/>
  <c r="AX440" i="85"/>
  <c r="AP440" i="85"/>
  <c r="AV440" i="85"/>
  <c r="BB440" i="85"/>
  <c r="AT440" i="85"/>
  <c r="BA440" i="85"/>
  <c r="BB444" i="85"/>
  <c r="AT444" i="85"/>
  <c r="AZ444" i="85"/>
  <c r="AR444" i="85"/>
  <c r="AX444" i="85"/>
  <c r="AP444" i="85"/>
  <c r="AV461" i="85"/>
  <c r="AU461" i="85"/>
  <c r="BB461" i="85"/>
  <c r="AT461" i="85"/>
  <c r="BA461" i="85"/>
  <c r="AS461" i="85"/>
  <c r="AY461" i="85"/>
  <c r="AQ461" i="85"/>
  <c r="BC461" i="85" s="1"/>
  <c r="BC471" i="85"/>
  <c r="BC479" i="85"/>
  <c r="BA482" i="85"/>
  <c r="AS482" i="85"/>
  <c r="AZ482" i="85"/>
  <c r="AR482" i="85"/>
  <c r="AY482" i="85"/>
  <c r="AQ482" i="85"/>
  <c r="AX482" i="85"/>
  <c r="AP482" i="85"/>
  <c r="AV482" i="85"/>
  <c r="AV399" i="85"/>
  <c r="BC399" i="85" s="1"/>
  <c r="AR403" i="85"/>
  <c r="AZ403" i="85"/>
  <c r="AV407" i="85"/>
  <c r="BC407" i="85" s="1"/>
  <c r="AR411" i="85"/>
  <c r="AZ411" i="85"/>
  <c r="AV415" i="85"/>
  <c r="BC415" i="85" s="1"/>
  <c r="AW416" i="85"/>
  <c r="AR419" i="85"/>
  <c r="BC419" i="85" s="1"/>
  <c r="AZ419" i="85"/>
  <c r="AU422" i="85"/>
  <c r="AW424" i="85"/>
  <c r="BC424" i="85" s="1"/>
  <c r="AR427" i="85"/>
  <c r="AZ427" i="85"/>
  <c r="AU430" i="85"/>
  <c r="AW432" i="85"/>
  <c r="AP433" i="85"/>
  <c r="AX433" i="85"/>
  <c r="AR435" i="85"/>
  <c r="BB435" i="85"/>
  <c r="AW436" i="85"/>
  <c r="AS437" i="85"/>
  <c r="AV438" i="85"/>
  <c r="BB438" i="85"/>
  <c r="AZ438" i="85"/>
  <c r="AR438" i="85"/>
  <c r="BC438" i="85" s="1"/>
  <c r="AY438" i="85"/>
  <c r="AQ440" i="85"/>
  <c r="BC440" i="85" s="1"/>
  <c r="AQ444" i="85"/>
  <c r="AU445" i="85"/>
  <c r="BA445" i="85"/>
  <c r="AS445" i="85"/>
  <c r="AY445" i="85"/>
  <c r="AQ445" i="85"/>
  <c r="BB445" i="85"/>
  <c r="AY454" i="85"/>
  <c r="AP461" i="85"/>
  <c r="AW466" i="85"/>
  <c r="AV469" i="85"/>
  <c r="AU469" i="85"/>
  <c r="BB469" i="85"/>
  <c r="AT469" i="85"/>
  <c r="BA469" i="85"/>
  <c r="AS469" i="85"/>
  <c r="AY469" i="85"/>
  <c r="AQ469" i="85"/>
  <c r="AW474" i="85"/>
  <c r="AV477" i="85"/>
  <c r="AU477" i="85"/>
  <c r="BB477" i="85"/>
  <c r="AT477" i="85"/>
  <c r="BA477" i="85"/>
  <c r="AS477" i="85"/>
  <c r="AY477" i="85"/>
  <c r="AQ477" i="85"/>
  <c r="AT482" i="85"/>
  <c r="AS403" i="85"/>
  <c r="AS411" i="85"/>
  <c r="AP416" i="85"/>
  <c r="AS419" i="85"/>
  <c r="AV422" i="85"/>
  <c r="BC422" i="85" s="1"/>
  <c r="AP424" i="85"/>
  <c r="AS427" i="85"/>
  <c r="AV430" i="85"/>
  <c r="AP432" i="85"/>
  <c r="AQ433" i="85"/>
  <c r="BC433" i="85" s="1"/>
  <c r="AY433" i="85"/>
  <c r="AS435" i="85"/>
  <c r="BC435" i="85" s="1"/>
  <c r="AT437" i="85"/>
  <c r="AP438" i="85"/>
  <c r="BA438" i="85"/>
  <c r="AR440" i="85"/>
  <c r="AS444" i="85"/>
  <c r="AP445" i="85"/>
  <c r="AV446" i="85"/>
  <c r="BB446" i="85"/>
  <c r="AT446" i="85"/>
  <c r="BC446" i="85" s="1"/>
  <c r="AZ446" i="85"/>
  <c r="AR446" i="85"/>
  <c r="BA446" i="85"/>
  <c r="AR461" i="85"/>
  <c r="BB466" i="85"/>
  <c r="AP469" i="85"/>
  <c r="BB474" i="85"/>
  <c r="AP477" i="85"/>
  <c r="AU482" i="85"/>
  <c r="AR433" i="85"/>
  <c r="BB436" i="85"/>
  <c r="AT436" i="85"/>
  <c r="AX436" i="85"/>
  <c r="AP436" i="85"/>
  <c r="AZ436" i="85"/>
  <c r="AS440" i="85"/>
  <c r="AU444" i="85"/>
  <c r="AZ450" i="85"/>
  <c r="AR450" i="85"/>
  <c r="AY450" i="85"/>
  <c r="AQ450" i="85"/>
  <c r="BC450" i="85" s="1"/>
  <c r="AX450" i="85"/>
  <c r="AP450" i="85"/>
  <c r="AV450" i="85"/>
  <c r="AV454" i="85"/>
  <c r="AU454" i="85"/>
  <c r="BB454" i="85"/>
  <c r="AT454" i="85"/>
  <c r="AZ454" i="85"/>
  <c r="AR454" i="85"/>
  <c r="BC454" i="85" s="1"/>
  <c r="BA458" i="85"/>
  <c r="AS458" i="85"/>
  <c r="AZ458" i="85"/>
  <c r="AR458" i="85"/>
  <c r="AY458" i="85"/>
  <c r="AQ458" i="85"/>
  <c r="AX458" i="85"/>
  <c r="AP458" i="85"/>
  <c r="AV458" i="85"/>
  <c r="AU460" i="85"/>
  <c r="BC460" i="85" s="1"/>
  <c r="BB460" i="85"/>
  <c r="AT460" i="85"/>
  <c r="BA460" i="85"/>
  <c r="AS460" i="85"/>
  <c r="AZ460" i="85"/>
  <c r="AR460" i="85"/>
  <c r="AX460" i="85"/>
  <c r="AP460" i="85"/>
  <c r="AW461" i="85"/>
  <c r="AW482" i="85"/>
  <c r="BA439" i="85"/>
  <c r="BC439" i="85" s="1"/>
  <c r="AU441" i="85"/>
  <c r="AW443" i="85"/>
  <c r="AT448" i="85"/>
  <c r="BB448" i="85"/>
  <c r="AU449" i="85"/>
  <c r="AW451" i="85"/>
  <c r="AT456" i="85"/>
  <c r="BB456" i="85"/>
  <c r="AU457" i="85"/>
  <c r="AW459" i="85"/>
  <c r="AR462" i="85"/>
  <c r="BC462" i="85" s="1"/>
  <c r="AZ462" i="85"/>
  <c r="AW467" i="85"/>
  <c r="AR470" i="85"/>
  <c r="AZ470" i="85"/>
  <c r="AW475" i="85"/>
  <c r="AR478" i="85"/>
  <c r="BC478" i="85" s="1"/>
  <c r="AZ478" i="85"/>
  <c r="AW483" i="85"/>
  <c r="AW441" i="85"/>
  <c r="AQ443" i="85"/>
  <c r="AY443" i="85"/>
  <c r="AV448" i="85"/>
  <c r="AW449" i="85"/>
  <c r="AQ451" i="85"/>
  <c r="AY451" i="85"/>
  <c r="AV456" i="85"/>
  <c r="AW457" i="85"/>
  <c r="AQ459" i="85"/>
  <c r="AY459" i="85"/>
  <c r="AT462" i="85"/>
  <c r="BB462" i="85"/>
  <c r="AV464" i="85"/>
  <c r="BC464" i="85" s="1"/>
  <c r="AW465" i="85"/>
  <c r="AQ467" i="85"/>
  <c r="AY467" i="85"/>
  <c r="AT470" i="85"/>
  <c r="BC470" i="85" s="1"/>
  <c r="BB470" i="85"/>
  <c r="AV472" i="85"/>
  <c r="BC472" i="85" s="1"/>
  <c r="AW473" i="85"/>
  <c r="AQ475" i="85"/>
  <c r="AY475" i="85"/>
  <c r="AT478" i="85"/>
  <c r="BB478" i="85"/>
  <c r="AW481" i="85"/>
  <c r="AQ483" i="85"/>
  <c r="AY483" i="85"/>
  <c r="AW448" i="85"/>
  <c r="AW456" i="85"/>
  <c r="AU462" i="85"/>
  <c r="AW464" i="85"/>
  <c r="AP465" i="85"/>
  <c r="AX465" i="85"/>
  <c r="AR467" i="85"/>
  <c r="AZ467" i="85"/>
  <c r="AU470" i="85"/>
  <c r="AV471" i="85"/>
  <c r="AW472" i="85"/>
  <c r="AP473" i="85"/>
  <c r="AX473" i="85"/>
  <c r="AR475" i="85"/>
  <c r="AZ475" i="85"/>
  <c r="AU478" i="85"/>
  <c r="AW480" i="85"/>
  <c r="AP481" i="85"/>
  <c r="AX481" i="85"/>
  <c r="AR483" i="85"/>
  <c r="AZ483" i="85"/>
  <c r="AQ441" i="85"/>
  <c r="BC441" i="85" s="1"/>
  <c r="AS443" i="85"/>
  <c r="AP448" i="85"/>
  <c r="AQ449" i="85"/>
  <c r="AS451" i="85"/>
  <c r="AP456" i="85"/>
  <c r="AQ457" i="85"/>
  <c r="AS459" i="85"/>
  <c r="AV462" i="85"/>
  <c r="AP464" i="85"/>
  <c r="AQ465" i="85"/>
  <c r="AS467" i="85"/>
  <c r="AV470" i="85"/>
  <c r="AP472" i="85"/>
  <c r="AQ473" i="85"/>
  <c r="AS475" i="85"/>
  <c r="AV478" i="85"/>
  <c r="AP480" i="85"/>
  <c r="AQ481" i="85"/>
  <c r="AS483" i="85"/>
  <c r="BA483" i="85"/>
  <c r="AT483" i="85"/>
  <c r="AV326" i="85"/>
  <c r="AW326" i="85"/>
  <c r="AQ326" i="85"/>
  <c r="AY326" i="85"/>
  <c r="AT326" i="85"/>
  <c r="AY39" i="85"/>
  <c r="AQ39" i="85"/>
  <c r="AX39" i="85"/>
  <c r="AW39" i="85"/>
  <c r="AV39" i="85"/>
  <c r="AU39" i="85"/>
  <c r="BB39" i="85"/>
  <c r="AT39" i="85"/>
  <c r="AZ39" i="85"/>
  <c r="AR39" i="85"/>
  <c r="AZ47" i="85"/>
  <c r="AR47" i="85"/>
  <c r="AY47" i="85"/>
  <c r="AQ47" i="85"/>
  <c r="AW47" i="85"/>
  <c r="BA47" i="85"/>
  <c r="AX47" i="85"/>
  <c r="AV47" i="85"/>
  <c r="AU47" i="85"/>
  <c r="AT47" i="85"/>
  <c r="AS47" i="85"/>
  <c r="BB47" i="85"/>
  <c r="AV56" i="85"/>
  <c r="AU56" i="85"/>
  <c r="BA56" i="85"/>
  <c r="AS56" i="85"/>
  <c r="AZ56" i="85"/>
  <c r="AR56" i="85"/>
  <c r="AY56" i="85"/>
  <c r="AQ56" i="85"/>
  <c r="BB56" i="85"/>
  <c r="AX56" i="85"/>
  <c r="AW56" i="85"/>
  <c r="AT56" i="85"/>
  <c r="AP56" i="85"/>
  <c r="AZ61" i="85"/>
  <c r="AR61" i="85"/>
  <c r="AY61" i="85"/>
  <c r="AQ61" i="85"/>
  <c r="AW61" i="85"/>
  <c r="AV61" i="85"/>
  <c r="AU61" i="85"/>
  <c r="BB61" i="85"/>
  <c r="BA61" i="85"/>
  <c r="AX61" i="85"/>
  <c r="AT61" i="85"/>
  <c r="AU70" i="85"/>
  <c r="BB70" i="85"/>
  <c r="AT70" i="85"/>
  <c r="AZ70" i="85"/>
  <c r="AR70" i="85"/>
  <c r="AY70" i="85"/>
  <c r="AQ70" i="85"/>
  <c r="AX70" i="85"/>
  <c r="BA70" i="85"/>
  <c r="AW70" i="85"/>
  <c r="AV70" i="85"/>
  <c r="AS70" i="85"/>
  <c r="AW84" i="85"/>
  <c r="AV84" i="85"/>
  <c r="AU84" i="85"/>
  <c r="BB84" i="85"/>
  <c r="AT84" i="85"/>
  <c r="AS84" i="85"/>
  <c r="AR84" i="85"/>
  <c r="BA84" i="85"/>
  <c r="AZ84" i="85"/>
  <c r="AX84" i="85"/>
  <c r="AQ84" i="85"/>
  <c r="AP84" i="85"/>
  <c r="AY84" i="85"/>
  <c r="AY100" i="85"/>
  <c r="AQ100" i="85"/>
  <c r="AW100" i="85"/>
  <c r="AV100" i="85"/>
  <c r="AU100" i="85"/>
  <c r="BB100" i="85"/>
  <c r="AT100" i="85"/>
  <c r="AZ100" i="85"/>
  <c r="AX100" i="85"/>
  <c r="AS100" i="85"/>
  <c r="BA100" i="85"/>
  <c r="AR100" i="85"/>
  <c r="AP100" i="85"/>
  <c r="AW136" i="85"/>
  <c r="AV136" i="85"/>
  <c r="AU136" i="85"/>
  <c r="BA136" i="85"/>
  <c r="AS136" i="85"/>
  <c r="AZ136" i="85"/>
  <c r="AR136" i="85"/>
  <c r="AX136" i="85"/>
  <c r="AY136" i="85"/>
  <c r="AT136" i="85"/>
  <c r="AQ136" i="85"/>
  <c r="BB136" i="85"/>
  <c r="AP136" i="85"/>
  <c r="AZ43" i="85"/>
  <c r="AR43" i="85"/>
  <c r="AY43" i="85"/>
  <c r="AQ43" i="85"/>
  <c r="AW43" i="85"/>
  <c r="AV43" i="85"/>
  <c r="AU43" i="85"/>
  <c r="AT43" i="85"/>
  <c r="AS43" i="85"/>
  <c r="BB43" i="85"/>
  <c r="AX43" i="85"/>
  <c r="AV66" i="85"/>
  <c r="AU66" i="85"/>
  <c r="BA66" i="85"/>
  <c r="AS66" i="85"/>
  <c r="AZ66" i="85"/>
  <c r="AR66" i="85"/>
  <c r="AY66" i="85"/>
  <c r="AQ66" i="85"/>
  <c r="BC66" i="85" s="1"/>
  <c r="BB66" i="85"/>
  <c r="AX66" i="85"/>
  <c r="AT66" i="85"/>
  <c r="BA43" i="85"/>
  <c r="AP39" i="85"/>
  <c r="AV48" i="85"/>
  <c r="AU48" i="85"/>
  <c r="BA48" i="85"/>
  <c r="AS48" i="85"/>
  <c r="AZ48" i="85"/>
  <c r="AY48" i="85"/>
  <c r="AX48" i="85"/>
  <c r="AW48" i="85"/>
  <c r="AT48" i="85"/>
  <c r="AR48" i="85"/>
  <c r="AP48" i="85"/>
  <c r="BB48" i="85"/>
  <c r="AZ53" i="85"/>
  <c r="AR53" i="85"/>
  <c r="AY53" i="85"/>
  <c r="AQ53" i="85"/>
  <c r="AW53" i="85"/>
  <c r="AV53" i="85"/>
  <c r="AU53" i="85"/>
  <c r="BC53" i="85" s="1"/>
  <c r="AX53" i="85"/>
  <c r="AT53" i="85"/>
  <c r="AS53" i="85"/>
  <c r="BA53" i="85"/>
  <c r="AP57" i="85"/>
  <c r="AV62" i="85"/>
  <c r="AU62" i="85"/>
  <c r="BA62" i="85"/>
  <c r="AS62" i="85"/>
  <c r="AZ62" i="85"/>
  <c r="AR62" i="85"/>
  <c r="AY62" i="85"/>
  <c r="AQ62" i="85"/>
  <c r="AW62" i="85"/>
  <c r="AT62" i="85"/>
  <c r="AX62" i="85"/>
  <c r="AP66" i="85"/>
  <c r="BB80" i="85"/>
  <c r="AT80" i="85"/>
  <c r="BA80" i="85"/>
  <c r="AS80" i="85"/>
  <c r="AY80" i="85"/>
  <c r="AQ80" i="85"/>
  <c r="AX80" i="85"/>
  <c r="AW80" i="85"/>
  <c r="AR80" i="85"/>
  <c r="AZ80" i="85"/>
  <c r="AP80" i="85"/>
  <c r="AU80" i="85"/>
  <c r="AP85" i="85"/>
  <c r="AY96" i="85"/>
  <c r="AQ96" i="85"/>
  <c r="AW96" i="85"/>
  <c r="AV96" i="85"/>
  <c r="AU96" i="85"/>
  <c r="BB96" i="85"/>
  <c r="AT96" i="85"/>
  <c r="AR96" i="85"/>
  <c r="BA96" i="85"/>
  <c r="AZ96" i="85"/>
  <c r="AS96" i="85"/>
  <c r="AP96" i="85"/>
  <c r="AX96" i="85"/>
  <c r="AY112" i="85"/>
  <c r="AQ112" i="85"/>
  <c r="AW112" i="85"/>
  <c r="AV112" i="85"/>
  <c r="AU112" i="85"/>
  <c r="BB112" i="85"/>
  <c r="AT112" i="85"/>
  <c r="AR112" i="85"/>
  <c r="BA112" i="85"/>
  <c r="AZ112" i="85"/>
  <c r="AX112" i="85"/>
  <c r="AS112" i="85"/>
  <c r="AP112" i="85"/>
  <c r="AW128" i="85"/>
  <c r="AV128" i="85"/>
  <c r="AU128" i="85"/>
  <c r="AX128" i="85"/>
  <c r="AR128" i="85"/>
  <c r="AQ128" i="85"/>
  <c r="BB128" i="85"/>
  <c r="BA128" i="85"/>
  <c r="AZ128" i="85"/>
  <c r="AY128" i="85"/>
  <c r="AT128" i="85"/>
  <c r="AS128" i="85"/>
  <c r="AP128" i="85"/>
  <c r="AS33" i="85"/>
  <c r="AV52" i="85"/>
  <c r="AU52" i="85"/>
  <c r="BA52" i="85"/>
  <c r="AS52" i="85"/>
  <c r="AZ52" i="85"/>
  <c r="AR52" i="85"/>
  <c r="AY52" i="85"/>
  <c r="AQ52" i="85"/>
  <c r="BB52" i="85"/>
  <c r="AX52" i="85"/>
  <c r="AW52" i="85"/>
  <c r="AP52" i="85"/>
  <c r="AW90" i="85"/>
  <c r="AV90" i="85"/>
  <c r="AU90" i="85"/>
  <c r="BB90" i="85"/>
  <c r="AT90" i="85"/>
  <c r="BA90" i="85"/>
  <c r="AZ90" i="85"/>
  <c r="AX90" i="85"/>
  <c r="AS90" i="85"/>
  <c r="AR90" i="85"/>
  <c r="AP90" i="85"/>
  <c r="AY90" i="85"/>
  <c r="AQ90" i="85"/>
  <c r="AW132" i="85"/>
  <c r="AV132" i="85"/>
  <c r="AU132" i="85"/>
  <c r="BA132" i="85"/>
  <c r="AS132" i="85"/>
  <c r="AZ132" i="85"/>
  <c r="AR132" i="85"/>
  <c r="AX132" i="85"/>
  <c r="BB132" i="85"/>
  <c r="AY132" i="85"/>
  <c r="AT132" i="85"/>
  <c r="AQ132" i="85"/>
  <c r="AP132" i="85"/>
  <c r="AV28" i="85"/>
  <c r="AU28" i="85"/>
  <c r="BB28" i="85"/>
  <c r="AT28" i="85"/>
  <c r="BA28" i="85"/>
  <c r="AS28" i="85"/>
  <c r="AZ28" i="85"/>
  <c r="AR28" i="85"/>
  <c r="AY28" i="85"/>
  <c r="AW28" i="85"/>
  <c r="AU32" i="85"/>
  <c r="BB32" i="85"/>
  <c r="AT32" i="85"/>
  <c r="BA32" i="85"/>
  <c r="AS32" i="85"/>
  <c r="AZ32" i="85"/>
  <c r="AR32" i="85"/>
  <c r="AY32" i="85"/>
  <c r="AQ32" i="85"/>
  <c r="AX32" i="85"/>
  <c r="AV32" i="85"/>
  <c r="AU36" i="85"/>
  <c r="BB36" i="85"/>
  <c r="AT36" i="85"/>
  <c r="BA36" i="85"/>
  <c r="AS36" i="85"/>
  <c r="AZ36" i="85"/>
  <c r="AR36" i="85"/>
  <c r="BC36" i="85" s="1"/>
  <c r="AY36" i="85"/>
  <c r="AQ36" i="85"/>
  <c r="AX36" i="85"/>
  <c r="AV36" i="85"/>
  <c r="AU40" i="85"/>
  <c r="BB40" i="85"/>
  <c r="AT40" i="85"/>
  <c r="BA40" i="85"/>
  <c r="AS40" i="85"/>
  <c r="AZ40" i="85"/>
  <c r="AR40" i="85"/>
  <c r="AY40" i="85"/>
  <c r="AQ40" i="85"/>
  <c r="AX40" i="85"/>
  <c r="AV40" i="85"/>
  <c r="AV44" i="85"/>
  <c r="AU44" i="85"/>
  <c r="BA44" i="85"/>
  <c r="AS44" i="85"/>
  <c r="AX44" i="85"/>
  <c r="AW44" i="85"/>
  <c r="AT44" i="85"/>
  <c r="AR44" i="85"/>
  <c r="AQ44" i="85"/>
  <c r="BC44" i="85" s="1"/>
  <c r="BB44" i="85"/>
  <c r="AP44" i="85"/>
  <c r="AY44" i="85"/>
  <c r="AZ49" i="85"/>
  <c r="AR49" i="85"/>
  <c r="AY49" i="85"/>
  <c r="AQ49" i="85"/>
  <c r="AW49" i="85"/>
  <c r="BB49" i="85"/>
  <c r="BA49" i="85"/>
  <c r="AX49" i="85"/>
  <c r="AV49" i="85"/>
  <c r="AU49" i="85"/>
  <c r="AT49" i="85"/>
  <c r="AP53" i="85"/>
  <c r="AV58" i="85"/>
  <c r="AU58" i="85"/>
  <c r="BA58" i="85"/>
  <c r="AS58" i="85"/>
  <c r="AZ58" i="85"/>
  <c r="AR58" i="85"/>
  <c r="AY58" i="85"/>
  <c r="AQ58" i="85"/>
  <c r="BB58" i="85"/>
  <c r="AX58" i="85"/>
  <c r="AW58" i="85"/>
  <c r="AT58" i="85"/>
  <c r="AP62" i="85"/>
  <c r="AU76" i="85"/>
  <c r="BB76" i="85"/>
  <c r="AT76" i="85"/>
  <c r="AZ76" i="85"/>
  <c r="AR76" i="85"/>
  <c r="AY76" i="85"/>
  <c r="AQ76" i="85"/>
  <c r="AX76" i="85"/>
  <c r="AW76" i="85"/>
  <c r="AV76" i="85"/>
  <c r="AS76" i="85"/>
  <c r="AP76" i="85"/>
  <c r="BA76" i="85"/>
  <c r="AX81" i="85"/>
  <c r="AW81" i="85"/>
  <c r="AU81" i="85"/>
  <c r="BB81" i="85"/>
  <c r="AT81" i="85"/>
  <c r="BA81" i="85"/>
  <c r="AS81" i="85"/>
  <c r="AZ81" i="85"/>
  <c r="AY81" i="85"/>
  <c r="AV81" i="85"/>
  <c r="AR81" i="85"/>
  <c r="AQ81" i="85"/>
  <c r="AW86" i="85"/>
  <c r="AV86" i="85"/>
  <c r="AU86" i="85"/>
  <c r="BB86" i="85"/>
  <c r="AT86" i="85"/>
  <c r="BA86" i="85"/>
  <c r="AZ86" i="85"/>
  <c r="AX86" i="85"/>
  <c r="AS86" i="85"/>
  <c r="AR86" i="85"/>
  <c r="AP86" i="85"/>
  <c r="AY86" i="85"/>
  <c r="AQ86" i="85"/>
  <c r="AU97" i="85"/>
  <c r="BA97" i="85"/>
  <c r="AS97" i="85"/>
  <c r="AZ97" i="85"/>
  <c r="AR97" i="85"/>
  <c r="AY97" i="85"/>
  <c r="AQ97" i="85"/>
  <c r="AX97" i="85"/>
  <c r="BB97" i="85"/>
  <c r="AW97" i="85"/>
  <c r="AT97" i="85"/>
  <c r="AZ124" i="85"/>
  <c r="AR124" i="85"/>
  <c r="AY124" i="85"/>
  <c r="AQ124" i="85"/>
  <c r="AX124" i="85"/>
  <c r="AW124" i="85"/>
  <c r="AV124" i="85"/>
  <c r="AU124" i="85"/>
  <c r="BB124" i="85"/>
  <c r="AT124" i="85"/>
  <c r="BA124" i="85"/>
  <c r="AS124" i="85"/>
  <c r="AP124" i="85"/>
  <c r="AX28" i="85"/>
  <c r="AS39" i="85"/>
  <c r="AY35" i="85"/>
  <c r="AQ35" i="85"/>
  <c r="AX35" i="85"/>
  <c r="AW35" i="85"/>
  <c r="AV35" i="85"/>
  <c r="AU35" i="85"/>
  <c r="BB35" i="85"/>
  <c r="AT35" i="85"/>
  <c r="AZ35" i="85"/>
  <c r="AR35" i="85"/>
  <c r="AU101" i="85"/>
  <c r="BA101" i="85"/>
  <c r="AS101" i="85"/>
  <c r="AZ101" i="85"/>
  <c r="AR101" i="85"/>
  <c r="AY101" i="85"/>
  <c r="AQ101" i="85"/>
  <c r="AX101" i="85"/>
  <c r="AV101" i="85"/>
  <c r="AT101" i="85"/>
  <c r="AW101" i="85"/>
  <c r="AZ45" i="85"/>
  <c r="AR45" i="85"/>
  <c r="AY45" i="85"/>
  <c r="AQ45" i="85"/>
  <c r="AW45" i="85"/>
  <c r="AX45" i="85"/>
  <c r="AV45" i="85"/>
  <c r="AU45" i="85"/>
  <c r="AT45" i="85"/>
  <c r="AS45" i="85"/>
  <c r="BA45" i="85"/>
  <c r="AV54" i="85"/>
  <c r="AU54" i="85"/>
  <c r="BA54" i="85"/>
  <c r="AS54" i="85"/>
  <c r="AZ54" i="85"/>
  <c r="AR54" i="85"/>
  <c r="AY54" i="85"/>
  <c r="AQ54" i="85"/>
  <c r="BB54" i="85"/>
  <c r="AX54" i="85"/>
  <c r="AW54" i="85"/>
  <c r="AT54" i="85"/>
  <c r="AU72" i="85"/>
  <c r="BB72" i="85"/>
  <c r="AT72" i="85"/>
  <c r="AZ72" i="85"/>
  <c r="AR72" i="85"/>
  <c r="AY72" i="85"/>
  <c r="AQ72" i="85"/>
  <c r="BC72" i="85" s="1"/>
  <c r="AX72" i="85"/>
  <c r="BA72" i="85"/>
  <c r="AW72" i="85"/>
  <c r="AV72" i="85"/>
  <c r="AS72" i="85"/>
  <c r="AP72" i="85"/>
  <c r="AY77" i="85"/>
  <c r="AQ77" i="85"/>
  <c r="AX77" i="85"/>
  <c r="AV77" i="85"/>
  <c r="AU77" i="85"/>
  <c r="BB77" i="85"/>
  <c r="AT77" i="85"/>
  <c r="BA77" i="85"/>
  <c r="AZ77" i="85"/>
  <c r="AW77" i="85"/>
  <c r="AS77" i="85"/>
  <c r="AP81" i="85"/>
  <c r="AY92" i="85"/>
  <c r="AQ92" i="85"/>
  <c r="AW92" i="85"/>
  <c r="AV92" i="85"/>
  <c r="AU92" i="85"/>
  <c r="BB92" i="85"/>
  <c r="AT92" i="85"/>
  <c r="AX92" i="85"/>
  <c r="AS92" i="85"/>
  <c r="BA92" i="85"/>
  <c r="AP92" i="85"/>
  <c r="AR92" i="85"/>
  <c r="AP97" i="85"/>
  <c r="AY108" i="85"/>
  <c r="AQ108" i="85"/>
  <c r="AW108" i="85"/>
  <c r="AV108" i="85"/>
  <c r="AU108" i="85"/>
  <c r="BB108" i="85"/>
  <c r="AT108" i="85"/>
  <c r="AX108" i="85"/>
  <c r="AS108" i="85"/>
  <c r="BA108" i="85"/>
  <c r="AZ108" i="85"/>
  <c r="AR108" i="85"/>
  <c r="AP108" i="85"/>
  <c r="AV152" i="85"/>
  <c r="AU152" i="85"/>
  <c r="BB152" i="85"/>
  <c r="AT152" i="85"/>
  <c r="AZ152" i="85"/>
  <c r="AR152" i="85"/>
  <c r="AY152" i="85"/>
  <c r="AQ152" i="85"/>
  <c r="AW152" i="85"/>
  <c r="AX152" i="85"/>
  <c r="AS152" i="85"/>
  <c r="BA152" i="85"/>
  <c r="AP152" i="85"/>
  <c r="AT29" i="85"/>
  <c r="BA39" i="85"/>
  <c r="AZ92" i="85"/>
  <c r="AZ57" i="85"/>
  <c r="AR57" i="85"/>
  <c r="AY57" i="85"/>
  <c r="AQ57" i="85"/>
  <c r="BC57" i="85" s="1"/>
  <c r="AW57" i="85"/>
  <c r="AV57" i="85"/>
  <c r="AU57" i="85"/>
  <c r="AS57" i="85"/>
  <c r="BB57" i="85"/>
  <c r="BA57" i="85"/>
  <c r="AT57" i="85"/>
  <c r="BA85" i="85"/>
  <c r="AS85" i="85"/>
  <c r="AZ85" i="85"/>
  <c r="AR85" i="85"/>
  <c r="AY85" i="85"/>
  <c r="AQ85" i="85"/>
  <c r="BC85" i="85" s="1"/>
  <c r="AX85" i="85"/>
  <c r="AW85" i="85"/>
  <c r="AV85" i="85"/>
  <c r="AT85" i="85"/>
  <c r="BB85" i="85"/>
  <c r="AY33" i="85"/>
  <c r="AQ33" i="85"/>
  <c r="AX33" i="85"/>
  <c r="AW33" i="85"/>
  <c r="AV33" i="85"/>
  <c r="AU33" i="85"/>
  <c r="BB33" i="85"/>
  <c r="AT33" i="85"/>
  <c r="AZ33" i="85"/>
  <c r="AR33" i="85"/>
  <c r="AY37" i="85"/>
  <c r="AQ37" i="85"/>
  <c r="AX37" i="85"/>
  <c r="AW37" i="85"/>
  <c r="AV37" i="85"/>
  <c r="AU37" i="85"/>
  <c r="BB37" i="85"/>
  <c r="AT37" i="85"/>
  <c r="AZ37" i="85"/>
  <c r="AR37" i="85"/>
  <c r="AP45" i="85"/>
  <c r="AP54" i="85"/>
  <c r="AV68" i="85"/>
  <c r="AU68" i="85"/>
  <c r="BA68" i="85"/>
  <c r="AS68" i="85"/>
  <c r="AZ68" i="85"/>
  <c r="AR68" i="85"/>
  <c r="AY68" i="85"/>
  <c r="AQ68" i="85"/>
  <c r="BC68" i="85" s="1"/>
  <c r="BB68" i="85"/>
  <c r="AX68" i="85"/>
  <c r="AW68" i="85"/>
  <c r="AP68" i="85"/>
  <c r="AP77" i="85"/>
  <c r="AU82" i="85"/>
  <c r="BB82" i="85"/>
  <c r="AT82" i="85"/>
  <c r="AS82" i="85"/>
  <c r="AZ82" i="85"/>
  <c r="AQ82" i="85"/>
  <c r="AY82" i="85"/>
  <c r="AX82" i="85"/>
  <c r="AP82" i="85"/>
  <c r="BA82" i="85"/>
  <c r="AW82" i="85"/>
  <c r="AR82" i="85"/>
  <c r="AU93" i="85"/>
  <c r="BA93" i="85"/>
  <c r="AS93" i="85"/>
  <c r="AZ93" i="85"/>
  <c r="AR93" i="85"/>
  <c r="AY93" i="85"/>
  <c r="AQ93" i="85"/>
  <c r="AX93" i="85"/>
  <c r="AW93" i="85"/>
  <c r="AV93" i="85"/>
  <c r="AT93" i="85"/>
  <c r="BB93" i="85"/>
  <c r="AU109" i="85"/>
  <c r="BA109" i="85"/>
  <c r="AS109" i="85"/>
  <c r="AZ109" i="85"/>
  <c r="AR109" i="85"/>
  <c r="AY109" i="85"/>
  <c r="AQ109" i="85"/>
  <c r="AX109" i="85"/>
  <c r="AW109" i="85"/>
  <c r="AV109" i="85"/>
  <c r="AT109" i="85"/>
  <c r="BB109" i="85"/>
  <c r="AZ120" i="85"/>
  <c r="AR120" i="85"/>
  <c r="AY120" i="85"/>
  <c r="AQ120" i="85"/>
  <c r="AX120" i="85"/>
  <c r="AW120" i="85"/>
  <c r="AV120" i="85"/>
  <c r="AU120" i="85"/>
  <c r="BB120" i="85"/>
  <c r="AT120" i="85"/>
  <c r="AP120" i="85"/>
  <c r="AS120" i="85"/>
  <c r="AW148" i="85"/>
  <c r="AV148" i="85"/>
  <c r="AU148" i="85"/>
  <c r="BA148" i="85"/>
  <c r="AS148" i="85"/>
  <c r="AZ148" i="85"/>
  <c r="AR148" i="85"/>
  <c r="AX148" i="85"/>
  <c r="BB148" i="85"/>
  <c r="AY148" i="85"/>
  <c r="AT148" i="85"/>
  <c r="AQ148" i="85"/>
  <c r="AP148" i="85"/>
  <c r="AS35" i="85"/>
  <c r="AW40" i="85"/>
  <c r="AQ48" i="85"/>
  <c r="AS61" i="85"/>
  <c r="AV97" i="85"/>
  <c r="AY31" i="85"/>
  <c r="AQ31" i="85"/>
  <c r="AX31" i="85"/>
  <c r="AW31" i="85"/>
  <c r="AV31" i="85"/>
  <c r="AU31" i="85"/>
  <c r="BB31" i="85"/>
  <c r="AT31" i="85"/>
  <c r="AZ31" i="85"/>
  <c r="AR31" i="85"/>
  <c r="AP43" i="85"/>
  <c r="AZ29" i="85"/>
  <c r="AR29" i="85"/>
  <c r="AY29" i="85"/>
  <c r="AX29" i="85"/>
  <c r="AW29" i="85"/>
  <c r="AV29" i="85"/>
  <c r="AU29" i="85"/>
  <c r="AQ29" i="85"/>
  <c r="BA29" i="85"/>
  <c r="AS29" i="85"/>
  <c r="AY41" i="85"/>
  <c r="AQ41" i="85"/>
  <c r="AX41" i="85"/>
  <c r="AW41" i="85"/>
  <c r="AV41" i="85"/>
  <c r="AU41" i="85"/>
  <c r="BB41" i="85"/>
  <c r="AT41" i="85"/>
  <c r="AZ41" i="85"/>
  <c r="AR41" i="85"/>
  <c r="AV50" i="85"/>
  <c r="AU50" i="85"/>
  <c r="BA50" i="85"/>
  <c r="AS50" i="85"/>
  <c r="AZ50" i="85"/>
  <c r="AR50" i="85"/>
  <c r="AY50" i="85"/>
  <c r="AQ50" i="85"/>
  <c r="BB50" i="85"/>
  <c r="AX50" i="85"/>
  <c r="AT50" i="85"/>
  <c r="AY73" i="85"/>
  <c r="AQ73" i="85"/>
  <c r="AX73" i="85"/>
  <c r="AV73" i="85"/>
  <c r="AU73" i="85"/>
  <c r="BB73" i="85"/>
  <c r="AT73" i="85"/>
  <c r="AR73" i="85"/>
  <c r="BA73" i="85"/>
  <c r="AZ73" i="85"/>
  <c r="AS73" i="85"/>
  <c r="AP29" i="85"/>
  <c r="AP161" i="85" s="1"/>
  <c r="AP33" i="85"/>
  <c r="AP37" i="85"/>
  <c r="AP41" i="85"/>
  <c r="AV46" i="85"/>
  <c r="AU46" i="85"/>
  <c r="BA46" i="85"/>
  <c r="AS46" i="85"/>
  <c r="AY46" i="85"/>
  <c r="AX46" i="85"/>
  <c r="AW46" i="85"/>
  <c r="AT46" i="85"/>
  <c r="AR46" i="85"/>
  <c r="AQ46" i="85"/>
  <c r="AZ46" i="85"/>
  <c r="AP50" i="85"/>
  <c r="AV64" i="85"/>
  <c r="AU64" i="85"/>
  <c r="BA64" i="85"/>
  <c r="AS64" i="85"/>
  <c r="AZ64" i="85"/>
  <c r="AR64" i="85"/>
  <c r="AY64" i="85"/>
  <c r="AQ64" i="85"/>
  <c r="AT64" i="85"/>
  <c r="BB64" i="85"/>
  <c r="AP64" i="85"/>
  <c r="AW64" i="85"/>
  <c r="AZ69" i="85"/>
  <c r="AR69" i="85"/>
  <c r="AY69" i="85"/>
  <c r="AQ69" i="85"/>
  <c r="AW69" i="85"/>
  <c r="AV69" i="85"/>
  <c r="AU69" i="85"/>
  <c r="AX69" i="85"/>
  <c r="AT69" i="85"/>
  <c r="AS69" i="85"/>
  <c r="BA69" i="85"/>
  <c r="AP73" i="85"/>
  <c r="BB78" i="85"/>
  <c r="AT78" i="85"/>
  <c r="BA78" i="85"/>
  <c r="AS78" i="85"/>
  <c r="AY78" i="85"/>
  <c r="AQ78" i="85"/>
  <c r="AX78" i="85"/>
  <c r="AW78" i="85"/>
  <c r="AU78" i="85"/>
  <c r="AR78" i="85"/>
  <c r="AV78" i="85"/>
  <c r="AW88" i="85"/>
  <c r="AV88" i="85"/>
  <c r="AU88" i="85"/>
  <c r="BB88" i="85"/>
  <c r="AT88" i="85"/>
  <c r="AS88" i="85"/>
  <c r="AR88" i="85"/>
  <c r="BA88" i="85"/>
  <c r="AZ88" i="85"/>
  <c r="AQ88" i="85"/>
  <c r="AP88" i="85"/>
  <c r="AX88" i="85"/>
  <c r="AP93" i="85"/>
  <c r="AY104" i="85"/>
  <c r="AQ104" i="85"/>
  <c r="AW104" i="85"/>
  <c r="AV104" i="85"/>
  <c r="AU104" i="85"/>
  <c r="BB104" i="85"/>
  <c r="AT104" i="85"/>
  <c r="BA104" i="85"/>
  <c r="AZ104" i="85"/>
  <c r="AS104" i="85"/>
  <c r="AR104" i="85"/>
  <c r="AX104" i="85"/>
  <c r="AP104" i="85"/>
  <c r="AP109" i="85"/>
  <c r="AW144" i="85"/>
  <c r="AV144" i="85"/>
  <c r="AU144" i="85"/>
  <c r="BA144" i="85"/>
  <c r="AS144" i="85"/>
  <c r="AZ144" i="85"/>
  <c r="AR144" i="85"/>
  <c r="AX144" i="85"/>
  <c r="AY144" i="85"/>
  <c r="AT144" i="85"/>
  <c r="AQ144" i="85"/>
  <c r="BB144" i="85"/>
  <c r="AP144" i="85"/>
  <c r="BA35" i="85"/>
  <c r="AS41" i="85"/>
  <c r="AS49" i="85"/>
  <c r="BB62" i="85"/>
  <c r="AR77" i="85"/>
  <c r="BB101" i="85"/>
  <c r="AP31" i="85"/>
  <c r="AU30" i="85"/>
  <c r="BB30" i="85"/>
  <c r="AT30" i="85"/>
  <c r="BA30" i="85"/>
  <c r="AS30" i="85"/>
  <c r="AZ30" i="85"/>
  <c r="AR30" i="85"/>
  <c r="AY30" i="85"/>
  <c r="AQ30" i="85"/>
  <c r="AX30" i="85"/>
  <c r="AV30" i="85"/>
  <c r="AU34" i="85"/>
  <c r="BB34" i="85"/>
  <c r="AT34" i="85"/>
  <c r="BA34" i="85"/>
  <c r="AS34" i="85"/>
  <c r="AZ34" i="85"/>
  <c r="AR34" i="85"/>
  <c r="AY34" i="85"/>
  <c r="AQ34" i="85"/>
  <c r="AX34" i="85"/>
  <c r="AV34" i="85"/>
  <c r="AU38" i="85"/>
  <c r="BB38" i="85"/>
  <c r="AT38" i="85"/>
  <c r="BA38" i="85"/>
  <c r="AS38" i="85"/>
  <c r="AZ38" i="85"/>
  <c r="AR38" i="85"/>
  <c r="AY38" i="85"/>
  <c r="AQ38" i="85"/>
  <c r="AX38" i="85"/>
  <c r="AV38" i="85"/>
  <c r="AU42" i="85"/>
  <c r="BA42" i="85"/>
  <c r="AS42" i="85"/>
  <c r="AW42" i="85"/>
  <c r="AV42" i="85"/>
  <c r="AT42" i="85"/>
  <c r="AR42" i="85"/>
  <c r="BB42" i="85"/>
  <c r="AQ42" i="85"/>
  <c r="BC42" i="85" s="1"/>
  <c r="AZ42" i="85"/>
  <c r="AX42" i="85"/>
  <c r="AZ51" i="85"/>
  <c r="AR51" i="85"/>
  <c r="AY51" i="85"/>
  <c r="AQ51" i="85"/>
  <c r="AW51" i="85"/>
  <c r="AV51" i="85"/>
  <c r="AU51" i="85"/>
  <c r="BA51" i="85"/>
  <c r="AX51" i="85"/>
  <c r="AT51" i="85"/>
  <c r="AS51" i="85"/>
  <c r="BB51" i="85"/>
  <c r="AV60" i="85"/>
  <c r="AU60" i="85"/>
  <c r="BA60" i="85"/>
  <c r="AS60" i="85"/>
  <c r="AZ60" i="85"/>
  <c r="AR60" i="85"/>
  <c r="AY60" i="85"/>
  <c r="AQ60" i="85"/>
  <c r="AX60" i="85"/>
  <c r="AW60" i="85"/>
  <c r="AT60" i="85"/>
  <c r="AP60" i="85"/>
  <c r="BB60" i="85"/>
  <c r="AZ65" i="85"/>
  <c r="AR65" i="85"/>
  <c r="AY65" i="85"/>
  <c r="AQ65" i="85"/>
  <c r="AW65" i="85"/>
  <c r="AV65" i="85"/>
  <c r="AU65" i="85"/>
  <c r="BB65" i="85"/>
  <c r="BA65" i="85"/>
  <c r="AX65" i="85"/>
  <c r="AT65" i="85"/>
  <c r="AS65" i="85"/>
  <c r="AU74" i="85"/>
  <c r="BB74" i="85"/>
  <c r="AT74" i="85"/>
  <c r="AZ74" i="85"/>
  <c r="AR74" i="85"/>
  <c r="AY74" i="85"/>
  <c r="AQ74" i="85"/>
  <c r="AX74" i="85"/>
  <c r="BA74" i="85"/>
  <c r="AW74" i="85"/>
  <c r="AV74" i="85"/>
  <c r="AS74" i="85"/>
  <c r="BA89" i="85"/>
  <c r="AS89" i="85"/>
  <c r="AZ89" i="85"/>
  <c r="AR89" i="85"/>
  <c r="AY89" i="85"/>
  <c r="AQ89" i="85"/>
  <c r="AX89" i="85"/>
  <c r="AW89" i="85"/>
  <c r="AV89" i="85"/>
  <c r="AT89" i="85"/>
  <c r="BB89" i="85"/>
  <c r="AU89" i="85"/>
  <c r="AU105" i="85"/>
  <c r="BA105" i="85"/>
  <c r="AS105" i="85"/>
  <c r="AZ105" i="85"/>
  <c r="AR105" i="85"/>
  <c r="AY105" i="85"/>
  <c r="AQ105" i="85"/>
  <c r="AX105" i="85"/>
  <c r="BB105" i="85"/>
  <c r="AW105" i="85"/>
  <c r="AV105" i="85"/>
  <c r="AT105" i="85"/>
  <c r="AZ116" i="85"/>
  <c r="AR116" i="85"/>
  <c r="AY116" i="85"/>
  <c r="AQ116" i="85"/>
  <c r="AX116" i="85"/>
  <c r="AW116" i="85"/>
  <c r="AV116" i="85"/>
  <c r="AU116" i="85"/>
  <c r="BB116" i="85"/>
  <c r="AT116" i="85"/>
  <c r="BA116" i="85"/>
  <c r="AS116" i="85"/>
  <c r="AP116" i="85"/>
  <c r="AW140" i="85"/>
  <c r="AV140" i="85"/>
  <c r="AU140" i="85"/>
  <c r="BA140" i="85"/>
  <c r="AS140" i="85"/>
  <c r="AZ140" i="85"/>
  <c r="AR140" i="85"/>
  <c r="AX140" i="85"/>
  <c r="BB140" i="85"/>
  <c r="AY140" i="85"/>
  <c r="AT140" i="85"/>
  <c r="AQ140" i="85"/>
  <c r="AP140" i="85"/>
  <c r="AS31" i="85"/>
  <c r="AW36" i="85"/>
  <c r="BA41" i="85"/>
  <c r="AW50" i="85"/>
  <c r="AX64" i="85"/>
  <c r="AZ78" i="85"/>
  <c r="AV156" i="85"/>
  <c r="AU156" i="85"/>
  <c r="BB156" i="85"/>
  <c r="AT156" i="85"/>
  <c r="AZ156" i="85"/>
  <c r="AR156" i="85"/>
  <c r="AY156" i="85"/>
  <c r="AQ156" i="85"/>
  <c r="AW156" i="85"/>
  <c r="BA156" i="85"/>
  <c r="AX156" i="85"/>
  <c r="AS156" i="85"/>
  <c r="AX55" i="85"/>
  <c r="AS59" i="85"/>
  <c r="BB67" i="85"/>
  <c r="AW71" i="85"/>
  <c r="AR75" i="85"/>
  <c r="AZ157" i="85"/>
  <c r="AR157" i="85"/>
  <c r="AY157" i="85"/>
  <c r="AQ157" i="85"/>
  <c r="AX157" i="85"/>
  <c r="AV157" i="85"/>
  <c r="AU157" i="85"/>
  <c r="BA157" i="85"/>
  <c r="AS157" i="85"/>
  <c r="BB157" i="85"/>
  <c r="AW157" i="85"/>
  <c r="AT157" i="85"/>
  <c r="BB55" i="85"/>
  <c r="AX59" i="85"/>
  <c r="AS63" i="85"/>
  <c r="BA71" i="85"/>
  <c r="AW75" i="85"/>
  <c r="AQ79" i="85"/>
  <c r="AR98" i="85"/>
  <c r="AU113" i="85"/>
  <c r="BB113" i="85"/>
  <c r="BA113" i="85"/>
  <c r="AS113" i="85"/>
  <c r="AZ113" i="85"/>
  <c r="AR113" i="85"/>
  <c r="AY113" i="85"/>
  <c r="AQ113" i="85"/>
  <c r="AX113" i="85"/>
  <c r="AW113" i="85"/>
  <c r="AT113" i="85"/>
  <c r="AV117" i="85"/>
  <c r="AU117" i="85"/>
  <c r="BB117" i="85"/>
  <c r="AT117" i="85"/>
  <c r="BA117" i="85"/>
  <c r="AS117" i="85"/>
  <c r="AZ117" i="85"/>
  <c r="AR117" i="85"/>
  <c r="AY117" i="85"/>
  <c r="AQ117" i="85"/>
  <c r="AX117" i="85"/>
  <c r="AW117" i="85"/>
  <c r="AV121" i="85"/>
  <c r="AU121" i="85"/>
  <c r="BB121" i="85"/>
  <c r="AT121" i="85"/>
  <c r="BA121" i="85"/>
  <c r="AS121" i="85"/>
  <c r="AZ121" i="85"/>
  <c r="AR121" i="85"/>
  <c r="AY121" i="85"/>
  <c r="AQ121" i="85"/>
  <c r="BC121" i="85" s="1"/>
  <c r="AX121" i="85"/>
  <c r="AW121" i="85"/>
  <c r="AV125" i="85"/>
  <c r="AU125" i="85"/>
  <c r="BB125" i="85"/>
  <c r="AT125" i="85"/>
  <c r="BA125" i="85"/>
  <c r="AS125" i="85"/>
  <c r="AZ125" i="85"/>
  <c r="AR125" i="85"/>
  <c r="AY125" i="85"/>
  <c r="AQ125" i="85"/>
  <c r="AX125" i="85"/>
  <c r="BA129" i="85"/>
  <c r="AS129" i="85"/>
  <c r="AZ129" i="85"/>
  <c r="AR129" i="85"/>
  <c r="AY129" i="85"/>
  <c r="AQ129" i="85"/>
  <c r="AV129" i="85"/>
  <c r="BB129" i="85"/>
  <c r="AT129" i="85"/>
  <c r="AW129" i="85"/>
  <c r="AU129" i="85"/>
  <c r="BA133" i="85"/>
  <c r="AS133" i="85"/>
  <c r="AZ133" i="85"/>
  <c r="AR133" i="85"/>
  <c r="AY133" i="85"/>
  <c r="AQ133" i="85"/>
  <c r="AW133" i="85"/>
  <c r="AV133" i="85"/>
  <c r="BB133" i="85"/>
  <c r="AT133" i="85"/>
  <c r="AX133" i="85"/>
  <c r="AU133" i="85"/>
  <c r="BA137" i="85"/>
  <c r="AS137" i="85"/>
  <c r="AZ137" i="85"/>
  <c r="AR137" i="85"/>
  <c r="AY137" i="85"/>
  <c r="AQ137" i="85"/>
  <c r="AW137" i="85"/>
  <c r="AV137" i="85"/>
  <c r="BB137" i="85"/>
  <c r="AT137" i="85"/>
  <c r="AX137" i="85"/>
  <c r="AU137" i="85"/>
  <c r="BA141" i="85"/>
  <c r="AS141" i="85"/>
  <c r="AZ141" i="85"/>
  <c r="AR141" i="85"/>
  <c r="AY141" i="85"/>
  <c r="AQ141" i="85"/>
  <c r="AW141" i="85"/>
  <c r="AV141" i="85"/>
  <c r="BB141" i="85"/>
  <c r="AT141" i="85"/>
  <c r="AX141" i="85"/>
  <c r="AU141" i="85"/>
  <c r="BA145" i="85"/>
  <c r="AS145" i="85"/>
  <c r="AZ145" i="85"/>
  <c r="AR145" i="85"/>
  <c r="AY145" i="85"/>
  <c r="AQ145" i="85"/>
  <c r="AW145" i="85"/>
  <c r="AV145" i="85"/>
  <c r="BB145" i="85"/>
  <c r="AT145" i="85"/>
  <c r="AX145" i="85"/>
  <c r="AU145" i="85"/>
  <c r="BA149" i="85"/>
  <c r="AS149" i="85"/>
  <c r="AZ149" i="85"/>
  <c r="AR149" i="85"/>
  <c r="AY149" i="85"/>
  <c r="AQ149" i="85"/>
  <c r="AW149" i="85"/>
  <c r="AV149" i="85"/>
  <c r="BB149" i="85"/>
  <c r="AT149" i="85"/>
  <c r="AX149" i="85"/>
  <c r="AU149" i="85"/>
  <c r="AZ153" i="85"/>
  <c r="AR153" i="85"/>
  <c r="AY153" i="85"/>
  <c r="AQ153" i="85"/>
  <c r="BC153" i="85" s="1"/>
  <c r="AX153" i="85"/>
  <c r="AV153" i="85"/>
  <c r="AU153" i="85"/>
  <c r="BA153" i="85"/>
  <c r="AS153" i="85"/>
  <c r="BB153" i="85"/>
  <c r="AW153" i="85"/>
  <c r="AT153" i="85"/>
  <c r="BA59" i="85"/>
  <c r="AT63" i="85"/>
  <c r="AZ75" i="85"/>
  <c r="AR79" i="85"/>
  <c r="AV103" i="85"/>
  <c r="AW125" i="85"/>
  <c r="AP113" i="85"/>
  <c r="AP158" i="85"/>
  <c r="AV158" i="85"/>
  <c r="AU158" i="85"/>
  <c r="BB158" i="85"/>
  <c r="AT158" i="85"/>
  <c r="AZ158" i="85"/>
  <c r="AR158" i="85"/>
  <c r="AY158" i="85"/>
  <c r="AQ158" i="85"/>
  <c r="BC158" i="85" s="1"/>
  <c r="AW158" i="85"/>
  <c r="BA158" i="85"/>
  <c r="AX158" i="85"/>
  <c r="AX63" i="85"/>
  <c r="AS67" i="85"/>
  <c r="AV79" i="85"/>
  <c r="AU83" i="85"/>
  <c r="AT99" i="85"/>
  <c r="AV113" i="85"/>
  <c r="AY94" i="85"/>
  <c r="AQ94" i="85"/>
  <c r="AW94" i="85"/>
  <c r="AV94" i="85"/>
  <c r="AU94" i="85"/>
  <c r="BB94" i="85"/>
  <c r="AT94" i="85"/>
  <c r="AS94" i="85"/>
  <c r="AR94" i="85"/>
  <c r="BA94" i="85"/>
  <c r="AY98" i="85"/>
  <c r="AQ98" i="85"/>
  <c r="AW98" i="85"/>
  <c r="AV98" i="85"/>
  <c r="AU98" i="85"/>
  <c r="BB98" i="85"/>
  <c r="AT98" i="85"/>
  <c r="BA98" i="85"/>
  <c r="AZ98" i="85"/>
  <c r="AX98" i="85"/>
  <c r="AY102" i="85"/>
  <c r="AQ102" i="85"/>
  <c r="AW102" i="85"/>
  <c r="AV102" i="85"/>
  <c r="AU102" i="85"/>
  <c r="BB102" i="85"/>
  <c r="AT102" i="85"/>
  <c r="BA102" i="85"/>
  <c r="AX102" i="85"/>
  <c r="AS102" i="85"/>
  <c r="AR102" i="85"/>
  <c r="AY106" i="85"/>
  <c r="AQ106" i="85"/>
  <c r="AW106" i="85"/>
  <c r="AV106" i="85"/>
  <c r="AU106" i="85"/>
  <c r="BB106" i="85"/>
  <c r="AT106" i="85"/>
  <c r="AZ106" i="85"/>
  <c r="AX106" i="85"/>
  <c r="AR106" i="85"/>
  <c r="AY110" i="85"/>
  <c r="AQ110" i="85"/>
  <c r="AW110" i="85"/>
  <c r="AV110" i="85"/>
  <c r="AU110" i="85"/>
  <c r="BB110" i="85"/>
  <c r="AT110" i="85"/>
  <c r="AS110" i="85"/>
  <c r="AR110" i="85"/>
  <c r="BA110" i="85"/>
  <c r="AZ114" i="85"/>
  <c r="AR114" i="85"/>
  <c r="AY114" i="85"/>
  <c r="AQ114" i="85"/>
  <c r="BC114" i="85" s="1"/>
  <c r="AX114" i="85"/>
  <c r="AW114" i="85"/>
  <c r="AV114" i="85"/>
  <c r="AU114" i="85"/>
  <c r="BB114" i="85"/>
  <c r="AT114" i="85"/>
  <c r="AS114" i="85"/>
  <c r="AZ118" i="85"/>
  <c r="AR118" i="85"/>
  <c r="AY118" i="85"/>
  <c r="AQ118" i="85"/>
  <c r="AX118" i="85"/>
  <c r="AW118" i="85"/>
  <c r="AV118" i="85"/>
  <c r="AU118" i="85"/>
  <c r="BB118" i="85"/>
  <c r="AT118" i="85"/>
  <c r="BA118" i="85"/>
  <c r="AZ122" i="85"/>
  <c r="AR122" i="85"/>
  <c r="AY122" i="85"/>
  <c r="AQ122" i="85"/>
  <c r="AX122" i="85"/>
  <c r="AW122" i="85"/>
  <c r="AV122" i="85"/>
  <c r="AU122" i="85"/>
  <c r="BB122" i="85"/>
  <c r="AT122" i="85"/>
  <c r="BA122" i="85"/>
  <c r="AS122" i="85"/>
  <c r="AZ126" i="85"/>
  <c r="AR126" i="85"/>
  <c r="AY126" i="85"/>
  <c r="AQ126" i="85"/>
  <c r="AX126" i="85"/>
  <c r="AW126" i="85"/>
  <c r="AV126" i="85"/>
  <c r="AU126" i="85"/>
  <c r="BB126" i="85"/>
  <c r="AT126" i="85"/>
  <c r="BA126" i="85"/>
  <c r="AW130" i="85"/>
  <c r="AV130" i="85"/>
  <c r="AU130" i="85"/>
  <c r="AZ130" i="85"/>
  <c r="AR130" i="85"/>
  <c r="AX130" i="85"/>
  <c r="BB130" i="85"/>
  <c r="BA130" i="85"/>
  <c r="AY130" i="85"/>
  <c r="AT130" i="85"/>
  <c r="AS130" i="85"/>
  <c r="AQ130" i="85"/>
  <c r="AW134" i="85"/>
  <c r="AV134" i="85"/>
  <c r="AU134" i="85"/>
  <c r="BA134" i="85"/>
  <c r="AS134" i="85"/>
  <c r="AZ134" i="85"/>
  <c r="AR134" i="85"/>
  <c r="AX134" i="85"/>
  <c r="AQ134" i="85"/>
  <c r="BB134" i="85"/>
  <c r="AY134" i="85"/>
  <c r="AT134" i="85"/>
  <c r="AW138" i="85"/>
  <c r="AV138" i="85"/>
  <c r="AU138" i="85"/>
  <c r="BA138" i="85"/>
  <c r="AS138" i="85"/>
  <c r="AZ138" i="85"/>
  <c r="AR138" i="85"/>
  <c r="AX138" i="85"/>
  <c r="BB138" i="85"/>
  <c r="AY138" i="85"/>
  <c r="AT138" i="85"/>
  <c r="AQ138" i="85"/>
  <c r="AW142" i="85"/>
  <c r="AV142" i="85"/>
  <c r="AU142" i="85"/>
  <c r="BA142" i="85"/>
  <c r="AS142" i="85"/>
  <c r="AZ142" i="85"/>
  <c r="AR142" i="85"/>
  <c r="AX142" i="85"/>
  <c r="AQ142" i="85"/>
  <c r="BB142" i="85"/>
  <c r="AY142" i="85"/>
  <c r="AT142" i="85"/>
  <c r="AW146" i="85"/>
  <c r="AV146" i="85"/>
  <c r="AU146" i="85"/>
  <c r="BA146" i="85"/>
  <c r="AS146" i="85"/>
  <c r="AZ146" i="85"/>
  <c r="AR146" i="85"/>
  <c r="BC146" i="85" s="1"/>
  <c r="AX146" i="85"/>
  <c r="BB146" i="85"/>
  <c r="AY146" i="85"/>
  <c r="AT146" i="85"/>
  <c r="AQ146" i="85"/>
  <c r="AV150" i="85"/>
  <c r="AU150" i="85"/>
  <c r="BB150" i="85"/>
  <c r="AT150" i="85"/>
  <c r="AZ150" i="85"/>
  <c r="AR150" i="85"/>
  <c r="AY150" i="85"/>
  <c r="AQ150" i="85"/>
  <c r="AW150" i="85"/>
  <c r="BA150" i="85"/>
  <c r="AX150" i="85"/>
  <c r="AV154" i="85"/>
  <c r="AU154" i="85"/>
  <c r="BB154" i="85"/>
  <c r="AT154" i="85"/>
  <c r="AZ154" i="85"/>
  <c r="AR154" i="85"/>
  <c r="AY154" i="85"/>
  <c r="AQ154" i="85"/>
  <c r="AW154" i="85"/>
  <c r="BA154" i="85"/>
  <c r="AX154" i="85"/>
  <c r="AS154" i="85"/>
  <c r="AP159" i="85"/>
  <c r="AZ159" i="85"/>
  <c r="AR159" i="85"/>
  <c r="AY159" i="85"/>
  <c r="AQ159" i="85"/>
  <c r="AX159" i="85"/>
  <c r="AV159" i="85"/>
  <c r="AU159" i="85"/>
  <c r="BA159" i="85"/>
  <c r="AS159" i="85"/>
  <c r="BB159" i="85"/>
  <c r="AW159" i="85"/>
  <c r="AT159" i="85"/>
  <c r="BA63" i="85"/>
  <c r="AT67" i="85"/>
  <c r="AY79" i="85"/>
  <c r="AT87" i="85"/>
  <c r="AZ94" i="85"/>
  <c r="BA114" i="85"/>
  <c r="AX129" i="85"/>
  <c r="AP94" i="85"/>
  <c r="AP98" i="85"/>
  <c r="AP102" i="85"/>
  <c r="AP106" i="85"/>
  <c r="AP110" i="85"/>
  <c r="AP114" i="85"/>
  <c r="AP118" i="85"/>
  <c r="AP122" i="85"/>
  <c r="AP160" i="85"/>
  <c r="AV160" i="85"/>
  <c r="AU160" i="85"/>
  <c r="BB160" i="85"/>
  <c r="AT160" i="85"/>
  <c r="AZ160" i="85"/>
  <c r="AR160" i="85"/>
  <c r="AY160" i="85"/>
  <c r="AQ160" i="85"/>
  <c r="AW160" i="85"/>
  <c r="AX160" i="85"/>
  <c r="AS160" i="85"/>
  <c r="AZ55" i="85"/>
  <c r="AR55" i="85"/>
  <c r="AY55" i="85"/>
  <c r="AQ55" i="85"/>
  <c r="BC55" i="85" s="1"/>
  <c r="AW55" i="85"/>
  <c r="AV55" i="85"/>
  <c r="AU55" i="85"/>
  <c r="AZ59" i="85"/>
  <c r="AR59" i="85"/>
  <c r="AY59" i="85"/>
  <c r="AQ59" i="85"/>
  <c r="AW59" i="85"/>
  <c r="AV59" i="85"/>
  <c r="AU59" i="85"/>
  <c r="AZ63" i="85"/>
  <c r="AR63" i="85"/>
  <c r="AY63" i="85"/>
  <c r="AQ63" i="85"/>
  <c r="AW63" i="85"/>
  <c r="AV63" i="85"/>
  <c r="AU63" i="85"/>
  <c r="AZ67" i="85"/>
  <c r="AR67" i="85"/>
  <c r="AY67" i="85"/>
  <c r="AQ67" i="85"/>
  <c r="AW67" i="85"/>
  <c r="AV67" i="85"/>
  <c r="AU67" i="85"/>
  <c r="AY71" i="85"/>
  <c r="AQ71" i="85"/>
  <c r="AX71" i="85"/>
  <c r="AV71" i="85"/>
  <c r="AU71" i="85"/>
  <c r="BB71" i="85"/>
  <c r="AT71" i="85"/>
  <c r="AY75" i="85"/>
  <c r="AQ75" i="85"/>
  <c r="AX75" i="85"/>
  <c r="AV75" i="85"/>
  <c r="AU75" i="85"/>
  <c r="BB75" i="85"/>
  <c r="AT75" i="85"/>
  <c r="AX79" i="85"/>
  <c r="AW79" i="85"/>
  <c r="AU79" i="85"/>
  <c r="BB79" i="85"/>
  <c r="AT79" i="85"/>
  <c r="BA79" i="85"/>
  <c r="AS79" i="85"/>
  <c r="AZ83" i="85"/>
  <c r="AR83" i="85"/>
  <c r="AY83" i="85"/>
  <c r="AQ83" i="85"/>
  <c r="AX83" i="85"/>
  <c r="AT83" i="85"/>
  <c r="AS83" i="85"/>
  <c r="BB83" i="85"/>
  <c r="BA83" i="85"/>
  <c r="AW83" i="85"/>
  <c r="BA87" i="85"/>
  <c r="AS87" i="85"/>
  <c r="AZ87" i="85"/>
  <c r="AR87" i="85"/>
  <c r="AY87" i="85"/>
  <c r="AQ87" i="85"/>
  <c r="AX87" i="85"/>
  <c r="BB87" i="85"/>
  <c r="AW87" i="85"/>
  <c r="AV87" i="85"/>
  <c r="BA91" i="85"/>
  <c r="AS91" i="85"/>
  <c r="AZ91" i="85"/>
  <c r="AR91" i="85"/>
  <c r="AY91" i="85"/>
  <c r="AQ91" i="85"/>
  <c r="AX91" i="85"/>
  <c r="BB91" i="85"/>
  <c r="AW91" i="85"/>
  <c r="AV91" i="85"/>
  <c r="AU95" i="85"/>
  <c r="BA95" i="85"/>
  <c r="AS95" i="85"/>
  <c r="AZ95" i="85"/>
  <c r="AR95" i="85"/>
  <c r="AY95" i="85"/>
  <c r="AQ95" i="85"/>
  <c r="AX95" i="85"/>
  <c r="BB95" i="85"/>
  <c r="AV95" i="85"/>
  <c r="AT95" i="85"/>
  <c r="AU99" i="85"/>
  <c r="BA99" i="85"/>
  <c r="AS99" i="85"/>
  <c r="AZ99" i="85"/>
  <c r="AR99" i="85"/>
  <c r="AY99" i="85"/>
  <c r="AQ99" i="85"/>
  <c r="AX99" i="85"/>
  <c r="AW99" i="85"/>
  <c r="AV99" i="85"/>
  <c r="AU103" i="85"/>
  <c r="BA103" i="85"/>
  <c r="AS103" i="85"/>
  <c r="AZ103" i="85"/>
  <c r="AR103" i="85"/>
  <c r="AY103" i="85"/>
  <c r="AQ103" i="85"/>
  <c r="AX103" i="85"/>
  <c r="AT103" i="85"/>
  <c r="BB103" i="85"/>
  <c r="AU107" i="85"/>
  <c r="BA107" i="85"/>
  <c r="AS107" i="85"/>
  <c r="AZ107" i="85"/>
  <c r="AR107" i="85"/>
  <c r="AY107" i="85"/>
  <c r="AQ107" i="85"/>
  <c r="AX107" i="85"/>
  <c r="BB107" i="85"/>
  <c r="AW107" i="85"/>
  <c r="AV107" i="85"/>
  <c r="AU111" i="85"/>
  <c r="BA111" i="85"/>
  <c r="AS111" i="85"/>
  <c r="AZ111" i="85"/>
  <c r="AR111" i="85"/>
  <c r="AY111" i="85"/>
  <c r="AQ111" i="85"/>
  <c r="AX111" i="85"/>
  <c r="BB111" i="85"/>
  <c r="AV111" i="85"/>
  <c r="AT111" i="85"/>
  <c r="AV115" i="85"/>
  <c r="AU115" i="85"/>
  <c r="BB115" i="85"/>
  <c r="AT115" i="85"/>
  <c r="BA115" i="85"/>
  <c r="AS115" i="85"/>
  <c r="AZ115" i="85"/>
  <c r="AR115" i="85"/>
  <c r="BC115" i="85" s="1"/>
  <c r="AY115" i="85"/>
  <c r="AQ115" i="85"/>
  <c r="AX115" i="85"/>
  <c r="AV119" i="85"/>
  <c r="AU119" i="85"/>
  <c r="BB119" i="85"/>
  <c r="AT119" i="85"/>
  <c r="BA119" i="85"/>
  <c r="AS119" i="85"/>
  <c r="AZ119" i="85"/>
  <c r="AR119" i="85"/>
  <c r="AY119" i="85"/>
  <c r="AQ119" i="85"/>
  <c r="AX119" i="85"/>
  <c r="AW119" i="85"/>
  <c r="AV123" i="85"/>
  <c r="AU123" i="85"/>
  <c r="BB123" i="85"/>
  <c r="AT123" i="85"/>
  <c r="BA123" i="85"/>
  <c r="AS123" i="85"/>
  <c r="AZ123" i="85"/>
  <c r="AR123" i="85"/>
  <c r="AY123" i="85"/>
  <c r="AQ123" i="85"/>
  <c r="AX123" i="85"/>
  <c r="AV127" i="85"/>
  <c r="AU127" i="85"/>
  <c r="BB127" i="85"/>
  <c r="AT127" i="85"/>
  <c r="BA127" i="85"/>
  <c r="AS127" i="85"/>
  <c r="AZ127" i="85"/>
  <c r="AR127" i="85"/>
  <c r="AY127" i="85"/>
  <c r="AQ127" i="85"/>
  <c r="AX127" i="85"/>
  <c r="AW127" i="85"/>
  <c r="BA131" i="85"/>
  <c r="AS131" i="85"/>
  <c r="AZ131" i="85"/>
  <c r="AR131" i="85"/>
  <c r="AY131" i="85"/>
  <c r="AQ131" i="85"/>
  <c r="AW131" i="85"/>
  <c r="AV131" i="85"/>
  <c r="BB131" i="85"/>
  <c r="AT131" i="85"/>
  <c r="AU131" i="85"/>
  <c r="AX131" i="85"/>
  <c r="BA135" i="85"/>
  <c r="AS135" i="85"/>
  <c r="AZ135" i="85"/>
  <c r="AR135" i="85"/>
  <c r="AY135" i="85"/>
  <c r="AQ135" i="85"/>
  <c r="BC135" i="85" s="1"/>
  <c r="AW135" i="85"/>
  <c r="AV135" i="85"/>
  <c r="BB135" i="85"/>
  <c r="AT135" i="85"/>
  <c r="AX135" i="85"/>
  <c r="AU135" i="85"/>
  <c r="BA139" i="85"/>
  <c r="AS139" i="85"/>
  <c r="AZ139" i="85"/>
  <c r="AR139" i="85"/>
  <c r="AY139" i="85"/>
  <c r="AQ139" i="85"/>
  <c r="AW139" i="85"/>
  <c r="AV139" i="85"/>
  <c r="BB139" i="85"/>
  <c r="AT139" i="85"/>
  <c r="AU139" i="85"/>
  <c r="BA143" i="85"/>
  <c r="AS143" i="85"/>
  <c r="AZ143" i="85"/>
  <c r="AR143" i="85"/>
  <c r="AY143" i="85"/>
  <c r="AQ143" i="85"/>
  <c r="AW143" i="85"/>
  <c r="AV143" i="85"/>
  <c r="BB143" i="85"/>
  <c r="AT143" i="85"/>
  <c r="AX143" i="85"/>
  <c r="AU143" i="85"/>
  <c r="BA147" i="85"/>
  <c r="AS147" i="85"/>
  <c r="AZ147" i="85"/>
  <c r="AR147" i="85"/>
  <c r="AY147" i="85"/>
  <c r="AQ147" i="85"/>
  <c r="AW147" i="85"/>
  <c r="AV147" i="85"/>
  <c r="BB147" i="85"/>
  <c r="AT147" i="85"/>
  <c r="AU147" i="85"/>
  <c r="AX147" i="85"/>
  <c r="AZ151" i="85"/>
  <c r="AR151" i="85"/>
  <c r="AY151" i="85"/>
  <c r="AQ151" i="85"/>
  <c r="AX151" i="85"/>
  <c r="AV151" i="85"/>
  <c r="AU151" i="85"/>
  <c r="BA151" i="85"/>
  <c r="AS151" i="85"/>
  <c r="BB151" i="85"/>
  <c r="AW151" i="85"/>
  <c r="AT151" i="85"/>
  <c r="AP155" i="85"/>
  <c r="AZ155" i="85"/>
  <c r="AR155" i="85"/>
  <c r="AY155" i="85"/>
  <c r="AQ155" i="85"/>
  <c r="AX155" i="85"/>
  <c r="AV155" i="85"/>
  <c r="AU155" i="85"/>
  <c r="BA155" i="85"/>
  <c r="AS155" i="85"/>
  <c r="AT155" i="85"/>
  <c r="BB155" i="85"/>
  <c r="AW155" i="85"/>
  <c r="AT55" i="85"/>
  <c r="BA67" i="85"/>
  <c r="AS71" i="85"/>
  <c r="AU91" i="85"/>
  <c r="AX110" i="85"/>
  <c r="AS118" i="85"/>
  <c r="AX139" i="85"/>
  <c r="AV190" i="85"/>
  <c r="AU190" i="85"/>
  <c r="AT190" i="85"/>
  <c r="AP190" i="85"/>
  <c r="AX190" i="85"/>
  <c r="BB190" i="85"/>
  <c r="AY177" i="85"/>
  <c r="BA177" i="85"/>
  <c r="AS177" i="85"/>
  <c r="AZ213" i="85"/>
  <c r="BB213" i="85"/>
  <c r="AP213" i="85"/>
  <c r="AY213" i="85"/>
  <c r="AV213" i="85"/>
  <c r="AT213" i="85"/>
  <c r="AQ213" i="85"/>
  <c r="BA213" i="85"/>
  <c r="AX213" i="85"/>
  <c r="AS213" i="85"/>
  <c r="AZ178" i="85"/>
  <c r="AS178" i="85"/>
  <c r="BB178" i="85"/>
  <c r="AQ178" i="85"/>
  <c r="BA178" i="85"/>
  <c r="AP178" i="85"/>
  <c r="AX178" i="85"/>
  <c r="AV178" i="85"/>
  <c r="AT178" i="85"/>
  <c r="BB188" i="85"/>
  <c r="AU188" i="85"/>
  <c r="AS188" i="85"/>
  <c r="AR188" i="85"/>
  <c r="BA188" i="85"/>
  <c r="AV188" i="85"/>
  <c r="BA172" i="85"/>
  <c r="AX175" i="85"/>
  <c r="AY186" i="85"/>
  <c r="AU191" i="85"/>
  <c r="BC191" i="85" s="1"/>
  <c r="AV194" i="85"/>
  <c r="AY256" i="85"/>
  <c r="BA256" i="85"/>
  <c r="AZ256" i="85"/>
  <c r="AV256" i="85"/>
  <c r="AT256" i="85"/>
  <c r="AS256" i="85"/>
  <c r="AR256" i="85"/>
  <c r="BB311" i="85"/>
  <c r="AY311" i="85"/>
  <c r="AV311" i="85"/>
  <c r="AU311" i="85"/>
  <c r="AQ311" i="85"/>
  <c r="AX191" i="85"/>
  <c r="AY194" i="85"/>
  <c r="AV200" i="85"/>
  <c r="BB207" i="85"/>
  <c r="AX207" i="85"/>
  <c r="AZ207" i="85"/>
  <c r="BB215" i="85"/>
  <c r="AZ215" i="85"/>
  <c r="AP215" i="85"/>
  <c r="AX215" i="85"/>
  <c r="AU215" i="85"/>
  <c r="AS215" i="85"/>
  <c r="BA215" i="85"/>
  <c r="AQ215" i="85"/>
  <c r="BA258" i="85"/>
  <c r="AX258" i="85"/>
  <c r="AV258" i="85"/>
  <c r="AU258" i="85"/>
  <c r="AT258" i="85"/>
  <c r="AQ258" i="85"/>
  <c r="AP258" i="85"/>
  <c r="AY258" i="85"/>
  <c r="AS169" i="85"/>
  <c r="AP174" i="85"/>
  <c r="AR184" i="85"/>
  <c r="AS186" i="85"/>
  <c r="BB187" i="85"/>
  <c r="AP191" i="85"/>
  <c r="AY191" i="85"/>
  <c r="AP194" i="85"/>
  <c r="BA194" i="85"/>
  <c r="AW198" i="85"/>
  <c r="AY200" i="85"/>
  <c r="AY202" i="85"/>
  <c r="AY205" i="85"/>
  <c r="AP207" i="85"/>
  <c r="BA207" i="85"/>
  <c r="AR215" i="85"/>
  <c r="AZ235" i="85"/>
  <c r="AY235" i="85"/>
  <c r="AV235" i="85"/>
  <c r="AU235" i="85"/>
  <c r="AR235" i="85"/>
  <c r="AQ235" i="85"/>
  <c r="AZ244" i="85"/>
  <c r="AV244" i="85"/>
  <c r="AR244" i="85"/>
  <c r="BB258" i="85"/>
  <c r="BA313" i="85"/>
  <c r="AX313" i="85"/>
  <c r="AW313" i="85"/>
  <c r="AQ194" i="85"/>
  <c r="BB194" i="85"/>
  <c r="BA205" i="85"/>
  <c r="AQ207" i="85"/>
  <c r="AW210" i="85"/>
  <c r="BB210" i="85"/>
  <c r="AQ210" i="85"/>
  <c r="AV210" i="85"/>
  <c r="AS210" i="85"/>
  <c r="AV215" i="85"/>
  <c r="AY300" i="85"/>
  <c r="AZ300" i="85"/>
  <c r="AV300" i="85"/>
  <c r="AU300" i="85"/>
  <c r="AT300" i="85"/>
  <c r="AS300" i="85"/>
  <c r="AR300" i="85"/>
  <c r="BA300" i="85"/>
  <c r="BB303" i="85"/>
  <c r="AY303" i="85"/>
  <c r="AV303" i="85"/>
  <c r="AU303" i="85"/>
  <c r="AQ303" i="85"/>
  <c r="AY170" i="85"/>
  <c r="AY171" i="85"/>
  <c r="AV172" i="85"/>
  <c r="AU174" i="85"/>
  <c r="AT175" i="85"/>
  <c r="BC175" i="85" s="1"/>
  <c r="AX183" i="85"/>
  <c r="AU186" i="85"/>
  <c r="AR187" i="85"/>
  <c r="AR191" i="85"/>
  <c r="BA191" i="85"/>
  <c r="AS194" i="85"/>
  <c r="BA196" i="85"/>
  <c r="AX197" i="85"/>
  <c r="AY199" i="85"/>
  <c r="AQ202" i="85"/>
  <c r="BB202" i="85"/>
  <c r="AP205" i="85"/>
  <c r="BB205" i="85"/>
  <c r="AR207" i="85"/>
  <c r="AQ208" i="85"/>
  <c r="AP210" i="85"/>
  <c r="AY215" i="85"/>
  <c r="AW298" i="85"/>
  <c r="AX298" i="85"/>
  <c r="AT298" i="85"/>
  <c r="AS298" i="85"/>
  <c r="AR298" i="85"/>
  <c r="BB298" i="85"/>
  <c r="AQ298" i="85"/>
  <c r="BA298" i="85"/>
  <c r="AP298" i="85"/>
  <c r="AY298" i="85"/>
  <c r="BB300" i="85"/>
  <c r="AP170" i="85"/>
  <c r="BA170" i="85"/>
  <c r="AZ171" i="85"/>
  <c r="AX172" i="85"/>
  <c r="AX174" i="85"/>
  <c r="AU175" i="85"/>
  <c r="AR176" i="85"/>
  <c r="AY183" i="85"/>
  <c r="AV186" i="85"/>
  <c r="AT187" i="85"/>
  <c r="AS191" i="85"/>
  <c r="BB191" i="85"/>
  <c r="AT194" i="85"/>
  <c r="BA197" i="85"/>
  <c r="AP199" i="85"/>
  <c r="AZ199" i="85"/>
  <c r="AR201" i="85"/>
  <c r="AS202" i="85"/>
  <c r="AQ205" i="85"/>
  <c r="AS207" i="85"/>
  <c r="AS208" i="85"/>
  <c r="AT210" i="85"/>
  <c r="BA216" i="85"/>
  <c r="AW216" i="85"/>
  <c r="BA294" i="85"/>
  <c r="BB294" i="85"/>
  <c r="AX294" i="85"/>
  <c r="AU294" i="85"/>
  <c r="AT294" i="85"/>
  <c r="AP294" i="85"/>
  <c r="AZ298" i="85"/>
  <c r="AR168" i="85"/>
  <c r="AQ170" i="85"/>
  <c r="BB170" i="85"/>
  <c r="BB171" i="85"/>
  <c r="AZ172" i="85"/>
  <c r="BB174" i="85"/>
  <c r="AV175" i="85"/>
  <c r="AV176" i="85"/>
  <c r="AQ183" i="85"/>
  <c r="BC183" i="85" s="1"/>
  <c r="AZ183" i="85"/>
  <c r="BA185" i="85"/>
  <c r="AX186" i="85"/>
  <c r="AU187" i="85"/>
  <c r="AT191" i="85"/>
  <c r="AU194" i="85"/>
  <c r="AP197" i="85"/>
  <c r="AQ199" i="85"/>
  <c r="BA199" i="85"/>
  <c r="AT202" i="85"/>
  <c r="AS205" i="85"/>
  <c r="AT206" i="85"/>
  <c r="AU207" i="85"/>
  <c r="AV208" i="85"/>
  <c r="AU210" i="85"/>
  <c r="AV217" i="85"/>
  <c r="AU217" i="85"/>
  <c r="AP217" i="85"/>
  <c r="AX217" i="85"/>
  <c r="AW306" i="85"/>
  <c r="AX306" i="85"/>
  <c r="AT306" i="85"/>
  <c r="AS306" i="85"/>
  <c r="AR306" i="85"/>
  <c r="BB306" i="85"/>
  <c r="AQ306" i="85"/>
  <c r="BA306" i="85"/>
  <c r="AP306" i="85"/>
  <c r="AY306" i="85"/>
  <c r="BB319" i="85"/>
  <c r="AY319" i="85"/>
  <c r="AV319" i="85"/>
  <c r="AU319" i="85"/>
  <c r="AQ319" i="85"/>
  <c r="AU218" i="85"/>
  <c r="AR219" i="85"/>
  <c r="AS221" i="85"/>
  <c r="AQ222" i="85"/>
  <c r="AR223" i="85"/>
  <c r="AU225" i="85"/>
  <c r="AT226" i="85"/>
  <c r="AZ230" i="85"/>
  <c r="AV231" i="85"/>
  <c r="AQ234" i="85"/>
  <c r="BB234" i="85"/>
  <c r="AX237" i="85"/>
  <c r="AX238" i="85"/>
  <c r="AS239" i="85"/>
  <c r="AY242" i="85"/>
  <c r="AZ243" i="85"/>
  <c r="AQ246" i="85"/>
  <c r="AX247" i="85"/>
  <c r="AS248" i="85"/>
  <c r="AQ250" i="85"/>
  <c r="AU254" i="85"/>
  <c r="AR255" i="85"/>
  <c r="BB255" i="85"/>
  <c r="BA262" i="85"/>
  <c r="AY267" i="85"/>
  <c r="AQ270" i="85"/>
  <c r="AZ270" i="85"/>
  <c r="AW272" i="85"/>
  <c r="BB276" i="85"/>
  <c r="AQ283" i="85"/>
  <c r="BC283" i="85" s="1"/>
  <c r="AZ283" i="85"/>
  <c r="AT286" i="85"/>
  <c r="AX218" i="85"/>
  <c r="AV221" i="85"/>
  <c r="AZ231" i="85"/>
  <c r="AT234" i="85"/>
  <c r="AZ238" i="85"/>
  <c r="AU239" i="85"/>
  <c r="AT246" i="85"/>
  <c r="AZ248" i="85"/>
  <c r="AU250" i="85"/>
  <c r="AY254" i="85"/>
  <c r="AT255" i="85"/>
  <c r="AT262" i="85"/>
  <c r="AZ263" i="85"/>
  <c r="AZ264" i="85"/>
  <c r="BB265" i="85"/>
  <c r="AY266" i="85"/>
  <c r="AS270" i="85"/>
  <c r="BC270" i="85" s="1"/>
  <c r="BB270" i="85"/>
  <c r="AZ271" i="85"/>
  <c r="AR274" i="85"/>
  <c r="BB274" i="85"/>
  <c r="AV275" i="85"/>
  <c r="AS276" i="85"/>
  <c r="AY282" i="85"/>
  <c r="AS283" i="85"/>
  <c r="BB283" i="85"/>
  <c r="BA284" i="85"/>
  <c r="AX286" i="85"/>
  <c r="AY287" i="85"/>
  <c r="AZ290" i="85"/>
  <c r="AT291" i="85"/>
  <c r="BC291" i="85" s="1"/>
  <c r="BA292" i="85"/>
  <c r="AU295" i="85"/>
  <c r="AU299" i="85"/>
  <c r="AY307" i="85"/>
  <c r="AU308" i="85"/>
  <c r="AZ315" i="85"/>
  <c r="AU214" i="85"/>
  <c r="AP218" i="85"/>
  <c r="AY218" i="85"/>
  <c r="AX221" i="85"/>
  <c r="AY222" i="85"/>
  <c r="AV223" i="85"/>
  <c r="AY226" i="85"/>
  <c r="AR230" i="85"/>
  <c r="AP231" i="85"/>
  <c r="BA231" i="85"/>
  <c r="AU233" i="85"/>
  <c r="AU234" i="85"/>
  <c r="AX236" i="85"/>
  <c r="AP238" i="85"/>
  <c r="BB238" i="85"/>
  <c r="AV239" i="85"/>
  <c r="AQ243" i="85"/>
  <c r="AU246" i="85"/>
  <c r="BA248" i="85"/>
  <c r="AV250" i="85"/>
  <c r="AZ254" i="85"/>
  <c r="AU255" i="85"/>
  <c r="BB266" i="85"/>
  <c r="AT270" i="85"/>
  <c r="BB271" i="85"/>
  <c r="AX275" i="85"/>
  <c r="AT276" i="85"/>
  <c r="AZ282" i="85"/>
  <c r="AT283" i="85"/>
  <c r="BB284" i="85"/>
  <c r="BB286" i="85"/>
  <c r="AP290" i="85"/>
  <c r="BA290" i="85"/>
  <c r="BB292" i="85"/>
  <c r="AV295" i="85"/>
  <c r="AV299" i="85"/>
  <c r="BC299" i="85" s="1"/>
  <c r="AZ307" i="85"/>
  <c r="AV308" i="85"/>
  <c r="AU314" i="85"/>
  <c r="AQ315" i="85"/>
  <c r="BA315" i="85"/>
  <c r="AZ316" i="85"/>
  <c r="AP318" i="85"/>
  <c r="AV234" i="85"/>
  <c r="AX239" i="85"/>
  <c r="AX246" i="85"/>
  <c r="AX250" i="85"/>
  <c r="AV255" i="85"/>
  <c r="AU270" i="85"/>
  <c r="AU276" i="85"/>
  <c r="BA282" i="85"/>
  <c r="AU283" i="85"/>
  <c r="AX299" i="85"/>
  <c r="BA307" i="85"/>
  <c r="AZ308" i="85"/>
  <c r="AP310" i="85"/>
  <c r="AV314" i="85"/>
  <c r="AR315" i="85"/>
  <c r="BB315" i="85"/>
  <c r="BA316" i="85"/>
  <c r="AT318" i="85"/>
  <c r="AR218" i="85"/>
  <c r="BC218" i="85" s="1"/>
  <c r="BA218" i="85"/>
  <c r="BA221" i="85"/>
  <c r="AY223" i="85"/>
  <c r="AQ226" i="85"/>
  <c r="BA226" i="85"/>
  <c r="AQ229" i="85"/>
  <c r="AU230" i="85"/>
  <c r="AR231" i="85"/>
  <c r="AS232" i="85"/>
  <c r="BA233" i="85"/>
  <c r="AX234" i="85"/>
  <c r="AP237" i="85"/>
  <c r="AR238" i="85"/>
  <c r="AP239" i="85"/>
  <c r="AY239" i="85"/>
  <c r="AU242" i="85"/>
  <c r="AU243" i="85"/>
  <c r="AY246" i="85"/>
  <c r="AT247" i="85"/>
  <c r="BC247" i="85" s="1"/>
  <c r="AY250" i="85"/>
  <c r="AR254" i="85"/>
  <c r="BB254" i="85"/>
  <c r="AY255" i="85"/>
  <c r="AX262" i="85"/>
  <c r="AQ266" i="85"/>
  <c r="AQ267" i="85"/>
  <c r="AV270" i="85"/>
  <c r="AR271" i="85"/>
  <c r="AP272" i="85"/>
  <c r="AU274" i="85"/>
  <c r="BC274" i="85" s="1"/>
  <c r="AQ275" i="85"/>
  <c r="AZ275" i="85"/>
  <c r="AV276" i="85"/>
  <c r="AQ282" i="85"/>
  <c r="BB282" i="85"/>
  <c r="AV283" i="85"/>
  <c r="AS284" i="85"/>
  <c r="AP287" i="85"/>
  <c r="AR290" i="85"/>
  <c r="AX291" i="85"/>
  <c r="AS292" i="85"/>
  <c r="AT293" i="85"/>
  <c r="AY295" i="85"/>
  <c r="AP299" i="85"/>
  <c r="AY299" i="85"/>
  <c r="AQ307" i="85"/>
  <c r="BB307" i="85"/>
  <c r="BA308" i="85"/>
  <c r="AX314" i="85"/>
  <c r="AS315" i="85"/>
  <c r="BB316" i="85"/>
  <c r="AU318" i="85"/>
  <c r="AS229" i="85"/>
  <c r="AY234" i="85"/>
  <c r="AZ246" i="85"/>
  <c r="BB250" i="85"/>
  <c r="AZ255" i="85"/>
  <c r="AX270" i="85"/>
  <c r="AX283" i="85"/>
  <c r="AZ299" i="85"/>
  <c r="BB308" i="85"/>
  <c r="AP314" i="85"/>
  <c r="AY314" i="85"/>
  <c r="AT315" i="85"/>
  <c r="AV318" i="85"/>
  <c r="AT218" i="85"/>
  <c r="AQ221" i="85"/>
  <c r="AQ223" i="85"/>
  <c r="BA223" i="85"/>
  <c r="BC223" i="85" s="1"/>
  <c r="AX229" i="85"/>
  <c r="AY230" i="85"/>
  <c r="AU231" i="85"/>
  <c r="AZ232" i="85"/>
  <c r="AP234" i="85"/>
  <c r="BA234" i="85"/>
  <c r="AW237" i="85"/>
  <c r="AU238" i="85"/>
  <c r="AR239" i="85"/>
  <c r="BA239" i="85"/>
  <c r="AW241" i="85"/>
  <c r="AX242" i="85"/>
  <c r="AY243" i="85"/>
  <c r="AP246" i="85"/>
  <c r="BB246" i="85"/>
  <c r="AV247" i="85"/>
  <c r="AR248" i="85"/>
  <c r="AP250" i="85"/>
  <c r="AT254" i="85"/>
  <c r="AQ255" i="85"/>
  <c r="BA255" i="85"/>
  <c r="AQ262" i="85"/>
  <c r="AZ262" i="85"/>
  <c r="AU263" i="85"/>
  <c r="AS264" i="85"/>
  <c r="AU266" i="85"/>
  <c r="AV267" i="85"/>
  <c r="AP270" i="85"/>
  <c r="AY270" i="85"/>
  <c r="AY274" i="85"/>
  <c r="AS275" i="85"/>
  <c r="BB275" i="85"/>
  <c r="BC275" i="85" s="1"/>
  <c r="BA276" i="85"/>
  <c r="AS282" i="85"/>
  <c r="AP283" i="85"/>
  <c r="AY283" i="85"/>
  <c r="AU284" i="85"/>
  <c r="AP286" i="85"/>
  <c r="AU287" i="85"/>
  <c r="AT290" i="85"/>
  <c r="AZ291" i="85"/>
  <c r="AU292" i="85"/>
  <c r="AR299" i="85"/>
  <c r="BA299" i="85"/>
  <c r="AX302" i="85"/>
  <c r="AS307" i="85"/>
  <c r="AR308" i="85"/>
  <c r="AX310" i="85"/>
  <c r="AQ314" i="85"/>
  <c r="AZ314" i="85"/>
  <c r="AU315" i="85"/>
  <c r="AS316" i="85"/>
  <c r="AX318" i="85"/>
  <c r="BC210" i="85"/>
  <c r="AW168" i="85"/>
  <c r="AX177" i="85"/>
  <c r="BB181" i="85"/>
  <c r="AW184" i="85"/>
  <c r="AX185" i="85"/>
  <c r="AQ168" i="85"/>
  <c r="AY168" i="85"/>
  <c r="AR169" i="85"/>
  <c r="AZ169" i="85"/>
  <c r="AV173" i="85"/>
  <c r="AW174" i="85"/>
  <c r="AQ176" i="85"/>
  <c r="AY176" i="85"/>
  <c r="AR177" i="85"/>
  <c r="AZ177" i="85"/>
  <c r="AV181" i="85"/>
  <c r="AW182" i="85"/>
  <c r="AQ184" i="85"/>
  <c r="AY184" i="85"/>
  <c r="AR185" i="85"/>
  <c r="AZ185" i="85"/>
  <c r="AV189" i="85"/>
  <c r="AW190" i="85"/>
  <c r="AR192" i="85"/>
  <c r="BB192" i="85"/>
  <c r="AX193" i="85"/>
  <c r="AY195" i="85"/>
  <c r="AZ203" i="85"/>
  <c r="AR206" i="85"/>
  <c r="AT209" i="85"/>
  <c r="AY212" i="85"/>
  <c r="AQ212" i="85"/>
  <c r="AV212" i="85"/>
  <c r="AU212" i="85"/>
  <c r="BB212" i="85"/>
  <c r="AT212" i="85"/>
  <c r="AZ212" i="85"/>
  <c r="AR212" i="85"/>
  <c r="AZ277" i="85"/>
  <c r="AR277" i="85"/>
  <c r="AY277" i="85"/>
  <c r="AQ277" i="85"/>
  <c r="AX277" i="85"/>
  <c r="AP277" i="85"/>
  <c r="BA277" i="85"/>
  <c r="AW277" i="85"/>
  <c r="AV277" i="85"/>
  <c r="AT277" i="85"/>
  <c r="AS277" i="85"/>
  <c r="BB277" i="85"/>
  <c r="AW173" i="85"/>
  <c r="AW189" i="85"/>
  <c r="AZ301" i="85"/>
  <c r="AR301" i="85"/>
  <c r="AY301" i="85"/>
  <c r="AQ301" i="85"/>
  <c r="AX301" i="85"/>
  <c r="AP301" i="85"/>
  <c r="AV301" i="85"/>
  <c r="AU301" i="85"/>
  <c r="BB301" i="85"/>
  <c r="AW301" i="85"/>
  <c r="AT301" i="85"/>
  <c r="BA301" i="85"/>
  <c r="AS168" i="85"/>
  <c r="BA168" i="85"/>
  <c r="AT169" i="85"/>
  <c r="BB169" i="85"/>
  <c r="AV171" i="85"/>
  <c r="AW172" i="85"/>
  <c r="AP173" i="85"/>
  <c r="AX173" i="85"/>
  <c r="AQ174" i="85"/>
  <c r="AY174" i="85"/>
  <c r="AS176" i="85"/>
  <c r="BA176" i="85"/>
  <c r="AT177" i="85"/>
  <c r="BB177" i="85"/>
  <c r="AV179" i="85"/>
  <c r="AW180" i="85"/>
  <c r="AP181" i="85"/>
  <c r="AX181" i="85"/>
  <c r="AQ182" i="85"/>
  <c r="AY182" i="85"/>
  <c r="AS184" i="85"/>
  <c r="BA184" i="85"/>
  <c r="AT185" i="85"/>
  <c r="BB185" i="85"/>
  <c r="AW188" i="85"/>
  <c r="AP189" i="85"/>
  <c r="AX189" i="85"/>
  <c r="AQ190" i="85"/>
  <c r="AY190" i="85"/>
  <c r="AT192" i="85"/>
  <c r="AP193" i="85"/>
  <c r="BA193" i="85"/>
  <c r="AQ195" i="85"/>
  <c r="BB195" i="85"/>
  <c r="BA198" i="85"/>
  <c r="AS198" i="85"/>
  <c r="AV198" i="85"/>
  <c r="AY198" i="85"/>
  <c r="AU200" i="85"/>
  <c r="AZ200" i="85"/>
  <c r="AR200" i="85"/>
  <c r="AX200" i="85"/>
  <c r="AP200" i="85"/>
  <c r="BB200" i="85"/>
  <c r="AY204" i="85"/>
  <c r="AQ204" i="85"/>
  <c r="AV204" i="85"/>
  <c r="BB204" i="85"/>
  <c r="AT204" i="85"/>
  <c r="BA204" i="85"/>
  <c r="AU206" i="85"/>
  <c r="AW209" i="85"/>
  <c r="AS212" i="85"/>
  <c r="AU216" i="85"/>
  <c r="AZ216" i="85"/>
  <c r="AR216" i="85"/>
  <c r="AY216" i="85"/>
  <c r="AQ216" i="85"/>
  <c r="AX216" i="85"/>
  <c r="AP216" i="85"/>
  <c r="AV216" i="85"/>
  <c r="AY220" i="85"/>
  <c r="AQ220" i="85"/>
  <c r="AV220" i="85"/>
  <c r="AU220" i="85"/>
  <c r="BB220" i="85"/>
  <c r="AT220" i="85"/>
  <c r="AZ220" i="85"/>
  <c r="AR220" i="85"/>
  <c r="BB228" i="85"/>
  <c r="AT228" i="85"/>
  <c r="AY228" i="85"/>
  <c r="AQ228" i="85"/>
  <c r="AW228" i="85"/>
  <c r="AS228" i="85"/>
  <c r="AR228" i="85"/>
  <c r="BA228" i="85"/>
  <c r="AP228" i="85"/>
  <c r="AX228" i="85"/>
  <c r="AV245" i="85"/>
  <c r="AU245" i="85"/>
  <c r="BB245" i="85"/>
  <c r="AT245" i="85"/>
  <c r="AZ245" i="85"/>
  <c r="AR245" i="85"/>
  <c r="AY245" i="85"/>
  <c r="AQ245" i="85"/>
  <c r="BC245" i="85" s="1"/>
  <c r="AW245" i="85"/>
  <c r="AS245" i="85"/>
  <c r="AP245" i="85"/>
  <c r="AS257" i="85"/>
  <c r="AS301" i="85"/>
  <c r="AW181" i="85"/>
  <c r="AZ193" i="85"/>
  <c r="AZ195" i="85"/>
  <c r="AX203" i="85"/>
  <c r="AP203" i="85"/>
  <c r="AU203" i="85"/>
  <c r="BA203" i="85"/>
  <c r="AS203" i="85"/>
  <c r="AT168" i="85"/>
  <c r="BB168" i="85"/>
  <c r="AU169" i="85"/>
  <c r="AW171" i="85"/>
  <c r="AQ173" i="85"/>
  <c r="AY173" i="85"/>
  <c r="AR174" i="85"/>
  <c r="AZ174" i="85"/>
  <c r="AT176" i="85"/>
  <c r="BB176" i="85"/>
  <c r="AU177" i="85"/>
  <c r="AW179" i="85"/>
  <c r="AP180" i="85"/>
  <c r="AX180" i="85"/>
  <c r="AQ181" i="85"/>
  <c r="AY181" i="85"/>
  <c r="AR182" i="85"/>
  <c r="AZ182" i="85"/>
  <c r="AT184" i="85"/>
  <c r="BB184" i="85"/>
  <c r="AU185" i="85"/>
  <c r="AW187" i="85"/>
  <c r="AP188" i="85"/>
  <c r="AX188" i="85"/>
  <c r="AQ189" i="85"/>
  <c r="AY189" i="85"/>
  <c r="AR190" i="85"/>
  <c r="AZ190" i="85"/>
  <c r="AV192" i="85"/>
  <c r="AR193" i="85"/>
  <c r="AP198" i="85"/>
  <c r="AZ198" i="85"/>
  <c r="AQ200" i="85"/>
  <c r="AV201" i="85"/>
  <c r="BA201" i="85"/>
  <c r="AS201" i="85"/>
  <c r="AY201" i="85"/>
  <c r="AQ201" i="85"/>
  <c r="BB201" i="85"/>
  <c r="AR203" i="85"/>
  <c r="AP204" i="85"/>
  <c r="AW206" i="85"/>
  <c r="AX209" i="85"/>
  <c r="AX211" i="85"/>
  <c r="AP211" i="85"/>
  <c r="AU211" i="85"/>
  <c r="BB211" i="85"/>
  <c r="AT211" i="85"/>
  <c r="BA211" i="85"/>
  <c r="AS211" i="85"/>
  <c r="AY211" i="85"/>
  <c r="AQ211" i="85"/>
  <c r="AW212" i="85"/>
  <c r="AS216" i="85"/>
  <c r="AP220" i="85"/>
  <c r="AU228" i="85"/>
  <c r="AX245" i="85"/>
  <c r="AZ249" i="85"/>
  <c r="AR249" i="85"/>
  <c r="AY249" i="85"/>
  <c r="AQ249" i="85"/>
  <c r="AX249" i="85"/>
  <c r="AP249" i="85"/>
  <c r="AV249" i="85"/>
  <c r="AU249" i="85"/>
  <c r="AT249" i="85"/>
  <c r="BB249" i="85"/>
  <c r="AW249" i="85"/>
  <c r="AV193" i="85"/>
  <c r="AY193" i="85"/>
  <c r="AQ193" i="85"/>
  <c r="AX195" i="85"/>
  <c r="AP195" i="85"/>
  <c r="BA195" i="85"/>
  <c r="AS195" i="85"/>
  <c r="BB203" i="85"/>
  <c r="AZ257" i="85"/>
  <c r="AR257" i="85"/>
  <c r="AY257" i="85"/>
  <c r="AQ257" i="85"/>
  <c r="AX257" i="85"/>
  <c r="AP257" i="85"/>
  <c r="AV257" i="85"/>
  <c r="AU257" i="85"/>
  <c r="AT257" i="85"/>
  <c r="BB257" i="85"/>
  <c r="AW257" i="85"/>
  <c r="AV305" i="85"/>
  <c r="AU305" i="85"/>
  <c r="BB305" i="85"/>
  <c r="AT305" i="85"/>
  <c r="AZ305" i="85"/>
  <c r="AR305" i="85"/>
  <c r="AY305" i="85"/>
  <c r="AQ305" i="85"/>
  <c r="BA305" i="85"/>
  <c r="AW305" i="85"/>
  <c r="AS305" i="85"/>
  <c r="AP305" i="85"/>
  <c r="AX305" i="85"/>
  <c r="AU168" i="85"/>
  <c r="AU320" i="85" s="1"/>
  <c r="I60" i="85" s="1"/>
  <c r="K60" i="85" s="1"/>
  <c r="AV169" i="85"/>
  <c r="AW170" i="85"/>
  <c r="AP171" i="85"/>
  <c r="AX171" i="85"/>
  <c r="AQ172" i="85"/>
  <c r="AY172" i="85"/>
  <c r="AR173" i="85"/>
  <c r="AZ173" i="85"/>
  <c r="AS174" i="85"/>
  <c r="BA174" i="85"/>
  <c r="AU176" i="85"/>
  <c r="AV177" i="85"/>
  <c r="AW178" i="85"/>
  <c r="AP179" i="85"/>
  <c r="AX179" i="85"/>
  <c r="AQ180" i="85"/>
  <c r="AY180" i="85"/>
  <c r="AR181" i="85"/>
  <c r="AZ181" i="85"/>
  <c r="AS182" i="85"/>
  <c r="BA182" i="85"/>
  <c r="AU184" i="85"/>
  <c r="AV185" i="85"/>
  <c r="AW186" i="85"/>
  <c r="AP187" i="85"/>
  <c r="AX187" i="85"/>
  <c r="AQ188" i="85"/>
  <c r="AY188" i="85"/>
  <c r="AR189" i="85"/>
  <c r="AZ189" i="85"/>
  <c r="AS190" i="85"/>
  <c r="BA190" i="85"/>
  <c r="AW192" i="85"/>
  <c r="AS193" i="85"/>
  <c r="AT195" i="85"/>
  <c r="AY196" i="85"/>
  <c r="AQ196" i="85"/>
  <c r="BB196" i="85"/>
  <c r="AT196" i="85"/>
  <c r="AZ196" i="85"/>
  <c r="AQ198" i="85"/>
  <c r="BB198" i="85"/>
  <c r="AS200" i="85"/>
  <c r="AP201" i="85"/>
  <c r="AT203" i="85"/>
  <c r="AR204" i="85"/>
  <c r="AU208" i="85"/>
  <c r="AZ208" i="85"/>
  <c r="AR208" i="85"/>
  <c r="AX208" i="85"/>
  <c r="AP208" i="85"/>
  <c r="BB208" i="85"/>
  <c r="AR211" i="85"/>
  <c r="AX212" i="85"/>
  <c r="AT216" i="85"/>
  <c r="AS220" i="85"/>
  <c r="AU224" i="85"/>
  <c r="AZ224" i="85"/>
  <c r="AR224" i="85"/>
  <c r="AY224" i="85"/>
  <c r="AQ224" i="85"/>
  <c r="AX224" i="85"/>
  <c r="AP224" i="85"/>
  <c r="AV224" i="85"/>
  <c r="AV228" i="85"/>
  <c r="BA245" i="85"/>
  <c r="AS249" i="85"/>
  <c r="AW169" i="85"/>
  <c r="AS173" i="85"/>
  <c r="BA173" i="85"/>
  <c r="AW177" i="85"/>
  <c r="AS181" i="85"/>
  <c r="BA181" i="85"/>
  <c r="AV184" i="85"/>
  <c r="AW185" i="85"/>
  <c r="AS189" i="85"/>
  <c r="BA189" i="85"/>
  <c r="AT193" i="85"/>
  <c r="AU195" i="85"/>
  <c r="AV203" i="85"/>
  <c r="AV209" i="85"/>
  <c r="BA209" i="85"/>
  <c r="AS209" i="85"/>
  <c r="AY209" i="85"/>
  <c r="AQ209" i="85"/>
  <c r="BC209" i="85" s="1"/>
  <c r="BB209" i="85"/>
  <c r="AX219" i="85"/>
  <c r="AP219" i="85"/>
  <c r="AU219" i="85"/>
  <c r="BB219" i="85"/>
  <c r="AT219" i="85"/>
  <c r="BA219" i="85"/>
  <c r="AS219" i="85"/>
  <c r="AY219" i="85"/>
  <c r="AQ219" i="85"/>
  <c r="BA227" i="85"/>
  <c r="AX227" i="85"/>
  <c r="AP227" i="85"/>
  <c r="BB227" i="85"/>
  <c r="AR227" i="85"/>
  <c r="AW227" i="85"/>
  <c r="AV227" i="85"/>
  <c r="AU227" i="85"/>
  <c r="AS227" i="85"/>
  <c r="BC227" i="85" s="1"/>
  <c r="AX169" i="85"/>
  <c r="AT173" i="85"/>
  <c r="AP177" i="85"/>
  <c r="AP185" i="85"/>
  <c r="AT189" i="85"/>
  <c r="BB189" i="85"/>
  <c r="AU192" i="85"/>
  <c r="AX192" i="85"/>
  <c r="AP192" i="85"/>
  <c r="AZ192" i="85"/>
  <c r="AU193" i="85"/>
  <c r="AV195" i="85"/>
  <c r="AW203" i="85"/>
  <c r="BA206" i="85"/>
  <c r="AS206" i="85"/>
  <c r="AX206" i="85"/>
  <c r="AP206" i="85"/>
  <c r="AV206" i="85"/>
  <c r="AP209" i="85"/>
  <c r="AU268" i="85"/>
  <c r="BB268" i="85"/>
  <c r="AT268" i="85"/>
  <c r="BA268" i="85"/>
  <c r="AS268" i="85"/>
  <c r="AY268" i="85"/>
  <c r="AQ268" i="85"/>
  <c r="AX268" i="85"/>
  <c r="AP268" i="85"/>
  <c r="AV268" i="85"/>
  <c r="AW268" i="85"/>
  <c r="AP169" i="85"/>
  <c r="BB173" i="85"/>
  <c r="AW176" i="85"/>
  <c r="AT181" i="85"/>
  <c r="AP168" i="85"/>
  <c r="AQ169" i="85"/>
  <c r="AR170" i="85"/>
  <c r="BC170" i="85" s="1"/>
  <c r="AS171" i="85"/>
  <c r="AT172" i="85"/>
  <c r="AP176" i="85"/>
  <c r="AQ177" i="85"/>
  <c r="AR178" i="85"/>
  <c r="AS179" i="85"/>
  <c r="AT180" i="85"/>
  <c r="AP184" i="85"/>
  <c r="AQ185" i="85"/>
  <c r="AR186" i="85"/>
  <c r="AS187" i="85"/>
  <c r="AT188" i="85"/>
  <c r="AQ192" i="85"/>
  <c r="BA192" i="85"/>
  <c r="AW193" i="85"/>
  <c r="AW195" i="85"/>
  <c r="AS196" i="85"/>
  <c r="AZ197" i="85"/>
  <c r="AR197" i="85"/>
  <c r="AU197" i="85"/>
  <c r="AY197" i="85"/>
  <c r="AU198" i="85"/>
  <c r="AW200" i="85"/>
  <c r="AU201" i="85"/>
  <c r="AY203" i="85"/>
  <c r="AW204" i="85"/>
  <c r="AQ206" i="85"/>
  <c r="AT208" i="85"/>
  <c r="AR209" i="85"/>
  <c r="AZ211" i="85"/>
  <c r="BB216" i="85"/>
  <c r="AV219" i="85"/>
  <c r="BA220" i="85"/>
  <c r="AW224" i="85"/>
  <c r="AT227" i="85"/>
  <c r="AR268" i="85"/>
  <c r="AV297" i="85"/>
  <c r="AU297" i="85"/>
  <c r="BB297" i="85"/>
  <c r="AT297" i="85"/>
  <c r="AZ297" i="85"/>
  <c r="AR297" i="85"/>
  <c r="AY297" i="85"/>
  <c r="AQ297" i="85"/>
  <c r="BA297" i="85"/>
  <c r="AW297" i="85"/>
  <c r="AS297" i="85"/>
  <c r="AX297" i="85"/>
  <c r="AP297" i="85"/>
  <c r="AT214" i="85"/>
  <c r="BB214" i="85"/>
  <c r="AW217" i="85"/>
  <c r="AT222" i="85"/>
  <c r="BB222" i="85"/>
  <c r="AW225" i="85"/>
  <c r="AW229" i="85"/>
  <c r="AW232" i="85"/>
  <c r="AW236" i="85"/>
  <c r="AV253" i="85"/>
  <c r="AU253" i="85"/>
  <c r="BB253" i="85"/>
  <c r="AT253" i="85"/>
  <c r="AZ253" i="85"/>
  <c r="AR253" i="85"/>
  <c r="AY253" i="85"/>
  <c r="AQ253" i="85"/>
  <c r="AV261" i="85"/>
  <c r="AU261" i="85"/>
  <c r="BB261" i="85"/>
  <c r="AT261" i="85"/>
  <c r="AZ261" i="85"/>
  <c r="AR261" i="85"/>
  <c r="AY261" i="85"/>
  <c r="AQ261" i="85"/>
  <c r="BC262" i="85"/>
  <c r="AR194" i="85"/>
  <c r="AZ194" i="85"/>
  <c r="AW199" i="85"/>
  <c r="AR202" i="85"/>
  <c r="BC202" i="85" s="1"/>
  <c r="AZ202" i="85"/>
  <c r="AU205" i="85"/>
  <c r="AW207" i="85"/>
  <c r="AR210" i="85"/>
  <c r="AZ210" i="85"/>
  <c r="AU213" i="85"/>
  <c r="AV214" i="85"/>
  <c r="AW215" i="85"/>
  <c r="AQ217" i="85"/>
  <c r="AY217" i="85"/>
  <c r="AU221" i="85"/>
  <c r="AV222" i="85"/>
  <c r="AW223" i="85"/>
  <c r="AQ225" i="85"/>
  <c r="AY225" i="85"/>
  <c r="BB235" i="85"/>
  <c r="AT235" i="85"/>
  <c r="BA235" i="85"/>
  <c r="AS235" i="85"/>
  <c r="AX235" i="85"/>
  <c r="AP235" i="85"/>
  <c r="AS253" i="85"/>
  <c r="AS261" i="85"/>
  <c r="AV269" i="85"/>
  <c r="AU269" i="85"/>
  <c r="BB269" i="85"/>
  <c r="AT269" i="85"/>
  <c r="AZ269" i="85"/>
  <c r="AR269" i="85"/>
  <c r="AY269" i="85"/>
  <c r="AQ269" i="85"/>
  <c r="AZ285" i="85"/>
  <c r="AR285" i="85"/>
  <c r="AY285" i="85"/>
  <c r="AQ285" i="85"/>
  <c r="AX285" i="85"/>
  <c r="AP285" i="85"/>
  <c r="AV285" i="85"/>
  <c r="AU285" i="85"/>
  <c r="AW285" i="85"/>
  <c r="AT285" i="85"/>
  <c r="AS285" i="85"/>
  <c r="AW214" i="85"/>
  <c r="AR217" i="85"/>
  <c r="AZ217" i="85"/>
  <c r="AW222" i="85"/>
  <c r="AR225" i="85"/>
  <c r="AZ225" i="85"/>
  <c r="AV229" i="85"/>
  <c r="AU229" i="85"/>
  <c r="AZ229" i="85"/>
  <c r="AR229" i="85"/>
  <c r="BA229" i="85"/>
  <c r="AY232" i="85"/>
  <c r="AQ232" i="85"/>
  <c r="AX232" i="85"/>
  <c r="AP232" i="85"/>
  <c r="AU232" i="85"/>
  <c r="BB232" i="85"/>
  <c r="AU236" i="85"/>
  <c r="BB236" i="85"/>
  <c r="AT236" i="85"/>
  <c r="AY236" i="85"/>
  <c r="AQ236" i="85"/>
  <c r="BA236" i="85"/>
  <c r="AZ241" i="85"/>
  <c r="AR241" i="85"/>
  <c r="AY241" i="85"/>
  <c r="AQ241" i="85"/>
  <c r="AX241" i="85"/>
  <c r="AP241" i="85"/>
  <c r="AV241" i="85"/>
  <c r="AU241" i="85"/>
  <c r="AU252" i="85"/>
  <c r="BB252" i="85"/>
  <c r="AT252" i="85"/>
  <c r="BA252" i="85"/>
  <c r="AS252" i="85"/>
  <c r="AY252" i="85"/>
  <c r="AQ252" i="85"/>
  <c r="AX252" i="85"/>
  <c r="AP252" i="85"/>
  <c r="AW253" i="85"/>
  <c r="AU260" i="85"/>
  <c r="BB260" i="85"/>
  <c r="AT260" i="85"/>
  <c r="BA260" i="85"/>
  <c r="AS260" i="85"/>
  <c r="AY260" i="85"/>
  <c r="AQ260" i="85"/>
  <c r="AX260" i="85"/>
  <c r="AP260" i="85"/>
  <c r="AW261" i="85"/>
  <c r="AW205" i="85"/>
  <c r="AW213" i="85"/>
  <c r="AP214" i="85"/>
  <c r="AX214" i="85"/>
  <c r="AS217" i="85"/>
  <c r="BA217" i="85"/>
  <c r="AW221" i="85"/>
  <c r="AP222" i="85"/>
  <c r="AX222" i="85"/>
  <c r="AS225" i="85"/>
  <c r="BA225" i="85"/>
  <c r="AP229" i="85"/>
  <c r="BB229" i="85"/>
  <c r="AR232" i="85"/>
  <c r="AZ233" i="85"/>
  <c r="AR233" i="85"/>
  <c r="AY233" i="85"/>
  <c r="AQ233" i="85"/>
  <c r="AV233" i="85"/>
  <c r="BB233" i="85"/>
  <c r="AP236" i="85"/>
  <c r="AV237" i="85"/>
  <c r="AU237" i="85"/>
  <c r="AZ237" i="85"/>
  <c r="AR237" i="85"/>
  <c r="AY237" i="85"/>
  <c r="AQ237" i="85"/>
  <c r="AY240" i="85"/>
  <c r="AQ240" i="85"/>
  <c r="AX240" i="85"/>
  <c r="AP240" i="85"/>
  <c r="AU240" i="85"/>
  <c r="BB240" i="85"/>
  <c r="AT240" i="85"/>
  <c r="AS241" i="85"/>
  <c r="AU244" i="85"/>
  <c r="BB244" i="85"/>
  <c r="AT244" i="85"/>
  <c r="BA244" i="85"/>
  <c r="AS244" i="85"/>
  <c r="AY244" i="85"/>
  <c r="AQ244" i="85"/>
  <c r="AX244" i="85"/>
  <c r="AP244" i="85"/>
  <c r="AR252" i="85"/>
  <c r="AX253" i="85"/>
  <c r="AR260" i="85"/>
  <c r="AX261" i="85"/>
  <c r="AS269" i="85"/>
  <c r="AU273" i="85"/>
  <c r="AW273" i="85"/>
  <c r="AV273" i="85"/>
  <c r="AT273" i="85"/>
  <c r="BA273" i="85"/>
  <c r="AR273" i="85"/>
  <c r="AZ273" i="85"/>
  <c r="AQ273" i="85"/>
  <c r="BB285" i="85"/>
  <c r="AU288" i="85"/>
  <c r="BB288" i="85"/>
  <c r="AT288" i="85"/>
  <c r="BA288" i="85"/>
  <c r="AS288" i="85"/>
  <c r="AY288" i="85"/>
  <c r="AQ288" i="85"/>
  <c r="AX288" i="85"/>
  <c r="AP288" i="85"/>
  <c r="AZ288" i="85"/>
  <c r="AV288" i="85"/>
  <c r="AR288" i="85"/>
  <c r="AT199" i="85"/>
  <c r="AR205" i="85"/>
  <c r="BC205" i="85" s="1"/>
  <c r="AT207" i="85"/>
  <c r="AR213" i="85"/>
  <c r="AS214" i="85"/>
  <c r="AT215" i="85"/>
  <c r="AR221" i="85"/>
  <c r="AS222" i="85"/>
  <c r="AT223" i="85"/>
  <c r="AX226" i="85"/>
  <c r="BC226" i="85" s="1"/>
  <c r="AT229" i="85"/>
  <c r="AV232" i="85"/>
  <c r="AT233" i="85"/>
  <c r="AW235" i="85"/>
  <c r="AV236" i="85"/>
  <c r="AT237" i="85"/>
  <c r="AV240" i="85"/>
  <c r="BA241" i="85"/>
  <c r="AW244" i="85"/>
  <c r="AZ252" i="85"/>
  <c r="AZ260" i="85"/>
  <c r="AZ265" i="85"/>
  <c r="AR265" i="85"/>
  <c r="AY265" i="85"/>
  <c r="AQ265" i="85"/>
  <c r="AX265" i="85"/>
  <c r="AP265" i="85"/>
  <c r="AV265" i="85"/>
  <c r="AU265" i="85"/>
  <c r="BA269" i="85"/>
  <c r="AX273" i="85"/>
  <c r="AU312" i="85"/>
  <c r="BB312" i="85"/>
  <c r="AT312" i="85"/>
  <c r="BA312" i="85"/>
  <c r="AS312" i="85"/>
  <c r="AY312" i="85"/>
  <c r="AQ312" i="85"/>
  <c r="AX312" i="85"/>
  <c r="AP312" i="85"/>
  <c r="AW312" i="85"/>
  <c r="AV312" i="85"/>
  <c r="AW243" i="85"/>
  <c r="AT248" i="85"/>
  <c r="BB248" i="85"/>
  <c r="AW251" i="85"/>
  <c r="BB256" i="85"/>
  <c r="AW259" i="85"/>
  <c r="AW267" i="85"/>
  <c r="BA278" i="85"/>
  <c r="AS278" i="85"/>
  <c r="AZ278" i="85"/>
  <c r="AR278" i="85"/>
  <c r="AY278" i="85"/>
  <c r="AQ278" i="85"/>
  <c r="AV281" i="85"/>
  <c r="AU281" i="85"/>
  <c r="BB281" i="85"/>
  <c r="AT281" i="85"/>
  <c r="AY281" i="85"/>
  <c r="AQ281" i="85"/>
  <c r="AS230" i="85"/>
  <c r="BA230" i="85"/>
  <c r="AT231" i="85"/>
  <c r="BB231" i="85"/>
  <c r="AW234" i="85"/>
  <c r="AS238" i="85"/>
  <c r="BA238" i="85"/>
  <c r="BB239" i="85"/>
  <c r="BC239" i="85" s="1"/>
  <c r="AW242" i="85"/>
  <c r="AP243" i="85"/>
  <c r="AX243" i="85"/>
  <c r="AS246" i="85"/>
  <c r="BA246" i="85"/>
  <c r="AU248" i="85"/>
  <c r="AW250" i="85"/>
  <c r="AP251" i="85"/>
  <c r="AX251" i="85"/>
  <c r="AU256" i="85"/>
  <c r="AW258" i="85"/>
  <c r="AP259" i="85"/>
  <c r="AX259" i="85"/>
  <c r="AU264" i="85"/>
  <c r="AW266" i="85"/>
  <c r="AP267" i="85"/>
  <c r="AX267" i="85"/>
  <c r="BB272" i="85"/>
  <c r="AT272" i="85"/>
  <c r="AX272" i="85"/>
  <c r="AP278" i="85"/>
  <c r="BB279" i="85"/>
  <c r="AT279" i="85"/>
  <c r="BA279" i="85"/>
  <c r="AS279" i="85"/>
  <c r="AZ279" i="85"/>
  <c r="AR279" i="85"/>
  <c r="AW279" i="85"/>
  <c r="AU280" i="85"/>
  <c r="BB280" i="85"/>
  <c r="AT280" i="85"/>
  <c r="BA280" i="85"/>
  <c r="AS280" i="85"/>
  <c r="AX280" i="85"/>
  <c r="AP280" i="85"/>
  <c r="AP281" i="85"/>
  <c r="AU296" i="85"/>
  <c r="BB296" i="85"/>
  <c r="AT296" i="85"/>
  <c r="BA296" i="85"/>
  <c r="AS296" i="85"/>
  <c r="AY296" i="85"/>
  <c r="AQ296" i="85"/>
  <c r="AX296" i="85"/>
  <c r="AP296" i="85"/>
  <c r="AU304" i="85"/>
  <c r="BB304" i="85"/>
  <c r="AT304" i="85"/>
  <c r="BA304" i="85"/>
  <c r="AS304" i="85"/>
  <c r="AY304" i="85"/>
  <c r="AQ304" i="85"/>
  <c r="AX304" i="85"/>
  <c r="AP304" i="85"/>
  <c r="AW248" i="85"/>
  <c r="AR251" i="85"/>
  <c r="AZ251" i="85"/>
  <c r="AW256" i="85"/>
  <c r="AR259" i="85"/>
  <c r="AZ259" i="85"/>
  <c r="AW264" i="85"/>
  <c r="AR267" i="85"/>
  <c r="AZ267" i="85"/>
  <c r="AQ272" i="85"/>
  <c r="AZ272" i="85"/>
  <c r="AU278" i="85"/>
  <c r="AQ279" i="85"/>
  <c r="AR280" i="85"/>
  <c r="AS281" i="85"/>
  <c r="AV296" i="85"/>
  <c r="AV304" i="85"/>
  <c r="AZ309" i="85"/>
  <c r="AR309" i="85"/>
  <c r="AY309" i="85"/>
  <c r="AQ309" i="85"/>
  <c r="AX309" i="85"/>
  <c r="AP309" i="85"/>
  <c r="AV309" i="85"/>
  <c r="AU309" i="85"/>
  <c r="AV313" i="85"/>
  <c r="AU313" i="85"/>
  <c r="BB313" i="85"/>
  <c r="AT313" i="85"/>
  <c r="AZ313" i="85"/>
  <c r="AR313" i="85"/>
  <c r="AY313" i="85"/>
  <c r="AQ313" i="85"/>
  <c r="BC314" i="85"/>
  <c r="AZ317" i="85"/>
  <c r="AR317" i="85"/>
  <c r="AY317" i="85"/>
  <c r="AQ317" i="85"/>
  <c r="AX317" i="85"/>
  <c r="AP317" i="85"/>
  <c r="AV317" i="85"/>
  <c r="AU317" i="85"/>
  <c r="AV230" i="85"/>
  <c r="AW231" i="85"/>
  <c r="AR234" i="85"/>
  <c r="AV238" i="85"/>
  <c r="AR242" i="85"/>
  <c r="AZ242" i="85"/>
  <c r="AS243" i="85"/>
  <c r="BA243" i="85"/>
  <c r="AV246" i="85"/>
  <c r="AP248" i="85"/>
  <c r="AX248" i="85"/>
  <c r="AR250" i="85"/>
  <c r="AZ250" i="85"/>
  <c r="AS251" i="85"/>
  <c r="BC251" i="85" s="1"/>
  <c r="BA251" i="85"/>
  <c r="AV254" i="85"/>
  <c r="BC254" i="85" s="1"/>
  <c r="AW255" i="85"/>
  <c r="BC255" i="85" s="1"/>
  <c r="AP256" i="85"/>
  <c r="AX256" i="85"/>
  <c r="AR258" i="85"/>
  <c r="AZ258" i="85"/>
  <c r="AS259" i="85"/>
  <c r="BA259" i="85"/>
  <c r="AW263" i="85"/>
  <c r="AP264" i="85"/>
  <c r="AX264" i="85"/>
  <c r="AR266" i="85"/>
  <c r="AZ266" i="85"/>
  <c r="AS267" i="85"/>
  <c r="BA267" i="85"/>
  <c r="BA271" i="85"/>
  <c r="AS271" i="85"/>
  <c r="AX271" i="85"/>
  <c r="AR272" i="85"/>
  <c r="BA272" i="85"/>
  <c r="AV278" i="85"/>
  <c r="AU279" i="85"/>
  <c r="AV280" i="85"/>
  <c r="AW281" i="85"/>
  <c r="AV289" i="85"/>
  <c r="AU289" i="85"/>
  <c r="BB289" i="85"/>
  <c r="AT289" i="85"/>
  <c r="AZ289" i="85"/>
  <c r="AR289" i="85"/>
  <c r="AY289" i="85"/>
  <c r="AQ289" i="85"/>
  <c r="AZ293" i="85"/>
  <c r="AR293" i="85"/>
  <c r="AY293" i="85"/>
  <c r="AQ293" i="85"/>
  <c r="AX293" i="85"/>
  <c r="AP293" i="85"/>
  <c r="AV293" i="85"/>
  <c r="AU293" i="85"/>
  <c r="AW296" i="85"/>
  <c r="AW304" i="85"/>
  <c r="AS309" i="85"/>
  <c r="AP313" i="85"/>
  <c r="AS317" i="85"/>
  <c r="AT243" i="85"/>
  <c r="BC243" i="85" s="1"/>
  <c r="AQ248" i="85"/>
  <c r="BC248" i="85" s="1"/>
  <c r="AS250" i="85"/>
  <c r="AT251" i="85"/>
  <c r="AP255" i="85"/>
  <c r="AQ256" i="85"/>
  <c r="AS258" i="85"/>
  <c r="AT259" i="85"/>
  <c r="AP263" i="85"/>
  <c r="AQ264" i="85"/>
  <c r="AS266" i="85"/>
  <c r="AT267" i="85"/>
  <c r="AP271" i="85"/>
  <c r="AY271" i="85"/>
  <c r="AS272" i="85"/>
  <c r="AW278" i="85"/>
  <c r="AV279" i="85"/>
  <c r="AW280" i="85"/>
  <c r="AX281" i="85"/>
  <c r="AP289" i="85"/>
  <c r="AS293" i="85"/>
  <c r="AZ296" i="85"/>
  <c r="AZ304" i="85"/>
  <c r="AT309" i="85"/>
  <c r="AS313" i="85"/>
  <c r="AT317" i="85"/>
  <c r="AV286" i="85"/>
  <c r="AW287" i="85"/>
  <c r="AV294" i="85"/>
  <c r="AW295" i="85"/>
  <c r="AV302" i="85"/>
  <c r="AW303" i="85"/>
  <c r="AV310" i="85"/>
  <c r="AW311" i="85"/>
  <c r="AW319" i="85"/>
  <c r="AW286" i="85"/>
  <c r="AW294" i="85"/>
  <c r="AW302" i="85"/>
  <c r="AP303" i="85"/>
  <c r="AX303" i="85"/>
  <c r="AW310" i="85"/>
  <c r="AP311" i="85"/>
  <c r="AX311" i="85"/>
  <c r="AW318" i="85"/>
  <c r="AP319" i="85"/>
  <c r="AX319" i="85"/>
  <c r="AW276" i="85"/>
  <c r="AU282" i="85"/>
  <c r="BC282" i="85" s="1"/>
  <c r="AW284" i="85"/>
  <c r="AQ286" i="85"/>
  <c r="AY286" i="85"/>
  <c r="AR287" i="85"/>
  <c r="AZ287" i="85"/>
  <c r="AU290" i="85"/>
  <c r="AW292" i="85"/>
  <c r="AQ294" i="85"/>
  <c r="AY294" i="85"/>
  <c r="AR295" i="85"/>
  <c r="AZ295" i="85"/>
  <c r="AU298" i="85"/>
  <c r="AW300" i="85"/>
  <c r="AQ302" i="85"/>
  <c r="AY302" i="85"/>
  <c r="AR303" i="85"/>
  <c r="AZ303" i="85"/>
  <c r="AU306" i="85"/>
  <c r="AV307" i="85"/>
  <c r="AW308" i="85"/>
  <c r="AQ310" i="85"/>
  <c r="AY310" i="85"/>
  <c r="AR311" i="85"/>
  <c r="AZ311" i="85"/>
  <c r="AW316" i="85"/>
  <c r="AQ318" i="85"/>
  <c r="AY318" i="85"/>
  <c r="AR319" i="85"/>
  <c r="AZ319" i="85"/>
  <c r="AV274" i="85"/>
  <c r="AP276" i="85"/>
  <c r="AX276" i="85"/>
  <c r="AV282" i="85"/>
  <c r="AP284" i="85"/>
  <c r="AX284" i="85"/>
  <c r="AR286" i="85"/>
  <c r="AZ286" i="85"/>
  <c r="AS287" i="85"/>
  <c r="BA287" i="85"/>
  <c r="AV290" i="85"/>
  <c r="AP292" i="85"/>
  <c r="AX292" i="85"/>
  <c r="AR294" i="85"/>
  <c r="AZ294" i="85"/>
  <c r="AS295" i="85"/>
  <c r="BA295" i="85"/>
  <c r="AV298" i="85"/>
  <c r="AP300" i="85"/>
  <c r="AX300" i="85"/>
  <c r="AR302" i="85"/>
  <c r="AZ302" i="85"/>
  <c r="AS303" i="85"/>
  <c r="BA303" i="85"/>
  <c r="AV306" i="85"/>
  <c r="AW307" i="85"/>
  <c r="AP308" i="85"/>
  <c r="AX308" i="85"/>
  <c r="AR310" i="85"/>
  <c r="AZ310" i="85"/>
  <c r="AS311" i="85"/>
  <c r="BA311" i="85"/>
  <c r="AW315" i="85"/>
  <c r="BC315" i="85" s="1"/>
  <c r="AP316" i="85"/>
  <c r="AX316" i="85"/>
  <c r="AR318" i="85"/>
  <c r="AZ318" i="85"/>
  <c r="AS319" i="85"/>
  <c r="BA319" i="85"/>
  <c r="AQ276" i="85"/>
  <c r="AQ284" i="85"/>
  <c r="AS286" i="85"/>
  <c r="AT287" i="85"/>
  <c r="AQ292" i="85"/>
  <c r="AS294" i="85"/>
  <c r="AT295" i="85"/>
  <c r="AQ300" i="85"/>
  <c r="AS302" i="85"/>
  <c r="AT303" i="85"/>
  <c r="AP307" i="85"/>
  <c r="AQ308" i="85"/>
  <c r="BC308" i="85" s="1"/>
  <c r="AS310" i="85"/>
  <c r="AT311" i="85"/>
  <c r="AP315" i="85"/>
  <c r="AQ316" i="85"/>
  <c r="AS318" i="85"/>
  <c r="AT319" i="85"/>
  <c r="AV167" i="85"/>
  <c r="AW167" i="85"/>
  <c r="AW320" i="85" s="1"/>
  <c r="I62" i="85" s="1"/>
  <c r="K62" i="85" s="1"/>
  <c r="AX167" i="85"/>
  <c r="AQ167" i="85"/>
  <c r="AR167" i="85"/>
  <c r="AS167" i="85"/>
  <c r="BA167" i="85"/>
  <c r="AZ167" i="85"/>
  <c r="AT167" i="85"/>
  <c r="BB167" i="85"/>
  <c r="BB320" i="85" s="1"/>
  <c r="I67" i="85" s="1"/>
  <c r="K67" i="85" s="1"/>
  <c r="AP167" i="85"/>
  <c r="AY167" i="85"/>
  <c r="BC561" i="85" l="1"/>
  <c r="BC553" i="85"/>
  <c r="BC545" i="85"/>
  <c r="BC562" i="85"/>
  <c r="BC550" i="85"/>
  <c r="BC542" i="85"/>
  <c r="BC530" i="85"/>
  <c r="BC523" i="85"/>
  <c r="BC491" i="85"/>
  <c r="BC516" i="85"/>
  <c r="BC510" i="85"/>
  <c r="BC494" i="85"/>
  <c r="BC517" i="85"/>
  <c r="BC504" i="85"/>
  <c r="BC529" i="85"/>
  <c r="BC554" i="85"/>
  <c r="BC558" i="85"/>
  <c r="BC534" i="85"/>
  <c r="BC515" i="85"/>
  <c r="BC526" i="85"/>
  <c r="BC509" i="85"/>
  <c r="BC493" i="85"/>
  <c r="BC532" i="85"/>
  <c r="BC538" i="85"/>
  <c r="BC496" i="85"/>
  <c r="BC498" i="85"/>
  <c r="BC539" i="85"/>
  <c r="BC502" i="85"/>
  <c r="BC537" i="85"/>
  <c r="BC521" i="85"/>
  <c r="BC546" i="85"/>
  <c r="BC518" i="85"/>
  <c r="BC547" i="85"/>
  <c r="BC512" i="85"/>
  <c r="BC540" i="85"/>
  <c r="BC522" i="85"/>
  <c r="BC499" i="85"/>
  <c r="BC501" i="85"/>
  <c r="BC555" i="85"/>
  <c r="BC548" i="85"/>
  <c r="BC506" i="85"/>
  <c r="BC531" i="85"/>
  <c r="BC473" i="85"/>
  <c r="BC457" i="85"/>
  <c r="BC467" i="85"/>
  <c r="BC448" i="85"/>
  <c r="BC444" i="85"/>
  <c r="BC427" i="85"/>
  <c r="BC411" i="85"/>
  <c r="BC482" i="85"/>
  <c r="BC383" i="85"/>
  <c r="BC453" i="85"/>
  <c r="BC397" i="85"/>
  <c r="BC344" i="85"/>
  <c r="BC369" i="85"/>
  <c r="BC354" i="85"/>
  <c r="BC376" i="85"/>
  <c r="BC475" i="85"/>
  <c r="BC451" i="85"/>
  <c r="BC458" i="85"/>
  <c r="BC466" i="85"/>
  <c r="BC375" i="85"/>
  <c r="BC386" i="85"/>
  <c r="BC405" i="85"/>
  <c r="BC380" i="85"/>
  <c r="BC329" i="85"/>
  <c r="BC372" i="85"/>
  <c r="BC368" i="85"/>
  <c r="BC345" i="85"/>
  <c r="BC449" i="85"/>
  <c r="BC445" i="85"/>
  <c r="BC403" i="85"/>
  <c r="BC434" i="85"/>
  <c r="BC413" i="85"/>
  <c r="BC388" i="85"/>
  <c r="BC417" i="85"/>
  <c r="BC356" i="85"/>
  <c r="BC364" i="85"/>
  <c r="BC341" i="85"/>
  <c r="BC327" i="85"/>
  <c r="BC481" i="85"/>
  <c r="BC465" i="85"/>
  <c r="BC456" i="85"/>
  <c r="BC437" i="85"/>
  <c r="BC421" i="85"/>
  <c r="BC367" i="85"/>
  <c r="BC452" i="85"/>
  <c r="BC360" i="85"/>
  <c r="BC353" i="85"/>
  <c r="BC483" i="85"/>
  <c r="BC477" i="85"/>
  <c r="BC410" i="85"/>
  <c r="BC378" i="85"/>
  <c r="BC426" i="85"/>
  <c r="BC409" i="85"/>
  <c r="BC412" i="85"/>
  <c r="BC390" i="85"/>
  <c r="BC393" i="85"/>
  <c r="BC384" i="85"/>
  <c r="BC402" i="85"/>
  <c r="BC379" i="85"/>
  <c r="BC336" i="85"/>
  <c r="BC398" i="85"/>
  <c r="BC328" i="85"/>
  <c r="BC349" i="85"/>
  <c r="BC340" i="85"/>
  <c r="BC459" i="85"/>
  <c r="BC443" i="85"/>
  <c r="BC425" i="85"/>
  <c r="BC418" i="85"/>
  <c r="BC401" i="85"/>
  <c r="BC337" i="85"/>
  <c r="BC382" i="85"/>
  <c r="BC469" i="85"/>
  <c r="BC428" i="85"/>
  <c r="BC385" i="85"/>
  <c r="BC429" i="85"/>
  <c r="BC359" i="85"/>
  <c r="BC377" i="85"/>
  <c r="BC348" i="85"/>
  <c r="BC326" i="85"/>
  <c r="BC241" i="85"/>
  <c r="AP320" i="85"/>
  <c r="AX320" i="85"/>
  <c r="I63" i="85" s="1"/>
  <c r="K63" i="85" s="1"/>
  <c r="BC267" i="85"/>
  <c r="BC238" i="85"/>
  <c r="BC107" i="85"/>
  <c r="BC83" i="85"/>
  <c r="BC75" i="85"/>
  <c r="BC160" i="85"/>
  <c r="BC159" i="85"/>
  <c r="BC89" i="85"/>
  <c r="BC88" i="85"/>
  <c r="BC31" i="85"/>
  <c r="BC148" i="85"/>
  <c r="BC108" i="85"/>
  <c r="BC124" i="85"/>
  <c r="BC97" i="85"/>
  <c r="BA161" i="85"/>
  <c r="I37" i="85" s="1"/>
  <c r="K37" i="85" s="1"/>
  <c r="C37" i="85" s="1"/>
  <c r="F37" i="85" s="1"/>
  <c r="BC43" i="85"/>
  <c r="BC84" i="85"/>
  <c r="BC70" i="85"/>
  <c r="BC77" i="85"/>
  <c r="AT161" i="85"/>
  <c r="I30" i="85" s="1"/>
  <c r="K30" i="85" s="1"/>
  <c r="C30" i="85" s="1"/>
  <c r="F30" i="85" s="1"/>
  <c r="BC96" i="85"/>
  <c r="AT320" i="85"/>
  <c r="I59" i="85" s="1"/>
  <c r="K59" i="85" s="1"/>
  <c r="AV320" i="85"/>
  <c r="I61" i="85" s="1"/>
  <c r="K61" i="85" s="1"/>
  <c r="BC311" i="85"/>
  <c r="BC259" i="85"/>
  <c r="BC280" i="85"/>
  <c r="BC246" i="85"/>
  <c r="BC199" i="85"/>
  <c r="BC229" i="85"/>
  <c r="BC194" i="85"/>
  <c r="BC179" i="85"/>
  <c r="BC203" i="85"/>
  <c r="BC196" i="85"/>
  <c r="BC143" i="85"/>
  <c r="BC123" i="85"/>
  <c r="BC103" i="85"/>
  <c r="BC91" i="85"/>
  <c r="BC59" i="85"/>
  <c r="BC102" i="85"/>
  <c r="BC113" i="85"/>
  <c r="BC116" i="85"/>
  <c r="BC65" i="85"/>
  <c r="BC30" i="85"/>
  <c r="BC101" i="85"/>
  <c r="BC58" i="85"/>
  <c r="BC49" i="85"/>
  <c r="BC32" i="85"/>
  <c r="BB161" i="85"/>
  <c r="I38" i="85" s="1"/>
  <c r="K38" i="85" s="1"/>
  <c r="C38" i="85" s="1"/>
  <c r="F38" i="85" s="1"/>
  <c r="BC90" i="85"/>
  <c r="BC80" i="85"/>
  <c r="BC290" i="85"/>
  <c r="BC231" i="85"/>
  <c r="BC197" i="85"/>
  <c r="BC178" i="85"/>
  <c r="BC200" i="85"/>
  <c r="BC63" i="85"/>
  <c r="BC154" i="85"/>
  <c r="BC142" i="85"/>
  <c r="BC134" i="85"/>
  <c r="BC122" i="85"/>
  <c r="BC149" i="85"/>
  <c r="BC79" i="85"/>
  <c r="BC105" i="85"/>
  <c r="BC74" i="85"/>
  <c r="BC60" i="85"/>
  <c r="BC51" i="85"/>
  <c r="BC104" i="85"/>
  <c r="BC50" i="85"/>
  <c r="BC41" i="85"/>
  <c r="BC109" i="85"/>
  <c r="BC35" i="85"/>
  <c r="AW161" i="85"/>
  <c r="I33" i="85" s="1"/>
  <c r="K33" i="85" s="1"/>
  <c r="C33" i="85" s="1"/>
  <c r="F33" i="85" s="1"/>
  <c r="AU161" i="85"/>
  <c r="I31" i="85" s="1"/>
  <c r="K31" i="85" s="1"/>
  <c r="C31" i="85" s="1"/>
  <c r="F31" i="85" s="1"/>
  <c r="BC52" i="85"/>
  <c r="BC128" i="85"/>
  <c r="BC61" i="85"/>
  <c r="BC39" i="85"/>
  <c r="BA320" i="85"/>
  <c r="I66" i="85" s="1"/>
  <c r="K66" i="85" s="1"/>
  <c r="BC256" i="85"/>
  <c r="BC235" i="85"/>
  <c r="BC151" i="85"/>
  <c r="BC119" i="85"/>
  <c r="BC99" i="85"/>
  <c r="BC87" i="85"/>
  <c r="BC67" i="85"/>
  <c r="BC150" i="85"/>
  <c r="BC138" i="85"/>
  <c r="BC130" i="85"/>
  <c r="BC98" i="85"/>
  <c r="BC38" i="85"/>
  <c r="BC144" i="85"/>
  <c r="BC48" i="85"/>
  <c r="BC120" i="85"/>
  <c r="BC54" i="85"/>
  <c r="BC81" i="85"/>
  <c r="BC40" i="85"/>
  <c r="AY161" i="85"/>
  <c r="I35" i="85" s="1"/>
  <c r="K35" i="85" s="1"/>
  <c r="C35" i="85" s="1"/>
  <c r="F35" i="85" s="1"/>
  <c r="AV161" i="85"/>
  <c r="I32" i="85" s="1"/>
  <c r="K32" i="85" s="1"/>
  <c r="C32" i="85" s="1"/>
  <c r="F32" i="85" s="1"/>
  <c r="BC112" i="85"/>
  <c r="BC62" i="85"/>
  <c r="BC100" i="85"/>
  <c r="BC221" i="85"/>
  <c r="BC240" i="85"/>
  <c r="BC207" i="85"/>
  <c r="AS320" i="85"/>
  <c r="I58" i="85" s="1"/>
  <c r="K58" i="85" s="1"/>
  <c r="BC300" i="85"/>
  <c r="BC319" i="85"/>
  <c r="BC298" i="85"/>
  <c r="BC230" i="85"/>
  <c r="BC312" i="85"/>
  <c r="BC215" i="85"/>
  <c r="BC187" i="85"/>
  <c r="BC131" i="85"/>
  <c r="BC127" i="85"/>
  <c r="BC111" i="85"/>
  <c r="BC110" i="85"/>
  <c r="BC141" i="85"/>
  <c r="BC133" i="85"/>
  <c r="BC125" i="85"/>
  <c r="BC117" i="85"/>
  <c r="BC140" i="85"/>
  <c r="BC69" i="85"/>
  <c r="BC64" i="85"/>
  <c r="BC33" i="85"/>
  <c r="BC152" i="85"/>
  <c r="BC92" i="85"/>
  <c r="AR161" i="85"/>
  <c r="I28" i="85" s="1"/>
  <c r="K28" i="85" s="1"/>
  <c r="C28" i="85" s="1"/>
  <c r="F28" i="85" s="1"/>
  <c r="AZ320" i="85"/>
  <c r="I65" i="85" s="1"/>
  <c r="K65" i="85" s="1"/>
  <c r="AR320" i="85"/>
  <c r="I57" i="85" s="1"/>
  <c r="K57" i="85" s="1"/>
  <c r="BC307" i="85"/>
  <c r="BC271" i="85"/>
  <c r="BC263" i="85"/>
  <c r="BC214" i="85"/>
  <c r="BC186" i="85"/>
  <c r="BC208" i="85"/>
  <c r="BC198" i="85"/>
  <c r="BC147" i="85"/>
  <c r="BC118" i="85"/>
  <c r="BC94" i="85"/>
  <c r="BC129" i="85"/>
  <c r="BC157" i="85"/>
  <c r="BC156" i="85"/>
  <c r="BC73" i="85"/>
  <c r="BC82" i="85"/>
  <c r="AX161" i="85"/>
  <c r="I34" i="85" s="1"/>
  <c r="K34" i="85" s="1"/>
  <c r="C34" i="85" s="1"/>
  <c r="F34" i="85" s="1"/>
  <c r="BC76" i="85"/>
  <c r="AZ161" i="85"/>
  <c r="I36" i="85" s="1"/>
  <c r="K36" i="85" s="1"/>
  <c r="C36" i="85" s="1"/>
  <c r="F36" i="85" s="1"/>
  <c r="BC132" i="85"/>
  <c r="BC136" i="85"/>
  <c r="BC28" i="85"/>
  <c r="AY320" i="85"/>
  <c r="I64" i="85" s="1"/>
  <c r="K64" i="85" s="1"/>
  <c r="AQ320" i="85"/>
  <c r="I56" i="85" s="1"/>
  <c r="K56" i="85" s="1"/>
  <c r="BC306" i="85"/>
  <c r="BC213" i="85"/>
  <c r="BC195" i="85"/>
  <c r="BC155" i="85"/>
  <c r="BC139" i="85"/>
  <c r="BC95" i="85"/>
  <c r="BC71" i="85"/>
  <c r="BC126" i="85"/>
  <c r="BC106" i="85"/>
  <c r="BC145" i="85"/>
  <c r="BC137" i="85"/>
  <c r="BC34" i="85"/>
  <c r="BC78" i="85"/>
  <c r="BC46" i="85"/>
  <c r="BC29" i="85"/>
  <c r="BC93" i="85"/>
  <c r="BC37" i="85"/>
  <c r="BC45" i="85"/>
  <c r="BC86" i="85"/>
  <c r="AS161" i="85"/>
  <c r="I29" i="85" s="1"/>
  <c r="K29" i="85" s="1"/>
  <c r="C29" i="85" s="1"/>
  <c r="F29" i="85" s="1"/>
  <c r="BC56" i="85"/>
  <c r="BC47" i="85"/>
  <c r="AQ161" i="85"/>
  <c r="I27" i="85" s="1"/>
  <c r="BC284" i="85"/>
  <c r="BC293" i="85"/>
  <c r="BC250" i="85"/>
  <c r="BC304" i="85"/>
  <c r="BC265" i="85"/>
  <c r="BC236" i="85"/>
  <c r="BC316" i="85"/>
  <c r="BC287" i="85"/>
  <c r="BC278" i="85"/>
  <c r="BC206" i="85"/>
  <c r="BC305" i="85"/>
  <c r="BC193" i="85"/>
  <c r="BC168" i="85"/>
  <c r="BC277" i="85"/>
  <c r="BC318" i="85"/>
  <c r="BC295" i="85"/>
  <c r="BC286" i="85"/>
  <c r="BC272" i="85"/>
  <c r="BC281" i="85"/>
  <c r="BC225" i="85"/>
  <c r="BC185" i="85"/>
  <c r="BC171" i="85"/>
  <c r="BC180" i="85"/>
  <c r="BC220" i="85"/>
  <c r="BC301" i="85"/>
  <c r="BC176" i="85"/>
  <c r="BC269" i="85"/>
  <c r="BC189" i="85"/>
  <c r="BC174" i="85"/>
  <c r="BC292" i="85"/>
  <c r="BC264" i="85"/>
  <c r="BC289" i="85"/>
  <c r="BC313" i="85"/>
  <c r="BC237" i="85"/>
  <c r="BC285" i="85"/>
  <c r="BC249" i="85"/>
  <c r="BC181" i="85"/>
  <c r="BC303" i="85"/>
  <c r="BC294" i="85"/>
  <c r="BC244" i="85"/>
  <c r="BC233" i="85"/>
  <c r="BC260" i="85"/>
  <c r="BC169" i="85"/>
  <c r="BC224" i="85"/>
  <c r="BC201" i="85"/>
  <c r="BC204" i="85"/>
  <c r="BC184" i="85"/>
  <c r="BC242" i="85"/>
  <c r="BC288" i="85"/>
  <c r="BC273" i="85"/>
  <c r="BC297" i="85"/>
  <c r="BC172" i="85"/>
  <c r="BC173" i="85"/>
  <c r="BC317" i="85"/>
  <c r="BC211" i="85"/>
  <c r="BC190" i="85"/>
  <c r="BC212" i="85"/>
  <c r="BC302" i="85"/>
  <c r="BC258" i="85"/>
  <c r="BC252" i="85"/>
  <c r="BC261" i="85"/>
  <c r="BC192" i="85"/>
  <c r="BC276" i="85"/>
  <c r="BC310" i="85"/>
  <c r="BC266" i="85"/>
  <c r="BC234" i="85"/>
  <c r="BC309" i="85"/>
  <c r="BC279" i="85"/>
  <c r="BC296" i="85"/>
  <c r="BC222" i="85"/>
  <c r="BC232" i="85"/>
  <c r="BC217" i="85"/>
  <c r="BC253" i="85"/>
  <c r="BC177" i="85"/>
  <c r="BC268" i="85"/>
  <c r="BC219" i="85"/>
  <c r="BC188" i="85"/>
  <c r="BC257" i="85"/>
  <c r="BC228" i="85"/>
  <c r="BC216" i="85"/>
  <c r="BC182" i="85"/>
  <c r="BC167" i="85"/>
  <c r="BC161" i="85" l="1"/>
  <c r="BC320" i="85"/>
  <c r="C56" i="85"/>
  <c r="K78" i="85"/>
  <c r="Q89" i="44" l="1"/>
  <c r="P89" i="44"/>
  <c r="O89" i="44"/>
  <c r="O93" i="44" s="1"/>
  <c r="N89" i="44"/>
  <c r="M89" i="44"/>
  <c r="M93" i="44" s="1"/>
  <c r="L89" i="44"/>
  <c r="L93" i="44" s="1"/>
  <c r="K89" i="44"/>
  <c r="K93" i="44" s="1"/>
  <c r="J89" i="44"/>
  <c r="J93" i="44" s="1"/>
  <c r="I89" i="44"/>
  <c r="I93" i="44" s="1"/>
  <c r="H89" i="44"/>
  <c r="G89" i="44"/>
  <c r="F89" i="44"/>
  <c r="E89" i="44"/>
  <c r="Q88" i="44"/>
  <c r="P88" i="44"/>
  <c r="O88" i="44"/>
  <c r="N88" i="44"/>
  <c r="M88" i="44"/>
  <c r="L88" i="44"/>
  <c r="K88" i="44"/>
  <c r="J88" i="44"/>
  <c r="I88" i="44"/>
  <c r="H88" i="44"/>
  <c r="G88" i="44"/>
  <c r="F88" i="44"/>
  <c r="E88" i="44"/>
  <c r="D89" i="44"/>
  <c r="D93" i="44" s="1"/>
  <c r="D88" i="44"/>
  <c r="C88" i="44"/>
  <c r="J74" i="44"/>
  <c r="J78" i="44" s="1"/>
  <c r="I74" i="44"/>
  <c r="H74" i="44"/>
  <c r="G74" i="44"/>
  <c r="F74" i="44"/>
  <c r="F78" i="44" s="1"/>
  <c r="E74" i="44"/>
  <c r="E78" i="44" s="1"/>
  <c r="D74" i="44"/>
  <c r="D78" i="44" s="1"/>
  <c r="Q73" i="44"/>
  <c r="P73" i="44"/>
  <c r="O73" i="44"/>
  <c r="N73" i="44"/>
  <c r="M73" i="44"/>
  <c r="L73" i="44"/>
  <c r="K73" i="44"/>
  <c r="J73" i="44"/>
  <c r="I73" i="44"/>
  <c r="H73" i="44"/>
  <c r="G73" i="44"/>
  <c r="F73" i="44"/>
  <c r="E73" i="44"/>
  <c r="D73" i="44"/>
  <c r="C73" i="44"/>
  <c r="C91" i="44"/>
  <c r="C90" i="44"/>
  <c r="Q93" i="44"/>
  <c r="P93" i="44"/>
  <c r="N93" i="44"/>
  <c r="H93" i="44"/>
  <c r="G93" i="44"/>
  <c r="F93" i="44"/>
  <c r="E93" i="44"/>
  <c r="C76" i="44"/>
  <c r="C75" i="44"/>
  <c r="Q74" i="44"/>
  <c r="Q78" i="44" s="1"/>
  <c r="P74" i="44"/>
  <c r="P78" i="44" s="1"/>
  <c r="O74" i="44"/>
  <c r="O78" i="44" s="1"/>
  <c r="N74" i="44"/>
  <c r="N78" i="44" s="1"/>
  <c r="M74" i="44"/>
  <c r="M78" i="44" s="1"/>
  <c r="L74" i="44"/>
  <c r="L78" i="44" s="1"/>
  <c r="K74" i="44"/>
  <c r="K78" i="44" s="1"/>
  <c r="I78" i="44"/>
  <c r="H78" i="44"/>
  <c r="G78" i="44"/>
  <c r="H191" i="47" l="1"/>
  <c r="H190" i="47"/>
  <c r="H189" i="47"/>
  <c r="Q59" i="44" l="1"/>
  <c r="P59" i="44"/>
  <c r="P63" i="44" s="1"/>
  <c r="O59" i="44"/>
  <c r="O63" i="44" s="1"/>
  <c r="N59" i="44"/>
  <c r="M59" i="44"/>
  <c r="M63" i="44" s="1"/>
  <c r="L59" i="44"/>
  <c r="L63" i="44" s="1"/>
  <c r="K59" i="44"/>
  <c r="K63" i="44" s="1"/>
  <c r="J59" i="44"/>
  <c r="J63" i="44" s="1"/>
  <c r="I59" i="44"/>
  <c r="H59" i="44"/>
  <c r="H63" i="44" s="1"/>
  <c r="G59" i="44"/>
  <c r="G63" i="44" s="1"/>
  <c r="F59" i="44"/>
  <c r="E59" i="44"/>
  <c r="E63" i="44" s="1"/>
  <c r="D59" i="44"/>
  <c r="D63" i="44" s="1"/>
  <c r="Q44" i="44"/>
  <c r="Q48" i="44" s="1"/>
  <c r="P44" i="44"/>
  <c r="O44" i="44"/>
  <c r="O48" i="44" s="1"/>
  <c r="N44" i="44"/>
  <c r="N48" i="44" s="1"/>
  <c r="M44" i="44"/>
  <c r="M48" i="44" s="1"/>
  <c r="L44" i="44"/>
  <c r="L48" i="44" s="1"/>
  <c r="K44" i="44"/>
  <c r="J44" i="44"/>
  <c r="J48" i="44" s="1"/>
  <c r="I44" i="44"/>
  <c r="I48" i="44" s="1"/>
  <c r="H44" i="44"/>
  <c r="H48" i="44" s="1"/>
  <c r="G44" i="44"/>
  <c r="G48" i="44" s="1"/>
  <c r="F44" i="44"/>
  <c r="F48" i="44" s="1"/>
  <c r="E44" i="44"/>
  <c r="E48" i="44" s="1"/>
  <c r="D44" i="44"/>
  <c r="Q58" i="44"/>
  <c r="P58" i="44"/>
  <c r="O58" i="44"/>
  <c r="N58" i="44"/>
  <c r="M58" i="44"/>
  <c r="L58" i="44"/>
  <c r="K58" i="44"/>
  <c r="J58" i="44"/>
  <c r="I58" i="44"/>
  <c r="H58" i="44"/>
  <c r="G58" i="44"/>
  <c r="F58" i="44"/>
  <c r="E58" i="44"/>
  <c r="D58" i="44"/>
  <c r="C58" i="44"/>
  <c r="Q43" i="44"/>
  <c r="P43" i="44"/>
  <c r="O43" i="44"/>
  <c r="N43" i="44"/>
  <c r="M43" i="44"/>
  <c r="L43" i="44"/>
  <c r="K43" i="44"/>
  <c r="J43" i="44"/>
  <c r="I43" i="44"/>
  <c r="H43" i="44"/>
  <c r="G43" i="44"/>
  <c r="F43" i="44"/>
  <c r="E43" i="44"/>
  <c r="D43" i="44"/>
  <c r="C43" i="44"/>
  <c r="C61" i="44"/>
  <c r="C60" i="44"/>
  <c r="Q63" i="44"/>
  <c r="N63" i="44"/>
  <c r="I63" i="44"/>
  <c r="F63" i="44"/>
  <c r="C46" i="44"/>
  <c r="C45" i="44"/>
  <c r="P48" i="44"/>
  <c r="K48" i="44"/>
  <c r="D48" i="44"/>
  <c r="AE296" i="79" l="1"/>
  <c r="AF296" i="79"/>
  <c r="AG296" i="79"/>
  <c r="AH296" i="79"/>
  <c r="AI296" i="79"/>
  <c r="AJ296" i="79"/>
  <c r="AK296" i="79"/>
  <c r="AL296" i="79"/>
  <c r="AM296" i="79"/>
  <c r="AN296" i="79"/>
  <c r="AE299" i="79"/>
  <c r="AF299" i="79"/>
  <c r="AG299" i="79"/>
  <c r="AH299" i="79"/>
  <c r="AI299" i="79"/>
  <c r="AJ299" i="79"/>
  <c r="AK299" i="79"/>
  <c r="AL299" i="79"/>
  <c r="AM299" i="79"/>
  <c r="AN299" i="79"/>
  <c r="AE302" i="79"/>
  <c r="AF302" i="79"/>
  <c r="AG302" i="79"/>
  <c r="AH302" i="79"/>
  <c r="AI302" i="79"/>
  <c r="AJ302" i="79"/>
  <c r="AK302" i="79"/>
  <c r="AL302" i="79"/>
  <c r="AM302" i="79"/>
  <c r="AN302" i="79"/>
  <c r="AE305" i="79"/>
  <c r="AF305" i="79"/>
  <c r="AG305" i="79"/>
  <c r="AH305" i="79"/>
  <c r="AI305" i="79"/>
  <c r="AJ305" i="79"/>
  <c r="AK305" i="79"/>
  <c r="AL305" i="79"/>
  <c r="AM305" i="79"/>
  <c r="AN305" i="79"/>
  <c r="AE309" i="79"/>
  <c r="AF309" i="79"/>
  <c r="AG309" i="79"/>
  <c r="AH309" i="79"/>
  <c r="AI309" i="79"/>
  <c r="AJ309" i="79"/>
  <c r="AK309" i="79"/>
  <c r="AL309" i="79"/>
  <c r="AM309" i="79"/>
  <c r="AN309" i="79"/>
  <c r="H188" i="47" l="1"/>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Q1217" i="79" l="1"/>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I29" i="45"/>
  <c r="J29" i="45"/>
  <c r="K29" i="45"/>
  <c r="L29" i="45"/>
  <c r="M29" i="45"/>
  <c r="N29" i="45"/>
  <c r="D29" i="45"/>
  <c r="E22" i="45"/>
  <c r="F22" i="45"/>
  <c r="G22" i="45"/>
  <c r="H22" i="45"/>
  <c r="I22" i="45"/>
  <c r="J22" i="45"/>
  <c r="K22" i="45"/>
  <c r="L22" i="45"/>
  <c r="M22" i="45"/>
  <c r="N22" i="45"/>
  <c r="D22" i="45"/>
  <c r="I119" i="44"/>
  <c r="H118" i="44"/>
  <c r="AM72" i="46"/>
  <c r="AM23" i="46"/>
  <c r="H116" i="44"/>
  <c r="I116" i="44"/>
  <c r="J116" i="44"/>
  <c r="K116" i="44"/>
  <c r="L116" i="44"/>
  <c r="M116" i="44"/>
  <c r="N116" i="44"/>
  <c r="O116" i="44"/>
  <c r="P116" i="44"/>
  <c r="Q116" i="44"/>
  <c r="H117" i="44"/>
  <c r="I117" i="44"/>
  <c r="J117" i="44"/>
  <c r="K117" i="44"/>
  <c r="L117" i="44"/>
  <c r="M117" i="44"/>
  <c r="N117" i="44"/>
  <c r="O117" i="44"/>
  <c r="P117" i="44"/>
  <c r="Q117" i="44"/>
  <c r="I118" i="44"/>
  <c r="J118" i="44"/>
  <c r="K118" i="44"/>
  <c r="L118" i="44"/>
  <c r="M118" i="44"/>
  <c r="N118" i="44"/>
  <c r="O118" i="44"/>
  <c r="P118" i="44"/>
  <c r="Q118" i="44"/>
  <c r="H119" i="44"/>
  <c r="J119" i="44"/>
  <c r="K119" i="44"/>
  <c r="L119" i="44"/>
  <c r="M119" i="44"/>
  <c r="N119" i="44"/>
  <c r="O119" i="44"/>
  <c r="P119" i="44"/>
  <c r="Q119"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L23" i="45" l="1"/>
  <c r="C131" i="45" s="1"/>
  <c r="M30" i="45"/>
  <c r="D132" i="45" s="1"/>
  <c r="AK1628" i="79"/>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C135" i="45"/>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C134" i="45"/>
  <c r="E23" i="45"/>
  <c r="C124" i="45" s="1"/>
  <c r="D135" i="45"/>
  <c r="D134" i="45"/>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S1541" i="79"/>
  <c r="Q1348"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S1536" i="79"/>
  <c r="AS1533" i="79"/>
  <c r="AS1530" i="79"/>
  <c r="AS1527" i="79"/>
  <c r="AS1524" i="79"/>
  <c r="AS1521" i="79"/>
  <c r="AS1518" i="79"/>
  <c r="AS1515" i="79"/>
  <c r="AS1512" i="79"/>
  <c r="AS1509" i="79"/>
  <c r="AS1506" i="79"/>
  <c r="AS1503" i="79"/>
  <c r="AS1500" i="79"/>
  <c r="AS1497" i="79"/>
  <c r="AS1493" i="79"/>
  <c r="AS1490" i="79"/>
  <c r="AS1487" i="79"/>
  <c r="AS1483" i="79"/>
  <c r="AS1480" i="79"/>
  <c r="AS1477" i="79"/>
  <c r="AS1474" i="79"/>
  <c r="AS1471" i="79"/>
  <c r="AS1468" i="79"/>
  <c r="AS1465" i="79"/>
  <c r="AS1462" i="79"/>
  <c r="AS1458" i="79"/>
  <c r="AS1455" i="79"/>
  <c r="AS1452" i="79"/>
  <c r="AS1449" i="79"/>
  <c r="AS1444" i="79"/>
  <c r="AS1441" i="79"/>
  <c r="AS1438" i="79"/>
  <c r="AS1435" i="79"/>
  <c r="AS1431" i="79"/>
  <c r="AS1428" i="79"/>
  <c r="AS1424" i="79"/>
  <c r="AS1420" i="79"/>
  <c r="AS1417" i="79"/>
  <c r="AS1414" i="79"/>
  <c r="AS1410" i="79"/>
  <c r="AS1407" i="79"/>
  <c r="AS1404" i="79"/>
  <c r="AS1401" i="79"/>
  <c r="AS1398" i="79"/>
  <c r="AS1394" i="79"/>
  <c r="AS1391" i="79"/>
  <c r="AS1388" i="79"/>
  <c r="AS1385" i="79"/>
  <c r="AS1382" i="79"/>
  <c r="R1350" i="79"/>
  <c r="D1350" i="79"/>
  <c r="Q1343" i="79"/>
  <c r="Q1340" i="79"/>
  <c r="Q1337" i="79"/>
  <c r="Q1334" i="79"/>
  <c r="Q1331" i="79"/>
  <c r="Q1328" i="79"/>
  <c r="Q1325" i="79"/>
  <c r="Q1319" i="79"/>
  <c r="Q1316" i="79"/>
  <c r="Q1313" i="79"/>
  <c r="Q1310" i="79"/>
  <c r="Q1307" i="79"/>
  <c r="Q1304" i="79"/>
  <c r="Q1300" i="79"/>
  <c r="Q1297" i="79"/>
  <c r="Q1294" i="79"/>
  <c r="Q1290" i="79"/>
  <c r="Q1287" i="79"/>
  <c r="Q1284" i="79"/>
  <c r="Q1281" i="79"/>
  <c r="Q1278" i="79"/>
  <c r="Q1275" i="79"/>
  <c r="Q1272" i="79"/>
  <c r="Q1269" i="79"/>
  <c r="Q1251" i="79"/>
  <c r="Q1248" i="79"/>
  <c r="Q1245" i="79"/>
  <c r="Q1242" i="79"/>
  <c r="Q1238" i="79"/>
  <c r="Q1235" i="79"/>
  <c r="Q1231" i="79"/>
  <c r="Q1227" i="79"/>
  <c r="Q1224" i="79"/>
  <c r="Q1221" i="79"/>
  <c r="L135" i="45"/>
  <c r="M135" i="45"/>
  <c r="P135" i="45"/>
  <c r="P17" i="45"/>
  <c r="I135" i="45" l="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O135" i="45"/>
  <c r="K135" i="45"/>
  <c r="N135" i="45"/>
  <c r="J135" i="45"/>
  <c r="G135" i="45"/>
  <c r="F135" i="45"/>
  <c r="H135" i="45"/>
  <c r="E135"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K27" i="85"/>
  <c r="K49" i="85" l="1"/>
  <c r="C27" i="85"/>
  <c r="Q184" i="79"/>
  <c r="F27" i="85" l="1"/>
  <c r="F40" i="85"/>
  <c r="F41" i="85" s="1"/>
  <c r="F42" i="85" s="1"/>
  <c r="F43" i="85" s="1"/>
  <c r="R960" i="79"/>
  <c r="F44" i="85" l="1"/>
  <c r="F45" i="85" s="1"/>
  <c r="E103" i="44"/>
  <c r="AS139" i="79" l="1"/>
  <c r="Q105" i="44"/>
  <c r="P105" i="44"/>
  <c r="O105" i="44"/>
  <c r="N105" i="44"/>
  <c r="M105" i="44"/>
  <c r="L105" i="44"/>
  <c r="K105" i="44"/>
  <c r="J105" i="44"/>
  <c r="I105" i="44"/>
  <c r="H105" i="44"/>
  <c r="R1155" i="79" l="1"/>
  <c r="R765" i="79"/>
  <c r="R575" i="79"/>
  <c r="R385" i="79"/>
  <c r="R195" i="79"/>
  <c r="V536" i="46"/>
  <c r="V127" i="46"/>
  <c r="D195" i="79"/>
  <c r="Q641" i="79" l="1"/>
  <c r="Q451" i="79"/>
  <c r="Q261" i="79"/>
  <c r="Q71" i="79"/>
  <c r="Q1148" i="79" l="1"/>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Q85" i="79" l="1"/>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R305" i="79"/>
  <c r="AQ305" i="79"/>
  <c r="AP305" i="79"/>
  <c r="AO305" i="79"/>
  <c r="AR302" i="79"/>
  <c r="AQ302" i="79"/>
  <c r="AP302" i="79"/>
  <c r="AO302" i="79"/>
  <c r="AR299" i="79"/>
  <c r="AQ299" i="79"/>
  <c r="AP299" i="79"/>
  <c r="AO299" i="79"/>
  <c r="AR296" i="79"/>
  <c r="AQ296" i="79"/>
  <c r="AP296" i="79"/>
  <c r="AO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P472" i="46"/>
  <c r="AO472" i="46"/>
  <c r="AN472" i="46"/>
  <c r="AM472" i="46"/>
  <c r="AZ469" i="46"/>
  <c r="AY469" i="46"/>
  <c r="AX469" i="46"/>
  <c r="AW469" i="46"/>
  <c r="AV469" i="46"/>
  <c r="AU469" i="46"/>
  <c r="AT469" i="46"/>
  <c r="AS469" i="46"/>
  <c r="AR469" i="46"/>
  <c r="AQ469" i="46"/>
  <c r="AP469" i="46"/>
  <c r="AO469" i="46"/>
  <c r="AN469" i="46"/>
  <c r="AM469" i="46"/>
  <c r="AZ466" i="46"/>
  <c r="AY466" i="46"/>
  <c r="AX466" i="46"/>
  <c r="AW466" i="46"/>
  <c r="AV466" i="46"/>
  <c r="AU466" i="46"/>
  <c r="AT466" i="46"/>
  <c r="AS466" i="46"/>
  <c r="AR466" i="46"/>
  <c r="AQ466" i="46"/>
  <c r="AP466" i="46"/>
  <c r="AO466" i="46"/>
  <c r="AN466" i="46"/>
  <c r="AM466" i="46"/>
  <c r="AZ463" i="46"/>
  <c r="AY463" i="46"/>
  <c r="AX463" i="46"/>
  <c r="AW463" i="46"/>
  <c r="AV463" i="46"/>
  <c r="AU463" i="46"/>
  <c r="AT463" i="46"/>
  <c r="AS463" i="46"/>
  <c r="AR463" i="46"/>
  <c r="AQ463" i="46"/>
  <c r="AP463" i="46"/>
  <c r="AO463" i="46"/>
  <c r="AN463" i="46"/>
  <c r="AM463" i="46"/>
  <c r="AZ460" i="46"/>
  <c r="AY460" i="46"/>
  <c r="AX460" i="46"/>
  <c r="AW460" i="46"/>
  <c r="AV460" i="46"/>
  <c r="AU460" i="46"/>
  <c r="AT460" i="46"/>
  <c r="AS460" i="46"/>
  <c r="AR460" i="46"/>
  <c r="AQ460" i="46"/>
  <c r="AP460" i="46"/>
  <c r="AO460" i="46"/>
  <c r="AN460" i="46"/>
  <c r="AM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M444" i="46"/>
  <c r="AZ441" i="46"/>
  <c r="AY441" i="46"/>
  <c r="AX441" i="46"/>
  <c r="AW441" i="46"/>
  <c r="AV441" i="46"/>
  <c r="AU441" i="46"/>
  <c r="AT441" i="46"/>
  <c r="AS441" i="46"/>
  <c r="AR441" i="46"/>
  <c r="AQ441" i="46"/>
  <c r="AP441" i="46"/>
  <c r="AO441" i="46"/>
  <c r="AN441" i="46"/>
  <c r="AM441" i="46"/>
  <c r="AZ438" i="46"/>
  <c r="AY438" i="46"/>
  <c r="AX438" i="46"/>
  <c r="AW438" i="46"/>
  <c r="AV438" i="46"/>
  <c r="AU438" i="46"/>
  <c r="AT438" i="46"/>
  <c r="AS438" i="46"/>
  <c r="AR438" i="46"/>
  <c r="AQ438" i="46"/>
  <c r="AP438" i="46"/>
  <c r="AO438" i="46"/>
  <c r="AN438" i="46"/>
  <c r="AM438" i="46"/>
  <c r="AZ435" i="46"/>
  <c r="AY435" i="46"/>
  <c r="AX435" i="46"/>
  <c r="AW435" i="46"/>
  <c r="AV435" i="46"/>
  <c r="AU435" i="46"/>
  <c r="AT435" i="46"/>
  <c r="AS435" i="46"/>
  <c r="AR435" i="46"/>
  <c r="AQ435" i="46"/>
  <c r="AP435" i="46"/>
  <c r="AO435" i="46"/>
  <c r="AN435" i="46"/>
  <c r="AM435" i="46"/>
  <c r="AZ432" i="46"/>
  <c r="AY432" i="46"/>
  <c r="AX432" i="46"/>
  <c r="AW432" i="46"/>
  <c r="AV432" i="46"/>
  <c r="AU432" i="46"/>
  <c r="AT432" i="46"/>
  <c r="AS432" i="46"/>
  <c r="AR432" i="46"/>
  <c r="AQ432" i="46"/>
  <c r="AP432" i="46"/>
  <c r="AO432" i="46"/>
  <c r="AN432" i="46"/>
  <c r="AM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K783" i="79" l="1"/>
  <c r="AF785" i="79"/>
  <c r="AF783" i="79"/>
  <c r="AF784" i="79"/>
  <c r="AF781" i="79"/>
  <c r="AF782" i="79"/>
  <c r="AK977" i="79"/>
  <c r="AF977" i="79"/>
  <c r="AF960" i="79"/>
  <c r="AG1173" i="79"/>
  <c r="AG1174" i="79"/>
  <c r="AG598" i="79"/>
  <c r="AG597" i="79"/>
  <c r="AG596" i="79"/>
  <c r="AG960" i="79"/>
  <c r="AG211" i="79"/>
  <c r="AH598" i="79"/>
  <c r="AH596" i="79"/>
  <c r="AH597" i="79"/>
  <c r="AI598" i="79"/>
  <c r="AI597" i="79"/>
  <c r="AI596" i="79"/>
  <c r="AG781" i="79"/>
  <c r="AI977" i="79"/>
  <c r="AK1155" i="79"/>
  <c r="AF1173" i="79"/>
  <c r="AF1177" i="79"/>
  <c r="AF1179" i="79"/>
  <c r="AF1174" i="79"/>
  <c r="AF1178" i="79"/>
  <c r="AF1176" i="79"/>
  <c r="AF1175" i="79"/>
  <c r="AF978" i="79"/>
  <c r="AF982" i="79"/>
  <c r="AF979" i="79"/>
  <c r="AF983" i="79"/>
  <c r="AF981" i="79"/>
  <c r="AF980" i="79"/>
  <c r="AF984" i="79"/>
  <c r="AF786" i="79"/>
  <c r="AF787" i="79"/>
  <c r="AF788" i="79"/>
  <c r="AF789" i="79"/>
  <c r="AJ597" i="79"/>
  <c r="AJ596" i="79"/>
  <c r="AJ598" i="79"/>
  <c r="AJ599" i="79"/>
  <c r="AG599" i="79"/>
  <c r="AK596" i="79"/>
  <c r="AK597" i="79"/>
  <c r="AK599" i="79"/>
  <c r="AK598" i="79"/>
  <c r="AO597" i="79"/>
  <c r="AO599" i="79"/>
  <c r="AO596" i="79"/>
  <c r="AO598" i="79"/>
  <c r="AN598" i="79"/>
  <c r="AN597" i="79"/>
  <c r="AN599" i="79"/>
  <c r="AN596" i="79"/>
  <c r="AH599" i="79"/>
  <c r="AL596" i="79"/>
  <c r="AL598" i="79"/>
  <c r="AL599" i="79"/>
  <c r="AL597" i="79"/>
  <c r="AP599" i="79"/>
  <c r="AP598" i="79"/>
  <c r="AP596" i="79"/>
  <c r="AP597" i="79"/>
  <c r="AR596" i="79"/>
  <c r="AR599" i="79"/>
  <c r="AR598" i="79"/>
  <c r="AR597" i="79"/>
  <c r="AI599"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9" i="79"/>
  <c r="AE785" i="79"/>
  <c r="AE781" i="79"/>
  <c r="AE788" i="79"/>
  <c r="AE784" i="79"/>
  <c r="AE786" i="79"/>
  <c r="AE783" i="79"/>
  <c r="AE782" i="79"/>
  <c r="AE787" i="79"/>
  <c r="AE981" i="79"/>
  <c r="AE977" i="79"/>
  <c r="AE984" i="79"/>
  <c r="AE980" i="79"/>
  <c r="AE982" i="79"/>
  <c r="AE979"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101" i="44"/>
  <c r="O101" i="44"/>
  <c r="N101" i="44"/>
  <c r="L122" i="45"/>
  <c r="L28" i="44"/>
  <c r="K101"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102" i="44"/>
  <c r="K29" i="44"/>
  <c r="K33" i="44" s="1"/>
  <c r="N123" i="45"/>
  <c r="O123" i="45"/>
  <c r="P123" i="45"/>
  <c r="AW21" i="46"/>
  <c r="M123" i="45"/>
  <c r="AU21" i="46"/>
  <c r="Q14" i="44"/>
  <c r="Q18" i="44" s="1"/>
  <c r="Q29" i="44"/>
  <c r="Q33" i="44" s="1"/>
  <c r="Q102" i="44"/>
  <c r="AX21" i="46"/>
  <c r="AX159" i="46"/>
  <c r="AT159" i="46"/>
  <c r="AX295" i="46"/>
  <c r="AT295" i="46"/>
  <c r="AX430" i="46"/>
  <c r="AX554" i="46" s="1"/>
  <c r="AT430" i="46"/>
  <c r="AT554" i="46" s="1"/>
  <c r="AP960" i="79"/>
  <c r="K14" i="44"/>
  <c r="K18" i="44" s="1"/>
  <c r="O14" i="44"/>
  <c r="O18" i="44" s="1"/>
  <c r="O29" i="44"/>
  <c r="O33" i="44" s="1"/>
  <c r="O102" i="44"/>
  <c r="O113" i="44" s="1"/>
  <c r="AT21" i="46"/>
  <c r="AW159" i="46"/>
  <c r="AW295" i="46"/>
  <c r="AW430" i="46"/>
  <c r="AW554" i="46" s="1"/>
  <c r="M102" i="44"/>
  <c r="AZ21" i="46"/>
  <c r="AZ159" i="46"/>
  <c r="AV159" i="46"/>
  <c r="AZ295" i="46"/>
  <c r="AV295" i="46"/>
  <c r="AZ430" i="46"/>
  <c r="AZ554" i="46" s="1"/>
  <c r="AV430" i="46"/>
  <c r="AV554" i="46" s="1"/>
  <c r="AR960" i="79"/>
  <c r="AN960" i="79"/>
  <c r="N29" i="44"/>
  <c r="N33" i="44" s="1"/>
  <c r="K102"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101" i="44"/>
  <c r="R14" i="47"/>
  <c r="AV20" i="46"/>
  <c r="AZ294" i="46"/>
  <c r="AV294" i="46"/>
  <c r="Q28" i="44"/>
  <c r="M101"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102" i="44"/>
  <c r="P113" i="44" s="1"/>
  <c r="L102" i="44"/>
  <c r="L113" i="44" s="1"/>
  <c r="L101" i="44"/>
  <c r="K123" i="45"/>
  <c r="O28" i="44"/>
  <c r="H130" i="47"/>
  <c r="H131" i="47"/>
  <c r="H129" i="47"/>
  <c r="Q113" i="44" l="1"/>
  <c r="K113" i="44"/>
  <c r="C88" i="45"/>
  <c r="N113" i="44"/>
  <c r="M113" i="44"/>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114" i="44"/>
  <c r="P115" i="44"/>
  <c r="K112" i="44"/>
  <c r="K115" i="44"/>
  <c r="K114"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115" i="44"/>
  <c r="O114"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114" i="44"/>
  <c r="N115"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112" i="44"/>
  <c r="L114" i="44"/>
  <c r="L115" i="44"/>
  <c r="M115" i="44"/>
  <c r="M114"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115" i="44"/>
  <c r="Q114"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112" i="44"/>
  <c r="O112" i="44"/>
  <c r="M112" i="44"/>
  <c r="N112" i="44"/>
  <c r="N107" i="44"/>
  <c r="M111" i="44"/>
  <c r="M107" i="44"/>
  <c r="M110" i="44"/>
  <c r="M106" i="44"/>
  <c r="M108" i="44"/>
  <c r="M109" i="44"/>
  <c r="N104" i="44"/>
  <c r="N106" i="44"/>
  <c r="N110" i="44"/>
  <c r="N111" i="44"/>
  <c r="L110" i="44"/>
  <c r="L106" i="44"/>
  <c r="L111" i="44"/>
  <c r="L107" i="44"/>
  <c r="L109" i="44"/>
  <c r="L108" i="44"/>
  <c r="P110" i="44"/>
  <c r="P106" i="44"/>
  <c r="P109" i="44"/>
  <c r="P111" i="44"/>
  <c r="P107" i="44"/>
  <c r="P108" i="44"/>
  <c r="K109" i="44"/>
  <c r="K108" i="44"/>
  <c r="K110" i="44"/>
  <c r="K111" i="44"/>
  <c r="K107" i="44"/>
  <c r="K106" i="44"/>
  <c r="O109" i="44"/>
  <c r="O110" i="44"/>
  <c r="O106" i="44"/>
  <c r="O108" i="44"/>
  <c r="O111" i="44"/>
  <c r="O107" i="44"/>
  <c r="N109" i="44"/>
  <c r="N108" i="44"/>
  <c r="Q111" i="44"/>
  <c r="Q109" i="44"/>
  <c r="Q107" i="44"/>
  <c r="Q112" i="44"/>
  <c r="Q110" i="44"/>
  <c r="Q108" i="44"/>
  <c r="Q106" i="44"/>
  <c r="C67" i="45"/>
  <c r="K103" i="44"/>
  <c r="K104" i="44"/>
  <c r="O104" i="44"/>
  <c r="O103" i="44"/>
  <c r="C74" i="45"/>
  <c r="L103" i="44"/>
  <c r="L104" i="44"/>
  <c r="C81" i="45"/>
  <c r="M103" i="44"/>
  <c r="M104" i="44"/>
  <c r="N103" i="44"/>
  <c r="Q103" i="44"/>
  <c r="Q104" i="44"/>
  <c r="P104" i="44"/>
  <c r="P103"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5" i="79"/>
  <c r="AS429" i="46"/>
  <c r="J13" i="44"/>
  <c r="J102" i="44"/>
  <c r="J14" i="44"/>
  <c r="J18" i="44" s="1"/>
  <c r="AM294" i="46"/>
  <c r="D13" i="44"/>
  <c r="AQ158" i="46"/>
  <c r="H13" i="44"/>
  <c r="AM430" i="46"/>
  <c r="AM536" i="46" s="1"/>
  <c r="D14" i="44"/>
  <c r="D18" i="44" s="1"/>
  <c r="AE765" i="79"/>
  <c r="AQ295" i="46"/>
  <c r="H14" i="44"/>
  <c r="H18" i="44" s="1"/>
  <c r="AR158" i="46"/>
  <c r="I13" i="44"/>
  <c r="H123" i="45"/>
  <c r="I14" i="44"/>
  <c r="I18" i="44" s="1"/>
  <c r="AO429" i="46"/>
  <c r="F13" i="44"/>
  <c r="F102" i="44"/>
  <c r="F14" i="44"/>
  <c r="F18" i="44" s="1"/>
  <c r="AG765" i="79"/>
  <c r="AP429" i="46"/>
  <c r="G13" i="44"/>
  <c r="AP430" i="46"/>
  <c r="AP554" i="46" s="1"/>
  <c r="G14" i="44"/>
  <c r="G18" i="44" s="1"/>
  <c r="AP21" i="46"/>
  <c r="AM295" i="46"/>
  <c r="AS159" i="46"/>
  <c r="AP158" i="46"/>
  <c r="G123" i="45"/>
  <c r="AO159" i="46"/>
  <c r="AS430" i="46"/>
  <c r="AS554" i="46" s="1"/>
  <c r="I102" i="44"/>
  <c r="E102" i="44"/>
  <c r="AN429" i="46"/>
  <c r="AS158" i="46"/>
  <c r="AO158" i="46"/>
  <c r="H102" i="44"/>
  <c r="C123" i="45"/>
  <c r="F123" i="45"/>
  <c r="AS21" i="46"/>
  <c r="AR159" i="46"/>
  <c r="AN159" i="46"/>
  <c r="AS295" i="46"/>
  <c r="AO295" i="46"/>
  <c r="AQ294" i="46"/>
  <c r="AR430" i="46"/>
  <c r="AR554" i="46" s="1"/>
  <c r="AN430" i="46"/>
  <c r="AN536" i="46" s="1"/>
  <c r="AQ429" i="46"/>
  <c r="AR294" i="46"/>
  <c r="AR429" i="46"/>
  <c r="AN158" i="46"/>
  <c r="D102" i="44"/>
  <c r="G102" i="44"/>
  <c r="I123" i="45"/>
  <c r="E123" i="45"/>
  <c r="AR21" i="46"/>
  <c r="AN21" i="46"/>
  <c r="AQ159" i="46"/>
  <c r="AR295" i="46"/>
  <c r="AN295" i="46"/>
  <c r="AP294" i="46"/>
  <c r="AM429" i="46"/>
  <c r="AQ430" i="46"/>
  <c r="AQ554" i="46" s="1"/>
  <c r="AM158" i="46"/>
  <c r="AQ21" i="46"/>
  <c r="AM159" i="46"/>
  <c r="AP159" i="46"/>
  <c r="AS294" i="46"/>
  <c r="AO294" i="46"/>
  <c r="J114" i="44" l="1"/>
  <c r="J113" i="44"/>
  <c r="G114" i="44"/>
  <c r="G113" i="44"/>
  <c r="H114" i="44"/>
  <c r="H113" i="44"/>
  <c r="I114" i="44"/>
  <c r="I113" i="44"/>
  <c r="D114" i="44"/>
  <c r="D113" i="44"/>
  <c r="D112" i="44"/>
  <c r="E114" i="44"/>
  <c r="E113" i="44"/>
  <c r="F114" i="44"/>
  <c r="F113" i="44"/>
  <c r="D110" i="44"/>
  <c r="D111" i="44"/>
  <c r="I109" i="44"/>
  <c r="H109" i="44"/>
  <c r="E112" i="44"/>
  <c r="E111" i="44"/>
  <c r="E110" i="44"/>
  <c r="E109" i="44"/>
  <c r="F112" i="44"/>
  <c r="F111" i="44"/>
  <c r="F110" i="44"/>
  <c r="F109" i="44"/>
  <c r="J112" i="44"/>
  <c r="J11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112" i="44"/>
  <c r="H115" i="44"/>
  <c r="AK781" i="79"/>
  <c r="AK785" i="79"/>
  <c r="AK788" i="79"/>
  <c r="AK789" i="79"/>
  <c r="AK782" i="79"/>
  <c r="AK787"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I112" i="44"/>
  <c r="I115" i="44"/>
  <c r="AK1564" i="79"/>
  <c r="AK1567" i="79"/>
  <c r="AK1566" i="79"/>
  <c r="AK1568" i="79"/>
  <c r="AK1565" i="79"/>
  <c r="AJ595" i="79"/>
  <c r="AJ591" i="79"/>
  <c r="AJ593" i="79"/>
  <c r="AJ594" i="79"/>
  <c r="AJ592" i="79"/>
  <c r="AJ590" i="79"/>
  <c r="AJ960" i="79"/>
  <c r="AS960" i="79" s="1"/>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118" i="44"/>
  <c r="E116" i="44"/>
  <c r="E115" i="44"/>
  <c r="E119" i="44"/>
  <c r="E117" i="44"/>
  <c r="D115" i="44"/>
  <c r="D117" i="44"/>
  <c r="D118" i="44"/>
  <c r="D116" i="44"/>
  <c r="D119" i="44"/>
  <c r="E105" i="44"/>
  <c r="D109" i="44"/>
  <c r="D105"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112" i="44"/>
  <c r="G117" i="44"/>
  <c r="G118" i="44"/>
  <c r="G116" i="44"/>
  <c r="G115" i="44"/>
  <c r="G119" i="44"/>
  <c r="G109" i="44"/>
  <c r="G105" i="44"/>
  <c r="AH592" i="79"/>
  <c r="AH594" i="79"/>
  <c r="AH593" i="79"/>
  <c r="AH595" i="79"/>
  <c r="AH590" i="79"/>
  <c r="AH591" i="79"/>
  <c r="F115" i="44"/>
  <c r="F116" i="44"/>
  <c r="F119" i="44"/>
  <c r="F117" i="44"/>
  <c r="F118" i="44"/>
  <c r="F105" i="44"/>
  <c r="AG595" i="79"/>
  <c r="AG593" i="79"/>
  <c r="AG592" i="79"/>
  <c r="AG591" i="79"/>
  <c r="AG594" i="79"/>
  <c r="AG1155"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108" i="44"/>
  <c r="G106" i="44"/>
  <c r="G111" i="44"/>
  <c r="G107" i="44"/>
  <c r="G110" i="44"/>
  <c r="H110" i="44"/>
  <c r="H106" i="44"/>
  <c r="H111" i="44"/>
  <c r="H108" i="44"/>
  <c r="H107" i="44"/>
  <c r="E107" i="44"/>
  <c r="E108" i="44"/>
  <c r="E106" i="44"/>
  <c r="F108" i="44"/>
  <c r="F107" i="44"/>
  <c r="F106" i="44"/>
  <c r="J108" i="44"/>
  <c r="J111" i="44"/>
  <c r="J107" i="44"/>
  <c r="J109" i="44"/>
  <c r="J110" i="44"/>
  <c r="J106" i="44"/>
  <c r="D107" i="44"/>
  <c r="D106" i="44"/>
  <c r="D108" i="44"/>
  <c r="I111" i="44"/>
  <c r="I107" i="44"/>
  <c r="I110" i="44"/>
  <c r="I106" i="44"/>
  <c r="I108" i="44"/>
  <c r="J104" i="44"/>
  <c r="J103" i="44"/>
  <c r="D103" i="44"/>
  <c r="D104" i="44"/>
  <c r="G104" i="44"/>
  <c r="G103" i="44"/>
  <c r="H104" i="44"/>
  <c r="H103" i="44"/>
  <c r="E104" i="44"/>
  <c r="F104" i="44"/>
  <c r="F103" i="44"/>
  <c r="I103" i="44"/>
  <c r="I104"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S1155" i="79" l="1"/>
  <c r="AS1544" i="79"/>
  <c r="AS1350" i="79"/>
  <c r="AO977" i="79"/>
  <c r="AJ977" i="79"/>
  <c r="AL977" i="79"/>
  <c r="AP977" i="79"/>
  <c r="AM977" i="79"/>
  <c r="AQ977" i="79"/>
  <c r="AN977" i="79"/>
  <c r="AR977" i="79"/>
  <c r="D122" i="45"/>
  <c r="E122" i="45"/>
  <c r="F122" i="45"/>
  <c r="G122" i="45"/>
  <c r="H122" i="45"/>
  <c r="I122" i="45"/>
  <c r="C122" i="45"/>
  <c r="AF1353" i="79" l="1"/>
  <c r="AF1581" i="79"/>
  <c r="AF1688" i="79"/>
  <c r="AF1691" i="79" s="1"/>
  <c r="AF1547" i="79"/>
  <c r="AF768" i="79"/>
  <c r="AF1158" i="79"/>
  <c r="AF1166" i="79" s="1"/>
  <c r="AF1634" i="79"/>
  <c r="AF963" i="79"/>
  <c r="AF1661" i="79"/>
  <c r="AE1634" i="79"/>
  <c r="AE1581" i="79"/>
  <c r="AE963" i="79"/>
  <c r="AE768" i="79"/>
  <c r="AE773" i="79" s="1"/>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I1557" i="79" s="1"/>
  <c r="AK1581" i="79"/>
  <c r="AH1688" i="79"/>
  <c r="AH1691" i="79" s="1"/>
  <c r="AG1661" i="79"/>
  <c r="AJ1634" i="79"/>
  <c r="AJ1661" i="79"/>
  <c r="AI1634" i="79"/>
  <c r="AI1661" i="79"/>
  <c r="AG1634" i="79"/>
  <c r="AJ1688" i="79"/>
  <c r="AJ1691" i="79" s="1"/>
  <c r="O17" i="45"/>
  <c r="N17" i="45"/>
  <c r="M17" i="45"/>
  <c r="L17" i="45"/>
  <c r="AK1557" i="79" l="1"/>
  <c r="AK1555" i="79"/>
  <c r="AF1557" i="79"/>
  <c r="AF1558" i="79"/>
  <c r="AQ136" i="46"/>
  <c r="AQ141" i="46"/>
  <c r="AS147" i="46"/>
  <c r="AK1608" i="79" s="1"/>
  <c r="AS148" i="46"/>
  <c r="AK1635" i="79" s="1"/>
  <c r="AQ144" i="46"/>
  <c r="AQ149" i="46"/>
  <c r="AI1662" i="79" s="1"/>
  <c r="AS141" i="46"/>
  <c r="AS137" i="46"/>
  <c r="AQ148" i="46"/>
  <c r="AI1635" i="79" s="1"/>
  <c r="AQ142" i="46"/>
  <c r="AS145" i="46"/>
  <c r="AK1548" i="79" s="1"/>
  <c r="AS150" i="46"/>
  <c r="AK1689" i="79" s="1"/>
  <c r="AQ137" i="46"/>
  <c r="AQ150" i="46"/>
  <c r="AI1689" i="79" s="1"/>
  <c r="AS142" i="46"/>
  <c r="AS138" i="46"/>
  <c r="AQ135" i="46"/>
  <c r="AQ145" i="46"/>
  <c r="AS149" i="46"/>
  <c r="AK1662" i="79" s="1"/>
  <c r="AS146" i="46"/>
  <c r="AK1582" i="79" s="1"/>
  <c r="AQ139" i="46"/>
  <c r="AQ138" i="46"/>
  <c r="AS135" i="46"/>
  <c r="AS136" i="46"/>
  <c r="AQ143" i="46"/>
  <c r="AQ146" i="46"/>
  <c r="AI1582" i="79" s="1"/>
  <c r="AS139" i="46"/>
  <c r="AS140" i="46"/>
  <c r="AQ147" i="46"/>
  <c r="AQ140" i="46"/>
  <c r="AS143" i="46"/>
  <c r="AS144"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59" i="79"/>
  <c r="AF1163" i="79"/>
  <c r="AF1167" i="79"/>
  <c r="AF1164" i="79"/>
  <c r="AF1168" i="79"/>
  <c r="AF1160" i="79"/>
  <c r="AI1638" i="79"/>
  <c r="AI1636"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8" i="79"/>
  <c r="AG1559" i="79"/>
  <c r="AI1692" i="79"/>
  <c r="AI1696" i="79"/>
  <c r="AI1700"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1" i="79"/>
  <c r="AF1548" i="79"/>
  <c r="AF1559" i="79"/>
  <c r="AF1549" i="79"/>
  <c r="AF1355" i="79"/>
  <c r="AF1363" i="79"/>
  <c r="AF1354" i="79"/>
  <c r="AF1356" i="79"/>
  <c r="AF1364" i="79"/>
  <c r="AF1357"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8" i="79"/>
  <c r="AK1559" i="79"/>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6" i="79"/>
  <c r="AH1559" i="79"/>
  <c r="AH1549" i="79"/>
  <c r="AH1550" i="79"/>
  <c r="AH1558" i="79"/>
  <c r="AH1551"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8" i="79"/>
  <c r="AI1548" i="79"/>
  <c r="AI1549" i="79"/>
  <c r="AI1550" i="79"/>
  <c r="AI1559"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90" i="79"/>
  <c r="AK1698" i="79"/>
  <c r="AK1695" i="79"/>
  <c r="AK1699" i="79"/>
  <c r="AK1692" i="79"/>
  <c r="AK1696" i="79"/>
  <c r="AK1700" i="79"/>
  <c r="AK1693" i="79"/>
  <c r="AK1697" i="79"/>
  <c r="AJ1610" i="79"/>
  <c r="AJ1614" i="79"/>
  <c r="AJ1608" i="79"/>
  <c r="AJ1612" i="79"/>
  <c r="AJ1616" i="79"/>
  <c r="AJ1611" i="79"/>
  <c r="AJ1615" i="79"/>
  <c r="AJ1618" i="79"/>
  <c r="AJ1617" i="79"/>
  <c r="AJ1619" i="79"/>
  <c r="AJ1609" i="79"/>
  <c r="AK1636" i="79"/>
  <c r="AK1638" i="79"/>
  <c r="AK1641" i="79"/>
  <c r="AK164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J134" i="45"/>
  <c r="K134" i="45"/>
  <c r="O134" i="45"/>
  <c r="L134" i="45"/>
  <c r="M134" i="45"/>
  <c r="P134" i="45"/>
  <c r="N134" i="45"/>
  <c r="I134" i="45"/>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594" i="79" l="1"/>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I1167" i="79" s="1"/>
  <c r="AG1158" i="79"/>
  <c r="AG1165" i="79" s="1"/>
  <c r="AJ1158" i="79"/>
  <c r="AK1158" i="79"/>
  <c r="AK1167" i="79" s="1"/>
  <c r="AH1158" i="79"/>
  <c r="AE1165" i="79"/>
  <c r="AE1168" i="79"/>
  <c r="AE1164" i="79"/>
  <c r="AE1166" i="79"/>
  <c r="AE1167" i="79"/>
  <c r="AE1163" i="79"/>
  <c r="AE775" i="79"/>
  <c r="AE77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G971" i="79" l="1"/>
  <c r="AG968" i="79"/>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4" i="79"/>
  <c r="AI1355" i="79"/>
  <c r="AI1357" i="79"/>
  <c r="AI1363" i="79"/>
  <c r="AK1160" i="79"/>
  <c r="AK1168" i="79"/>
  <c r="AK1161" i="79"/>
  <c r="AK1165" i="79"/>
  <c r="AK1162" i="79"/>
  <c r="AK1166"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54" i="79"/>
  <c r="AH1363"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64"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63" i="79"/>
  <c r="AG1356" i="79"/>
  <c r="AG1364" i="79"/>
  <c r="AG1357"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3" i="79"/>
  <c r="AK1355" i="79"/>
  <c r="AK1356" i="79"/>
  <c r="AK1364"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E101" i="43"/>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101" i="44"/>
  <c r="F101" i="44"/>
  <c r="G101" i="44"/>
  <c r="H101" i="44"/>
  <c r="I101" i="44"/>
  <c r="J101" i="44"/>
  <c r="D101" i="44"/>
  <c r="AE576" i="79" s="1"/>
  <c r="AF388" i="79" l="1"/>
  <c r="AF394" i="79" s="1"/>
  <c r="AF578" i="79"/>
  <c r="AF582" i="79" s="1"/>
  <c r="AF198" i="79"/>
  <c r="AF200" i="79" s="1"/>
  <c r="AN130" i="46"/>
  <c r="AN404" i="46"/>
  <c r="AN539" i="46"/>
  <c r="AN268" i="46"/>
  <c r="AN269" i="46" s="1"/>
  <c r="AI1632" i="79"/>
  <c r="AI1648" i="79" s="1"/>
  <c r="H110" i="43" s="1"/>
  <c r="AL1579" i="79"/>
  <c r="AL1595" i="79" s="1"/>
  <c r="K102" i="43" s="1"/>
  <c r="AJ1545" i="79"/>
  <c r="AJ1561" i="79" s="1"/>
  <c r="I89" i="43" s="1"/>
  <c r="AN1351" i="79"/>
  <c r="AN1366" i="79" s="1"/>
  <c r="M86" i="43" s="1"/>
  <c r="AG1659" i="79"/>
  <c r="AG1675" i="79" s="1"/>
  <c r="F114" i="43" s="1"/>
  <c r="AM1632" i="79"/>
  <c r="AM1648" i="79" s="1"/>
  <c r="L110" i="43" s="1"/>
  <c r="AP1579" i="79"/>
  <c r="AP1595" i="79" s="1"/>
  <c r="O102" i="43" s="1"/>
  <c r="AN1545" i="79"/>
  <c r="AN1561" i="79" s="1"/>
  <c r="M89" i="43" s="1"/>
  <c r="AO1351" i="79"/>
  <c r="AO1366" i="79" s="1"/>
  <c r="N86" i="43" s="1"/>
  <c r="AK1659" i="79"/>
  <c r="AK1675" i="79" s="1"/>
  <c r="J114" i="43" s="1"/>
  <c r="AQ1632" i="79"/>
  <c r="AQ1648" i="79" s="1"/>
  <c r="P110" i="43" s="1"/>
  <c r="AR1545" i="79"/>
  <c r="AR1561" i="79" s="1"/>
  <c r="Q89" i="43" s="1"/>
  <c r="AJ1351" i="79"/>
  <c r="AJ1366" i="79" s="1"/>
  <c r="I86" i="43" s="1"/>
  <c r="AR1351" i="79"/>
  <c r="AR1366" i="79" s="1"/>
  <c r="Q86" i="43" s="1"/>
  <c r="AE1605" i="79"/>
  <c r="AE1621" i="79" s="1"/>
  <c r="AF1351" i="79"/>
  <c r="AF1366" i="79" s="1"/>
  <c r="E86" i="43" s="1"/>
  <c r="AO1659" i="79"/>
  <c r="AO1675" i="79" s="1"/>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59" i="79"/>
  <c r="AF1675" i="79" s="1"/>
  <c r="E114" i="43" s="1"/>
  <c r="E115" i="43" s="1"/>
  <c r="AG1686" i="79"/>
  <c r="AG1702" i="79" s="1"/>
  <c r="F118" i="43" s="1"/>
  <c r="AH1605" i="79"/>
  <c r="AH1621" i="79" s="1"/>
  <c r="G106" i="43" s="1"/>
  <c r="AI1351" i="79"/>
  <c r="AI1366" i="79" s="1"/>
  <c r="H86" i="43" s="1"/>
  <c r="AL1545" i="79"/>
  <c r="AL1561" i="79" s="1"/>
  <c r="K89" i="43" s="1"/>
  <c r="AQ1579" i="79"/>
  <c r="AQ1595" i="79" s="1"/>
  <c r="P102" i="43" s="1"/>
  <c r="AR1632" i="79"/>
  <c r="AR1648" i="79" s="1"/>
  <c r="Q110" i="43" s="1"/>
  <c r="AM1605" i="79"/>
  <c r="AM1621" i="79" s="1"/>
  <c r="L106" i="43" s="1"/>
  <c r="AM1545" i="79"/>
  <c r="AM1561" i="79" s="1"/>
  <c r="L89" i="43" s="1"/>
  <c r="AN1579" i="79"/>
  <c r="AN1595" i="79" s="1"/>
  <c r="M102" i="43" s="1"/>
  <c r="AO1632" i="79"/>
  <c r="AO1648" i="79" s="1"/>
  <c r="N110" i="43" s="1"/>
  <c r="AE1686" i="79"/>
  <c r="AE1702" i="79" s="1"/>
  <c r="AR1605" i="79"/>
  <c r="AR1621" i="79" s="1"/>
  <c r="Q106" i="43" s="1"/>
  <c r="AH1632" i="79"/>
  <c r="AH1648" i="79" s="1"/>
  <c r="G110" i="43" s="1"/>
  <c r="AI1659" i="79"/>
  <c r="AI1675" i="79" s="1"/>
  <c r="AJ1686" i="79"/>
  <c r="AJ1702" i="79" s="1"/>
  <c r="I118" i="43" s="1"/>
  <c r="AP1351" i="79"/>
  <c r="AP1366" i="79" s="1"/>
  <c r="O86" i="43" s="1"/>
  <c r="AI1545" i="79"/>
  <c r="AI1561" i="79" s="1"/>
  <c r="H89" i="43" s="1"/>
  <c r="AK1632" i="79"/>
  <c r="AK1648" i="79" s="1"/>
  <c r="J110" i="43" s="1"/>
  <c r="AQ1686" i="79"/>
  <c r="AQ1702" i="79" s="1"/>
  <c r="P118" i="43" s="1"/>
  <c r="AN1605" i="79"/>
  <c r="AN1621" i="79" s="1"/>
  <c r="M106" i="43" s="1"/>
  <c r="AE1659" i="79"/>
  <c r="AE1675" i="79" s="1"/>
  <c r="AH1351" i="79"/>
  <c r="AH1366" i="79" s="1"/>
  <c r="G86" i="43" s="1"/>
  <c r="AK1545" i="79"/>
  <c r="AK1561" i="79" s="1"/>
  <c r="J89" i="43" s="1"/>
  <c r="AJ1659" i="79"/>
  <c r="AJ1675" i="79" s="1"/>
  <c r="I114" i="43" s="1"/>
  <c r="AK1686" i="79"/>
  <c r="AK1702" i="79" s="1"/>
  <c r="J118" i="43" s="1"/>
  <c r="AL1605" i="79"/>
  <c r="AL1621" i="79" s="1"/>
  <c r="K106" i="43" s="1"/>
  <c r="AM1351" i="79"/>
  <c r="AM1366" i="79" s="1"/>
  <c r="L86" i="43" s="1"/>
  <c r="AP1545" i="79"/>
  <c r="AP1561" i="79" s="1"/>
  <c r="O89" i="43" s="1"/>
  <c r="AF1632" i="79"/>
  <c r="AF1648" i="79" s="1"/>
  <c r="E110" i="43" s="1"/>
  <c r="E111" i="43" s="1"/>
  <c r="AH1686" i="79"/>
  <c r="AH1702" i="79" s="1"/>
  <c r="G118" i="43" s="1"/>
  <c r="AQ1605" i="79"/>
  <c r="AQ1621" i="79" s="1"/>
  <c r="P106" i="43" s="1"/>
  <c r="AQ1545" i="79"/>
  <c r="AQ1561" i="79" s="1"/>
  <c r="P89" i="43" s="1"/>
  <c r="AR1579" i="79"/>
  <c r="AR1595" i="79" s="1"/>
  <c r="Q102" i="43" s="1"/>
  <c r="AH1659" i="79"/>
  <c r="AH1675" i="79" s="1"/>
  <c r="G114" i="43" s="1"/>
  <c r="AI1686" i="79"/>
  <c r="AI1702" i="79" s="1"/>
  <c r="H118" i="43" s="1"/>
  <c r="AF1605" i="79"/>
  <c r="AF1621" i="79" s="1"/>
  <c r="E106" i="43" s="1"/>
  <c r="E107" i="43" s="1"/>
  <c r="AG1579" i="79"/>
  <c r="AG1595" i="79" s="1"/>
  <c r="F102" i="43" s="1"/>
  <c r="AL1632" i="79"/>
  <c r="AL1648" i="79" s="1"/>
  <c r="K110" i="43" s="1"/>
  <c r="AM1659" i="79"/>
  <c r="AM1675" i="79" s="1"/>
  <c r="L114" i="43" s="1"/>
  <c r="AN1686" i="79"/>
  <c r="AN1702" i="79" s="1"/>
  <c r="M118" i="43" s="1"/>
  <c r="AR1659" i="79"/>
  <c r="AR1675" i="79" s="1"/>
  <c r="Q114" i="43" s="1"/>
  <c r="AG1605" i="79"/>
  <c r="AG1621" i="79" s="1"/>
  <c r="F106" i="43" s="1"/>
  <c r="AL1351" i="79"/>
  <c r="AL1366" i="79" s="1"/>
  <c r="K86" i="43" s="1"/>
  <c r="AO1545" i="79"/>
  <c r="AO1561" i="79" s="1"/>
  <c r="N89" i="43" s="1"/>
  <c r="AN1659" i="79"/>
  <c r="AN1675" i="79" s="1"/>
  <c r="M114" i="43" s="1"/>
  <c r="AO1686" i="79"/>
  <c r="AO1702" i="79" s="1"/>
  <c r="N118" i="43" s="1"/>
  <c r="AP1605" i="79"/>
  <c r="AP1621" i="79" s="1"/>
  <c r="O106" i="43" s="1"/>
  <c r="AQ1351" i="79"/>
  <c r="AQ1366" i="79" s="1"/>
  <c r="P86" i="43" s="1"/>
  <c r="AI1579" i="79"/>
  <c r="AI1595" i="79" s="1"/>
  <c r="H102" i="43" s="1"/>
  <c r="AJ1632" i="79"/>
  <c r="AJ1648" i="79" s="1"/>
  <c r="I110" i="43" s="1"/>
  <c r="AL1686" i="79"/>
  <c r="AL1702" i="79" s="1"/>
  <c r="K118" i="43" s="1"/>
  <c r="AE1545" i="79"/>
  <c r="AF1579" i="79"/>
  <c r="AF1595" i="79" s="1"/>
  <c r="E102" i="43" s="1"/>
  <c r="E103" i="43" s="1"/>
  <c r="AG1632" i="79"/>
  <c r="AG1648" i="79" s="1"/>
  <c r="F110" i="43" s="1"/>
  <c r="AL1659" i="79"/>
  <c r="AL1675" i="79" s="1"/>
  <c r="K114" i="43" s="1"/>
  <c r="AM1686" i="79"/>
  <c r="AM1702" i="79" s="1"/>
  <c r="L118" i="43" s="1"/>
  <c r="AJ1605" i="79"/>
  <c r="AJ1621" i="79" s="1"/>
  <c r="I106" i="43" s="1"/>
  <c r="AK1579" i="79"/>
  <c r="AK1595" i="79" s="1"/>
  <c r="J102" i="43" s="1"/>
  <c r="AP1632" i="79"/>
  <c r="AP1648" i="79" s="1"/>
  <c r="O110" i="43" s="1"/>
  <c r="AQ1659" i="79"/>
  <c r="AQ1675" i="79" s="1"/>
  <c r="P114" i="43" s="1"/>
  <c r="AR1686" i="79"/>
  <c r="AR1702" i="79" s="1"/>
  <c r="Q118" i="43" s="1"/>
  <c r="AK1605" i="79"/>
  <c r="AK1621" i="79" s="1"/>
  <c r="J106" i="43" s="1"/>
  <c r="AE1632" i="79"/>
  <c r="AE1648" i="79" s="1"/>
  <c r="AE1351" i="79"/>
  <c r="AH1545" i="79"/>
  <c r="AH1561" i="79" s="1"/>
  <c r="G89" i="43" s="1"/>
  <c r="AM1579" i="79"/>
  <c r="AM1595" i="79" s="1"/>
  <c r="L102" i="43" s="1"/>
  <c r="AN1632" i="79"/>
  <c r="AN1648" i="79" s="1"/>
  <c r="M110" i="43" s="1"/>
  <c r="AP1686" i="79"/>
  <c r="AP1702" i="79" s="1"/>
  <c r="O118" i="43" s="1"/>
  <c r="AI1605" i="79"/>
  <c r="AI1621" i="79" s="1"/>
  <c r="H106" i="43" s="1"/>
  <c r="AJ1579" i="79"/>
  <c r="AJ1595" i="79" s="1"/>
  <c r="I102" i="43" s="1"/>
  <c r="AP1659" i="79"/>
  <c r="AP1675" i="79" s="1"/>
  <c r="O114" i="43" s="1"/>
  <c r="AO1579" i="79"/>
  <c r="AO1595" i="79" s="1"/>
  <c r="N102" i="43" s="1"/>
  <c r="AF1686" i="79"/>
  <c r="AF1702" i="79" s="1"/>
  <c r="E118" i="43" s="1"/>
  <c r="E119" i="43" s="1"/>
  <c r="AM130" i="46"/>
  <c r="AM404" i="46"/>
  <c r="AM539" i="46"/>
  <c r="AM268" i="46"/>
  <c r="AM269" i="46" s="1"/>
  <c r="H114" i="43"/>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E203" i="79"/>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S961" i="79" l="1"/>
  <c r="AE1366" i="79"/>
  <c r="AS1366" i="79" s="1"/>
  <c r="AS1351" i="79"/>
  <c r="AE1561" i="79"/>
  <c r="AS1561" i="79" s="1"/>
  <c r="AS1545" i="79"/>
  <c r="AS1156" i="79"/>
  <c r="E121" i="43"/>
  <c r="AF392" i="79"/>
  <c r="AF203" i="79"/>
  <c r="AF391" i="79"/>
  <c r="AF389" i="79"/>
  <c r="AF581" i="79"/>
  <c r="AF202" i="79"/>
  <c r="AF585" i="79"/>
  <c r="AF584" i="79"/>
  <c r="AF199" i="79"/>
  <c r="AF393" i="79"/>
  <c r="AF390" i="79"/>
  <c r="AF580" i="79"/>
  <c r="AF201" i="79"/>
  <c r="AF583" i="79"/>
  <c r="AF579" i="79"/>
  <c r="AS542" i="46"/>
  <c r="AS543" i="46"/>
  <c r="AS540" i="46"/>
  <c r="AS541" i="46"/>
  <c r="AY540" i="46"/>
  <c r="AY541" i="46"/>
  <c r="AY542" i="46"/>
  <c r="AY543"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0" i="46"/>
  <c r="AQ543" i="46"/>
  <c r="AQ541" i="46"/>
  <c r="AQ542"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3" i="46"/>
  <c r="AN540" i="46"/>
  <c r="AN541" i="46"/>
  <c r="AN542" i="46"/>
  <c r="AR407" i="46"/>
  <c r="AR405" i="46"/>
  <c r="AR406" i="46"/>
  <c r="AT541" i="46"/>
  <c r="AT542" i="46"/>
  <c r="AT543" i="46"/>
  <c r="AT540" i="46"/>
  <c r="AR391" i="79"/>
  <c r="AR392" i="79"/>
  <c r="AR389" i="79"/>
  <c r="AR393" i="79"/>
  <c r="AR390" i="79"/>
  <c r="AR394" i="79"/>
  <c r="AP406" i="46"/>
  <c r="AP405" i="46"/>
  <c r="AP407" i="46"/>
  <c r="AZ269" i="46"/>
  <c r="AZ270" i="46"/>
  <c r="AW269" i="46"/>
  <c r="AW270" i="46"/>
  <c r="AV543" i="46"/>
  <c r="AV542" i="46"/>
  <c r="AV540" i="46"/>
  <c r="AV541" i="46"/>
  <c r="AX541" i="46"/>
  <c r="AX542" i="46"/>
  <c r="AX540" i="46"/>
  <c r="AX543"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2" i="46"/>
  <c r="AO541" i="46"/>
  <c r="AO543" i="46"/>
  <c r="AO540"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D106" i="43"/>
  <c r="D102" i="43"/>
  <c r="D103" i="43" s="1"/>
  <c r="D110" i="43"/>
  <c r="D118" i="43"/>
  <c r="D114" i="43"/>
  <c r="AK1164" i="79"/>
  <c r="AK1553" i="79"/>
  <c r="AK1560" i="79" s="1"/>
  <c r="AJ1164" i="79"/>
  <c r="AJ1553" i="79"/>
  <c r="AJ1359" i="79"/>
  <c r="AN1164" i="79"/>
  <c r="AN1553" i="79"/>
  <c r="AN1359" i="79"/>
  <c r="AH1164" i="79"/>
  <c r="AQ1359" i="79"/>
  <c r="AQ1553" i="79"/>
  <c r="AQ1164" i="79"/>
  <c r="AL1553" i="79"/>
  <c r="AL1359" i="79"/>
  <c r="AL1164" i="79"/>
  <c r="AM1164" i="79"/>
  <c r="AM1359" i="79"/>
  <c r="AM1553" i="79"/>
  <c r="AG1587" i="79"/>
  <c r="AG1164" i="79"/>
  <c r="AI1164" i="79"/>
  <c r="AO1359" i="79"/>
  <c r="AO1553" i="79"/>
  <c r="AO1164" i="79"/>
  <c r="AR1359" i="79"/>
  <c r="AR1553" i="79"/>
  <c r="AR1164" i="79"/>
  <c r="AP1553" i="79"/>
  <c r="AP1164" i="79"/>
  <c r="AP1359" i="79"/>
  <c r="AE776" i="79"/>
  <c r="AE769"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E771" i="79"/>
  <c r="AE770" i="79"/>
  <c r="AE772" i="79"/>
  <c r="AT272" i="46"/>
  <c r="K59" i="43" s="1"/>
  <c r="AY404" i="46"/>
  <c r="AV272" i="46"/>
  <c r="M59" i="43" s="1"/>
  <c r="AV404" i="46"/>
  <c r="AU132" i="46"/>
  <c r="L56" i="43" s="1"/>
  <c r="AG396" i="79"/>
  <c r="F71" i="43" s="1"/>
  <c r="AT545" i="46"/>
  <c r="K65" i="43" s="1"/>
  <c r="AU545"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D86" i="43" l="1"/>
  <c r="R86" i="43" s="1"/>
  <c r="D89" i="43"/>
  <c r="R89" i="43" s="1"/>
  <c r="AK586" i="79"/>
  <c r="R118" i="43"/>
  <c r="D119" i="43"/>
  <c r="R106" i="43"/>
  <c r="D107" i="43"/>
  <c r="R110" i="43"/>
  <c r="D111" i="43"/>
  <c r="R114" i="43"/>
  <c r="D115" i="43"/>
  <c r="AQ271" i="46"/>
  <c r="H58" i="43" s="1"/>
  <c r="M36" i="47" s="1"/>
  <c r="AW271" i="46"/>
  <c r="N58" i="43" s="1"/>
  <c r="S41"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J88" i="43"/>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E581" i="79"/>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M32"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1" i="47"/>
  <c r="M33" i="47"/>
  <c r="L16" i="47"/>
  <c r="L23" i="47"/>
  <c r="L21" i="47"/>
  <c r="M16" i="47"/>
  <c r="M25" i="47"/>
  <c r="M20" i="47"/>
  <c r="M38" i="47"/>
  <c r="M31" i="47"/>
  <c r="L17" i="47"/>
  <c r="L20" i="47"/>
  <c r="L22" i="47"/>
  <c r="AS408" i="46"/>
  <c r="J61" i="43" s="1"/>
  <c r="AK204" i="79"/>
  <c r="J67" i="43" s="1"/>
  <c r="AN408" i="46"/>
  <c r="E61" i="43" s="1"/>
  <c r="AN271" i="46"/>
  <c r="AM408" i="46"/>
  <c r="J55" i="43"/>
  <c r="D55" i="43"/>
  <c r="D56" i="43"/>
  <c r="E55" i="43"/>
  <c r="M34" i="47" l="1"/>
  <c r="M37" i="47"/>
  <c r="M35" i="47"/>
  <c r="M39" i="47"/>
  <c r="M30" i="47"/>
  <c r="M40" i="47"/>
  <c r="S34" i="47"/>
  <c r="S31" i="47"/>
  <c r="S33" i="47"/>
  <c r="S36" i="47"/>
  <c r="S30" i="47"/>
  <c r="S32" i="47"/>
  <c r="S35" i="47"/>
  <c r="S40" i="47"/>
  <c r="S38" i="47"/>
  <c r="S39" i="47"/>
  <c r="S37"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J73" i="43"/>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E32" i="43" s="1"/>
  <c r="AP1169" i="79"/>
  <c r="O82" i="43" s="1"/>
  <c r="E41" i="43" s="1"/>
  <c r="K142" i="47"/>
  <c r="K139" i="47"/>
  <c r="K144" i="47"/>
  <c r="K138" i="47"/>
  <c r="AE1169" i="79"/>
  <c r="D82" i="43" s="1"/>
  <c r="I174" i="47" s="1"/>
  <c r="E82" i="43"/>
  <c r="J168" i="47" s="1"/>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36" i="43"/>
  <c r="M136" i="43" s="1"/>
  <c r="N146" i="47"/>
  <c r="N145" i="47"/>
  <c r="S140" i="47"/>
  <c r="S138" i="47"/>
  <c r="S139" i="47"/>
  <c r="S156" i="47"/>
  <c r="S153" i="47"/>
  <c r="S166" i="47"/>
  <c r="S150" i="47"/>
  <c r="S144" i="47"/>
  <c r="N144" i="47"/>
  <c r="S145" i="47"/>
  <c r="S174" i="47"/>
  <c r="T138" i="47"/>
  <c r="T137" i="47"/>
  <c r="L138" i="47"/>
  <c r="S154" i="47"/>
  <c r="S161" i="47"/>
  <c r="S173" i="47"/>
  <c r="S188" i="47"/>
  <c r="S191" i="47"/>
  <c r="S182" i="47"/>
  <c r="AH1169" i="79"/>
  <c r="G82" i="43" s="1"/>
  <c r="E33" i="43" s="1"/>
  <c r="T136" i="47"/>
  <c r="T143" i="47"/>
  <c r="T135" i="47"/>
  <c r="L139" i="47"/>
  <c r="L142" i="47"/>
  <c r="L136" i="47"/>
  <c r="S169" i="47"/>
  <c r="AM1169" i="79"/>
  <c r="L82" i="43" s="1"/>
  <c r="E38" i="43" s="1"/>
  <c r="T145" i="47"/>
  <c r="S158" i="47"/>
  <c r="L146" i="47"/>
  <c r="S151" i="47"/>
  <c r="S187" i="47"/>
  <c r="S190" i="47"/>
  <c r="T141" i="47"/>
  <c r="T139" i="47"/>
  <c r="S159" i="47"/>
  <c r="L145" i="47"/>
  <c r="O139" i="47"/>
  <c r="S155" i="47"/>
  <c r="S181" i="47"/>
  <c r="S189"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183" i="47" l="1"/>
  <c r="I189" i="47"/>
  <c r="J172" i="47"/>
  <c r="J166" i="47"/>
  <c r="J187" i="47"/>
  <c r="I183" i="47"/>
  <c r="I172" i="47"/>
  <c r="I184" i="47"/>
  <c r="I173" i="47"/>
  <c r="J181" i="47"/>
  <c r="I175" i="47"/>
  <c r="J180" i="47"/>
  <c r="I185" i="47"/>
  <c r="I170" i="47"/>
  <c r="J188" i="47"/>
  <c r="I168" i="47"/>
  <c r="I191" i="47"/>
  <c r="E31" i="43"/>
  <c r="J185" i="47"/>
  <c r="J169" i="47"/>
  <c r="J182" i="47"/>
  <c r="J176" i="47"/>
  <c r="J174" i="47"/>
  <c r="J189" i="47"/>
  <c r="J167" i="47"/>
  <c r="J173" i="47"/>
  <c r="J165" i="47"/>
  <c r="J175" i="47"/>
  <c r="J190" i="47"/>
  <c r="J170" i="47"/>
  <c r="E30" i="43"/>
  <c r="I169" i="47"/>
  <c r="I188" i="47"/>
  <c r="I166" i="47"/>
  <c r="I190" i="47"/>
  <c r="I182" i="47"/>
  <c r="I171" i="47"/>
  <c r="I180" i="47"/>
  <c r="I181" i="47"/>
  <c r="I186" i="47"/>
  <c r="I176" i="47"/>
  <c r="I165" i="47"/>
  <c r="J186" i="47"/>
  <c r="J191" i="47"/>
  <c r="I167" i="47"/>
  <c r="J184" i="47"/>
  <c r="J171" i="47"/>
  <c r="I187" i="47"/>
  <c r="L189" i="47"/>
  <c r="O170" i="47"/>
  <c r="K189" i="47"/>
  <c r="N174" i="47"/>
  <c r="K166" i="47"/>
  <c r="N188" i="47"/>
  <c r="M190" i="47"/>
  <c r="N187" i="47"/>
  <c r="M169" i="47"/>
  <c r="L191" i="47"/>
  <c r="M172" i="47"/>
  <c r="L172" i="47"/>
  <c r="O187" i="47"/>
  <c r="N168" i="47"/>
  <c r="M191" i="47"/>
  <c r="L170" i="47"/>
  <c r="N182" i="47"/>
  <c r="K174" i="47"/>
  <c r="N165" i="47"/>
  <c r="M180" i="47"/>
  <c r="N169" i="47"/>
  <c r="M181" i="47"/>
  <c r="L182" i="47"/>
  <c r="M165" i="47"/>
  <c r="L165" i="47"/>
  <c r="O184" i="47"/>
  <c r="L174" i="47"/>
  <c r="O172" i="47"/>
  <c r="N180" i="47"/>
  <c r="M175" i="47"/>
  <c r="K186" i="47"/>
  <c r="N173" i="47"/>
  <c r="M188" i="47"/>
  <c r="N181" i="47"/>
  <c r="M184" i="47"/>
  <c r="L190" i="47"/>
  <c r="M173" i="47"/>
  <c r="L173" i="47"/>
  <c r="O191" i="47"/>
  <c r="L167" i="47"/>
  <c r="O165" i="47"/>
  <c r="K183" i="47"/>
  <c r="O174" i="47"/>
  <c r="L186" i="47"/>
  <c r="M170" i="47"/>
  <c r="K167" i="47"/>
  <c r="N189" i="47"/>
  <c r="M189" i="47"/>
  <c r="L187" i="47"/>
  <c r="M166" i="47"/>
  <c r="L188" i="47"/>
  <c r="O183" i="47"/>
  <c r="L175" i="47"/>
  <c r="O173" i="47"/>
  <c r="K180" i="47"/>
  <c r="O167" i="47"/>
  <c r="K168" i="47"/>
  <c r="L171" i="47"/>
  <c r="O190" i="47"/>
  <c r="N190" i="47"/>
  <c r="M187" i="47"/>
  <c r="L180" i="47"/>
  <c r="M174" i="47"/>
  <c r="L184" i="47"/>
  <c r="O180" i="47"/>
  <c r="L168" i="47"/>
  <c r="O181" i="47"/>
  <c r="K188" i="47"/>
  <c r="O175" i="47"/>
  <c r="K176" i="47"/>
  <c r="N184" i="47"/>
  <c r="K171" i="47"/>
  <c r="L166" i="47"/>
  <c r="O171" i="47"/>
  <c r="N185" i="47"/>
  <c r="M186" i="47"/>
  <c r="L181" i="47"/>
  <c r="O188" i="47"/>
  <c r="L176" i="47"/>
  <c r="O186" i="47"/>
  <c r="K190" i="47"/>
  <c r="O168" i="47"/>
  <c r="K169" i="47"/>
  <c r="N186" i="47"/>
  <c r="K172" i="47"/>
  <c r="N170" i="47"/>
  <c r="M183" i="47"/>
  <c r="K191" i="47"/>
  <c r="O166" i="47"/>
  <c r="N191" i="47"/>
  <c r="M167" i="47"/>
  <c r="L169" i="47"/>
  <c r="O185" i="47"/>
  <c r="K187" i="47"/>
  <c r="O176" i="47"/>
  <c r="K182" i="47"/>
  <c r="N172" i="47"/>
  <c r="K165" i="47"/>
  <c r="N171" i="47"/>
  <c r="M185" i="47"/>
  <c r="N167" i="47"/>
  <c r="M168" i="47"/>
  <c r="K175" i="47"/>
  <c r="K185" i="47"/>
  <c r="L185" i="47"/>
  <c r="O182" i="47"/>
  <c r="K184" i="47"/>
  <c r="O169" i="47"/>
  <c r="K181" i="47"/>
  <c r="N166" i="47"/>
  <c r="K173" i="47"/>
  <c r="N183" i="47"/>
  <c r="M182" i="47"/>
  <c r="N175" i="47"/>
  <c r="M176" i="47"/>
  <c r="L183" i="47"/>
  <c r="M171" i="47"/>
  <c r="N176" i="47"/>
  <c r="K170" i="47"/>
  <c r="O189" i="47"/>
  <c r="R113" i="43"/>
  <c r="R115" i="43" s="1"/>
  <c r="G115" i="43"/>
  <c r="R105" i="43"/>
  <c r="R107" i="43" s="1"/>
  <c r="G107" i="43"/>
  <c r="R117" i="43"/>
  <c r="R119" i="43" s="1"/>
  <c r="G119" i="43"/>
  <c r="R109" i="43"/>
  <c r="AS1647" i="79"/>
  <c r="AS1649" i="79" s="1"/>
  <c r="K159" i="47"/>
  <c r="K155" i="47"/>
  <c r="K157" i="47"/>
  <c r="K151" i="47"/>
  <c r="V159" i="47"/>
  <c r="Q175" i="47"/>
  <c r="P188" i="47"/>
  <c r="N156" i="47"/>
  <c r="T165" i="47"/>
  <c r="T188" i="47"/>
  <c r="K152" i="47"/>
  <c r="K153" i="47"/>
  <c r="I159" i="47"/>
  <c r="K161" i="47"/>
  <c r="K150" i="47"/>
  <c r="K156" i="47"/>
  <c r="K160" i="47"/>
  <c r="K154"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V168" i="47"/>
  <c r="J153" i="47"/>
  <c r="J156" i="47"/>
  <c r="T191" i="47"/>
  <c r="T155" i="47"/>
  <c r="J152" i="47"/>
  <c r="J159" i="47"/>
  <c r="J150" i="47"/>
  <c r="T182" i="47"/>
  <c r="T160" i="47"/>
  <c r="J160" i="47"/>
  <c r="J161" i="47"/>
  <c r="J155" i="47"/>
  <c r="J154" i="47"/>
  <c r="V165" i="47"/>
  <c r="T159" i="47"/>
  <c r="T190" i="47"/>
  <c r="U182" i="47"/>
  <c r="U160" i="47"/>
  <c r="Q190" i="47"/>
  <c r="Q174" i="47"/>
  <c r="Q185"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54" i="47"/>
  <c r="V185" i="47"/>
  <c r="N158" i="47"/>
  <c r="N150" i="47"/>
  <c r="N161" i="47"/>
  <c r="P190" i="47"/>
  <c r="P159" i="47"/>
  <c r="P171" i="47"/>
  <c r="P165" i="47"/>
  <c r="N153" i="47"/>
  <c r="V182" i="47"/>
  <c r="V161" i="47"/>
  <c r="N155" i="47"/>
  <c r="V189" i="47"/>
  <c r="V171" i="47"/>
  <c r="V167" i="47"/>
  <c r="V170" i="47"/>
  <c r="V184" i="47"/>
  <c r="Q191" i="47"/>
  <c r="Q181" i="47"/>
  <c r="V187" i="47"/>
  <c r="R161" i="47"/>
  <c r="R187" i="47"/>
  <c r="R166" i="47"/>
  <c r="R189" i="47"/>
  <c r="R176" i="47"/>
  <c r="R184" i="47"/>
  <c r="M151" i="47"/>
  <c r="R174" i="47"/>
  <c r="R181" i="47"/>
  <c r="N151" i="47"/>
  <c r="M154" i="47"/>
  <c r="V150" i="47"/>
  <c r="R185" i="47"/>
  <c r="N160" i="47"/>
  <c r="N152" i="47"/>
  <c r="N159" i="47"/>
  <c r="N157" i="47"/>
  <c r="L157"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Q180" i="47"/>
  <c r="R190" i="47"/>
  <c r="R167" i="47"/>
  <c r="R165" i="47"/>
  <c r="Q169" i="47"/>
  <c r="Q189" i="47"/>
  <c r="R173" i="47"/>
  <c r="R175" i="47"/>
  <c r="Q184" i="47"/>
  <c r="Q158" i="47"/>
  <c r="L155" i="47"/>
  <c r="R186" i="47"/>
  <c r="R169" i="47"/>
  <c r="Q187" i="47"/>
  <c r="Q171" i="47"/>
  <c r="Q159" i="47"/>
  <c r="R150" i="47"/>
  <c r="L151" i="47"/>
  <c r="L161" i="47"/>
  <c r="Q186" i="47"/>
  <c r="Q157" i="47"/>
  <c r="Q172" i="47"/>
  <c r="Q182" i="47"/>
  <c r="Q170" i="47"/>
  <c r="R153" i="47"/>
  <c r="Q156" i="47"/>
  <c r="R170" i="47"/>
  <c r="R157" i="47"/>
  <c r="L160" i="47"/>
  <c r="R191" i="47"/>
  <c r="R172" i="47"/>
  <c r="R180" i="47"/>
  <c r="Q176" i="47"/>
  <c r="Q168" i="47"/>
  <c r="R171" i="47"/>
  <c r="R154" i="47"/>
  <c r="R151" i="47"/>
  <c r="L159" i="47"/>
  <c r="L154" i="47"/>
  <c r="M153" i="47"/>
  <c r="M160" i="47"/>
  <c r="M161" i="47"/>
  <c r="V190" i="47"/>
  <c r="M158" i="47"/>
  <c r="M155" i="47"/>
  <c r="V181" i="47"/>
  <c r="V174" i="47"/>
  <c r="V151" i="47"/>
  <c r="V156" i="47"/>
  <c r="M156" i="47"/>
  <c r="V166" i="47"/>
  <c r="V183" i="47"/>
  <c r="V155" i="47"/>
  <c r="V172" i="47"/>
  <c r="Q153" i="47"/>
  <c r="Q151" i="47"/>
  <c r="Q183" i="47"/>
  <c r="L153" i="47"/>
  <c r="L156" i="47"/>
  <c r="L158" i="47"/>
  <c r="L152" i="47"/>
  <c r="M159" i="47"/>
  <c r="V169" i="47"/>
  <c r="V176" i="47"/>
  <c r="V175" i="47"/>
  <c r="V154" i="47"/>
  <c r="V157" i="47"/>
  <c r="V153" i="47"/>
  <c r="M150" i="47"/>
  <c r="V180" i="47"/>
  <c r="V158" i="47"/>
  <c r="R160" i="47"/>
  <c r="M152" i="47"/>
  <c r="V188" i="47"/>
  <c r="V191" i="47"/>
  <c r="M157" i="47"/>
  <c r="V186" i="47"/>
  <c r="V173"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72" i="47"/>
  <c r="W168" i="47"/>
  <c r="W171" i="47"/>
  <c r="W175" i="47"/>
  <c r="W167" i="47"/>
  <c r="W174" i="47"/>
  <c r="W166" i="47"/>
  <c r="W170" i="47"/>
  <c r="W169" i="47"/>
  <c r="W165" i="47"/>
  <c r="W176" i="47"/>
  <c r="W173"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1" i="47"/>
  <c r="P162" i="47"/>
  <c r="P164" i="47" s="1"/>
  <c r="P177" i="47" s="1"/>
  <c r="P179" i="47" s="1"/>
  <c r="P192" i="47" s="1"/>
  <c r="K91" i="43" s="1"/>
  <c r="K92" i="43" s="1"/>
  <c r="W187" i="47"/>
  <c r="W180" i="47"/>
  <c r="W190" i="47"/>
  <c r="W154" i="47"/>
  <c r="W191" i="47"/>
  <c r="W184" i="47"/>
  <c r="W158" i="47"/>
  <c r="W159" i="47"/>
  <c r="W183" i="47"/>
  <c r="W151" i="47"/>
  <c r="W156" i="47"/>
  <c r="W160" i="47"/>
  <c r="W185" i="47"/>
  <c r="W152" i="47"/>
  <c r="W153" i="47"/>
  <c r="W157" i="47"/>
  <c r="W182" i="47"/>
  <c r="W186" i="47"/>
  <c r="W150" i="47"/>
  <c r="W189" i="47"/>
  <c r="W155"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J141" i="43"/>
  <c r="W177" i="47" l="1"/>
  <c r="W179" i="47" s="1"/>
  <c r="W192" i="47" s="1"/>
  <c r="J142" i="43"/>
  <c r="K141" i="43"/>
  <c r="K142" i="43" s="1"/>
  <c r="L141" i="43" l="1"/>
  <c r="L142" i="43" l="1"/>
  <c r="M141" i="43"/>
  <c r="M142"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<sst xmlns="http://schemas.openxmlformats.org/spreadsheetml/2006/main" count="5260" uniqueCount="1105">
  <si>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</si>
  <si>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</si>
  <si>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</si>
  <si>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</si>
  <si>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</si>
  <si>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</si>
  <si>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</si>
  <si>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</si>
  <si>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</si>
  <si>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</si>
  <si>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</si>
  <si>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</si>
  <si>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</si>
  <si>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</si>
  <si>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</si>
  <si>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</si>
  <si>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</si>
  <si>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</si>
  <si>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</si>
  <si>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</si>
  <si>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</si>
  <si>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</si>
  <si>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</si>
  <si>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</si>
  <si>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</si>
  <si>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</si>
  <si>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</si>
  <si>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</si>
  <si>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</si>
  <si>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</si>
  <si>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</si>
  <si>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</si>
  <si>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</si>
  <si>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</si>
  <si>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</si>
  <si>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</si>
  <si>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</si>
  <si>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</si>
  <si>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</si>
  <si>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</si>
  <si>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</si>
  <si>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</si>
  <si>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</si>
  <si>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</si>
  <si>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</si>
  <si>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</si>
  <si>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</si>
  <si>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</si>
  <si>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</si>
  <si>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</si>
  <si>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</si>
  <si>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</si>
  <si>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</si>
  <si>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</si>
  <si>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</si>
  <si>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</si>
  <si>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</si>
  <si>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</si>
  <si>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</si>
  <si>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</si>
  <si>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</si>
  <si>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</si>
  <si>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</si>
  <si>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</si>
  <si>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</si>
  <si>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</si>
  <si>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</si>
  <si>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</si>
  <si>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</si>
  <si>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</si>
  <si>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</si>
  <si>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</si>
  <si>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</si>
  <si>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</si>
  <si>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</si>
  <si>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</si>
  <si>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</si>
  <si>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</si>
  <si>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</si>
  <si>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</si>
  <si>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</si>
  <si>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</si>
  <si>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</si>
  <si>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</si>
  <si>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</si>
  <si>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</si>
  <si>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</si>
  <si>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</si>
  <si>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</si>
  <si>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</si>
  <si>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</si>
  <si>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</si>
  <si>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</si>
  <si>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</si>
  <si>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</si>
  <si>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</si>
  <si>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</si>
  <si>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</si>
  <si>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</si>
  <si>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</si>
  <si>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</si>
  <si>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</si>
  <si>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</si>
  <si>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</si>
  <si>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</si>
  <si>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</si>
  <si>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</si>
  <si>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</si>
  <si>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</si>
  <si>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</si>
  <si>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</si>
  <si>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</si>
  <si>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</si>
  <si>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</si>
  <si>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</si>
  <si>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</si>
  <si>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</si>
  <si>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</si>
  <si>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</si>
  <si>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</si>
  <si>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</si>
  <si>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</si>
  <si>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</si>
  <si>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</si>
  <si>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</si>
  <si>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</si>
  <si>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</si>
  <si>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</si>
  <si>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</si>
  <si>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</si>
  <si>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</si>
  <si>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</si>
  <si>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</si>
  <si>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</si>
  <si>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</si>
  <si>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</si>
  <si>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</si>
  <si>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</si>
  <si>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</si>
  <si>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</si>
  <si>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</si>
  <si>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</si>
  <si>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</si>
  <si>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</si>
  <si>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</si>
  <si>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</si>
  <si>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</si>
  <si>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</si>
  <si>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</si>
  <si>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</si>
  <si>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</si>
  <si>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</si>
  <si>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</si>
  <si>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</si>
  <si>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</si>
  <si>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</si>
  <si>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</si>
  <si>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</si>
  <si>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</si>
  <si>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</si>
  <si>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</si>
  <si>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</si>
  <si>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</si>
  <si>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</si>
  <si>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</si>
  <si>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</si>
  <si>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</si>
  <si>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</si>
  <si>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</si>
  <si>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</si>
  <si>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</si>
  <si>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</si>
  <si>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</si>
  <si>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</si>
  <si>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</si>
  <si>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</si>
  <si>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</si>
  <si>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</si>
  <si>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</si>
  <si>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</si>
  <si>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</si>
  <si>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</si>
  <si>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</si>
  <si>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</si>
  <si>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</si>
  <si>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</si>
  <si>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</si>
  <si>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</si>
  <si>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</si>
  <si>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</si>
  <si>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</si>
  <si>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</si>
  <si>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</si>
  <si>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</si>
  <si>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</si>
  <si>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</si>
  <si>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</si>
  <si>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</si>
  <si>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</si>
  <si>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</si>
  <si>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</si>
  <si>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</si>
  <si>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</si>
  <si>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</si>
  <si>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</si>
  <si>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</si>
  <si>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</si>
  <si>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</si>
  <si>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</si>
  <si>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</si>
  <si>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</si>
  <si>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</si>
  <si>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</si>
  <si>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</si>
  <si>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</si>
  <si>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</si>
  <si>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</si>
  <si>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</si>
  <si>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</si>
  <si>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</si>
  <si>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</si>
  <si>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</si>
  <si>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</si>
  <si>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</si>
  <si>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</si>
  <si>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</si>
  <si>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</si>
  <si>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</si>
  <si>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</si>
  <si>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</si>
  <si>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</si>
  <si>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</si>
  <si>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</si>
  <si>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</si>
  <si>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</si>
  <si>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</si>
  <si>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</si>
  <si>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</si>
  <si>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</si>
  <si>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</si>
  <si>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</si>
  <si>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</si>
  <si>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</si>
  <si>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</si>
  <si>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</si>
  <si>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</si>
  <si>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</si>
  <si>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</si>
  <si>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</si>
  <si>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</si>
  <si>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</si>
  <si>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</si>
  <si>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</si>
  <si>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</si>
  <si>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</si>
  <si>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</si>
  <si>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</si>
  <si>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</si>
  <si>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</si>
  <si>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</si>
  <si>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</si>
  <si>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</si>
  <si>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</si>
  <si>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</si>
  <si>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</si>
  <si>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</si>
  <si>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</si>
  <si>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</si>
  <si>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</si>
  <si>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</si>
  <si>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</si>
  <si>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</si>
  <si>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</si>
  <si>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</si>
  <si>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</si>
  <si>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</si>
  <si>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</si>
  <si>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</si>
  <si>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</si>
  <si>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</si>
  <si>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</si>
  <si>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</si>
  <si>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</si>
  <si>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</si>
  <si>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</si>
  <si>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</si>
  <si>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</si>
  <si>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</si>
  <si>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</si>
  <si>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</si>
  <si>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</si>
  <si>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</si>
  <si>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</si>
  <si>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</si>
  <si>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</si>
  <si>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</si>
  <si>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</si>
  <si>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</si>
  <si>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</si>
  <si>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</si>
  <si>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</si>
  <si>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</si>
  <si>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</si>
  <si>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</si>
  <si>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</si>
  <si>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</si>
  <si>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</si>
  <si>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</si>
  <si>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</si>
  <si>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</si>
  <si>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</si>
  <si>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</si>
  <si>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</si>
  <si>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</si>
  <si>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</si>
  <si>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</si>
  <si>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</si>
  <si>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</si>
  <si>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</si>
  <si>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</si>
  <si>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</si>
  <si>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</si>
  <si>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</si>
  <si>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</si>
  <si>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</si>
  <si>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</si>
  <si>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</si>
  <si>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</si>
  <si>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</si>
  <si>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</si>
  <si>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</si>
  <si>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</si>
  <si>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</si>
  <si>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</si>
  <si>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</si>
  <si>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</si>
  <si>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</si>
  <si>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</si>
  <si>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</si>
  <si>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</si>
  <si>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</si>
  <si>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</si>
  <si>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</si>
  <si>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</si>
  <si>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</si>
  <si>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</si>
  <si>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</si>
  <si>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</si>
  <si>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</si>
  <si>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</si>
  <si>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</si>
  <si>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</si>
  <si>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</si>
  <si>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</si>
  <si>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</si>
  <si>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</si>
  <si>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</si>
  <si>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</si>
  <si>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</si>
  <si>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</si>
  <si>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</si>
  <si>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</si>
  <si>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</si>
  <si>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</si>
  <si>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</si>
  <si>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</si>
  <si>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</si>
  <si>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</si>
  <si>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</si>
  <si>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</si>
  <si>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</si>
  <si>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</si>
  <si>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</si>
  <si>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</si>
  <si>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</si>
  <si>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</si>
  <si>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</si>
  <si>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</si>
  <si>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</si>
  <si>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</si>
  <si>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</si>
  <si>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</si>
  <si>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</si>
  <si>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</si>
  <si>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</si>
  <si>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</si>
  <si>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</si>
  <si>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</si>
  <si>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</si>
  <si>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</si>
  <si>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</si>
  <si>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</si>
  <si>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</si>
  <si>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</si>
  <si>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</si>
  <si>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</si>
  <si>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</si>
  <si>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</si>
  <si>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</si>
  <si>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</si>
  <si>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</si>
  <si>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</si>
  <si>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</si>
  <si>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</si>
  <si>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</si>
  <si>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</si>
  <si>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</si>
  <si>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</si>
  <si>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</si>
  <si>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</si>
  <si>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</si>
  <si>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</si>
  <si>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</si>
  <si>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</si>
  <si>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</si>
  <si>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</si>
  <si>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</si>
  <si>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</si>
  <si>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</si>
  <si>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</si>
  <si>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</si>
  <si>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</si>
  <si>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</si>
  <si>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</si>
  <si>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</si>
  <si>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</si>
  <si>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</si>
  <si>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</si>
  <si>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</si>
  <si>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</si>
  <si>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</si>
  <si>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</si>
  <si>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</si>
  <si>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</si>
  <si>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</si>
  <si>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</si>
  <si>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</si>
  <si>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</si>
  <si>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</si>
  <si>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</si>
  <si>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</si>
  <si>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</si>
  <si>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</si>
  <si>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</si>
  <si>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</si>
  <si>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</si>
  <si>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</si>
  <si>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</si>
  <si>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</si>
  <si>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</si>
  <si>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</si>
  <si>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</si>
  <si>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</si>
  <si>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</si>
  <si>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</si>
  <si>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</si>
  <si>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</si>
  <si>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</si>
  <si>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</si>
  <si>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</si>
  <si>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</si>
  <si>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</si>
  <si>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</si>
  <si>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</si>
  <si>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</si>
  <si>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</si>
  <si>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</si>
  <si>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</si>
  <si>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</si>
  <si>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</si>
  <si>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</si>
  <si>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</si>
  <si>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</si>
  <si>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</si>
  <si>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</si>
  <si>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</si>
  <si>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</si>
  <si>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</si>
  <si>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</si>
  <si>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</si>
  <si>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</si>
  <si>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</si>
  <si>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</si>
  <si>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</si>
  <si>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</si>
  <si>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</si>
  <si>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</si>
  <si>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</si>
  <si>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</si>
  <si>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</si>
  <si>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</si>
  <si>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</si>
  <si>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</si>
  <si>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</si>
  <si>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</si>
  <si>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</si>
  <si>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</si>
  <si>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</si>
  <si>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</si>
  <si>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</si>
  <si>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</si>
  <si>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</si>
  <si>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</si>
  <si>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</si>
  <si>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</si>
  <si>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</si>
  <si>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</si>
  <si>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</si>
  <si>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</si>
  <si>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</si>
  <si>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</si>
  <si>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</si>
  <si>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</si>
  <si>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</si>
  <si>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</si>
  <si>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</si>
  <si>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</si>
  <si>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</si>
  <si>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</si>
  <si>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</si>
  <si>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</si>
  <si>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</si>
  <si>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</si>
  <si>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</si>
  <si>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</si>
  <si>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</si>
  <si>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</si>
  <si>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</si>
  <si>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</si>
  <si>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</si>
  <si>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</si>
  <si>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</si>
  <si>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</si>
  <si>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</si>
  <si>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</si>
  <si>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</si>
  <si>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</si>
  <si>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</si>
  <si>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</si>
  <si>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</si>
  <si>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</si>
  <si>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</si>
  <si>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</si>
  <si>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</si>
  <si>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</si>
  <si>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</si>
  <si>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</si>
  <si>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</si>
  <si>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</si>
  <si>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</si>
  <si>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</si>
  <si>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</si>
  <si>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</si>
  <si>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</si>
  <si>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</si>
  <si>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</si>
  <si>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</si>
  <si>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</si>
  <si>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</si>
  <si>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</si>
  <si>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</si>
  <si>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</si>
  <si>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</si>
  <si>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</si>
  <si>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</si>
  <si>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</si>
  <si>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</si>
  <si>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</si>
  <si>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</si>
  <si>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</si>
  <si>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</si>
  <si>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</si>
  <si>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</si>
  <si>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</si>
  <si>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</si>
  <si>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</si>
  <si>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</si>
  <si>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</si>
  <si>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</si>
  <si>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</si>
  <si>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</si>
  <si>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</si>
  <si>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</si>
  <si>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</si>
  <si>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</si>
  <si>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</si>
  <si>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</si>
  <si>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</si>
  <si>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</si>
  <si>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</si>
  <si>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</si>
  <si>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</si>
  <si>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</si>
  <si>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</si>
  <si>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</si>
  <si>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</si>
  <si>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</si>
  <si>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</si>
  <si>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</si>
  <si>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</si>
  <si>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</si>
  <si>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</si>
  <si>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</si>
  <si>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</si>
  <si>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</si>
  <si>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</si>
  <si>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</si>
  <si>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</si>
  <si>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</si>
  <si>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</si>
  <si>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</si>
  <si>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</si>
  <si>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</si>
  <si>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</si>
  <si>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</si>
  <si>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</si>
  <si>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</si>
  <si>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</si>
  <si>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</si>
  <si>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</si>
  <si>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</si>
  <si>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</si>
  <si>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</si>
  <si>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</si>
  <si>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</si>
  <si>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</si>
  <si>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</si>
  <si>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</si>
  <si>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</si>
  <si>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</si>
  <si>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</si>
  <si>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</si>
  <si>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</si>
  <si>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</si>
  <si>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</si>
  <si>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</si>
  <si>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</si>
  <si>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</si>
  <si>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</si>
  <si>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</si>
  <si>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</si>
  <si>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</si>
  <si>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</si>
  <si>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</si>
  <si>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</si>
  <si>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</si>
  <si>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</si>
  <si>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</si>
  <si>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</si>
  <si>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</si>
  <si>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</si>
  <si>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</si>
  <si>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</si>
  <si>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</si>
  <si>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</si>
  <si>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</si>
  <si>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</si>
  <si>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</si>
  <si>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</si>
  <si>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</si>
  <si>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</si>
  <si>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</si>
  <si>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</si>
  <si>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</si>
  <si>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</si>
  <si>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</si>
  <si>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</si>
  <si>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</si>
  <si>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</si>
  <si>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</si>
  <si>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</si>
  <si>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</si>
  <si>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</si>
  <si>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</si>
  <si>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</si>
  <si>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</si>
  <si>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</si>
  <si>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</si>
  <si>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</si>
  <si>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</si>
  <si>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</si>
  <si>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</si>
  <si>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</si>
  <si>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</si>
  <si>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</si>
  <si>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</si>
  <si>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</si>
  <si>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</si>
  <si>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</si>
  <si>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</si>
  <si>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</si>
  <si>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</si>
  <si>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</si>
  <si>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</si>
  <si>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</si>
  <si>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</si>
  <si>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</si>
  <si>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</si>
  <si>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</si>
  <si>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</si>
  <si>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</si>
  <si>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</si>
  <si>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</si>
  <si>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</si>
  <si>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</si>
  <si>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</si>
  <si>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</si>
  <si>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</si>
  <si>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</si>
  <si>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</si>
  <si>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</si>
  <si>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</si>
  <si>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</si>
  <si>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</si>
  <si>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</si>
  <si>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</si>
  <si>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</si>
  <si>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</si>
  <si>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</si>
  <si>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</si>
  <si>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</si>
  <si>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</si>
  <si>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</si>
  <si>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</si>
  <si>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</si>
  <si>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</si>
  <si>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</si>
  <si>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</si>
  <si>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</si>
  <si>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</si>
  <si>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</si>
  <si>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</si>
  <si>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</si>
  <si>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</si>
  <si>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</si>
  <si>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</si>
  <si>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</si>
  <si>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</si>
  <si>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</si>
  <si>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</si>
  <si>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</si>
  <si>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</si>
  <si>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</si>
  <si>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</si>
  <si>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</si>
  <si>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</si>
  <si>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</si>
  <si>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</si>
  <si>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</si>
  <si>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</si>
  <si>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</si>
  <si>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</si>
  <si>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</si>
  <si>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</si>
  <si>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</si>
  <si>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</si>
  <si>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</si>
  <si>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</si>
  <si>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</si>
  <si>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</si>
  <si>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</si>
  <si>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</si>
  <si>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</si>
  <si>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</si>
  <si>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</si>
  <si>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</si>
  <si>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</si>
  <si>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</si>
  <si>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</si>
  <si>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</si>
  <si>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</si>
  <si>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</si>
  <si>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</si>
  <si>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</si>
  <si>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</si>
  <si>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</si>
  <si>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</si>
  <si>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</si>
  <si>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</si>
  <si>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</si>
  <si>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</si>
  <si>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</si>
  <si>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</si>
  <si>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</si>
  <si>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</si>
  <si>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</si>
  <si>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</si>
  <si>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</si>
  <si>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</si>
  <si>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</si>
  <si>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</si>
  <si>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</si>
  <si>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</si>
  <si>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</si>
  <si>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</si>
  <si>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</si>
  <si>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</si>
  <si>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</si>
  <si>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</si>
  <si>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</si>
  <si>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</si>
  <si>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</si>
  <si>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</si>
  <si>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</si>
  <si>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</si>
  <si>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</si>
  <si>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</si>
  <si>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</si>
  <si>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</si>
  <si>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</si>
  <si>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</si>
  <si>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</si>
  <si>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</si>
  <si>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</si>
  <si>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</si>
  <si>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</si>
  <si>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</si>
  <si>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</si>
  <si>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</si>
  <si>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</si>
  <si>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</si>
  <si>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</si>
  <si>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</si>
  <si>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</si>
  <si>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</si>
  <si>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</si>
  <si>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</si>
  <si>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</si>
  <si>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</si>
  <si>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</si>
  <si>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</si>
  <si>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</si>
  <si>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</si>
  <si>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</si>
  <si>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</si>
  <si>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</si>
  <si>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</si>
  <si>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</si>
  <si>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</si>
  <si>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</si>
  <si>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</si>
  <si>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</si>
  <si>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</si>
  <si>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</si>
  <si>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</si>
  <si>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</si>
  <si>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</si>
  <si>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</si>
  <si>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</si>
  <si>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</si>
  <si>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</si>
  <si>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</si>
  <si>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</si>
  <si>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</si>
  <si>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</si>
  <si>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</si>
  <si>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</si>
  <si>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</si>
  <si>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</si>
  <si>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</si>
  <si>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</si>
  <si>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</si>
  <si>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</si>
  <si>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</si>
  <si>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</si>
  <si>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</si>
  <si>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</si>
  <si>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</si>
  <si>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</si>
  <si>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</si>
  <si>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</si>
  <si>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</si>
  <si>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</si>
  <si>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</si>
  <si>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</si>
  <si>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</si>
  <si>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</si>
  <si>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</si>
  <si>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</si>
  <si>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</si>
  <si>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</si>
  <si>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</si>
  <si>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</si>
  <si>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</si>
  <si>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</si>
  <si>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</si>
  <si>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</si>
  <si>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</si>
  <si>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</si>
  <si>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</si>
  <si>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</si>
  <si>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</si>
  <si>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</si>
  <si>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</si>
  <si>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</si>
  <si>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</si>
  <si>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</si>
  <si>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</si>
  <si>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</si>
  <si>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</si>
  <si>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</si>
  <si>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</si>
  <si>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</si>
  <si>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</si>
  <si>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</si>
  <si>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</si>
  <si>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</si>
  <si>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</si>
  <si>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</si>
  <si>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</si>
  <si>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</si>
  <si>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</si>
  <si>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</si>
  <si>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</si>
  <si>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</si>
  <si>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</si>
  <si>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</si>
  <si>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</si>
  <si>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</si>
  <si>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</si>
  <si>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</si>
  <si>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</si>
  <si>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</si>
  <si>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</si>
  <si>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</si>
  <si>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</si>
  <si>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</si>
  <si>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</si>
  <si>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</si>
  <si>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</si>
  <si>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</si>
  <si>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</si>
  <si>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</si>
  <si>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</si>
  <si>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</si>
  <si>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</si>
  <si>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</si>
  <si>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</si>
  <si>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</si>
  <si>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</si>
  <si>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</si>
  <si>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</si>
  <si>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</si>
  <si>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</si>
  <si>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</si>
  <si>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</si>
  <si>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</si>
  <si>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</si>
  <si>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</si>
  <si>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</si>
  <si>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</si>
  <si>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</si>
  <si>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</si>
  <si>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</si>
  <si>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</si>
  <si>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</si>
  <si>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</si>
  <si>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</si>
  <si>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</si>
  <si>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</si>
  <si>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</si>
  <si>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</si>
  <si>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Hydro Ottawa Limited</t>
  </si>
  <si>
    <t>EB-2015-0004</t>
  </si>
  <si>
    <t>EB-2019-0261</t>
  </si>
  <si>
    <t>EB-2014-0085</t>
  </si>
  <si>
    <t>EB-2016-0084</t>
  </si>
  <si>
    <t>EB-2017-0052</t>
  </si>
  <si>
    <t>EB-2018-0044</t>
  </si>
  <si>
    <t>EB-2019-0046</t>
  </si>
  <si>
    <t>GS 50 TO 1,499 KW</t>
  </si>
  <si>
    <t>GS 1,500 TO 4,999</t>
  </si>
  <si>
    <t>KW</t>
  </si>
  <si>
    <t>Large User</t>
  </si>
  <si>
    <t>Streetlighting</t>
  </si>
  <si>
    <t>EB-2021-0035</t>
  </si>
  <si>
    <t>EB-2022-0042</t>
  </si>
  <si>
    <t>Home Depot Home Appliance Market Uplift Conservation Fund Pilot Program</t>
  </si>
  <si>
    <t>Save on Energy Instant Discount Program</t>
  </si>
  <si>
    <t>Swimming Pool Efficiency Program</t>
  </si>
  <si>
    <t>2016-2020 Settlement Agreement, p. 57 &amp; 58</t>
  </si>
  <si>
    <t>2021-2025 Settlement Agreement, FINAL Attachment 3 - Load Forecast</t>
  </si>
  <si>
    <t>2013-2016</t>
  </si>
  <si>
    <t>2021 - 2025 COS/IRM Application</t>
  </si>
  <si>
    <t>2023 COS/IRM Application</t>
  </si>
  <si>
    <t>Details of Project #2017 (Month, Year)</t>
  </si>
  <si>
    <t>Summary of Project #2017</t>
  </si>
  <si>
    <t>Summary of Project #2018</t>
  </si>
  <si>
    <t>Details of Project #2018 (Month, Year)</t>
  </si>
  <si>
    <t>Summary of Project #2019</t>
  </si>
  <si>
    <t>Details of Project #2019 (Month, Year)</t>
  </si>
  <si>
    <t>Summary of Project #2020</t>
  </si>
  <si>
    <t>Details of Project #2020 (Month, Year)</t>
  </si>
  <si>
    <t>COUNT of G3E_FID</t>
  </si>
  <si>
    <t>Conversion year</t>
  </si>
  <si>
    <t>Conversion month</t>
  </si>
  <si>
    <t>Grand Total</t>
  </si>
  <si>
    <t>LIGHT_TYPE</t>
  </si>
  <si>
    <t>OLD_LIGHT_TYPE</t>
  </si>
  <si>
    <t>TOTAL_WATTS</t>
  </si>
  <si>
    <t>OLD_TOTAL_WATTS</t>
  </si>
  <si>
    <t>Light kW Change</t>
  </si>
  <si>
    <t>Total kW Change</t>
  </si>
  <si>
    <t>100WLED</t>
  </si>
  <si>
    <t>100WHPS</t>
  </si>
  <si>
    <t>150WHPS</t>
  </si>
  <si>
    <t>200WHPS</t>
  </si>
  <si>
    <t>250WHPS</t>
  </si>
  <si>
    <t>250WMV</t>
  </si>
  <si>
    <t>400WHPS</t>
  </si>
  <si>
    <t>70WHPS</t>
  </si>
  <si>
    <t>OTHEROTHER</t>
  </si>
  <si>
    <t>UNKNOWNUNKNOWN</t>
  </si>
  <si>
    <t>110WLED</t>
  </si>
  <si>
    <t>400WMV</t>
  </si>
  <si>
    <t>120WLED</t>
  </si>
  <si>
    <t>250WLED</t>
  </si>
  <si>
    <t>125WLED</t>
  </si>
  <si>
    <t>130WLED</t>
  </si>
  <si>
    <t>140WLED</t>
  </si>
  <si>
    <t>150WLED</t>
  </si>
  <si>
    <t>170WLED</t>
  </si>
  <si>
    <t>230WLED</t>
  </si>
  <si>
    <t>260WLED</t>
  </si>
  <si>
    <t>290WLED</t>
  </si>
  <si>
    <t>30WLED</t>
  </si>
  <si>
    <t>40WLED</t>
  </si>
  <si>
    <t>50WLED</t>
  </si>
  <si>
    <t>90WLED</t>
  </si>
  <si>
    <t>60WLED</t>
  </si>
  <si>
    <t>70WLED</t>
  </si>
  <si>
    <t>80WLED</t>
  </si>
  <si>
    <t>280WLED</t>
  </si>
  <si>
    <t>250WMH</t>
  </si>
  <si>
    <t>175WHPS</t>
  </si>
  <si>
    <t>LED Exterior Area Lights</t>
  </si>
  <si>
    <t>kW Change</t>
  </si>
  <si>
    <t>Jan</t>
  </si>
  <si>
    <t xml:space="preserve">Feb </t>
  </si>
  <si>
    <t>Mar</t>
  </si>
  <si>
    <t>Apr</t>
  </si>
  <si>
    <t>May</t>
  </si>
  <si>
    <t>Jun</t>
  </si>
  <si>
    <t>Jul</t>
  </si>
  <si>
    <t>Aug</t>
  </si>
  <si>
    <t>Sep</t>
  </si>
  <si>
    <t>Oct</t>
  </si>
  <si>
    <t>Nov</t>
  </si>
  <si>
    <t>Dec</t>
  </si>
  <si>
    <t>Feb</t>
  </si>
  <si>
    <t>Above Represents 14,254 lights</t>
  </si>
  <si>
    <t>Total Including Persistence</t>
  </si>
  <si>
    <t>Check</t>
  </si>
  <si>
    <t>40WHPS</t>
  </si>
  <si>
    <t>160WLED</t>
  </si>
  <si>
    <t>50WHPS</t>
  </si>
  <si>
    <t>180WLED</t>
  </si>
  <si>
    <t>190WLED</t>
  </si>
  <si>
    <t>200WLED</t>
  </si>
  <si>
    <t>220WLED</t>
  </si>
  <si>
    <t>240WLED</t>
  </si>
  <si>
    <t>100WHCR-HPS</t>
  </si>
  <si>
    <t>70WMH</t>
  </si>
  <si>
    <t>100WMH</t>
  </si>
  <si>
    <t>125WMV</t>
  </si>
  <si>
    <t>Above Represents 12,932 lights</t>
  </si>
  <si>
    <t>125WHPS</t>
  </si>
  <si>
    <t>270WLED</t>
  </si>
  <si>
    <t>400WMH</t>
  </si>
  <si>
    <t>50WMH</t>
  </si>
  <si>
    <t>60WHPS</t>
  </si>
  <si>
    <t>Above Represents 9,795 lights</t>
  </si>
  <si>
    <t>210WLED</t>
  </si>
  <si>
    <t>Above Represents 1,794 lights</t>
  </si>
  <si>
    <t>2017-2020</t>
  </si>
  <si>
    <t>2019 Results Persistence</t>
  </si>
  <si>
    <t>Street Light Manual Adjustment</t>
  </si>
  <si>
    <t>2017 Results Persistence</t>
  </si>
  <si>
    <t>2016 Results Persistence</t>
  </si>
  <si>
    <t>2018 Results Persistence</t>
  </si>
  <si>
    <t>Business Refrigeration Incentives Local Program</t>
  </si>
  <si>
    <t>2020 Results Persistence</t>
  </si>
  <si>
    <t>2021 Results Persistence</t>
  </si>
  <si>
    <t>2022 Results Persistence</t>
  </si>
  <si>
    <t>-</t>
  </si>
  <si>
    <t>Monthly - 2017</t>
  </si>
  <si>
    <t>Persistence in 2018 (monthly)</t>
  </si>
  <si>
    <t>Persistence in 2019 (monthly)</t>
  </si>
  <si>
    <t>Persistence in 2020 (monthly)</t>
  </si>
  <si>
    <t>Persistence in 2021 (monthly)</t>
  </si>
  <si>
    <t>Monthly - 2018</t>
  </si>
  <si>
    <t>Persistence in 2022 (monthly)</t>
  </si>
  <si>
    <t>Monthly - 2019</t>
  </si>
  <si>
    <t>Persistence in 2023 (monthly)</t>
  </si>
  <si>
    <t>Monthly - 2020</t>
  </si>
  <si>
    <t>Persistence in 2024 (monthly)</t>
  </si>
  <si>
    <t>These were specific programs for Hydro Ottawa that needed to be included</t>
  </si>
  <si>
    <t>Known quarterly prescribed interest rates were added; Hydro Ottawa assumed that 2022 Q4's interest rate would be the same as 2022 Q3's rate</t>
  </si>
  <si>
    <t>2022 Q4 rate forecasted to be the same as 2022 Q3 rate, at the time of submission the 2022 Q4 rate has not been published, using the latest published rate to forecast remainder of 2022</t>
  </si>
  <si>
    <t>Tab 8. Streetlighting</t>
  </si>
  <si>
    <t>Additional Project information for years 2017 to 2020 included in columns X to BC (Table 8-b) to support values in Table 8-a.</t>
  </si>
  <si>
    <t>Summary of Project Tables by year are monthly values in Column 'F'.</t>
  </si>
  <si>
    <t>Programs Overwritten; No. 42 - Hydro Ottawa Limited - Residential Demand Response Wi-Fi Thermostat Pilot ; No. 43 - Swimming Pool Efficiency Program; No. 49 - Street Lighting</t>
  </si>
  <si>
    <t>Years 2017 to 2020 are being proposed to be disposed of in this rate application and data for each year required separately.</t>
  </si>
  <si>
    <t>To avoid double counting.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</si>
</sst>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 numFmtId="286" formatCode="_-&quot;$&quot;* #,##0.00000000_-;\-&quot;$&quot;* #,##0.00000000_-;_-&quot;$&quot;* &quot;-&quot;??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6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285" fontId="45" fillId="28" borderId="34" xfId="70" applyNumberFormat="1" applyFont="1" applyFill="1" applyBorder="1" applyAlignment="1" applyProtection="1">
      <alignment horizontal="center"/>
      <protection locked="0"/>
    </xf>
    <xf numFmtId="286" fontId="45" fillId="28" borderId="34" xfId="70" applyNumberFormat="1" applyFont="1" applyFill="1" applyBorder="1" applyAlignment="1" applyProtection="1">
      <alignment horizontal="center"/>
      <protection locked="0"/>
    </xf>
    <xf numFmtId="4" fontId="45" fillId="28" borderId="34" xfId="0" applyNumberFormat="1" applyFont="1" applyFill="1" applyBorder="1" applyAlignment="1" applyProtection="1">
      <alignment horizontal="center" vertical="center"/>
      <protection locked="0"/>
    </xf>
    <xf numFmtId="4" fontId="8" fillId="2" borderId="0" xfId="0" applyNumberFormat="1" applyFont="1" applyFill="1" applyBorder="1" applyAlignment="1" applyProtection="1">
      <alignment vertical="center" wrapText="1"/>
      <protection locked="0"/>
    </xf>
    <xf numFmtId="4" fontId="8" fillId="2" borderId="144" xfId="0" applyNumberFormat="1" applyFont="1" applyFill="1" applyBorder="1" applyAlignment="1" applyProtection="1">
      <alignment vertical="center" wrapText="1"/>
      <protection locked="0"/>
    </xf>
    <xf numFmtId="4" fontId="45" fillId="2" borderId="0" xfId="0" applyNumberFormat="1" applyFont="1" applyFill="1" applyBorder="1" applyAlignment="1" applyProtection="1">
      <alignment vertical="center"/>
      <protection locked="0"/>
    </xf>
    <xf numFmtId="4" fontId="45" fillId="2" borderId="0" xfId="0" applyNumberFormat="1" applyFont="1" applyFill="1" applyBorder="1" applyAlignment="1" applyProtection="1">
      <alignment horizontal="center" vertical="center"/>
      <protection locked="0"/>
    </xf>
    <xf numFmtId="4" fontId="49" fillId="2" borderId="0" xfId="0" applyNumberFormat="1" applyFont="1" applyFill="1" applyBorder="1" applyAlignment="1" applyProtection="1">
      <alignment vertical="center"/>
      <protection locked="0"/>
    </xf>
    <xf numFmtId="4" fontId="45" fillId="2" borderId="0" xfId="0" applyNumberFormat="1" applyFont="1" applyFill="1" applyBorder="1" applyAlignment="1" applyProtection="1">
      <alignment horizontal="left" vertical="center"/>
      <protection locked="0"/>
    </xf>
    <xf numFmtId="4" fontId="49" fillId="2" borderId="0" xfId="0" applyNumberFormat="1" applyFont="1" applyFill="1" applyBorder="1" applyAlignment="1" applyProtection="1">
      <alignment horizontal="center" vertical="center"/>
      <protection locked="0"/>
    </xf>
    <xf numFmtId="4" fontId="42" fillId="2" borderId="39"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top"/>
    </xf>
    <xf numFmtId="9" fontId="45" fillId="28" borderId="0" xfId="72" applyFont="1" applyFill="1" applyBorder="1" applyAlignment="1">
      <alignment horizontal="center" vertical="center"/>
    </xf>
    <xf numFmtId="177" fontId="41" fillId="28" borderId="33" xfId="71" applyNumberFormat="1" applyFont="1" applyFill="1" applyBorder="1" applyAlignment="1" applyProtection="1">
      <alignment horizontal="center"/>
      <protection locked="0"/>
    </xf>
    <xf numFmtId="3" fontId="41" fillId="28" borderId="33" xfId="0" applyNumberFormat="1" applyFont="1" applyFill="1" applyBorder="1" applyAlignment="1" applyProtection="1">
      <alignment horizontal="center"/>
      <protection locked="0"/>
    </xf>
    <xf numFmtId="3" fontId="42" fillId="0" borderId="52" xfId="0" applyNumberFormat="1" applyFont="1" applyFill="1" applyBorder="1" applyAlignment="1" applyProtection="1">
      <alignment horizontal="center" vertical="center"/>
      <protection locked="0"/>
    </xf>
    <xf numFmtId="9" fontId="72" fillId="26" borderId="34" xfId="5151" applyNumberFormat="1" applyFont="1" applyFill="1" applyBorder="1" applyAlignment="1">
      <alignment horizontal="center" vertical="center" wrapText="1"/>
    </xf>
    <xf numFmtId="10" fontId="45" fillId="28" borderId="0" xfId="72" applyNumberFormat="1" applyFont="1" applyFill="1" applyBorder="1" applyAlignment="1">
      <alignment horizontal="center" vertical="center"/>
    </xf>
    <xf numFmtId="1" fontId="0" fillId="2" borderId="0" xfId="0" applyNumberFormat="1" applyFill="1"/>
    <xf numFmtId="1" fontId="3" fillId="2" borderId="0" xfId="0" applyNumberFormat="1" applyFont="1" applyFill="1"/>
    <xf numFmtId="0" fontId="3" fillId="92" borderId="93" xfId="0" applyFont="1" applyFill="1" applyBorder="1"/>
    <xf numFmtId="1" fontId="3" fillId="92" borderId="93" xfId="0" applyNumberFormat="1" applyFont="1" applyFill="1" applyBorder="1"/>
    <xf numFmtId="0" fontId="0" fillId="92" borderId="67" xfId="0" applyFill="1" applyBorder="1"/>
    <xf numFmtId="0" fontId="0" fillId="92" borderId="67" xfId="0" applyFill="1" applyBorder="1" applyAlignment="1">
      <alignment wrapText="1"/>
    </xf>
    <xf numFmtId="0" fontId="3" fillId="92" borderId="67" xfId="0" applyFont="1" applyFill="1" applyBorder="1" applyAlignment="1">
      <alignment wrapText="1"/>
    </xf>
    <xf numFmtId="0" fontId="3" fillId="92" borderId="67" xfId="0" applyFont="1" applyFill="1" applyBorder="1"/>
    <xf numFmtId="1" fontId="5" fillId="28" borderId="34" xfId="0" applyNumberFormat="1" applyFont="1" applyFill="1" applyBorder="1" applyProtection="1">
      <protection locked="0"/>
    </xf>
    <xf numFmtId="166" fontId="5" fillId="28" borderId="34" xfId="71" applyFont="1" applyFill="1" applyBorder="1" applyProtection="1">
      <protection locked="0"/>
    </xf>
    <xf numFmtId="166" fontId="4" fillId="28" borderId="34" xfId="71" quotePrefix="1" applyFont="1" applyFill="1" applyBorder="1" applyProtection="1">
      <protection locked="0"/>
    </xf>
    <xf numFmtId="0" fontId="5" fillId="28" borderId="52" xfId="0" applyFont="1" applyFill="1" applyBorder="1" applyProtection="1">
      <protection locked="0"/>
    </xf>
    <xf numFmtId="0" fontId="5" fillId="28" borderId="35" xfId="0" applyFont="1" applyFill="1" applyBorder="1" applyProtection="1">
      <protection locked="0"/>
    </xf>
    <xf numFmtId="177" fontId="5" fillId="28" borderId="167" xfId="71" applyNumberFormat="1" applyFont="1" applyFill="1" applyBorder="1" applyProtection="1">
      <protection locked="0"/>
    </xf>
    <xf numFmtId="233" fontId="5" fillId="28" borderId="34" xfId="72" applyNumberFormat="1" applyFont="1" applyFill="1" applyBorder="1" applyAlignment="1" applyProtection="1">
      <alignment horizontal="center"/>
      <protection locked="0"/>
    </xf>
    <xf numFmtId="10" fontId="5" fillId="28" borderId="34" xfId="72" applyNumberFormat="1" applyFont="1" applyFill="1" applyBorder="1" applyProtection="1">
      <protection locked="0"/>
    </xf>
    <xf numFmtId="166" fontId="0" fillId="2" borderId="0" xfId="0" applyNumberFormat="1" applyFill="1"/>
    <xf numFmtId="166" fontId="4" fillId="28" borderId="34" xfId="0" quotePrefix="1" applyNumberFormat="1" applyFont="1" applyFill="1" applyBorder="1" applyProtection="1">
      <protection locked="0"/>
    </xf>
    <xf numFmtId="3" fontId="0" fillId="2" borderId="0" xfId="0" applyNumberFormat="1" applyFill="1"/>
    <xf numFmtId="177" fontId="0" fillId="2" borderId="0" xfId="0" applyNumberFormat="1" applyFill="1"/>
    <xf numFmtId="0" fontId="3" fillId="92" borderId="0" xfId="0" applyFont="1" applyFill="1" applyBorder="1"/>
    <xf numFmtId="1" fontId="0" fillId="2" borderId="0" xfId="0" applyNumberFormat="1" applyFill="1" applyBorder="1"/>
    <xf numFmtId="1" fontId="3" fillId="2" borderId="0" xfId="0"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0" fillId="92" borderId="0" xfId="0" applyFill="1" applyBorder="1" applyAlignment="1">
      <alignment horizontal="center"/>
    </xf>
    <xf numFmtId="0" fontId="3" fillId="92" borderId="0" xfId="0" applyFont="1" applyFill="1" applyBorder="1" applyAlignment="1">
      <alignment horizontal="center"/>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92" borderId="0" xfId="0" applyFill="1" applyAlignment="1">
      <alignment horizont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3399"/>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5641889"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20220613" cy="2344551"/>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xmlns=""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xmlns=""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xmlns=""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xmlns=""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xmlns=""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xmlns=""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xmlns=""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xmlns=""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xmlns=""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90393" y="281441"/>
          <a:ext cx="15269516" cy="1571964"/>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xmlns="" id="{00000000-0008-0000-0800-000003000000}"/>
            </a:ext>
          </a:extLst>
        </xdr:cNvPr>
        <xdr:cNvGrpSpPr/>
      </xdr:nvGrpSpPr>
      <xdr:grpSpPr>
        <a:xfrm>
          <a:off x="399568" y="216648"/>
          <a:ext cx="6118253" cy="2248020"/>
          <a:chOff x="11176383" y="5659979"/>
          <a:chExt cx="6311801" cy="1821373"/>
        </a:xfrm>
      </xdr:grpSpPr>
      <xdr:sp macro="" textlink="">
        <xdr:nvSpPr>
          <xdr:cNvPr id="4" name="Rectangle 3">
            <a:extLst>
              <a:ext uri="{FF2B5EF4-FFF2-40B4-BE49-F238E27FC236}">
                <a16:creationId xmlns:a16="http://schemas.microsoft.com/office/drawing/2014/main" xmlns=""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xmlns=""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xmlns="" id="{00000000-0008-0000-0900-000002000000}"/>
            </a:ext>
          </a:extLst>
        </xdr:cNvPr>
        <xdr:cNvGrpSpPr/>
      </xdr:nvGrpSpPr>
      <xdr:grpSpPr>
        <a:xfrm>
          <a:off x="309564" y="134471"/>
          <a:ext cx="27689967" cy="2098123"/>
          <a:chOff x="10997237" y="5479676"/>
          <a:chExt cx="8857420" cy="1900278"/>
        </a:xfrm>
      </xdr:grpSpPr>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95250" y="152400"/>
          <a:ext cx="27881036" cy="1885950"/>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tabSelected="1" zoomScaleNormal="100" workbookViewId="0">
      <selection activeCell="C7" sqref="C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85" t="s">
        <v>173</v>
      </c>
      <c r="C3" s="885"/>
    </row>
    <row r="4" spans="1:3" ht="11.25" customHeight="1"/>
    <row r="5" spans="1:3" s="30" customFormat="1" ht="25.5" customHeight="1">
      <c r="B5" s="60" t="s">
        <v>417</v>
      </c>
      <c r="C5" s="60" t="s">
        <v>172</v>
      </c>
    </row>
    <row r="6" spans="1:3" s="173" customFormat="1" ht="48" customHeight="1">
      <c r="A6" s="238"/>
      <c r="B6" s="605" t="s">
        <v>169</v>
      </c>
      <c r="C6" s="657" t="s">
        <v>941</v>
      </c>
    </row>
    <row r="7" spans="1:3" s="173" customFormat="1" ht="21" customHeight="1">
      <c r="A7" s="238"/>
      <c r="B7" s="599" t="s">
        <v>547</v>
      </c>
      <c r="C7" s="658" t="s">
        <v>601</v>
      </c>
    </row>
    <row r="8" spans="1:3" s="173" customFormat="1" ht="32.25" customHeight="1">
      <c r="B8" s="599" t="s">
        <v>365</v>
      </c>
      <c r="C8" s="659" t="s">
        <v>591</v>
      </c>
    </row>
    <row r="9" spans="1:3" s="173" customFormat="1" ht="27.75" customHeight="1">
      <c r="B9" s="599" t="s">
        <v>168</v>
      </c>
      <c r="C9" s="659" t="s">
        <v>592</v>
      </c>
    </row>
    <row r="10" spans="1:3" s="173" customFormat="1" ht="26.25" customHeight="1">
      <c r="B10" s="613" t="s">
        <v>366</v>
      </c>
      <c r="C10" s="661" t="s">
        <v>593</v>
      </c>
    </row>
    <row r="11" spans="1:3" s="173" customFormat="1" ht="39.75" customHeight="1">
      <c r="B11" s="599" t="s">
        <v>820</v>
      </c>
      <c r="C11" s="659" t="s">
        <v>821</v>
      </c>
    </row>
    <row r="12" spans="1:3" s="173" customFormat="1" ht="18" customHeight="1">
      <c r="B12" s="599" t="s">
        <v>368</v>
      </c>
      <c r="C12" s="659" t="s">
        <v>594</v>
      </c>
    </row>
    <row r="13" spans="1:3" s="173" customFormat="1" ht="13.5" customHeight="1">
      <c r="B13" s="599"/>
      <c r="C13" s="660"/>
    </row>
    <row r="14" spans="1:3" s="173" customFormat="1" ht="18" customHeight="1">
      <c r="B14" s="599" t="s">
        <v>647</v>
      </c>
      <c r="C14" s="658" t="s">
        <v>645</v>
      </c>
    </row>
    <row r="15" spans="1:3" s="173" customFormat="1" ht="8.25" customHeight="1">
      <c r="B15" s="599"/>
      <c r="C15" s="660"/>
    </row>
    <row r="16" spans="1:3" s="173" customFormat="1" ht="33" customHeight="1">
      <c r="B16" s="662" t="s">
        <v>590</v>
      </c>
      <c r="C16" s="663" t="s">
        <v>646</v>
      </c>
    </row>
    <row r="17" spans="2:2" s="101" customFormat="1" ht="15.75">
      <c r="B17" s="173"/>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8"/>
  <sheetViews>
    <sheetView zoomScale="70" zoomScaleNormal="70" workbookViewId="0">
      <pane ySplit="16" topLeftCell="A44" activePane="bottomLeft" state="frozen"/>
      <selection pane="bottomLeft" activeCell="B17" sqref="B17"/>
    </sheetView>
  </sheetViews>
  <sheetFormatPr defaultColWidth="9" defaultRowHeight="15"/>
  <cols>
    <col min="1" max="1" width="9" style="12"/>
    <col min="2" max="2" width="37" style="687" customWidth="1"/>
    <col min="3" max="3" width="9" style="10"/>
    <col min="4" max="16384" width="9" style="12"/>
  </cols>
  <sheetData>
    <row r="16" spans="2:21" ht="26.25" customHeight="1">
      <c r="B16" s="688" t="s">
        <v>556</v>
      </c>
      <c r="C16" s="892" t="s">
        <v>500</v>
      </c>
      <c r="D16" s="893"/>
      <c r="E16" s="893"/>
      <c r="F16" s="893"/>
      <c r="G16" s="893"/>
      <c r="H16" s="893"/>
      <c r="I16" s="893"/>
      <c r="J16" s="893"/>
      <c r="K16" s="893"/>
      <c r="L16" s="893"/>
      <c r="M16" s="893"/>
      <c r="N16" s="893"/>
      <c r="O16" s="893"/>
      <c r="P16" s="893"/>
      <c r="Q16" s="893"/>
      <c r="R16" s="893"/>
      <c r="S16" s="893"/>
      <c r="T16" s="893"/>
      <c r="U16" s="893"/>
    </row>
    <row r="17" spans="2:21" ht="55.5" customHeight="1">
      <c r="B17" s="689" t="s">
        <v>620</v>
      </c>
      <c r="C17" s="894" t="s">
        <v>695</v>
      </c>
      <c r="D17" s="894"/>
      <c r="E17" s="894"/>
      <c r="F17" s="894"/>
      <c r="G17" s="894"/>
      <c r="H17" s="894"/>
      <c r="I17" s="894"/>
      <c r="J17" s="894"/>
      <c r="K17" s="894"/>
      <c r="L17" s="894"/>
      <c r="M17" s="894"/>
      <c r="N17" s="894"/>
      <c r="O17" s="894"/>
      <c r="P17" s="894"/>
      <c r="Q17" s="894"/>
      <c r="R17" s="894"/>
      <c r="S17" s="894"/>
      <c r="T17" s="894"/>
      <c r="U17" s="895"/>
    </row>
    <row r="18" spans="2:21" ht="15.75">
      <c r="B18" s="690"/>
      <c r="C18" s="691"/>
      <c r="D18" s="692"/>
      <c r="E18" s="692"/>
      <c r="F18" s="692"/>
      <c r="G18" s="692"/>
      <c r="H18" s="692"/>
      <c r="I18" s="692"/>
      <c r="J18" s="692"/>
      <c r="K18" s="692"/>
      <c r="L18" s="692"/>
      <c r="M18" s="692"/>
      <c r="N18" s="692"/>
      <c r="O18" s="692"/>
      <c r="P18" s="692"/>
      <c r="Q18" s="692"/>
      <c r="R18" s="692"/>
      <c r="S18" s="692"/>
      <c r="T18" s="692"/>
      <c r="U18" s="693"/>
    </row>
    <row r="19" spans="2:21" ht="15.75">
      <c r="B19" s="690"/>
      <c r="C19" s="691" t="s">
        <v>624</v>
      </c>
      <c r="D19" s="692"/>
      <c r="E19" s="692"/>
      <c r="F19" s="692"/>
      <c r="G19" s="692"/>
      <c r="H19" s="692"/>
      <c r="I19" s="692"/>
      <c r="J19" s="692"/>
      <c r="K19" s="692"/>
      <c r="L19" s="692"/>
      <c r="M19" s="692"/>
      <c r="N19" s="692"/>
      <c r="O19" s="692"/>
      <c r="P19" s="692"/>
      <c r="Q19" s="692"/>
      <c r="R19" s="692"/>
      <c r="S19" s="692"/>
      <c r="T19" s="692"/>
      <c r="U19" s="693"/>
    </row>
    <row r="20" spans="2:21" ht="15.75">
      <c r="B20" s="690"/>
      <c r="C20" s="691"/>
      <c r="D20" s="692"/>
      <c r="E20" s="692"/>
      <c r="F20" s="692"/>
      <c r="G20" s="692"/>
      <c r="H20" s="692"/>
      <c r="I20" s="692"/>
      <c r="J20" s="692"/>
      <c r="K20" s="692"/>
      <c r="L20" s="692"/>
      <c r="M20" s="692"/>
      <c r="N20" s="692"/>
      <c r="O20" s="692"/>
      <c r="P20" s="692"/>
      <c r="Q20" s="692"/>
      <c r="R20" s="692"/>
      <c r="S20" s="692"/>
      <c r="T20" s="692"/>
      <c r="U20" s="693"/>
    </row>
    <row r="21" spans="2:21" ht="15.75">
      <c r="B21" s="690"/>
      <c r="C21" s="691" t="s">
        <v>621</v>
      </c>
      <c r="D21" s="692"/>
      <c r="E21" s="692"/>
      <c r="F21" s="692"/>
      <c r="G21" s="692"/>
      <c r="H21" s="692"/>
      <c r="I21" s="692"/>
      <c r="J21" s="692"/>
      <c r="K21" s="692"/>
      <c r="L21" s="692"/>
      <c r="M21" s="692"/>
      <c r="N21" s="692"/>
      <c r="O21" s="692"/>
      <c r="P21" s="692"/>
      <c r="Q21" s="692"/>
      <c r="R21" s="692"/>
      <c r="S21" s="692"/>
      <c r="T21" s="692"/>
      <c r="U21" s="693"/>
    </row>
    <row r="22" spans="2:21" ht="15.75">
      <c r="B22" s="690"/>
      <c r="C22" s="691"/>
      <c r="D22" s="692"/>
      <c r="E22" s="692"/>
      <c r="F22" s="692"/>
      <c r="G22" s="692"/>
      <c r="H22" s="692"/>
      <c r="I22" s="692"/>
      <c r="J22" s="692"/>
      <c r="K22" s="692"/>
      <c r="L22" s="692"/>
      <c r="M22" s="692"/>
      <c r="N22" s="692"/>
      <c r="O22" s="692"/>
      <c r="P22" s="692"/>
      <c r="Q22" s="692"/>
      <c r="R22" s="692"/>
      <c r="S22" s="692"/>
      <c r="T22" s="692"/>
      <c r="U22" s="693"/>
    </row>
    <row r="23" spans="2:21" ht="30" customHeight="1">
      <c r="B23" s="690"/>
      <c r="C23" s="888" t="s">
        <v>622</v>
      </c>
      <c r="D23" s="888"/>
      <c r="E23" s="888"/>
      <c r="F23" s="888"/>
      <c r="G23" s="888"/>
      <c r="H23" s="888"/>
      <c r="I23" s="888"/>
      <c r="J23" s="888"/>
      <c r="K23" s="888"/>
      <c r="L23" s="888"/>
      <c r="M23" s="888"/>
      <c r="N23" s="888"/>
      <c r="O23" s="888"/>
      <c r="P23" s="888"/>
      <c r="Q23" s="888"/>
      <c r="R23" s="888"/>
      <c r="S23" s="888"/>
      <c r="T23" s="692"/>
      <c r="U23" s="693"/>
    </row>
    <row r="24" spans="2:21" ht="15.75">
      <c r="B24" s="690"/>
      <c r="C24" s="691"/>
      <c r="D24" s="692"/>
      <c r="E24" s="692"/>
      <c r="F24" s="692"/>
      <c r="G24" s="692"/>
      <c r="H24" s="692"/>
      <c r="I24" s="692"/>
      <c r="J24" s="692"/>
      <c r="K24" s="692"/>
      <c r="L24" s="692"/>
      <c r="M24" s="692"/>
      <c r="N24" s="692"/>
      <c r="O24" s="692"/>
      <c r="P24" s="692"/>
      <c r="Q24" s="692"/>
      <c r="R24" s="692"/>
      <c r="S24" s="692"/>
      <c r="T24" s="692"/>
      <c r="U24" s="693"/>
    </row>
    <row r="25" spans="2:21" ht="15.75">
      <c r="B25" s="690"/>
      <c r="C25" s="691" t="s">
        <v>625</v>
      </c>
      <c r="D25" s="692"/>
      <c r="E25" s="692"/>
      <c r="F25" s="692"/>
      <c r="G25" s="692"/>
      <c r="H25" s="692"/>
      <c r="I25" s="692"/>
      <c r="J25" s="692"/>
      <c r="K25" s="692"/>
      <c r="L25" s="692"/>
      <c r="M25" s="692"/>
      <c r="N25" s="692"/>
      <c r="O25" s="692"/>
      <c r="P25" s="692"/>
      <c r="Q25" s="692"/>
      <c r="R25" s="692"/>
      <c r="S25" s="692"/>
      <c r="T25" s="692"/>
      <c r="U25" s="693"/>
    </row>
    <row r="26" spans="2:21" ht="15.75">
      <c r="B26" s="690"/>
      <c r="C26" s="691"/>
      <c r="D26" s="692"/>
      <c r="E26" s="692"/>
      <c r="F26" s="692"/>
      <c r="G26" s="692"/>
      <c r="H26" s="692"/>
      <c r="I26" s="692"/>
      <c r="J26" s="692"/>
      <c r="K26" s="692"/>
      <c r="L26" s="692"/>
      <c r="M26" s="692"/>
      <c r="N26" s="692"/>
      <c r="O26" s="692"/>
      <c r="P26" s="692"/>
      <c r="Q26" s="692"/>
      <c r="R26" s="692"/>
      <c r="S26" s="692"/>
      <c r="T26" s="692"/>
      <c r="U26" s="693"/>
    </row>
    <row r="27" spans="2:21" ht="31.5" customHeight="1">
      <c r="B27" s="690"/>
      <c r="C27" s="888" t="s">
        <v>623</v>
      </c>
      <c r="D27" s="888"/>
      <c r="E27" s="888"/>
      <c r="F27" s="888"/>
      <c r="G27" s="888"/>
      <c r="H27" s="888"/>
      <c r="I27" s="888"/>
      <c r="J27" s="888"/>
      <c r="K27" s="888"/>
      <c r="L27" s="888"/>
      <c r="M27" s="888"/>
      <c r="N27" s="888"/>
      <c r="O27" s="888"/>
      <c r="P27" s="888"/>
      <c r="Q27" s="888"/>
      <c r="R27" s="888"/>
      <c r="S27" s="888"/>
      <c r="T27" s="888"/>
      <c r="U27" s="889"/>
    </row>
    <row r="28" spans="2:21" ht="15.75">
      <c r="B28" s="690"/>
      <c r="C28" s="691"/>
      <c r="D28" s="692"/>
      <c r="E28" s="692"/>
      <c r="F28" s="692"/>
      <c r="G28" s="692"/>
      <c r="H28" s="692"/>
      <c r="I28" s="692"/>
      <c r="J28" s="692"/>
      <c r="K28" s="692"/>
      <c r="L28" s="692"/>
      <c r="M28" s="692"/>
      <c r="N28" s="692"/>
      <c r="O28" s="692"/>
      <c r="P28" s="692"/>
      <c r="Q28" s="692"/>
      <c r="R28" s="692"/>
      <c r="S28" s="692"/>
      <c r="T28" s="692"/>
      <c r="U28" s="693"/>
    </row>
    <row r="29" spans="2:21" ht="31.5" customHeight="1">
      <c r="B29" s="690"/>
      <c r="C29" s="888" t="s">
        <v>626</v>
      </c>
      <c r="D29" s="888"/>
      <c r="E29" s="888"/>
      <c r="F29" s="888"/>
      <c r="G29" s="888"/>
      <c r="H29" s="888"/>
      <c r="I29" s="888"/>
      <c r="J29" s="888"/>
      <c r="K29" s="888"/>
      <c r="L29" s="888"/>
      <c r="M29" s="888"/>
      <c r="N29" s="888"/>
      <c r="O29" s="888"/>
      <c r="P29" s="888"/>
      <c r="Q29" s="888"/>
      <c r="R29" s="888"/>
      <c r="S29" s="888"/>
      <c r="T29" s="888"/>
      <c r="U29" s="889"/>
    </row>
    <row r="30" spans="2:21" ht="15.75">
      <c r="B30" s="690"/>
      <c r="C30" s="691"/>
      <c r="D30" s="692"/>
      <c r="E30" s="692"/>
      <c r="F30" s="692"/>
      <c r="G30" s="692"/>
      <c r="H30" s="692"/>
      <c r="I30" s="692"/>
      <c r="J30" s="692"/>
      <c r="K30" s="692"/>
      <c r="L30" s="692"/>
      <c r="M30" s="692"/>
      <c r="N30" s="692"/>
      <c r="O30" s="692"/>
      <c r="P30" s="692"/>
      <c r="Q30" s="692"/>
      <c r="R30" s="692"/>
      <c r="S30" s="692"/>
      <c r="T30" s="692"/>
      <c r="U30" s="693"/>
    </row>
    <row r="31" spans="2:21" ht="15.75">
      <c r="B31" s="690"/>
      <c r="C31" s="691" t="s">
        <v>627</v>
      </c>
      <c r="D31" s="692"/>
      <c r="E31" s="692"/>
      <c r="F31" s="692"/>
      <c r="G31" s="692"/>
      <c r="H31" s="692"/>
      <c r="I31" s="692"/>
      <c r="J31" s="692"/>
      <c r="K31" s="692"/>
      <c r="L31" s="692"/>
      <c r="M31" s="692"/>
      <c r="N31" s="692"/>
      <c r="O31" s="692"/>
      <c r="P31" s="692"/>
      <c r="Q31" s="692"/>
      <c r="R31" s="692"/>
      <c r="S31" s="692"/>
      <c r="T31" s="692"/>
      <c r="U31" s="693"/>
    </row>
    <row r="32" spans="2:21" ht="15.75">
      <c r="B32" s="694"/>
      <c r="C32" s="695"/>
      <c r="D32" s="696"/>
      <c r="E32" s="696"/>
      <c r="F32" s="696"/>
      <c r="G32" s="696"/>
      <c r="H32" s="696"/>
      <c r="I32" s="696"/>
      <c r="J32" s="696"/>
      <c r="K32" s="696"/>
      <c r="L32" s="696"/>
      <c r="M32" s="696"/>
      <c r="N32" s="696"/>
      <c r="O32" s="696"/>
      <c r="P32" s="696"/>
      <c r="Q32" s="696"/>
      <c r="R32" s="696"/>
      <c r="S32" s="696"/>
      <c r="T32" s="696"/>
      <c r="U32" s="697"/>
    </row>
    <row r="33" spans="2:21" ht="51" customHeight="1">
      <c r="B33" s="698" t="s">
        <v>628</v>
      </c>
      <c r="C33" s="896" t="s">
        <v>938</v>
      </c>
      <c r="D33" s="896"/>
      <c r="E33" s="896"/>
      <c r="F33" s="896"/>
      <c r="G33" s="896"/>
      <c r="H33" s="896"/>
      <c r="I33" s="896"/>
      <c r="J33" s="896"/>
      <c r="K33" s="896"/>
      <c r="L33" s="896"/>
      <c r="M33" s="896"/>
      <c r="N33" s="896"/>
      <c r="O33" s="896"/>
      <c r="P33" s="896"/>
      <c r="Q33" s="896"/>
      <c r="R33" s="896"/>
      <c r="S33" s="896"/>
      <c r="T33" s="896"/>
      <c r="U33" s="897"/>
    </row>
    <row r="34" spans="2:21">
      <c r="B34" s="699"/>
      <c r="C34" s="700"/>
      <c r="D34" s="700"/>
      <c r="E34" s="700"/>
      <c r="F34" s="700"/>
      <c r="G34" s="700"/>
      <c r="H34" s="700"/>
      <c r="I34" s="700"/>
      <c r="J34" s="700"/>
      <c r="K34" s="700"/>
      <c r="L34" s="700"/>
      <c r="M34" s="700"/>
      <c r="N34" s="700"/>
      <c r="O34" s="700"/>
      <c r="P34" s="700"/>
      <c r="Q34" s="700"/>
      <c r="R34" s="700"/>
      <c r="S34" s="700"/>
      <c r="T34" s="700"/>
      <c r="U34" s="701"/>
    </row>
    <row r="35" spans="2:21" ht="15.75">
      <c r="B35" s="702" t="s">
        <v>629</v>
      </c>
      <c r="C35" s="703" t="s">
        <v>630</v>
      </c>
      <c r="D35" s="692"/>
      <c r="E35" s="692"/>
      <c r="F35" s="692"/>
      <c r="G35" s="692"/>
      <c r="H35" s="692"/>
      <c r="I35" s="692"/>
      <c r="J35" s="692"/>
      <c r="K35" s="692"/>
      <c r="L35" s="692"/>
      <c r="M35" s="692"/>
      <c r="N35" s="692"/>
      <c r="O35" s="692"/>
      <c r="P35" s="692"/>
      <c r="Q35" s="692"/>
      <c r="R35" s="692"/>
      <c r="S35" s="692"/>
      <c r="T35" s="692"/>
      <c r="U35" s="693"/>
    </row>
    <row r="36" spans="2:21">
      <c r="B36" s="704"/>
      <c r="C36" s="696"/>
      <c r="D36" s="696"/>
      <c r="E36" s="696"/>
      <c r="F36" s="696"/>
      <c r="G36" s="696"/>
      <c r="H36" s="696"/>
      <c r="I36" s="696"/>
      <c r="J36" s="696"/>
      <c r="K36" s="696"/>
      <c r="L36" s="696"/>
      <c r="M36" s="696"/>
      <c r="N36" s="696"/>
      <c r="O36" s="696"/>
      <c r="P36" s="696"/>
      <c r="Q36" s="696"/>
      <c r="R36" s="696"/>
      <c r="S36" s="696"/>
      <c r="T36" s="696"/>
      <c r="U36" s="697"/>
    </row>
    <row r="37" spans="2:21" ht="34.5" customHeight="1">
      <c r="B37" s="689" t="s">
        <v>631</v>
      </c>
      <c r="C37" s="890" t="s">
        <v>632</v>
      </c>
      <c r="D37" s="890"/>
      <c r="E37" s="890"/>
      <c r="F37" s="890"/>
      <c r="G37" s="890"/>
      <c r="H37" s="890"/>
      <c r="I37" s="890"/>
      <c r="J37" s="890"/>
      <c r="K37" s="890"/>
      <c r="L37" s="890"/>
      <c r="M37" s="890"/>
      <c r="N37" s="890"/>
      <c r="O37" s="890"/>
      <c r="P37" s="890"/>
      <c r="Q37" s="890"/>
      <c r="R37" s="890"/>
      <c r="S37" s="890"/>
      <c r="T37" s="890"/>
      <c r="U37" s="891"/>
    </row>
    <row r="38" spans="2:21">
      <c r="B38" s="704"/>
      <c r="C38" s="696"/>
      <c r="D38" s="696"/>
      <c r="E38" s="696"/>
      <c r="F38" s="696"/>
      <c r="G38" s="696"/>
      <c r="H38" s="696"/>
      <c r="I38" s="696"/>
      <c r="J38" s="696"/>
      <c r="K38" s="696"/>
      <c r="L38" s="696"/>
      <c r="M38" s="696"/>
      <c r="N38" s="696"/>
      <c r="O38" s="696"/>
      <c r="P38" s="696"/>
      <c r="Q38" s="696"/>
      <c r="R38" s="696"/>
      <c r="S38" s="696"/>
      <c r="T38" s="696"/>
      <c r="U38" s="697"/>
    </row>
    <row r="39" spans="2:21" ht="15.75">
      <c r="B39" s="689" t="s">
        <v>633</v>
      </c>
      <c r="C39" s="705" t="s">
        <v>634</v>
      </c>
      <c r="D39" s="700"/>
      <c r="E39" s="700"/>
      <c r="F39" s="700"/>
      <c r="G39" s="700"/>
      <c r="H39" s="700"/>
      <c r="I39" s="700"/>
      <c r="J39" s="700"/>
      <c r="K39" s="700"/>
      <c r="L39" s="700"/>
      <c r="M39" s="700"/>
      <c r="N39" s="700"/>
      <c r="O39" s="700"/>
      <c r="P39" s="700"/>
      <c r="Q39" s="700"/>
      <c r="R39" s="700"/>
      <c r="S39" s="700"/>
      <c r="T39" s="700"/>
      <c r="U39" s="701"/>
    </row>
    <row r="40" spans="2:21">
      <c r="B40" s="704"/>
      <c r="C40" s="696"/>
      <c r="D40" s="696"/>
      <c r="E40" s="696"/>
      <c r="F40" s="696"/>
      <c r="G40" s="696"/>
      <c r="H40" s="696"/>
      <c r="I40" s="696"/>
      <c r="J40" s="696"/>
      <c r="K40" s="696"/>
      <c r="L40" s="696"/>
      <c r="M40" s="696"/>
      <c r="N40" s="696"/>
      <c r="O40" s="696"/>
      <c r="P40" s="696"/>
      <c r="Q40" s="696"/>
      <c r="R40" s="696"/>
      <c r="S40" s="696"/>
      <c r="T40" s="696"/>
      <c r="U40" s="697"/>
    </row>
    <row r="41" spans="2:21">
      <c r="B41" s="706"/>
      <c r="C41" s="700"/>
      <c r="D41" s="700"/>
      <c r="E41" s="700"/>
      <c r="F41" s="700"/>
      <c r="G41" s="700"/>
      <c r="H41" s="700"/>
      <c r="I41" s="700"/>
      <c r="J41" s="700"/>
      <c r="K41" s="700"/>
      <c r="L41" s="700"/>
      <c r="M41" s="700"/>
      <c r="N41" s="700"/>
      <c r="O41" s="700"/>
      <c r="P41" s="700"/>
      <c r="Q41" s="700"/>
      <c r="R41" s="700"/>
      <c r="S41" s="700"/>
      <c r="T41" s="700"/>
      <c r="U41" s="701"/>
    </row>
    <row r="42" spans="2:21" ht="37.5" customHeight="1">
      <c r="B42" s="702" t="s">
        <v>697</v>
      </c>
      <c r="C42" s="898" t="s">
        <v>939</v>
      </c>
      <c r="D42" s="898"/>
      <c r="E42" s="898"/>
      <c r="F42" s="898"/>
      <c r="G42" s="898"/>
      <c r="H42" s="898"/>
      <c r="I42" s="898"/>
      <c r="J42" s="898"/>
      <c r="K42" s="898"/>
      <c r="L42" s="898"/>
      <c r="M42" s="898"/>
      <c r="N42" s="898"/>
      <c r="O42" s="898"/>
      <c r="P42" s="898"/>
      <c r="Q42" s="898"/>
      <c r="R42" s="898"/>
      <c r="S42" s="898"/>
      <c r="T42" s="898"/>
      <c r="U42" s="899"/>
    </row>
    <row r="43" spans="2:21">
      <c r="B43" s="707"/>
      <c r="C43" s="692"/>
      <c r="D43" s="692"/>
      <c r="E43" s="692"/>
      <c r="F43" s="692"/>
      <c r="G43" s="692"/>
      <c r="H43" s="692"/>
      <c r="I43" s="692"/>
      <c r="J43" s="692"/>
      <c r="K43" s="692"/>
      <c r="L43" s="692"/>
      <c r="M43" s="692"/>
      <c r="N43" s="692"/>
      <c r="O43" s="692"/>
      <c r="P43" s="692"/>
      <c r="Q43" s="692"/>
      <c r="R43" s="692"/>
      <c r="S43" s="692"/>
      <c r="T43" s="692"/>
      <c r="U43" s="693"/>
    </row>
    <row r="44" spans="2:21" ht="36" customHeight="1">
      <c r="B44" s="707"/>
      <c r="C44" s="886" t="s">
        <v>649</v>
      </c>
      <c r="D44" s="886"/>
      <c r="E44" s="886"/>
      <c r="F44" s="886"/>
      <c r="G44" s="886"/>
      <c r="H44" s="886"/>
      <c r="I44" s="886"/>
      <c r="J44" s="886"/>
      <c r="K44" s="886"/>
      <c r="L44" s="886"/>
      <c r="M44" s="886"/>
      <c r="N44" s="886"/>
      <c r="O44" s="886"/>
      <c r="P44" s="886"/>
      <c r="Q44" s="886"/>
      <c r="R44" s="886"/>
      <c r="S44" s="886"/>
      <c r="T44" s="886"/>
      <c r="U44" s="887"/>
    </row>
    <row r="45" spans="2:21">
      <c r="B45" s="707"/>
      <c r="C45" s="708"/>
      <c r="D45" s="692"/>
      <c r="E45" s="692"/>
      <c r="F45" s="692"/>
      <c r="G45" s="692"/>
      <c r="H45" s="692"/>
      <c r="I45" s="692"/>
      <c r="J45" s="692"/>
      <c r="K45" s="692"/>
      <c r="L45" s="692"/>
      <c r="M45" s="692"/>
      <c r="N45" s="692"/>
      <c r="O45" s="692"/>
      <c r="P45" s="692"/>
      <c r="Q45" s="692"/>
      <c r="R45" s="692"/>
      <c r="S45" s="692"/>
      <c r="T45" s="692"/>
      <c r="U45" s="693"/>
    </row>
    <row r="46" spans="2:21" ht="35.25" customHeight="1">
      <c r="B46" s="707"/>
      <c r="C46" s="886" t="s">
        <v>635</v>
      </c>
      <c r="D46" s="886"/>
      <c r="E46" s="886"/>
      <c r="F46" s="886"/>
      <c r="G46" s="886"/>
      <c r="H46" s="886"/>
      <c r="I46" s="886"/>
      <c r="J46" s="886"/>
      <c r="K46" s="886"/>
      <c r="L46" s="886"/>
      <c r="M46" s="886"/>
      <c r="N46" s="886"/>
      <c r="O46" s="886"/>
      <c r="P46" s="886"/>
      <c r="Q46" s="886"/>
      <c r="R46" s="886"/>
      <c r="S46" s="886"/>
      <c r="T46" s="886"/>
      <c r="U46" s="887"/>
    </row>
    <row r="47" spans="2:21">
      <c r="B47" s="707"/>
      <c r="C47" s="708"/>
      <c r="D47" s="692"/>
      <c r="E47" s="692"/>
      <c r="F47" s="692"/>
      <c r="G47" s="692"/>
      <c r="H47" s="692"/>
      <c r="I47" s="692"/>
      <c r="J47" s="692"/>
      <c r="K47" s="692"/>
      <c r="L47" s="692"/>
      <c r="M47" s="692"/>
      <c r="N47" s="692"/>
      <c r="O47" s="692"/>
      <c r="P47" s="692"/>
      <c r="Q47" s="692"/>
      <c r="R47" s="692"/>
      <c r="S47" s="692"/>
      <c r="T47" s="692"/>
      <c r="U47" s="693"/>
    </row>
    <row r="48" spans="2:21" ht="40.5" customHeight="1">
      <c r="B48" s="707"/>
      <c r="C48" s="886" t="s">
        <v>636</v>
      </c>
      <c r="D48" s="886"/>
      <c r="E48" s="886"/>
      <c r="F48" s="886"/>
      <c r="G48" s="886"/>
      <c r="H48" s="886"/>
      <c r="I48" s="886"/>
      <c r="J48" s="886"/>
      <c r="K48" s="886"/>
      <c r="L48" s="886"/>
      <c r="M48" s="886"/>
      <c r="N48" s="886"/>
      <c r="O48" s="886"/>
      <c r="P48" s="886"/>
      <c r="Q48" s="886"/>
      <c r="R48" s="886"/>
      <c r="S48" s="886"/>
      <c r="T48" s="886"/>
      <c r="U48" s="887"/>
    </row>
    <row r="49" spans="2:21">
      <c r="B49" s="707"/>
      <c r="C49" s="708"/>
      <c r="D49" s="692"/>
      <c r="E49" s="692"/>
      <c r="F49" s="692"/>
      <c r="G49" s="692"/>
      <c r="H49" s="692"/>
      <c r="I49" s="692"/>
      <c r="J49" s="692"/>
      <c r="K49" s="692"/>
      <c r="L49" s="692"/>
      <c r="M49" s="692"/>
      <c r="N49" s="692"/>
      <c r="O49" s="692"/>
      <c r="P49" s="692"/>
      <c r="Q49" s="692"/>
      <c r="R49" s="692"/>
      <c r="S49" s="692"/>
      <c r="T49" s="692"/>
      <c r="U49" s="693"/>
    </row>
    <row r="50" spans="2:21" ht="30" customHeight="1">
      <c r="B50" s="707"/>
      <c r="C50" s="886" t="s">
        <v>637</v>
      </c>
      <c r="D50" s="886"/>
      <c r="E50" s="886"/>
      <c r="F50" s="886"/>
      <c r="G50" s="886"/>
      <c r="H50" s="886"/>
      <c r="I50" s="886"/>
      <c r="J50" s="886"/>
      <c r="K50" s="886"/>
      <c r="L50" s="886"/>
      <c r="M50" s="886"/>
      <c r="N50" s="886"/>
      <c r="O50" s="886"/>
      <c r="P50" s="886"/>
      <c r="Q50" s="886"/>
      <c r="R50" s="886"/>
      <c r="S50" s="886"/>
      <c r="T50" s="886"/>
      <c r="U50" s="887"/>
    </row>
    <row r="51" spans="2:21" ht="15.75">
      <c r="B51" s="707"/>
      <c r="C51" s="691"/>
      <c r="D51" s="692"/>
      <c r="E51" s="692"/>
      <c r="F51" s="692"/>
      <c r="G51" s="692"/>
      <c r="H51" s="692"/>
      <c r="I51" s="692"/>
      <c r="J51" s="692"/>
      <c r="K51" s="692"/>
      <c r="L51" s="692"/>
      <c r="M51" s="692"/>
      <c r="N51" s="692"/>
      <c r="O51" s="692"/>
      <c r="P51" s="692"/>
      <c r="Q51" s="692"/>
      <c r="R51" s="692"/>
      <c r="S51" s="692"/>
      <c r="T51" s="692"/>
      <c r="U51" s="693"/>
    </row>
    <row r="52" spans="2:21" ht="31.5" customHeight="1">
      <c r="B52" s="707"/>
      <c r="C52" s="888" t="s">
        <v>648</v>
      </c>
      <c r="D52" s="888"/>
      <c r="E52" s="888"/>
      <c r="F52" s="888"/>
      <c r="G52" s="888"/>
      <c r="H52" s="888"/>
      <c r="I52" s="888"/>
      <c r="J52" s="888"/>
      <c r="K52" s="888"/>
      <c r="L52" s="888"/>
      <c r="M52" s="888"/>
      <c r="N52" s="888"/>
      <c r="O52" s="888"/>
      <c r="P52" s="888"/>
      <c r="Q52" s="888"/>
      <c r="R52" s="888"/>
      <c r="S52" s="888"/>
      <c r="T52" s="888"/>
      <c r="U52" s="889"/>
    </row>
    <row r="53" spans="2:21">
      <c r="B53" s="704"/>
      <c r="C53" s="696"/>
      <c r="D53" s="696"/>
      <c r="E53" s="696"/>
      <c r="F53" s="696"/>
      <c r="G53" s="696"/>
      <c r="H53" s="696"/>
      <c r="I53" s="696"/>
      <c r="J53" s="696"/>
      <c r="K53" s="696"/>
      <c r="L53" s="696"/>
      <c r="M53" s="696"/>
      <c r="N53" s="696"/>
      <c r="O53" s="696"/>
      <c r="P53" s="696"/>
      <c r="Q53" s="696"/>
      <c r="R53" s="696"/>
      <c r="S53" s="696"/>
      <c r="T53" s="696"/>
      <c r="U53" s="697"/>
    </row>
    <row r="54" spans="2:21" ht="66.599999999999994" customHeight="1">
      <c r="B54" s="808" t="s">
        <v>638</v>
      </c>
      <c r="C54" s="890" t="s">
        <v>940</v>
      </c>
      <c r="D54" s="890"/>
      <c r="E54" s="890"/>
      <c r="F54" s="890"/>
      <c r="G54" s="890"/>
      <c r="H54" s="890"/>
      <c r="I54" s="890"/>
      <c r="J54" s="890"/>
      <c r="K54" s="890"/>
      <c r="L54" s="890"/>
      <c r="M54" s="890"/>
      <c r="N54" s="890"/>
      <c r="O54" s="890"/>
      <c r="P54" s="890"/>
      <c r="Q54" s="890"/>
      <c r="R54" s="890"/>
      <c r="S54" s="890"/>
      <c r="T54" s="890"/>
      <c r="U54" s="891"/>
    </row>
    <row r="55" spans="2:21">
      <c r="B55" s="704"/>
      <c r="C55" s="696"/>
      <c r="D55" s="696"/>
      <c r="E55" s="696"/>
      <c r="F55" s="696"/>
      <c r="G55" s="696"/>
      <c r="H55" s="696"/>
      <c r="I55" s="696"/>
      <c r="J55" s="696"/>
      <c r="K55" s="696"/>
      <c r="L55" s="696"/>
      <c r="M55" s="696"/>
      <c r="N55" s="696"/>
      <c r="O55" s="696"/>
      <c r="P55" s="696"/>
      <c r="Q55" s="696"/>
      <c r="R55" s="696"/>
      <c r="S55" s="696"/>
      <c r="T55" s="696"/>
      <c r="U55" s="697"/>
    </row>
    <row r="56" spans="2:21" ht="34.5" customHeight="1">
      <c r="B56" s="689" t="s">
        <v>639</v>
      </c>
      <c r="C56" s="890" t="s">
        <v>640</v>
      </c>
      <c r="D56" s="890"/>
      <c r="E56" s="890"/>
      <c r="F56" s="890"/>
      <c r="G56" s="890"/>
      <c r="H56" s="890"/>
      <c r="I56" s="890"/>
      <c r="J56" s="890"/>
      <c r="K56" s="890"/>
      <c r="L56" s="890"/>
      <c r="M56" s="890"/>
      <c r="N56" s="890"/>
      <c r="O56" s="890"/>
      <c r="P56" s="890"/>
      <c r="Q56" s="890"/>
      <c r="R56" s="890"/>
      <c r="S56" s="890"/>
      <c r="T56" s="890"/>
      <c r="U56" s="891"/>
    </row>
    <row r="57" spans="2:21">
      <c r="B57" s="709"/>
      <c r="C57" s="696"/>
      <c r="D57" s="696"/>
      <c r="E57" s="696"/>
      <c r="F57" s="696"/>
      <c r="G57" s="696"/>
      <c r="H57" s="696"/>
      <c r="I57" s="696"/>
      <c r="J57" s="696"/>
      <c r="K57" s="696"/>
      <c r="L57" s="696"/>
      <c r="M57" s="696"/>
      <c r="N57" s="696"/>
      <c r="O57" s="696"/>
      <c r="P57" s="696"/>
      <c r="Q57" s="696"/>
      <c r="R57" s="696"/>
      <c r="S57" s="696"/>
      <c r="T57" s="696"/>
      <c r="U57" s="697"/>
    </row>
    <row r="58" spans="2:21" ht="30.75" customHeight="1">
      <c r="B58" s="698" t="s">
        <v>641</v>
      </c>
      <c r="C58" s="710" t="s">
        <v>642</v>
      </c>
      <c r="D58" s="711"/>
      <c r="E58" s="711"/>
      <c r="F58" s="711"/>
      <c r="G58" s="711"/>
      <c r="H58" s="711"/>
      <c r="I58" s="711"/>
      <c r="J58" s="711"/>
      <c r="K58" s="711"/>
      <c r="L58" s="711"/>
      <c r="M58" s="711"/>
      <c r="N58" s="711"/>
      <c r="O58" s="711"/>
      <c r="P58" s="711"/>
      <c r="Q58" s="711"/>
      <c r="R58" s="711"/>
      <c r="S58" s="711"/>
      <c r="T58" s="711"/>
      <c r="U58" s="712"/>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25" zoomScale="70" zoomScaleNormal="70" workbookViewId="0">
      <selection activeCell="F14" sqref="F14"/>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01" t="s">
        <v>936</v>
      </c>
      <c r="C3" s="902"/>
      <c r="D3" s="902"/>
      <c r="E3" s="902"/>
      <c r="F3" s="903"/>
      <c r="G3" s="120"/>
    </row>
    <row r="4" spans="2:20" ht="16.5" customHeight="1">
      <c r="B4" s="904"/>
      <c r="C4" s="905"/>
      <c r="D4" s="905"/>
      <c r="E4" s="905"/>
      <c r="F4" s="906"/>
      <c r="G4" s="120"/>
    </row>
    <row r="5" spans="2:20" ht="71.25" customHeight="1">
      <c r="B5" s="904"/>
      <c r="C5" s="905"/>
      <c r="D5" s="905"/>
      <c r="E5" s="905"/>
      <c r="F5" s="906"/>
      <c r="G5" s="120"/>
    </row>
    <row r="6" spans="2:20" ht="21.75" customHeight="1">
      <c r="B6" s="907"/>
      <c r="C6" s="908"/>
      <c r="D6" s="908"/>
      <c r="E6" s="908"/>
      <c r="F6" s="909"/>
      <c r="G6" s="120"/>
    </row>
    <row r="8" spans="2:20" ht="21">
      <c r="B8" s="900" t="s">
        <v>476</v>
      </c>
      <c r="C8" s="900"/>
      <c r="D8" s="900"/>
      <c r="E8" s="900"/>
      <c r="F8" s="900"/>
      <c r="G8" s="900"/>
    </row>
    <row r="9" spans="2:20" ht="24.75" customHeight="1" thickBot="1">
      <c r="B9" s="112"/>
      <c r="C9" s="112"/>
      <c r="D9" s="112"/>
      <c r="E9" s="112"/>
      <c r="F9" s="112"/>
      <c r="G9" s="117"/>
    </row>
    <row r="10" spans="2:20" ht="27.75" customHeight="1" thickBot="1">
      <c r="B10" s="115" t="s">
        <v>170</v>
      </c>
      <c r="C10" s="100" t="s">
        <v>404</v>
      </c>
      <c r="D10" s="112"/>
      <c r="E10" s="112"/>
      <c r="F10" s="112"/>
      <c r="G10" s="117"/>
    </row>
    <row r="11" spans="2:20">
      <c r="B11" s="112"/>
      <c r="C11" s="112"/>
      <c r="D11" s="112"/>
      <c r="E11" s="112"/>
      <c r="F11" s="112"/>
      <c r="G11" s="117"/>
    </row>
    <row r="12" spans="2:20" s="9" customFormat="1" ht="31.5" customHeight="1" thickBot="1">
      <c r="B12" s="81" t="s">
        <v>583</v>
      </c>
      <c r="G12" s="28"/>
      <c r="L12" s="33"/>
      <c r="M12" s="33"/>
      <c r="N12" s="33"/>
      <c r="O12" s="33"/>
      <c r="P12" s="33"/>
      <c r="Q12" s="68"/>
      <c r="S12" s="8"/>
      <c r="T12" s="8"/>
    </row>
    <row r="13" spans="2:20" s="9" customFormat="1" ht="26.25" customHeight="1" thickBot="1">
      <c r="B13" s="100" t="s">
        <v>413</v>
      </c>
      <c r="C13" s="122" t="s">
        <v>616</v>
      </c>
      <c r="G13" s="107"/>
      <c r="L13" s="33"/>
      <c r="M13" s="33"/>
      <c r="N13" s="33"/>
      <c r="O13" s="33"/>
      <c r="P13" s="33"/>
      <c r="Q13" s="68"/>
      <c r="S13" s="8"/>
      <c r="T13" s="8"/>
    </row>
    <row r="14" spans="2:20" s="9" customFormat="1" ht="26.25" customHeight="1" thickBot="1">
      <c r="B14" s="100" t="s">
        <v>413</v>
      </c>
      <c r="C14" s="169" t="s">
        <v>611</v>
      </c>
      <c r="G14" s="121"/>
      <c r="L14" s="33"/>
      <c r="M14" s="33"/>
      <c r="N14" s="33"/>
      <c r="O14" s="33"/>
      <c r="P14" s="33"/>
      <c r="Q14" s="68"/>
      <c r="S14" s="8"/>
      <c r="T14" s="8"/>
    </row>
    <row r="15" spans="2:20" s="9" customFormat="1" ht="26.25" customHeight="1" thickBot="1">
      <c r="B15" s="100" t="s">
        <v>413</v>
      </c>
      <c r="C15" s="169" t="s">
        <v>612</v>
      </c>
      <c r="G15" s="121"/>
      <c r="L15" s="33"/>
      <c r="M15" s="33"/>
      <c r="N15" s="33"/>
      <c r="O15" s="33"/>
      <c r="P15" s="33"/>
      <c r="Q15" s="68"/>
      <c r="S15" s="8"/>
      <c r="T15" s="8"/>
    </row>
    <row r="16" spans="2:20" s="9" customFormat="1" ht="26.25" customHeight="1" thickBot="1">
      <c r="B16" s="100" t="s">
        <v>413</v>
      </c>
      <c r="C16" s="169" t="s">
        <v>613</v>
      </c>
      <c r="G16" s="121"/>
      <c r="L16" s="33"/>
      <c r="M16" s="33"/>
      <c r="N16" s="33"/>
      <c r="O16" s="33"/>
      <c r="P16" s="33"/>
      <c r="Q16" s="68"/>
      <c r="S16" s="8"/>
      <c r="T16" s="8"/>
    </row>
    <row r="17" spans="2:20" s="9" customFormat="1" ht="26.25" customHeight="1" thickBot="1">
      <c r="B17" s="100" t="s">
        <v>413</v>
      </c>
      <c r="C17" s="122" t="s">
        <v>614</v>
      </c>
      <c r="G17" s="107"/>
      <c r="L17" s="33"/>
      <c r="M17" s="33"/>
      <c r="N17" s="33"/>
      <c r="O17" s="33"/>
      <c r="P17" s="33"/>
      <c r="Q17" s="68"/>
      <c r="S17" s="8"/>
      <c r="T17" s="8"/>
    </row>
    <row r="18" spans="2:20" s="9" customFormat="1" ht="26.25" customHeight="1" thickBot="1">
      <c r="B18" s="100" t="s">
        <v>415</v>
      </c>
      <c r="C18" s="122" t="s">
        <v>615</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535</v>
      </c>
      <c r="C20" s="240" t="s">
        <v>466</v>
      </c>
      <c r="D20" s="240" t="s">
        <v>442</v>
      </c>
      <c r="E20" s="240" t="s">
        <v>434</v>
      </c>
      <c r="F20" s="240" t="s">
        <v>548</v>
      </c>
      <c r="G20" s="40"/>
      <c r="M20" s="25"/>
      <c r="T20" s="25"/>
    </row>
    <row r="21" spans="2:20" s="101" customFormat="1" ht="50.45" customHeight="1">
      <c r="B21" s="633" t="s">
        <v>538</v>
      </c>
      <c r="C21" s="639" t="s">
        <v>937</v>
      </c>
      <c r="D21" s="642" t="s">
        <v>438</v>
      </c>
      <c r="E21" s="646" t="s">
        <v>582</v>
      </c>
      <c r="F21" s="642" t="s">
        <v>443</v>
      </c>
      <c r="G21" s="171"/>
      <c r="M21" s="631"/>
      <c r="T21" s="631"/>
    </row>
    <row r="22" spans="2:20" s="101" customFormat="1" ht="47.45" customHeight="1">
      <c r="B22" s="634" t="s">
        <v>453</v>
      </c>
      <c r="C22" s="640" t="s">
        <v>948</v>
      </c>
      <c r="D22" s="643" t="s">
        <v>439</v>
      </c>
      <c r="E22" s="647" t="s">
        <v>582</v>
      </c>
      <c r="F22" s="643" t="s">
        <v>443</v>
      </c>
      <c r="G22" s="171"/>
      <c r="M22" s="631"/>
      <c r="T22" s="631"/>
    </row>
    <row r="23" spans="2:20" s="101" customFormat="1" ht="45.6" customHeight="1">
      <c r="B23" s="634" t="s">
        <v>450</v>
      </c>
      <c r="C23" s="640" t="s">
        <v>948</v>
      </c>
      <c r="D23" s="643" t="s">
        <v>440</v>
      </c>
      <c r="E23" s="647" t="s">
        <v>582</v>
      </c>
      <c r="F23" s="643" t="s">
        <v>443</v>
      </c>
      <c r="G23" s="171"/>
      <c r="M23" s="631"/>
      <c r="T23" s="631"/>
    </row>
    <row r="24" spans="2:20" s="101" customFormat="1" ht="32.25" customHeight="1">
      <c r="B24" s="635" t="s">
        <v>451</v>
      </c>
      <c r="C24" s="640" t="s">
        <v>937</v>
      </c>
      <c r="D24" s="643" t="s">
        <v>441</v>
      </c>
      <c r="E24" s="648" t="s">
        <v>596</v>
      </c>
      <c r="F24" s="651"/>
      <c r="G24" s="171"/>
      <c r="M24" s="631"/>
      <c r="T24" s="631"/>
    </row>
    <row r="25" spans="2:20" s="101" customFormat="1" ht="30.75" customHeight="1">
      <c r="B25" s="636" t="s">
        <v>536</v>
      </c>
      <c r="C25" s="640" t="s">
        <v>937</v>
      </c>
      <c r="D25" s="643"/>
      <c r="E25" s="648"/>
      <c r="F25" s="651"/>
      <c r="G25" s="171"/>
      <c r="M25" s="631"/>
      <c r="T25" s="631"/>
    </row>
    <row r="26" spans="2:20" s="101" customFormat="1" ht="32.25" customHeight="1">
      <c r="B26" s="637" t="s">
        <v>537</v>
      </c>
      <c r="C26" s="640" t="s">
        <v>937</v>
      </c>
      <c r="D26" s="644" t="s">
        <v>533</v>
      </c>
      <c r="E26" s="648"/>
      <c r="F26" s="651"/>
      <c r="G26" s="171"/>
      <c r="M26" s="631"/>
      <c r="T26" s="631"/>
    </row>
    <row r="27" spans="2:20" s="101" customFormat="1" ht="27" customHeight="1">
      <c r="B27" s="635" t="s">
        <v>452</v>
      </c>
      <c r="C27" s="640" t="s">
        <v>435</v>
      </c>
      <c r="D27" s="643" t="s">
        <v>477</v>
      </c>
      <c r="E27" s="648" t="s">
        <v>454</v>
      </c>
      <c r="F27" s="651"/>
      <c r="G27" s="171"/>
      <c r="M27" s="631"/>
      <c r="T27" s="631"/>
    </row>
    <row r="28" spans="2:20" s="101" customFormat="1" ht="27" customHeight="1">
      <c r="B28" s="637" t="s">
        <v>447</v>
      </c>
      <c r="C28" s="640" t="s">
        <v>937</v>
      </c>
      <c r="D28" s="643"/>
      <c r="E28" s="648"/>
      <c r="F28" s="643" t="s">
        <v>405</v>
      </c>
      <c r="G28" s="171"/>
      <c r="M28" s="631"/>
      <c r="T28" s="631"/>
    </row>
    <row r="29" spans="2:20" s="101" customFormat="1" ht="32.25" customHeight="1">
      <c r="B29" s="635" t="s">
        <v>206</v>
      </c>
      <c r="C29" s="640" t="s">
        <v>437</v>
      </c>
      <c r="D29" s="643" t="s">
        <v>550</v>
      </c>
      <c r="E29" s="649"/>
      <c r="F29" s="643" t="s">
        <v>549</v>
      </c>
      <c r="G29" s="632"/>
      <c r="M29" s="631"/>
    </row>
    <row r="30" spans="2:20" s="101" customFormat="1" ht="27.75" customHeight="1">
      <c r="B30" s="638" t="s">
        <v>534</v>
      </c>
      <c r="C30" s="641" t="s">
        <v>436</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408</v>
      </c>
      <c r="B1" s="8" t="s">
        <v>41</v>
      </c>
      <c r="C1" s="118" t="s">
        <v>233</v>
      </c>
      <c r="D1" s="8" t="s">
        <v>412</v>
      </c>
      <c r="E1" s="118" t="s">
        <v>445</v>
      </c>
      <c r="F1" s="118" t="s">
        <v>544</v>
      </c>
      <c r="G1" s="118" t="s">
        <v>565</v>
      </c>
      <c r="H1" s="118" t="s">
        <v>576</v>
      </c>
    </row>
    <row r="2" spans="1:8">
      <c r="A2" s="12" t="s">
        <v>29</v>
      </c>
      <c r="B2" s="12" t="s">
        <v>27</v>
      </c>
      <c r="C2" s="10">
        <v>2006</v>
      </c>
      <c r="D2" s="12" t="s">
        <v>413</v>
      </c>
      <c r="E2" s="10">
        <f>'2. LRAMVA Threshold'!D9</f>
        <v>2017</v>
      </c>
      <c r="F2" s="26" t="s">
        <v>169</v>
      </c>
      <c r="G2" s="12" t="s">
        <v>566</v>
      </c>
      <c r="H2" s="12" t="s">
        <v>584</v>
      </c>
    </row>
    <row r="3" spans="1:8">
      <c r="A3" s="12" t="s">
        <v>369</v>
      </c>
      <c r="B3" s="12" t="s">
        <v>27</v>
      </c>
      <c r="C3" s="10">
        <v>2007</v>
      </c>
      <c r="D3" s="12" t="s">
        <v>414</v>
      </c>
      <c r="E3" s="10">
        <f>'2. LRAMVA Threshold'!D24</f>
        <v>2018</v>
      </c>
      <c r="F3" s="12" t="s">
        <v>545</v>
      </c>
      <c r="G3" s="12" t="s">
        <v>567</v>
      </c>
      <c r="H3" s="12" t="s">
        <v>577</v>
      </c>
    </row>
    <row r="4" spans="1:8">
      <c r="A4" s="12" t="s">
        <v>370</v>
      </c>
      <c r="B4" s="12" t="s">
        <v>28</v>
      </c>
      <c r="C4" s="10">
        <v>2008</v>
      </c>
      <c r="D4" s="12" t="s">
        <v>415</v>
      </c>
      <c r="F4" s="12" t="s">
        <v>168</v>
      </c>
      <c r="G4" s="12" t="s">
        <v>568</v>
      </c>
    </row>
    <row r="5" spans="1:8">
      <c r="A5" s="12" t="s">
        <v>371</v>
      </c>
      <c r="B5" s="12" t="s">
        <v>28</v>
      </c>
      <c r="C5" s="10">
        <v>2009</v>
      </c>
      <c r="F5" s="12" t="s">
        <v>366</v>
      </c>
      <c r="G5" s="12" t="s">
        <v>569</v>
      </c>
    </row>
    <row r="6" spans="1:8">
      <c r="A6" s="12" t="s">
        <v>372</v>
      </c>
      <c r="B6" s="12" t="s">
        <v>28</v>
      </c>
      <c r="C6" s="10">
        <v>2010</v>
      </c>
      <c r="F6" s="12" t="s">
        <v>367</v>
      </c>
      <c r="G6" s="12" t="s">
        <v>570</v>
      </c>
    </row>
    <row r="7" spans="1:8">
      <c r="A7" s="12" t="s">
        <v>373</v>
      </c>
      <c r="B7" s="12" t="s">
        <v>28</v>
      </c>
      <c r="C7" s="10">
        <v>2011</v>
      </c>
      <c r="F7" s="12" t="s">
        <v>368</v>
      </c>
      <c r="G7" s="12" t="s">
        <v>571</v>
      </c>
    </row>
    <row r="8" spans="1:8">
      <c r="A8" s="12" t="s">
        <v>374</v>
      </c>
      <c r="B8" s="12" t="s">
        <v>28</v>
      </c>
      <c r="C8" s="10">
        <v>2012</v>
      </c>
      <c r="F8" s="12" t="s">
        <v>553</v>
      </c>
      <c r="G8" s="12" t="s">
        <v>572</v>
      </c>
    </row>
    <row r="9" spans="1:8">
      <c r="A9" s="12" t="s">
        <v>375</v>
      </c>
      <c r="B9" s="12" t="s">
        <v>28</v>
      </c>
      <c r="C9" s="10">
        <v>2013</v>
      </c>
      <c r="G9" s="12" t="s">
        <v>573</v>
      </c>
    </row>
    <row r="10" spans="1:8">
      <c r="A10" s="12" t="s">
        <v>376</v>
      </c>
      <c r="B10" s="12" t="s">
        <v>28</v>
      </c>
      <c r="C10" s="10">
        <v>2014</v>
      </c>
      <c r="G10" s="12" t="s">
        <v>574</v>
      </c>
    </row>
    <row r="11" spans="1:8">
      <c r="A11" s="12" t="s">
        <v>377</v>
      </c>
      <c r="B11" s="12" t="s">
        <v>28</v>
      </c>
      <c r="C11" s="10">
        <v>2015</v>
      </c>
      <c r="G11" s="12" t="s">
        <v>575</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44"/>
  <sheetViews>
    <sheetView topLeftCell="A68" zoomScale="55" zoomScaleNormal="55" workbookViewId="0">
      <selection activeCell="I24" sqref="I24"/>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170</v>
      </c>
      <c r="C4" s="124" t="s">
        <v>174</v>
      </c>
      <c r="E4" s="9"/>
      <c r="T4" s="9"/>
      <c r="V4" s="8"/>
    </row>
    <row r="5" spans="2:22" ht="26.25" customHeight="1" thickBot="1">
      <c r="C5" s="127" t="s">
        <v>171</v>
      </c>
      <c r="E5" s="9"/>
      <c r="T5" s="9"/>
      <c r="V5" s="8"/>
    </row>
    <row r="6" spans="2:22" ht="27" customHeight="1" thickBot="1">
      <c r="B6" s="81"/>
      <c r="C6" s="558" t="s">
        <v>546</v>
      </c>
      <c r="D6" s="17"/>
      <c r="E6" s="9"/>
      <c r="T6" s="9"/>
      <c r="V6" s="8"/>
    </row>
    <row r="7" spans="2:22" ht="21" customHeight="1">
      <c r="B7" s="526"/>
      <c r="C7" s="17"/>
      <c r="D7" s="17"/>
      <c r="E7" s="9"/>
      <c r="T7" s="9"/>
      <c r="V7" s="8"/>
    </row>
    <row r="8" spans="2:22" ht="24.75" customHeight="1">
      <c r="B8" s="115" t="s">
        <v>238</v>
      </c>
      <c r="C8" s="186" t="s">
        <v>962</v>
      </c>
      <c r="D8" s="589"/>
      <c r="E8" s="9"/>
      <c r="T8" s="9"/>
      <c r="V8" s="8"/>
    </row>
    <row r="9" spans="2:22" ht="41.25" customHeight="1">
      <c r="B9" s="540" t="s">
        <v>515</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551</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503</v>
      </c>
      <c r="C13" s="17"/>
      <c r="F13" s="182" t="s">
        <v>504</v>
      </c>
      <c r="G13" s="36"/>
      <c r="H13" s="31"/>
      <c r="I13" s="9"/>
      <c r="J13" s="181" t="s">
        <v>501</v>
      </c>
      <c r="N13" s="101"/>
      <c r="P13" s="9"/>
      <c r="Q13" s="184"/>
      <c r="R13" s="42"/>
      <c r="T13" s="183"/>
      <c r="U13" s="183"/>
    </row>
    <row r="14" spans="2:22" ht="29.25" customHeight="1" thickBot="1">
      <c r="B14" s="122" t="s">
        <v>542</v>
      </c>
      <c r="D14" s="531" t="s">
        <v>964</v>
      </c>
      <c r="E14" s="128"/>
      <c r="F14" s="122" t="s">
        <v>543</v>
      </c>
      <c r="H14" s="531" t="s">
        <v>976</v>
      </c>
      <c r="J14" s="122" t="s">
        <v>510</v>
      </c>
      <c r="L14" s="130"/>
      <c r="N14" s="101"/>
      <c r="Q14" s="97"/>
      <c r="R14" s="94"/>
    </row>
    <row r="15" spans="2:22" ht="26.25" customHeight="1" thickBot="1">
      <c r="B15" s="122" t="s">
        <v>421</v>
      </c>
      <c r="C15" s="104"/>
      <c r="D15" s="531" t="s">
        <v>983</v>
      </c>
      <c r="F15" s="122" t="s">
        <v>411</v>
      </c>
      <c r="G15" s="125"/>
      <c r="H15" s="531" t="s">
        <v>984</v>
      </c>
      <c r="I15" s="17"/>
      <c r="J15" s="122" t="s">
        <v>511</v>
      </c>
      <c r="L15" s="130">
        <v>2048746.75</v>
      </c>
      <c r="M15" s="101"/>
      <c r="Q15" s="106"/>
      <c r="R15" s="94"/>
    </row>
    <row r="16" spans="2:22" ht="28.5" customHeight="1" thickBot="1">
      <c r="B16" s="122" t="s">
        <v>449</v>
      </c>
      <c r="C16" s="104"/>
      <c r="D16" s="532" t="s">
        <v>982</v>
      </c>
      <c r="E16" s="101"/>
      <c r="F16" s="122" t="s">
        <v>431</v>
      </c>
      <c r="G16" s="123"/>
      <c r="H16" s="532" t="s">
        <v>1074</v>
      </c>
      <c r="I16" s="101"/>
      <c r="K16" s="192"/>
      <c r="L16" s="192"/>
      <c r="M16" s="192"/>
      <c r="N16" s="192"/>
      <c r="Q16" s="113"/>
      <c r="R16" s="94"/>
    </row>
    <row r="17" spans="1:21" ht="29.25" customHeight="1" thickBot="1">
      <c r="B17" s="122" t="s">
        <v>418</v>
      </c>
      <c r="C17" s="104"/>
      <c r="D17" s="130">
        <v>2733351</v>
      </c>
      <c r="E17" s="119"/>
      <c r="F17" s="722" t="s">
        <v>652</v>
      </c>
      <c r="G17" s="192"/>
      <c r="H17" s="716">
        <v>3</v>
      </c>
      <c r="I17" s="17"/>
      <c r="M17" s="192"/>
      <c r="N17" s="192"/>
      <c r="P17" s="97"/>
      <c r="Q17" s="97"/>
      <c r="R17" s="94"/>
    </row>
    <row r="18" spans="1:21" s="28" customFormat="1" ht="29.25" customHeight="1">
      <c r="B18" s="122"/>
      <c r="C18" s="717"/>
      <c r="D18" s="715"/>
      <c r="E18" s="718"/>
      <c r="F18" s="714"/>
      <c r="G18" s="719"/>
      <c r="H18" s="720"/>
      <c r="I18" s="160"/>
      <c r="M18" s="719"/>
      <c r="N18" s="719"/>
      <c r="P18" s="719"/>
      <c r="Q18" s="719"/>
      <c r="R18" s="721"/>
      <c r="T18" s="37"/>
      <c r="U18" s="37"/>
    </row>
    <row r="19" spans="1:21" ht="27.75" customHeight="1" thickBot="1">
      <c r="E19" s="9"/>
      <c r="F19" s="122" t="s">
        <v>432</v>
      </c>
      <c r="G19" s="591" t="s">
        <v>361</v>
      </c>
      <c r="H19" s="239">
        <f>SUM(R55,R58,R61,R64,R67,R70,R73,R76,R79,R82, R85, R88)</f>
        <v>15513322.739914279</v>
      </c>
      <c r="I19" s="17"/>
      <c r="J19" s="113"/>
      <c r="K19" s="113"/>
      <c r="L19" s="113"/>
      <c r="M19" s="113"/>
      <c r="N19" s="113"/>
      <c r="P19" s="113"/>
      <c r="Q19" s="113"/>
      <c r="R19" s="94"/>
    </row>
    <row r="20" spans="1:21" ht="27.75" customHeight="1" thickBot="1">
      <c r="E20" s="9"/>
      <c r="F20" s="122" t="s">
        <v>433</v>
      </c>
      <c r="G20" s="591" t="s">
        <v>362</v>
      </c>
      <c r="H20" s="129">
        <f>-SUM(R56,R59,R62,R65,R68,R71,R74,R77,R80,R83,R86,R89)</f>
        <v>13643486.910800001</v>
      </c>
      <c r="I20" s="17"/>
      <c r="J20" s="113"/>
      <c r="P20" s="113"/>
      <c r="Q20" s="113"/>
      <c r="R20" s="94"/>
    </row>
    <row r="21" spans="1:21" ht="27.75" customHeight="1" thickBot="1">
      <c r="C21" s="32"/>
      <c r="D21" s="32"/>
      <c r="E21" s="32"/>
      <c r="F21" s="122" t="s">
        <v>406</v>
      </c>
      <c r="G21" s="591" t="s">
        <v>363</v>
      </c>
      <c r="H21" s="185">
        <f>R91</f>
        <v>178914.02020318212</v>
      </c>
      <c r="I21" s="101"/>
      <c r="P21" s="113"/>
      <c r="Q21" s="113"/>
      <c r="R21" s="94"/>
    </row>
    <row r="22" spans="1:21" ht="27.75" customHeight="1">
      <c r="C22" s="32"/>
      <c r="D22" s="32"/>
      <c r="E22" s="32"/>
      <c r="F22" s="800" t="s">
        <v>505</v>
      </c>
      <c r="G22" s="801" t="s">
        <v>444</v>
      </c>
      <c r="H22" s="802">
        <f>H19-H20+H21</f>
        <v>2048749.8493174608</v>
      </c>
      <c r="I22" s="101"/>
      <c r="P22" s="192"/>
      <c r="Q22" s="192"/>
      <c r="R22" s="94"/>
    </row>
    <row r="23" spans="1:21" ht="35.450000000000003" customHeight="1">
      <c r="C23" s="32"/>
      <c r="D23" s="32"/>
      <c r="E23" s="32"/>
      <c r="F23" s="123" t="s">
        <v>960</v>
      </c>
      <c r="G23" s="843" t="s">
        <v>961</v>
      </c>
      <c r="H23" s="803">
        <f>R121</f>
        <v>0</v>
      </c>
      <c r="I23" s="101"/>
      <c r="P23" s="192"/>
      <c r="Q23" s="192"/>
      <c r="R23" s="94"/>
    </row>
    <row r="24" spans="1:21" ht="22.5" customHeight="1">
      <c r="A24" s="28"/>
      <c r="E24" s="9"/>
    </row>
    <row r="25" spans="1:21" ht="13.5" customHeight="1">
      <c r="A25" s="28"/>
      <c r="B25" s="116" t="s">
        <v>416</v>
      </c>
      <c r="C25" s="35"/>
      <c r="E25" s="9"/>
    </row>
    <row r="26" spans="1:21" ht="13.5" customHeight="1">
      <c r="A26" s="28"/>
      <c r="B26" s="116"/>
      <c r="C26" s="35"/>
      <c r="E26" s="9"/>
    </row>
    <row r="27" spans="1:21" ht="147.6" customHeight="1">
      <c r="A27" s="28"/>
      <c r="B27" s="910" t="s">
        <v>658</v>
      </c>
      <c r="C27" s="910"/>
      <c r="D27" s="910"/>
      <c r="E27" s="910"/>
      <c r="F27" s="910"/>
      <c r="G27" s="910"/>
    </row>
    <row r="28" spans="1:21" ht="14.25" customHeight="1">
      <c r="A28" s="28"/>
      <c r="B28" s="537"/>
      <c r="C28" s="537"/>
      <c r="D28" s="527"/>
      <c r="E28" s="527"/>
      <c r="F28" s="527"/>
      <c r="G28" s="537"/>
    </row>
    <row r="29" spans="1:21" s="17" customFormat="1" ht="27" customHeight="1">
      <c r="B29" s="911" t="s">
        <v>502</v>
      </c>
      <c r="C29" s="912"/>
      <c r="D29" s="131" t="s">
        <v>41</v>
      </c>
      <c r="E29" s="132" t="s">
        <v>650</v>
      </c>
      <c r="F29" s="132" t="s">
        <v>406</v>
      </c>
      <c r="G29" s="133" t="s">
        <v>407</v>
      </c>
      <c r="T29" s="134"/>
      <c r="U29" s="134"/>
    </row>
    <row r="30" spans="1:21" ht="20.25" customHeight="1">
      <c r="B30" s="913" t="s">
        <v>29</v>
      </c>
      <c r="C30" s="914"/>
      <c r="D30" s="624" t="s">
        <v>27</v>
      </c>
      <c r="E30" s="136">
        <f>SUM(D55:D90)</f>
        <v>2695689.3361000004</v>
      </c>
      <c r="F30" s="763">
        <f>D91</f>
        <v>192300.06755992462</v>
      </c>
      <c r="G30" s="136">
        <f>E30+F30</f>
        <v>2887989.4036599249</v>
      </c>
    </row>
    <row r="31" spans="1:21" ht="20.25" customHeight="1">
      <c r="B31" s="913" t="s">
        <v>369</v>
      </c>
      <c r="C31" s="914"/>
      <c r="D31" s="624" t="s">
        <v>27</v>
      </c>
      <c r="E31" s="137">
        <f>SUM(E55:E90)</f>
        <v>1413347.6280787494</v>
      </c>
      <c r="F31" s="761">
        <f>E91</f>
        <v>76253.584669068747</v>
      </c>
      <c r="G31" s="137">
        <f>E31+F31</f>
        <v>1489601.2127478181</v>
      </c>
    </row>
    <row r="32" spans="1:21" ht="20.25" customHeight="1">
      <c r="B32" s="913" t="s">
        <v>970</v>
      </c>
      <c r="C32" s="914"/>
      <c r="D32" s="624" t="s">
        <v>28</v>
      </c>
      <c r="E32" s="137">
        <f>SUM(F55:F90)</f>
        <v>-4664633.9228180405</v>
      </c>
      <c r="F32" s="761">
        <f>F91</f>
        <v>-209588.63809061062</v>
      </c>
      <c r="G32" s="137">
        <f>E32+F32</f>
        <v>-4874222.560908651</v>
      </c>
    </row>
    <row r="33" spans="2:22" ht="20.25" customHeight="1">
      <c r="B33" s="913" t="s">
        <v>971</v>
      </c>
      <c r="C33" s="914"/>
      <c r="D33" s="624" t="s">
        <v>972</v>
      </c>
      <c r="E33" s="137">
        <f>SUM(G55:G90)</f>
        <v>818412.85761004791</v>
      </c>
      <c r="F33" s="761">
        <f>G91</f>
        <v>41267.861924925615</v>
      </c>
      <c r="G33" s="137">
        <f>E33+F33</f>
        <v>859680.7195349735</v>
      </c>
    </row>
    <row r="34" spans="2:22" ht="20.25" customHeight="1">
      <c r="B34" s="913" t="s">
        <v>973</v>
      </c>
      <c r="C34" s="914"/>
      <c r="D34" s="624" t="s">
        <v>28</v>
      </c>
      <c r="E34" s="137">
        <f>SUM(H55:H90)</f>
        <v>589732.55761151994</v>
      </c>
      <c r="F34" s="762">
        <f>H91</f>
        <v>31280.853099254029</v>
      </c>
      <c r="G34" s="137">
        <f>E34+F34</f>
        <v>621013.41071077401</v>
      </c>
    </row>
    <row r="35" spans="2:22" ht="20.25" customHeight="1">
      <c r="B35" s="913" t="s">
        <v>32</v>
      </c>
      <c r="C35" s="914"/>
      <c r="D35" s="624" t="s">
        <v>27</v>
      </c>
      <c r="E35" s="137">
        <f>SUM(I55:I90)</f>
        <v>0</v>
      </c>
      <c r="F35" s="138">
        <f>I91</f>
        <v>0</v>
      </c>
      <c r="G35" s="137">
        <f t="shared" ref="G35" si="0">E35+F35</f>
        <v>0</v>
      </c>
    </row>
    <row r="36" spans="2:22" ht="20.25" customHeight="1">
      <c r="B36" s="913" t="s">
        <v>974</v>
      </c>
      <c r="C36" s="914"/>
      <c r="D36" s="624" t="s">
        <v>28</v>
      </c>
      <c r="E36" s="137">
        <f>SUM(J55:J90)</f>
        <v>1017287.3725320001</v>
      </c>
      <c r="F36" s="138">
        <f>J91</f>
        <v>47400.291040619733</v>
      </c>
      <c r="G36" s="137">
        <f>E36+F36</f>
        <v>1064687.6635726199</v>
      </c>
    </row>
    <row r="37" spans="2:22" ht="20.25" customHeight="1">
      <c r="B37" s="913"/>
      <c r="C37" s="914"/>
      <c r="D37" s="624"/>
      <c r="E37" s="137">
        <f>SUM(K55:K90)</f>
        <v>0</v>
      </c>
      <c r="F37" s="138">
        <f>K91</f>
        <v>0</v>
      </c>
      <c r="G37" s="137">
        <f t="shared" ref="G37:G40" si="1">E37+F37</f>
        <v>0</v>
      </c>
    </row>
    <row r="38" spans="2:22" ht="20.25" customHeight="1">
      <c r="B38" s="913"/>
      <c r="C38" s="914"/>
      <c r="D38" s="624"/>
      <c r="E38" s="137">
        <f>SUM(L55:L90)</f>
        <v>0</v>
      </c>
      <c r="F38" s="138">
        <f>L91</f>
        <v>0</v>
      </c>
      <c r="G38" s="137">
        <f t="shared" si="1"/>
        <v>0</v>
      </c>
    </row>
    <row r="39" spans="2:22" ht="20.25" customHeight="1">
      <c r="B39" s="913"/>
      <c r="C39" s="914"/>
      <c r="D39" s="624"/>
      <c r="E39" s="137">
        <f>SUM(M55:M90)</f>
        <v>0</v>
      </c>
      <c r="F39" s="138">
        <f>M91</f>
        <v>0</v>
      </c>
      <c r="G39" s="137">
        <f t="shared" si="1"/>
        <v>0</v>
      </c>
    </row>
    <row r="40" spans="2:22" ht="20.25" customHeight="1">
      <c r="B40" s="913"/>
      <c r="C40" s="914"/>
      <c r="D40" s="624"/>
      <c r="E40" s="137">
        <f>SUM(N55:N90)</f>
        <v>0</v>
      </c>
      <c r="F40" s="138">
        <f>N91</f>
        <v>0</v>
      </c>
      <c r="G40" s="137">
        <f t="shared" si="1"/>
        <v>0</v>
      </c>
    </row>
    <row r="41" spans="2:22" ht="20.25" customHeight="1">
      <c r="B41" s="913"/>
      <c r="C41" s="914"/>
      <c r="D41" s="624"/>
      <c r="E41" s="137">
        <f>SUM(O55:O90)</f>
        <v>0</v>
      </c>
      <c r="F41" s="138">
        <f>O91</f>
        <v>0</v>
      </c>
      <c r="G41" s="137">
        <f>E41+F41</f>
        <v>0</v>
      </c>
    </row>
    <row r="42" spans="2:22" ht="20.25" customHeight="1">
      <c r="B42" s="913"/>
      <c r="C42" s="914"/>
      <c r="D42" s="624"/>
      <c r="E42" s="137">
        <f>SUM(P55:P90)</f>
        <v>0</v>
      </c>
      <c r="F42" s="138">
        <f>P91</f>
        <v>0</v>
      </c>
      <c r="G42" s="137">
        <f>E42+F42</f>
        <v>0</v>
      </c>
    </row>
    <row r="43" spans="2:22" ht="20.25" customHeight="1">
      <c r="B43" s="913"/>
      <c r="C43" s="914"/>
      <c r="D43" s="625"/>
      <c r="E43" s="139">
        <f>SUM(Q55:Q90)</f>
        <v>0</v>
      </c>
      <c r="F43" s="140">
        <f>Q91</f>
        <v>0</v>
      </c>
      <c r="G43" s="139">
        <f>E43+F43</f>
        <v>0</v>
      </c>
    </row>
    <row r="44" spans="2:22" s="8" customFormat="1" ht="21" customHeight="1">
      <c r="B44" s="917" t="s">
        <v>26</v>
      </c>
      <c r="C44" s="918"/>
      <c r="D44" s="135"/>
      <c r="E44" s="141">
        <f>SUM(E30:E43)</f>
        <v>1869835.8291142774</v>
      </c>
      <c r="F44" s="141">
        <f>SUM(F30:F43)</f>
        <v>178914.02020318212</v>
      </c>
      <c r="G44" s="141">
        <f>SUM(G30:G43)</f>
        <v>2048749.8493174592</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455</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10" t="s">
        <v>599</v>
      </c>
      <c r="C49" s="910"/>
      <c r="D49" s="910"/>
      <c r="E49" s="910"/>
      <c r="F49" s="910"/>
      <c r="G49" s="910"/>
      <c r="H49" s="910"/>
      <c r="I49" s="910"/>
      <c r="J49" s="910"/>
      <c r="K49" s="910"/>
      <c r="L49" s="910"/>
      <c r="M49" s="604"/>
      <c r="N49" s="103"/>
      <c r="O49" s="103"/>
      <c r="P49" s="103"/>
      <c r="Q49" s="103"/>
      <c r="R49" s="103"/>
      <c r="T49" s="37"/>
      <c r="U49" s="19"/>
      <c r="V49" s="38"/>
    </row>
    <row r="50" spans="2:22" s="28" customFormat="1" ht="41.1" customHeight="1">
      <c r="B50" s="910" t="s">
        <v>557</v>
      </c>
      <c r="C50" s="910"/>
      <c r="D50" s="910"/>
      <c r="E50" s="910"/>
      <c r="F50" s="910"/>
      <c r="G50" s="910"/>
      <c r="H50" s="910"/>
      <c r="I50" s="910"/>
      <c r="J50" s="910"/>
      <c r="K50" s="910"/>
      <c r="L50" s="910"/>
      <c r="M50" s="604"/>
      <c r="N50" s="103"/>
      <c r="O50" s="103"/>
      <c r="P50" s="103"/>
      <c r="Q50" s="103"/>
      <c r="R50" s="103"/>
      <c r="T50" s="37"/>
      <c r="U50" s="19"/>
      <c r="V50" s="38"/>
    </row>
    <row r="51" spans="2:22" s="28" customFormat="1" ht="18" customHeight="1">
      <c r="B51" s="910" t="s">
        <v>944</v>
      </c>
      <c r="C51" s="910"/>
      <c r="D51" s="910"/>
      <c r="E51" s="910"/>
      <c r="F51" s="910"/>
      <c r="G51" s="910"/>
      <c r="H51" s="910"/>
      <c r="I51" s="910"/>
      <c r="J51" s="910"/>
      <c r="K51" s="910"/>
      <c r="L51" s="910"/>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512</v>
      </c>
      <c r="D53" s="133" t="str">
        <f>IF($B$30&lt;&gt;"",$B$30,"")</f>
        <v>Residential</v>
      </c>
      <c r="E53" s="133" t="str">
        <f>IF($B$31&lt;&gt;"",$B$31,"")</f>
        <v>GS&lt;50 kW</v>
      </c>
      <c r="F53" s="133" t="str">
        <f>IF($B$32&lt;&gt;"",$B$32,"")</f>
        <v>GS 50 TO 1,499 KW</v>
      </c>
      <c r="G53" s="133" t="str">
        <f>IF($B$33&lt;&gt;"",$B$33,"")</f>
        <v>GS 1,500 TO 4,999</v>
      </c>
      <c r="H53" s="133" t="str">
        <f>IF($B$34&lt;&gt;"",$B$34,"")</f>
        <v>Large User</v>
      </c>
      <c r="I53" s="133" t="str">
        <f>IF($B$35&lt;&gt;"",$B$35,"")</f>
        <v>Unmetered Scattered Load</v>
      </c>
      <c r="J53" s="133" t="str">
        <f>IF($B$36&lt;&gt;"",$B$36,"")</f>
        <v>Streetlighting</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v>
      </c>
      <c r="I54" s="565" t="str">
        <f>D35</f>
        <v>kWh</v>
      </c>
      <c r="J54" s="565" t="str">
        <f>D36</f>
        <v>kW</v>
      </c>
      <c r="K54" s="565">
        <f>D37</f>
        <v>0</v>
      </c>
      <c r="L54" s="565">
        <f>D38</f>
        <v>0</v>
      </c>
      <c r="M54" s="565">
        <f>D39</f>
        <v>0</v>
      </c>
      <c r="N54" s="565">
        <f>D40</f>
        <v>0</v>
      </c>
      <c r="O54" s="565">
        <f>D41</f>
        <v>0</v>
      </c>
      <c r="P54" s="565">
        <f>D42</f>
        <v>0</v>
      </c>
      <c r="Q54" s="565">
        <f>D43</f>
        <v>0</v>
      </c>
      <c r="R54" s="566"/>
      <c r="U54" s="144"/>
    </row>
    <row r="55" spans="2:22" s="17" customFormat="1">
      <c r="B55" s="145" t="s">
        <v>141</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142</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LRAM'!AM544</f>
        <v>0</v>
      </c>
      <c r="E64" s="153">
        <f>'4.  2011-2014 LRAM'!AN544</f>
        <v>0</v>
      </c>
      <c r="F64" s="153">
        <f>'4.  2011-2014 LRAM'!AO544</f>
        <v>0</v>
      </c>
      <c r="G64" s="153">
        <f>'4.  2011-2014 LRAM'!AP544</f>
        <v>0</v>
      </c>
      <c r="H64" s="153">
        <f>'4.  2011-2014 LRAM'!AQ544</f>
        <v>0</v>
      </c>
      <c r="I64" s="153">
        <f>'4.  2011-2014 LRAM'!AR544</f>
        <v>0</v>
      </c>
      <c r="J64" s="153">
        <f>'4.  2011-2014 LRAM'!AS544</f>
        <v>0</v>
      </c>
      <c r="K64" s="153">
        <f>'4.  2011-2014 LRAM'!AT544</f>
        <v>0</v>
      </c>
      <c r="L64" s="153">
        <f>'4.  2011-2014 LRAM'!AU544</f>
        <v>0</v>
      </c>
      <c r="M64" s="153">
        <f>'4.  2011-2014 LRAM'!AV544</f>
        <v>0</v>
      </c>
      <c r="N64" s="153">
        <f>'4.  2011-2014 LRAM'!AW544</f>
        <v>0</v>
      </c>
      <c r="O64" s="153">
        <f>'4.  2011-2014 LRAM'!AX544</f>
        <v>0</v>
      </c>
      <c r="P64" s="153">
        <f>'4.  2011-2014 LRAM'!AY544</f>
        <v>0</v>
      </c>
      <c r="Q64" s="153">
        <f>'4.  2011-2014 LRAM'!AZ544</f>
        <v>0</v>
      </c>
      <c r="R64" s="154">
        <f>SUM(D64:Q64)</f>
        <v>0</v>
      </c>
      <c r="U64" s="149"/>
      <c r="V64" s="150"/>
    </row>
    <row r="65" spans="2:22" s="160" customFormat="1">
      <c r="B65" s="151" t="s">
        <v>39</v>
      </c>
      <c r="C65" s="152"/>
      <c r="D65" s="153">
        <f>-'4.  2011-2014 LRAM'!AM545</f>
        <v>0</v>
      </c>
      <c r="E65" s="153">
        <f>-'4.  2011-2014 LRAM'!AN545</f>
        <v>0</v>
      </c>
      <c r="F65" s="153">
        <f>-'4.  2011-2014 LRAM'!AO545</f>
        <v>0</v>
      </c>
      <c r="G65" s="153">
        <f>-'4.  2011-2014 LRAM'!AP545</f>
        <v>0</v>
      </c>
      <c r="H65" s="153">
        <f>-'4.  2011-2014 LRAM'!AQ545</f>
        <v>0</v>
      </c>
      <c r="I65" s="153">
        <f>-'4.  2011-2014 LRAM'!AR545</f>
        <v>0</v>
      </c>
      <c r="J65" s="153">
        <f>-'4.  2011-2014 LRAM'!AS545</f>
        <v>0</v>
      </c>
      <c r="K65" s="153">
        <f>-'4.  2011-2014 LRAM'!AT545</f>
        <v>0</v>
      </c>
      <c r="L65" s="153">
        <f>-'4.  2011-2014 LRAM'!AU545</f>
        <v>0</v>
      </c>
      <c r="M65" s="153">
        <f>-'4.  2011-2014 LRAM'!AV545</f>
        <v>0</v>
      </c>
      <c r="N65" s="153">
        <f>-'4.  2011-2014 LRAM'!AW545</f>
        <v>0</v>
      </c>
      <c r="O65" s="153">
        <f>-'4.  2011-2014 LRAM'!AX545</f>
        <v>0</v>
      </c>
      <c r="P65" s="153">
        <f>-'4.  2011-2014 LRAM'!AY545</f>
        <v>0</v>
      </c>
      <c r="Q65" s="153">
        <f>-'4.  2011-2014 LRAM'!AZ545</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224</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223</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226</v>
      </c>
      <c r="C73" s="524"/>
      <c r="D73" s="153">
        <f>'5.  2015-2027 LRAM'!AE586</f>
        <v>1863036.7014000001</v>
      </c>
      <c r="E73" s="153">
        <f>'5.  2015-2027 LRAM'!AF586</f>
        <v>716490.2433247501</v>
      </c>
      <c r="F73" s="153">
        <f>'5.  2015-2027 LRAM'!AG586</f>
        <v>911024.70184799982</v>
      </c>
      <c r="G73" s="153">
        <f>'5.  2015-2027 LRAM'!AH586</f>
        <v>147532.85989764001</v>
      </c>
      <c r="H73" s="153">
        <f>'5.  2015-2027 LRAM'!AI586</f>
        <v>131765.01517848001</v>
      </c>
      <c r="I73" s="153">
        <f>'5.  2015-2027 LRAM'!AJ586</f>
        <v>0</v>
      </c>
      <c r="J73" s="153">
        <f>'5.  2015-2027 LRAM'!AK586</f>
        <v>116698.74742799999</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3886548.2690768703</v>
      </c>
      <c r="U73" s="149"/>
      <c r="V73" s="150"/>
    </row>
    <row r="74" spans="2:22" s="160" customFormat="1">
      <c r="B74" s="151" t="s">
        <v>225</v>
      </c>
      <c r="C74" s="152"/>
      <c r="D74" s="153">
        <f>-'5.  2015-2027 LRAM'!AE587</f>
        <v>-431467.4</v>
      </c>
      <c r="E74" s="153">
        <f>-'5.  2015-2027 LRAM'!AF587</f>
        <v>-422832.9</v>
      </c>
      <c r="F74" s="153">
        <f>-'5.  2015-2027 LRAM'!AG587</f>
        <v>-1439033.5935</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-2293333.8935000002</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228</v>
      </c>
      <c r="C76" s="524"/>
      <c r="D76" s="153">
        <f>'5.  2015-2027 LRAM'!AE777</f>
        <v>1319607.9855</v>
      </c>
      <c r="E76" s="153">
        <f>'5.  2015-2027 LRAM'!AF777</f>
        <v>988097.63332350005</v>
      </c>
      <c r="F76" s="153">
        <f>'5.  2015-2027 LRAM'!AG777</f>
        <v>1189275.5845510799</v>
      </c>
      <c r="G76" s="153">
        <f>'5.  2015-2027 LRAM'!AH777</f>
        <v>191825.97667895997</v>
      </c>
      <c r="H76" s="153">
        <f>'5.  2015-2027 LRAM'!AI777</f>
        <v>146659.01785919999</v>
      </c>
      <c r="I76" s="153">
        <f>'5.  2015-2027 LRAM'!AJ777</f>
        <v>0</v>
      </c>
      <c r="J76" s="153">
        <f>'5.  2015-2027 LRAM'!AK777</f>
        <v>223376.12109599999</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4058842.3190087397</v>
      </c>
      <c r="U76" s="149"/>
      <c r="V76" s="150"/>
    </row>
    <row r="77" spans="2:22" s="160" customFormat="1" ht="16.5" customHeight="1">
      <c r="B77" s="151" t="s">
        <v>227</v>
      </c>
      <c r="C77" s="152"/>
      <c r="D77" s="153">
        <f>-'5.  2015-2027 LRAM'!AE778</f>
        <v>-414109.5</v>
      </c>
      <c r="E77" s="153">
        <f>-'5.  2015-2027 LRAM'!AF778</f>
        <v>-615682.20000000007</v>
      </c>
      <c r="F77" s="153">
        <f>-'5.  2015-2027 LRAM'!AG778</f>
        <v>-2118054.8492999999</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-3147846.5493000001</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230</v>
      </c>
      <c r="C79" s="152"/>
      <c r="D79" s="153">
        <f>'5.  2015-2027 LRAM'!AE973</f>
        <v>624900.94920000003</v>
      </c>
      <c r="E79" s="153">
        <f>'5.  2015-2027 LRAM'!AF973</f>
        <v>1264300.6414305</v>
      </c>
      <c r="F79" s="153">
        <f>'5.  2015-2027 LRAM'!AG973</f>
        <v>1473018.2124326401</v>
      </c>
      <c r="G79" s="153">
        <f>'5.  2015-2027 LRAM'!AH973</f>
        <v>237149.92968105598</v>
      </c>
      <c r="H79" s="153">
        <f>'5.  2015-2027 LRAM'!AI973</f>
        <v>158625.87027840002</v>
      </c>
      <c r="I79" s="153">
        <f>'5.  2015-2027 LRAM'!AJ973</f>
        <v>0</v>
      </c>
      <c r="J79" s="153">
        <f>'5.  2015-2027 LRAM'!AK973</f>
        <v>319731.80567999999</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4077727.4087025961</v>
      </c>
      <c r="U79" s="149"/>
      <c r="V79" s="150"/>
    </row>
    <row r="80" spans="2:22" s="160" customFormat="1">
      <c r="B80" s="151" t="s">
        <v>229</v>
      </c>
      <c r="C80" s="152"/>
      <c r="D80" s="153">
        <f>-'5.  2015-2027 LRAM'!AE974</f>
        <v>-266279.40000000002</v>
      </c>
      <c r="E80" s="153">
        <f>-'5.  2015-2027 LRAM'!AF974</f>
        <v>-798294.6</v>
      </c>
      <c r="F80" s="153">
        <f>-'5.  2015-2027 LRAM'!AG974</f>
        <v>-2763070.304</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-3827644.304</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232</v>
      </c>
      <c r="C82" s="524"/>
      <c r="D82" s="153">
        <f>'5.  2015-2027 LRAM'!AE1169</f>
        <v>0</v>
      </c>
      <c r="E82" s="153">
        <f>'5.  2015-2027 LRAM'!AF1169</f>
        <v>1257168.8099999998</v>
      </c>
      <c r="F82" s="153">
        <f>'5.  2015-2027 LRAM'!AG1169</f>
        <v>1480968.4891502401</v>
      </c>
      <c r="G82" s="153">
        <f>'5.  2015-2027 LRAM'!AH1169</f>
        <v>241904.09135239199</v>
      </c>
      <c r="H82" s="153">
        <f>'5.  2015-2027 LRAM'!AI1169</f>
        <v>152682.65429544001</v>
      </c>
      <c r="I82" s="153">
        <f>'5.  2015-2027 LRAM'!AJ1169</f>
        <v>0</v>
      </c>
      <c r="J82" s="153">
        <f>'5.  2015-2027 LRAM'!AK1169</f>
        <v>357480.69832800003</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3490204.7431260715</v>
      </c>
      <c r="U82" s="149"/>
      <c r="V82" s="150"/>
    </row>
    <row r="83" spans="2:22" s="160" customFormat="1">
      <c r="B83" s="151" t="s">
        <v>231</v>
      </c>
      <c r="C83" s="152"/>
      <c r="D83" s="153">
        <f>-'5.  2015-2027 LRAM'!AE1170</f>
        <v>0</v>
      </c>
      <c r="E83" s="153">
        <f>-'5.  2015-2027 LRAM'!AF1170</f>
        <v>-975900</v>
      </c>
      <c r="F83" s="153">
        <f>-'5.  2015-2027 LRAM'!AG1170</f>
        <v>-3398762.1640000003</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-4374662.1640000008</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698</v>
      </c>
      <c r="C85" s="524"/>
      <c r="D85" s="153">
        <f>'5.  2015-2027 LRAM'!AE1365</f>
        <v>0</v>
      </c>
      <c r="E85" s="153">
        <f>'5.  2015-2027 LRAM'!AF1365</f>
        <v>0</v>
      </c>
      <c r="F85" s="153">
        <f>'5.  2015-2027 LRAM'!AG1365</f>
        <v>0</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0</v>
      </c>
      <c r="U85" s="149"/>
      <c r="V85" s="150"/>
    </row>
    <row r="86" spans="2:22" s="160" customFormat="1">
      <c r="B86" s="151" t="s">
        <v>699</v>
      </c>
      <c r="C86" s="152"/>
      <c r="D86" s="153">
        <f>-'5.  2015-2027 LRAM'!AE1366</f>
        <v>0</v>
      </c>
      <c r="E86" s="153">
        <f>-'5.  2015-2027 LRAM'!AF1366</f>
        <v>0</v>
      </c>
      <c r="F86" s="153">
        <f>-'5.  2015-2027 LRAM'!AG1366</f>
        <v>0</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0</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700</v>
      </c>
      <c r="C88" s="524"/>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701</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53"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192300.06755992462</v>
      </c>
      <c r="E91" s="665">
        <f>'6.  Carrying Charges'!J192</f>
        <v>76253.584669068747</v>
      </c>
      <c r="F91" s="665">
        <f>'6.  Carrying Charges'!K192</f>
        <v>-209588.63809061062</v>
      </c>
      <c r="G91" s="665">
        <f>'6.  Carrying Charges'!L192</f>
        <v>41267.861924925615</v>
      </c>
      <c r="H91" s="665">
        <f>'6.  Carrying Charges'!M192</f>
        <v>31280.853099254029</v>
      </c>
      <c r="I91" s="665">
        <f>'6.  Carrying Charges'!N192</f>
        <v>0</v>
      </c>
      <c r="J91" s="665">
        <f>'6.  Carrying Charges'!O192</f>
        <v>47400.291040619733</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178914.02020318212</v>
      </c>
      <c r="U91" s="149"/>
      <c r="V91" s="150"/>
    </row>
    <row r="92" spans="2:22" s="160" customFormat="1" ht="36.6" customHeight="1">
      <c r="B92" s="760" t="s">
        <v>935</v>
      </c>
      <c r="C92" s="610"/>
      <c r="D92" s="793">
        <f>SUM(D55:D89)+D91</f>
        <v>2887989.4036599249</v>
      </c>
      <c r="E92" s="793">
        <f t="shared" ref="E92:R92" si="2">SUM(E55:E89)+E91</f>
        <v>1489601.2127478181</v>
      </c>
      <c r="F92" s="793">
        <f t="shared" si="2"/>
        <v>-4874222.560908651</v>
      </c>
      <c r="G92" s="793">
        <f t="shared" si="2"/>
        <v>859680.7195349735</v>
      </c>
      <c r="H92" s="793">
        <f t="shared" si="2"/>
        <v>621013.41071077401</v>
      </c>
      <c r="I92" s="793">
        <f t="shared" si="2"/>
        <v>0</v>
      </c>
      <c r="J92" s="793">
        <f t="shared" si="2"/>
        <v>1064687.6635726199</v>
      </c>
      <c r="K92" s="793">
        <f t="shared" si="2"/>
        <v>0</v>
      </c>
      <c r="L92" s="793">
        <f t="shared" si="2"/>
        <v>0</v>
      </c>
      <c r="M92" s="793">
        <f t="shared" si="2"/>
        <v>0</v>
      </c>
      <c r="N92" s="793">
        <f t="shared" si="2"/>
        <v>0</v>
      </c>
      <c r="O92" s="793">
        <f t="shared" si="2"/>
        <v>0</v>
      </c>
      <c r="P92" s="793">
        <f t="shared" si="2"/>
        <v>0</v>
      </c>
      <c r="Q92" s="793">
        <f t="shared" si="2"/>
        <v>0</v>
      </c>
      <c r="R92" s="793">
        <f t="shared" si="2"/>
        <v>2048749.8493174589</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4" t="s">
        <v>900</v>
      </c>
      <c r="C95" s="805"/>
      <c r="D95" s="805"/>
      <c r="E95" s="806"/>
      <c r="F95" s="806"/>
      <c r="G95" s="806"/>
      <c r="H95" s="806"/>
      <c r="I95" s="806"/>
      <c r="J95" s="806"/>
      <c r="K95" s="806"/>
      <c r="L95" s="807"/>
      <c r="M95" s="153"/>
      <c r="N95" s="153"/>
      <c r="O95" s="153"/>
      <c r="P95" s="153"/>
      <c r="Q95" s="153"/>
      <c r="R95" s="153"/>
      <c r="U95" s="156"/>
      <c r="V95" s="150"/>
    </row>
    <row r="96" spans="2:22" s="134" customFormat="1" ht="59.1" customHeight="1">
      <c r="B96" s="915" t="s">
        <v>945</v>
      </c>
      <c r="C96" s="915"/>
      <c r="D96" s="915"/>
      <c r="E96" s="915"/>
      <c r="F96" s="915"/>
      <c r="G96" s="915"/>
      <c r="H96" s="915"/>
      <c r="I96" s="915"/>
      <c r="J96" s="915"/>
      <c r="K96" s="915"/>
      <c r="L96" s="915"/>
      <c r="M96" s="814"/>
      <c r="N96" s="814"/>
      <c r="O96" s="814"/>
      <c r="P96" s="814"/>
      <c r="Q96" s="814"/>
      <c r="R96" s="814"/>
      <c r="U96" s="156"/>
      <c r="V96" s="150"/>
    </row>
    <row r="97" spans="2:22" s="134" customFormat="1" ht="27.6" customHeight="1">
      <c r="B97" s="916" t="s">
        <v>946</v>
      </c>
      <c r="C97" s="916"/>
      <c r="D97" s="916"/>
      <c r="E97" s="916"/>
      <c r="F97" s="916"/>
      <c r="G97" s="916"/>
      <c r="H97" s="916"/>
      <c r="I97" s="916"/>
      <c r="J97" s="916"/>
      <c r="K97" s="916"/>
      <c r="L97" s="916"/>
      <c r="M97" s="814"/>
      <c r="N97" s="814"/>
      <c r="O97" s="814"/>
      <c r="P97" s="814"/>
      <c r="Q97" s="814"/>
      <c r="R97" s="814"/>
      <c r="U97" s="156"/>
      <c r="V97" s="150"/>
    </row>
    <row r="98" spans="2:22" s="134" customFormat="1" ht="33.6" customHeight="1">
      <c r="B98" s="916" t="s">
        <v>947</v>
      </c>
      <c r="C98" s="916"/>
      <c r="D98" s="916"/>
      <c r="E98" s="916"/>
      <c r="F98" s="916"/>
      <c r="G98" s="916"/>
      <c r="H98" s="916"/>
      <c r="I98" s="916"/>
      <c r="J98" s="916"/>
      <c r="K98" s="916"/>
      <c r="L98" s="916"/>
      <c r="M98" s="813"/>
      <c r="N98" s="813"/>
      <c r="O98" s="813"/>
      <c r="P98" s="813"/>
      <c r="Q98" s="813"/>
      <c r="R98" s="813"/>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2" t="s">
        <v>34</v>
      </c>
      <c r="C100" s="792" t="s">
        <v>512</v>
      </c>
      <c r="D100" s="133" t="str">
        <f>IF($B$30&lt;&gt;"",$B$30,"")</f>
        <v>Residential</v>
      </c>
      <c r="E100" s="133" t="str">
        <f>IF($B$31&lt;&gt;"",$B$31,"")</f>
        <v>GS&lt;50 kW</v>
      </c>
      <c r="F100" s="133" t="str">
        <f>IF($B$32&lt;&gt;"",$B$32,"")</f>
        <v>GS 50 TO 1,499 KW</v>
      </c>
      <c r="G100" s="133" t="str">
        <f>IF($B$33&lt;&gt;"",$B$33,"")</f>
        <v>GS 1,500 TO 4,999</v>
      </c>
      <c r="H100" s="133" t="str">
        <f>IF($B$34&lt;&gt;"",$B$34,"")</f>
        <v>Large User</v>
      </c>
      <c r="I100" s="133" t="str">
        <f>IF($B$35&lt;&gt;"",$B$35,"")</f>
        <v>Unmetered Scattered Load</v>
      </c>
      <c r="J100" s="133" t="str">
        <f>IF($B$36&lt;&gt;"",$B$36,"")</f>
        <v>Streetlighting</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923</v>
      </c>
      <c r="C101" s="524"/>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924</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39" t="s">
        <v>954</v>
      </c>
      <c r="C103" s="840"/>
      <c r="D103" s="841">
        <f>SUM(D101:D102)</f>
        <v>0</v>
      </c>
      <c r="E103" s="841">
        <f t="shared" ref="E103:Q103" si="3">SUM(E101:E102)</f>
        <v>0</v>
      </c>
      <c r="F103" s="841">
        <f t="shared" si="3"/>
        <v>0</v>
      </c>
      <c r="G103" s="841">
        <f t="shared" si="3"/>
        <v>0</v>
      </c>
      <c r="H103" s="841">
        <f t="shared" si="3"/>
        <v>0</v>
      </c>
      <c r="I103" s="841">
        <f t="shared" si="3"/>
        <v>0</v>
      </c>
      <c r="J103" s="841">
        <f t="shared" si="3"/>
        <v>0</v>
      </c>
      <c r="K103" s="841">
        <f t="shared" si="3"/>
        <v>0</v>
      </c>
      <c r="L103" s="841">
        <f t="shared" si="3"/>
        <v>0</v>
      </c>
      <c r="M103" s="841">
        <f t="shared" si="3"/>
        <v>0</v>
      </c>
      <c r="N103" s="841">
        <f t="shared" si="3"/>
        <v>0</v>
      </c>
      <c r="O103" s="841">
        <f t="shared" si="3"/>
        <v>0</v>
      </c>
      <c r="P103" s="841">
        <f t="shared" si="3"/>
        <v>0</v>
      </c>
      <c r="Q103" s="841">
        <f t="shared" si="3"/>
        <v>0</v>
      </c>
      <c r="R103" s="842">
        <f>SUM(R101:R102)</f>
        <v>0</v>
      </c>
      <c r="S103" s="155"/>
      <c r="U103" s="149"/>
      <c r="V103" s="150"/>
    </row>
    <row r="104" spans="2:22" s="134" customFormat="1">
      <c r="B104" s="831" t="s">
        <v>67</v>
      </c>
      <c r="C104" s="665"/>
      <c r="D104" s="832"/>
      <c r="E104" s="832"/>
      <c r="F104" s="832"/>
      <c r="G104" s="832"/>
      <c r="H104" s="832"/>
      <c r="I104" s="832"/>
      <c r="J104" s="832"/>
      <c r="K104" s="833"/>
      <c r="L104" s="833"/>
      <c r="M104" s="833"/>
      <c r="N104" s="833"/>
      <c r="O104" s="833"/>
      <c r="P104" s="833"/>
      <c r="Q104" s="833"/>
      <c r="R104" s="837"/>
      <c r="U104" s="156"/>
      <c r="V104" s="150"/>
    </row>
    <row r="105" spans="2:22" s="160" customFormat="1">
      <c r="B105" s="151" t="s">
        <v>925</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926</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39" t="s">
        <v>955</v>
      </c>
      <c r="C107" s="840"/>
      <c r="D107" s="841">
        <f>SUM(D105:D106)</f>
        <v>0</v>
      </c>
      <c r="E107" s="841">
        <f t="shared" ref="E107:Q107" si="4">SUM(E105:E106)</f>
        <v>0</v>
      </c>
      <c r="F107" s="841">
        <f t="shared" si="4"/>
        <v>0</v>
      </c>
      <c r="G107" s="841">
        <f t="shared" si="4"/>
        <v>0</v>
      </c>
      <c r="H107" s="841">
        <f t="shared" si="4"/>
        <v>0</v>
      </c>
      <c r="I107" s="841">
        <f t="shared" si="4"/>
        <v>0</v>
      </c>
      <c r="J107" s="841">
        <f t="shared" si="4"/>
        <v>0</v>
      </c>
      <c r="K107" s="841">
        <f t="shared" si="4"/>
        <v>0</v>
      </c>
      <c r="L107" s="841">
        <f t="shared" si="4"/>
        <v>0</v>
      </c>
      <c r="M107" s="841">
        <f t="shared" si="4"/>
        <v>0</v>
      </c>
      <c r="N107" s="841">
        <f t="shared" si="4"/>
        <v>0</v>
      </c>
      <c r="O107" s="841">
        <f t="shared" si="4"/>
        <v>0</v>
      </c>
      <c r="P107" s="841">
        <f t="shared" si="4"/>
        <v>0</v>
      </c>
      <c r="Q107" s="841">
        <f t="shared" si="4"/>
        <v>0</v>
      </c>
      <c r="R107" s="842">
        <f>SUM(R105:R106)</f>
        <v>0</v>
      </c>
      <c r="S107" s="155"/>
      <c r="U107" s="149"/>
      <c r="V107" s="150"/>
    </row>
    <row r="108" spans="2:22" s="134" customFormat="1">
      <c r="B108" s="831" t="s">
        <v>67</v>
      </c>
      <c r="C108" s="665"/>
      <c r="D108" s="832"/>
      <c r="E108" s="832"/>
      <c r="F108" s="832"/>
      <c r="G108" s="832"/>
      <c r="H108" s="832"/>
      <c r="I108" s="832"/>
      <c r="J108" s="832"/>
      <c r="K108" s="833"/>
      <c r="L108" s="833"/>
      <c r="M108" s="833"/>
      <c r="N108" s="833"/>
      <c r="O108" s="833"/>
      <c r="P108" s="833"/>
      <c r="Q108" s="833"/>
      <c r="R108" s="837"/>
      <c r="U108" s="156"/>
      <c r="V108" s="150"/>
    </row>
    <row r="109" spans="2:22" s="160" customFormat="1">
      <c r="B109" s="151" t="s">
        <v>927</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928</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39" t="s">
        <v>956</v>
      </c>
      <c r="C111" s="840"/>
      <c r="D111" s="841">
        <f>SUM(D109:D110)</f>
        <v>0</v>
      </c>
      <c r="E111" s="841">
        <f t="shared" ref="E111:Q111" si="5">SUM(E109:E110)</f>
        <v>0</v>
      </c>
      <c r="F111" s="841">
        <f t="shared" si="5"/>
        <v>0</v>
      </c>
      <c r="G111" s="841">
        <f t="shared" si="5"/>
        <v>0</v>
      </c>
      <c r="H111" s="841">
        <f t="shared" si="5"/>
        <v>0</v>
      </c>
      <c r="I111" s="841">
        <f t="shared" si="5"/>
        <v>0</v>
      </c>
      <c r="J111" s="841">
        <f t="shared" si="5"/>
        <v>0</v>
      </c>
      <c r="K111" s="841">
        <f t="shared" si="5"/>
        <v>0</v>
      </c>
      <c r="L111" s="841">
        <f t="shared" si="5"/>
        <v>0</v>
      </c>
      <c r="M111" s="841">
        <f t="shared" si="5"/>
        <v>0</v>
      </c>
      <c r="N111" s="841">
        <f t="shared" si="5"/>
        <v>0</v>
      </c>
      <c r="O111" s="841">
        <f t="shared" si="5"/>
        <v>0</v>
      </c>
      <c r="P111" s="841">
        <f t="shared" si="5"/>
        <v>0</v>
      </c>
      <c r="Q111" s="841">
        <f t="shared" si="5"/>
        <v>0</v>
      </c>
      <c r="R111" s="842">
        <f>SUM(R109:R110)</f>
        <v>0</v>
      </c>
      <c r="S111" s="155"/>
      <c r="U111" s="149"/>
      <c r="V111" s="150"/>
    </row>
    <row r="112" spans="2:22" s="134" customFormat="1">
      <c r="B112" s="831" t="s">
        <v>67</v>
      </c>
      <c r="C112" s="665"/>
      <c r="D112" s="832"/>
      <c r="E112" s="832"/>
      <c r="F112" s="832"/>
      <c r="G112" s="832"/>
      <c r="H112" s="832"/>
      <c r="I112" s="832"/>
      <c r="J112" s="832"/>
      <c r="K112" s="833"/>
      <c r="L112" s="833"/>
      <c r="M112" s="833"/>
      <c r="N112" s="833"/>
      <c r="O112" s="833"/>
      <c r="P112" s="833"/>
      <c r="Q112" s="833"/>
      <c r="R112" s="837"/>
      <c r="U112" s="156"/>
      <c r="V112" s="150"/>
    </row>
    <row r="113" spans="2:22" s="160" customFormat="1">
      <c r="B113" s="151" t="s">
        <v>929</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930</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39" t="s">
        <v>957</v>
      </c>
      <c r="C115" s="840"/>
      <c r="D115" s="841">
        <f>SUM(D113:D114)</f>
        <v>0</v>
      </c>
      <c r="E115" s="841">
        <f t="shared" ref="E115:Q115" si="6">SUM(E113:E114)</f>
        <v>0</v>
      </c>
      <c r="F115" s="841">
        <f t="shared" si="6"/>
        <v>0</v>
      </c>
      <c r="G115" s="841">
        <f t="shared" si="6"/>
        <v>0</v>
      </c>
      <c r="H115" s="841">
        <f t="shared" si="6"/>
        <v>0</v>
      </c>
      <c r="I115" s="841">
        <f t="shared" si="6"/>
        <v>0</v>
      </c>
      <c r="J115" s="841">
        <f t="shared" si="6"/>
        <v>0</v>
      </c>
      <c r="K115" s="841">
        <f t="shared" si="6"/>
        <v>0</v>
      </c>
      <c r="L115" s="841">
        <f t="shared" si="6"/>
        <v>0</v>
      </c>
      <c r="M115" s="841">
        <f t="shared" si="6"/>
        <v>0</v>
      </c>
      <c r="N115" s="841">
        <f t="shared" si="6"/>
        <v>0</v>
      </c>
      <c r="O115" s="841">
        <f t="shared" si="6"/>
        <v>0</v>
      </c>
      <c r="P115" s="841">
        <f t="shared" si="6"/>
        <v>0</v>
      </c>
      <c r="Q115" s="841">
        <f t="shared" si="6"/>
        <v>0</v>
      </c>
      <c r="R115" s="842">
        <f>SUM(R113:R114)</f>
        <v>0</v>
      </c>
      <c r="S115" s="155"/>
      <c r="U115" s="149"/>
      <c r="V115" s="150"/>
    </row>
    <row r="116" spans="2:22" s="134" customFormat="1">
      <c r="B116" s="831" t="s">
        <v>67</v>
      </c>
      <c r="C116" s="665"/>
      <c r="D116" s="832"/>
      <c r="E116" s="832"/>
      <c r="F116" s="832"/>
      <c r="G116" s="832"/>
      <c r="H116" s="832"/>
      <c r="I116" s="832"/>
      <c r="J116" s="832"/>
      <c r="K116" s="833"/>
      <c r="L116" s="833"/>
      <c r="M116" s="833"/>
      <c r="N116" s="833"/>
      <c r="O116" s="833"/>
      <c r="P116" s="833"/>
      <c r="Q116" s="833"/>
      <c r="R116" s="837"/>
      <c r="U116" s="156"/>
      <c r="V116" s="150"/>
    </row>
    <row r="117" spans="2:22" s="160" customFormat="1">
      <c r="B117" s="151" t="s">
        <v>931</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932</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39" t="s">
        <v>959</v>
      </c>
      <c r="C119" s="840"/>
      <c r="D119" s="841">
        <f>SUM(D117:D118)</f>
        <v>0</v>
      </c>
      <c r="E119" s="841">
        <f t="shared" ref="E119:Q119" si="7">SUM(E117:E118)</f>
        <v>0</v>
      </c>
      <c r="F119" s="841">
        <f t="shared" si="7"/>
        <v>0</v>
      </c>
      <c r="G119" s="841">
        <f t="shared" si="7"/>
        <v>0</v>
      </c>
      <c r="H119" s="841">
        <f t="shared" si="7"/>
        <v>0</v>
      </c>
      <c r="I119" s="841">
        <f t="shared" si="7"/>
        <v>0</v>
      </c>
      <c r="J119" s="841">
        <f t="shared" si="7"/>
        <v>0</v>
      </c>
      <c r="K119" s="841">
        <f t="shared" si="7"/>
        <v>0</v>
      </c>
      <c r="L119" s="841">
        <f t="shared" si="7"/>
        <v>0</v>
      </c>
      <c r="M119" s="841">
        <f t="shared" si="7"/>
        <v>0</v>
      </c>
      <c r="N119" s="841">
        <f t="shared" si="7"/>
        <v>0</v>
      </c>
      <c r="O119" s="841">
        <f t="shared" si="7"/>
        <v>0</v>
      </c>
      <c r="P119" s="841">
        <f t="shared" si="7"/>
        <v>0</v>
      </c>
      <c r="Q119" s="841">
        <f t="shared" si="7"/>
        <v>0</v>
      </c>
      <c r="R119" s="842">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38"/>
      <c r="U120" s="156"/>
      <c r="V120" s="150"/>
    </row>
    <row r="121" spans="2:22" s="160" customFormat="1" ht="32.25" customHeight="1">
      <c r="B121" s="760" t="s">
        <v>933</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531</v>
      </c>
      <c r="C122" s="590"/>
      <c r="D122" s="589"/>
      <c r="E122" s="589"/>
      <c r="F122" s="589"/>
      <c r="G122" s="589"/>
      <c r="H122" s="589"/>
      <c r="I122" s="589"/>
      <c r="J122" s="589"/>
      <c r="K122" s="589"/>
      <c r="L122" s="589"/>
      <c r="M122" s="589"/>
      <c r="N122" s="589"/>
      <c r="O122" s="589"/>
      <c r="P122" s="589"/>
      <c r="Q122" s="589"/>
      <c r="R122" s="589"/>
      <c r="V122" s="13"/>
    </row>
    <row r="123" spans="2:22" ht="20.25" customHeight="1">
      <c r="B123" s="834" t="s">
        <v>958</v>
      </c>
      <c r="C123" s="835"/>
      <c r="D123" s="836"/>
      <c r="E123" s="836"/>
      <c r="F123" s="836"/>
      <c r="G123" s="836"/>
      <c r="H123" s="836"/>
      <c r="I123" s="836"/>
      <c r="J123" s="836"/>
      <c r="K123" s="836"/>
      <c r="L123" s="836"/>
      <c r="M123" s="836"/>
      <c r="N123" s="836"/>
      <c r="O123" s="836"/>
      <c r="P123" s="836"/>
      <c r="Q123" s="836"/>
      <c r="R123" s="836"/>
      <c r="V123" s="13"/>
    </row>
    <row r="124" spans="2:22" ht="15">
      <c r="E124" s="9"/>
    </row>
    <row r="125" spans="2:22" ht="21" hidden="1" customHeight="1">
      <c r="B125" s="116" t="s">
        <v>532</v>
      </c>
      <c r="F125" s="578"/>
    </row>
    <row r="126" spans="2:22" s="538" customFormat="1" ht="27.75" hidden="1" customHeight="1">
      <c r="B126" s="559" t="s">
        <v>552</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LRAM'!AM540:AZ540)</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LRAM'!AM541:AZ541)</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LRAM'!AM542:AZ542)</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LRAM'!AM543:AZ543)</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921583.07961700996</v>
      </c>
      <c r="J133" s="545">
        <f>SUM('5.  2015-2027 LRAM'!AE773:AR773)</f>
        <v>858684.14483002014</v>
      </c>
      <c r="K133" s="545">
        <f>SUM('5.  2015-2027 LRAM'!AE968:AR968)</f>
        <v>786127.34550354001</v>
      </c>
      <c r="L133" s="545">
        <f>SUM('5.  2015-2027 LRAM'!AE1163:AR1163)</f>
        <v>694655.72554120014</v>
      </c>
      <c r="M133" s="545">
        <f>SUM(G133:L133)</f>
        <v>3261050.2954917704</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1117938.5220305801</v>
      </c>
      <c r="J134" s="545">
        <f>SUM('5.  2015-2027 LRAM'!AE774:AR774)</f>
        <v>991552.81250492006</v>
      </c>
      <c r="K134" s="545">
        <f>SUM('5.  2015-2027 LRAM'!AE969:AR969)</f>
        <v>836821.8880879198</v>
      </c>
      <c r="L134" s="545">
        <f>SUM('5.  2015-2027 LRAM'!AE1164:AR1164)</f>
        <v>624490.08811704</v>
      </c>
      <c r="M134" s="545">
        <f>SUM(H134:L134)</f>
        <v>3570803.3107404597</v>
      </c>
      <c r="T134" s="194"/>
      <c r="U134" s="194"/>
    </row>
    <row r="135" spans="2:21" s="88" customFormat="1" ht="23.25" hidden="1" customHeight="1">
      <c r="B135" s="195">
        <v>2017</v>
      </c>
      <c r="C135" s="548"/>
      <c r="D135" s="548"/>
      <c r="E135" s="548"/>
      <c r="F135" s="548"/>
      <c r="G135" s="548"/>
      <c r="H135" s="548"/>
      <c r="I135" s="545">
        <f>SUM('5.  2015-2027 LRAM'!AE585:AR585)</f>
        <v>1847026.66742928</v>
      </c>
      <c r="J135" s="545">
        <f>SUM('5.  2015-2027 LRAM'!AE775:AR775)</f>
        <v>1475806.45087788</v>
      </c>
      <c r="K135" s="545">
        <f>SUM('5.  2015-2027 LRAM'!AE970:AR970)</f>
        <v>1230333.6811235519</v>
      </c>
      <c r="L135" s="545">
        <f>SUM('5.  2015-2027 LRAM'!AE1165:AR1165)</f>
        <v>782093.02548609604</v>
      </c>
      <c r="M135" s="545">
        <f>SUM(I135:L135)</f>
        <v>5335259.8249168079</v>
      </c>
      <c r="T135" s="194"/>
      <c r="U135" s="194"/>
    </row>
    <row r="136" spans="2:21" s="88" customFormat="1" ht="23.25" hidden="1" customHeight="1">
      <c r="B136" s="195">
        <v>2018</v>
      </c>
      <c r="C136" s="548"/>
      <c r="D136" s="548"/>
      <c r="E136" s="548"/>
      <c r="F136" s="548"/>
      <c r="G136" s="548"/>
      <c r="H136" s="548"/>
      <c r="I136" s="548"/>
      <c r="J136" s="545">
        <f>SUM('5.  2015-2027 LRAM'!AE776:AR776)</f>
        <v>732798.91079591995</v>
      </c>
      <c r="K136" s="545">
        <f>SUM('5.  2015-2027 LRAM'!AE971:AR971)</f>
        <v>644439.58865039994</v>
      </c>
      <c r="L136" s="545">
        <f>SUM('5.  2015-2027 LRAM'!AE1166:AR1166)</f>
        <v>627481.78107888019</v>
      </c>
      <c r="M136" s="545">
        <f>SUM(J136:L136)</f>
        <v>2004720.2805252001</v>
      </c>
      <c r="T136" s="194"/>
      <c r="U136" s="194"/>
    </row>
    <row r="137" spans="2:21" s="88" customFormat="1" ht="23.25" hidden="1" customHeight="1">
      <c r="B137" s="195">
        <v>2019</v>
      </c>
      <c r="C137" s="548"/>
      <c r="D137" s="548"/>
      <c r="E137" s="548"/>
      <c r="F137" s="548"/>
      <c r="G137" s="548"/>
      <c r="H137" s="548"/>
      <c r="I137" s="548"/>
      <c r="J137" s="548"/>
      <c r="K137" s="545">
        <f>SUM('5.  2015-2027 LRAM'!AE972:AR972)</f>
        <v>580004.90533718397</v>
      </c>
      <c r="L137" s="545">
        <f>SUM('5.  2015-2027 LRAM'!AE1167:AR1167)</f>
        <v>594742.32404549606</v>
      </c>
      <c r="M137" s="545">
        <f>SUM(K137:L137)</f>
        <v>1174747.22938268</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166741.79885736</v>
      </c>
      <c r="M138" s="547">
        <f>L138</f>
        <v>166741.79885736</v>
      </c>
      <c r="T138" s="194"/>
      <c r="U138" s="194"/>
    </row>
    <row r="139" spans="2:21" s="193" customFormat="1" ht="24" hidden="1" customHeight="1">
      <c r="B139" s="560" t="s">
        <v>514</v>
      </c>
      <c r="C139" s="544">
        <f>C129</f>
        <v>0</v>
      </c>
      <c r="D139" s="545">
        <f>D129+D130</f>
        <v>0</v>
      </c>
      <c r="E139" s="545">
        <f>E129+E130+E131</f>
        <v>0</v>
      </c>
      <c r="F139" s="545">
        <f>F129+F130+F131+F132</f>
        <v>0</v>
      </c>
      <c r="G139" s="545">
        <f>G129+G130+G131+G132+G133</f>
        <v>0</v>
      </c>
      <c r="H139" s="545">
        <f>H129+H130+H131+H132+H133+H134</f>
        <v>0</v>
      </c>
      <c r="I139" s="545">
        <f>I129+I130+I131+I132+I133+I134+I135</f>
        <v>3886548.2690768698</v>
      </c>
      <c r="J139" s="545">
        <f>J129+J130+J131+J132+J133+J134+J135+J136</f>
        <v>4058842.3190087401</v>
      </c>
      <c r="K139" s="545">
        <f>K129+K130+K131+K132+K133+K134+K135+K136+K137</f>
        <v>4077727.4087025952</v>
      </c>
      <c r="L139" s="545">
        <f>SUM(L129:L138)</f>
        <v>3490204.7431260725</v>
      </c>
      <c r="M139" s="545">
        <f>SUM(M129:M138)</f>
        <v>15513322.739914278</v>
      </c>
      <c r="T139" s="196"/>
      <c r="U139" s="196"/>
    </row>
    <row r="140" spans="2:21" s="27" customFormat="1" ht="24.75" hidden="1" customHeight="1">
      <c r="B140" s="561" t="s">
        <v>513</v>
      </c>
      <c r="C140" s="543">
        <f>'4.  2011-2014 LRAM'!BA132</f>
        <v>0</v>
      </c>
      <c r="D140" s="543">
        <f>'4.  2011-2014 LRAM'!BA272</f>
        <v>0</v>
      </c>
      <c r="E140" s="543">
        <f>'4.  2011-2014 LRAM'!BA409</f>
        <v>0</v>
      </c>
      <c r="F140" s="543">
        <f>'4.  2011-2014 LRAM'!BA545</f>
        <v>0</v>
      </c>
      <c r="G140" s="543">
        <f>'5.  2015-2027 LRAM'!AS205</f>
        <v>0</v>
      </c>
      <c r="H140" s="543">
        <f>'5.  2015-2027 LRAM'!AS396</f>
        <v>0</v>
      </c>
      <c r="I140" s="543">
        <f>'5.  2015-2027 LRAM'!AS587</f>
        <v>2293333.8935000002</v>
      </c>
      <c r="J140" s="543">
        <f>'5.  2015-2027 LRAM'!AS778</f>
        <v>3147846.5493000001</v>
      </c>
      <c r="K140" s="543">
        <f>'5.  2015-2027 LRAM'!AS974</f>
        <v>3827644.304</v>
      </c>
      <c r="L140" s="543">
        <f>'5.  2015-2027 LRAM'!AS1170</f>
        <v>4374662.1640000008</v>
      </c>
      <c r="M140" s="545">
        <f>SUM(C140:L140)</f>
        <v>13643486.910800001</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9360.1344565141117</v>
      </c>
      <c r="J141" s="543">
        <f>'6.  Carrying Charges'!W132</f>
        <v>47382.648849443205</v>
      </c>
      <c r="K141" s="543">
        <f>'6.  Carrying Charges'!W147</f>
        <v>106177.58606053024</v>
      </c>
      <c r="L141" s="543">
        <f>'6.  Carrying Charges'!W162</f>
        <v>140255.16443624429</v>
      </c>
      <c r="M141" s="545">
        <f>SUM(C141:L141)</f>
        <v>303175.53380273184</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1602574.5100333837</v>
      </c>
      <c r="J142" s="543">
        <f t="shared" si="9"/>
        <v>958378.41855818324</v>
      </c>
      <c r="K142" s="543">
        <f>K139-K140+K141</f>
        <v>356260.69076312543</v>
      </c>
      <c r="L142" s="543">
        <f>L139-L140+L141</f>
        <v>-744202.25643768406</v>
      </c>
      <c r="M142" s="543">
        <f>M139-M140+M141</f>
        <v>2173011.3629170088</v>
      </c>
    </row>
    <row r="143" spans="2:21" ht="15.6" hidden="1" customHeight="1"/>
    <row r="144" spans="2:21">
      <c r="B144" s="578" t="s">
        <v>521</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34" zoomScale="70" zoomScaleNormal="70" workbookViewId="0">
      <selection activeCell="C26" sqref="C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6" t="s">
        <v>170</v>
      </c>
      <c r="C14" s="124" t="s">
        <v>174</v>
      </c>
    </row>
    <row r="15" spans="2:3" ht="26.25" customHeight="1" thickBot="1">
      <c r="C15" s="126" t="s">
        <v>404</v>
      </c>
    </row>
    <row r="16" spans="2:3" ht="27" customHeight="1" thickBot="1">
      <c r="C16" s="558" t="s">
        <v>546</v>
      </c>
    </row>
    <row r="19" spans="2:8" ht="15.75">
      <c r="B19" s="526" t="s">
        <v>604</v>
      </c>
    </row>
    <row r="20" spans="2:8" ht="13.5" customHeight="1"/>
    <row r="21" spans="2:8" ht="41.1" customHeight="1">
      <c r="B21" s="910" t="s">
        <v>657</v>
      </c>
      <c r="C21" s="910"/>
      <c r="D21" s="910"/>
      <c r="E21" s="910"/>
      <c r="F21" s="910"/>
      <c r="G21" s="910"/>
      <c r="H21" s="910"/>
    </row>
    <row r="23" spans="2:8" s="596" customFormat="1" ht="15.75">
      <c r="B23" s="606" t="s">
        <v>541</v>
      </c>
      <c r="C23" s="606" t="s">
        <v>556</v>
      </c>
      <c r="D23" s="606" t="s">
        <v>540</v>
      </c>
      <c r="E23" s="923" t="s">
        <v>34</v>
      </c>
      <c r="F23" s="924"/>
      <c r="G23" s="923" t="s">
        <v>539</v>
      </c>
      <c r="H23" s="924"/>
    </row>
    <row r="24" spans="2:8" ht="47.25" customHeight="1">
      <c r="B24" s="595">
        <v>1</v>
      </c>
      <c r="C24" s="630" t="s">
        <v>367</v>
      </c>
      <c r="D24" s="594"/>
      <c r="E24" s="919" t="s">
        <v>1102</v>
      </c>
      <c r="F24" s="920"/>
      <c r="G24" s="921" t="s">
        <v>1096</v>
      </c>
      <c r="H24" s="922"/>
    </row>
    <row r="25" spans="2:8" ht="51" customHeight="1">
      <c r="B25" s="595">
        <v>2</v>
      </c>
      <c r="C25" s="630" t="s">
        <v>368</v>
      </c>
      <c r="D25" s="594" t="s">
        <v>550</v>
      </c>
      <c r="E25" s="919" t="s">
        <v>1097</v>
      </c>
      <c r="F25" s="920"/>
      <c r="G25" s="919" t="s">
        <v>1098</v>
      </c>
      <c r="H25" s="920"/>
    </row>
    <row r="26" spans="2:8" ht="36" customHeight="1">
      <c r="B26" s="595">
        <v>3</v>
      </c>
      <c r="C26" s="630"/>
      <c r="D26" s="594" t="s">
        <v>1099</v>
      </c>
      <c r="E26" s="919" t="s">
        <v>1100</v>
      </c>
      <c r="F26" s="920"/>
      <c r="G26" s="919" t="s">
        <v>1103</v>
      </c>
      <c r="H26" s="920"/>
    </row>
    <row r="27" spans="2:8">
      <c r="B27" s="595">
        <v>4</v>
      </c>
      <c r="C27" s="630"/>
      <c r="D27" s="594" t="s">
        <v>1099</v>
      </c>
      <c r="E27" s="919" t="s">
        <v>1101</v>
      </c>
      <c r="F27" s="920"/>
      <c r="G27" s="921" t="s">
        <v>1104</v>
      </c>
      <c r="H27" s="922"/>
    </row>
    <row r="28" spans="2:8">
      <c r="B28" s="595">
        <v>5</v>
      </c>
      <c r="C28" s="630"/>
      <c r="D28" s="594"/>
      <c r="E28" s="919"/>
      <c r="F28" s="920"/>
      <c r="G28" s="921"/>
      <c r="H28" s="922"/>
    </row>
    <row r="29" spans="2:8">
      <c r="B29" s="595">
        <v>6</v>
      </c>
      <c r="C29" s="630"/>
      <c r="D29" s="594"/>
      <c r="E29" s="919"/>
      <c r="F29" s="920"/>
      <c r="G29" s="921"/>
      <c r="H29" s="922"/>
    </row>
    <row r="30" spans="2:8">
      <c r="B30" s="595">
        <v>7</v>
      </c>
      <c r="C30" s="630"/>
      <c r="D30" s="594"/>
      <c r="E30" s="919"/>
      <c r="F30" s="920"/>
      <c r="G30" s="921"/>
      <c r="H30" s="922"/>
    </row>
    <row r="31" spans="2:8">
      <c r="B31" s="595">
        <v>8</v>
      </c>
      <c r="C31" s="630"/>
      <c r="D31" s="594"/>
      <c r="E31" s="919"/>
      <c r="F31" s="920"/>
      <c r="G31" s="921"/>
      <c r="H31" s="922"/>
    </row>
    <row r="32" spans="2:8">
      <c r="B32" s="595">
        <v>9</v>
      </c>
      <c r="C32" s="630"/>
      <c r="D32" s="594"/>
      <c r="E32" s="919"/>
      <c r="F32" s="920"/>
      <c r="G32" s="921"/>
      <c r="H32" s="922"/>
    </row>
    <row r="33" spans="2:8">
      <c r="B33" s="595">
        <v>10</v>
      </c>
      <c r="C33" s="630"/>
      <c r="D33" s="594"/>
      <c r="E33" s="919"/>
      <c r="F33" s="920"/>
      <c r="G33" s="921"/>
      <c r="H33" s="922"/>
    </row>
    <row r="34" spans="2:8">
      <c r="B34" s="595" t="s">
        <v>475</v>
      </c>
      <c r="C34" s="630"/>
      <c r="D34" s="594"/>
      <c r="E34" s="919"/>
      <c r="F34" s="920"/>
      <c r="G34" s="921"/>
      <c r="H34" s="922"/>
    </row>
    <row r="36" spans="2:8" ht="30.75" customHeight="1">
      <c r="B36" s="526" t="s">
        <v>600</v>
      </c>
    </row>
    <row r="37" spans="2:8" ht="23.25" customHeight="1">
      <c r="B37" s="557" t="s">
        <v>605</v>
      </c>
      <c r="C37" s="593"/>
      <c r="D37" s="593"/>
      <c r="E37" s="593"/>
      <c r="F37" s="593"/>
      <c r="G37" s="593"/>
      <c r="H37" s="593"/>
    </row>
    <row r="39" spans="2:8" s="88" customFormat="1" ht="15.75">
      <c r="B39" s="606" t="s">
        <v>541</v>
      </c>
      <c r="C39" s="606" t="s">
        <v>556</v>
      </c>
      <c r="D39" s="606" t="s">
        <v>540</v>
      </c>
      <c r="E39" s="923" t="s">
        <v>34</v>
      </c>
      <c r="F39" s="924"/>
      <c r="G39" s="923" t="s">
        <v>539</v>
      </c>
      <c r="H39" s="924"/>
    </row>
    <row r="40" spans="2:8">
      <c r="B40" s="595">
        <v>1</v>
      </c>
      <c r="C40" s="630"/>
      <c r="D40" s="594"/>
      <c r="E40" s="919"/>
      <c r="F40" s="920"/>
      <c r="G40" s="921"/>
      <c r="H40" s="922"/>
    </row>
    <row r="41" spans="2:8">
      <c r="B41" s="595">
        <v>2</v>
      </c>
      <c r="C41" s="630"/>
      <c r="D41" s="594"/>
      <c r="E41" s="919"/>
      <c r="F41" s="920"/>
      <c r="G41" s="921"/>
      <c r="H41" s="922"/>
    </row>
    <row r="42" spans="2:8">
      <c r="B42" s="595">
        <v>3</v>
      </c>
      <c r="C42" s="630"/>
      <c r="D42" s="594"/>
      <c r="E42" s="919"/>
      <c r="F42" s="920"/>
      <c r="G42" s="921"/>
      <c r="H42" s="922"/>
    </row>
    <row r="43" spans="2:8">
      <c r="B43" s="595">
        <v>4</v>
      </c>
      <c r="C43" s="630"/>
      <c r="D43" s="594"/>
      <c r="E43" s="919"/>
      <c r="F43" s="920"/>
      <c r="G43" s="921"/>
      <c r="H43" s="922"/>
    </row>
    <row r="44" spans="2:8">
      <c r="B44" s="595">
        <v>5</v>
      </c>
      <c r="C44" s="630"/>
      <c r="D44" s="594"/>
      <c r="E44" s="919"/>
      <c r="F44" s="920"/>
      <c r="G44" s="921"/>
      <c r="H44" s="922"/>
    </row>
    <row r="45" spans="2:8">
      <c r="B45" s="595">
        <v>6</v>
      </c>
      <c r="C45" s="630"/>
      <c r="D45" s="594"/>
      <c r="E45" s="919"/>
      <c r="F45" s="920"/>
      <c r="G45" s="921"/>
      <c r="H45" s="922"/>
    </row>
    <row r="46" spans="2:8">
      <c r="B46" s="595">
        <v>7</v>
      </c>
      <c r="C46" s="630"/>
      <c r="D46" s="594"/>
      <c r="E46" s="919"/>
      <c r="F46" s="920"/>
      <c r="G46" s="921"/>
      <c r="H46" s="922"/>
    </row>
    <row r="47" spans="2:8">
      <c r="B47" s="595">
        <v>8</v>
      </c>
      <c r="C47" s="630"/>
      <c r="D47" s="594"/>
      <c r="E47" s="919"/>
      <c r="F47" s="920"/>
      <c r="G47" s="921"/>
      <c r="H47" s="922"/>
    </row>
    <row r="48" spans="2:8">
      <c r="B48" s="595">
        <v>9</v>
      </c>
      <c r="C48" s="630"/>
      <c r="D48" s="594"/>
      <c r="E48" s="919"/>
      <c r="F48" s="920"/>
      <c r="G48" s="921"/>
      <c r="H48" s="922"/>
    </row>
    <row r="49" spans="2:8">
      <c r="B49" s="595">
        <v>10</v>
      </c>
      <c r="C49" s="630"/>
      <c r="D49" s="594"/>
      <c r="E49" s="919"/>
      <c r="F49" s="920"/>
      <c r="G49" s="921"/>
      <c r="H49" s="922"/>
    </row>
    <row r="50" spans="2:8">
      <c r="B50" s="595" t="s">
        <v>475</v>
      </c>
      <c r="C50" s="630"/>
      <c r="D50" s="594"/>
      <c r="E50" s="919"/>
      <c r="F50" s="920"/>
      <c r="G50" s="921"/>
      <c r="H50" s="922"/>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162"/>
  <sheetViews>
    <sheetView topLeftCell="A43" zoomScale="70" zoomScaleNormal="70" workbookViewId="0">
      <selection activeCell="C113" sqref="C11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170</v>
      </c>
      <c r="C4" s="452"/>
      <c r="D4" s="254" t="s">
        <v>174</v>
      </c>
      <c r="E4" s="434"/>
      <c r="F4" s="434"/>
      <c r="G4" s="434"/>
      <c r="H4" s="434"/>
      <c r="I4" s="434"/>
      <c r="J4" s="434"/>
      <c r="K4" s="434"/>
      <c r="L4" s="434"/>
      <c r="M4" s="434"/>
      <c r="N4" s="434"/>
      <c r="O4" s="434"/>
      <c r="P4" s="434"/>
      <c r="Q4" s="453"/>
    </row>
    <row r="5" spans="2:17" s="2" customFormat="1" ht="24" customHeight="1" thickBot="1">
      <c r="B5" s="454"/>
      <c r="C5" s="452"/>
      <c r="D5" s="455" t="s">
        <v>404</v>
      </c>
      <c r="F5" s="434"/>
      <c r="G5" s="434"/>
      <c r="H5" s="434"/>
      <c r="I5" s="434"/>
      <c r="J5" s="434"/>
      <c r="K5" s="434"/>
      <c r="L5" s="434"/>
      <c r="M5" s="434"/>
      <c r="N5" s="434"/>
      <c r="O5" s="434"/>
      <c r="P5" s="434"/>
      <c r="Q5" s="453"/>
    </row>
    <row r="6" spans="2:17" s="2" customFormat="1" ht="28.5" customHeight="1" thickBot="1">
      <c r="B6" s="454"/>
      <c r="C6" s="452"/>
      <c r="D6" s="258" t="s">
        <v>171</v>
      </c>
      <c r="E6" s="434"/>
      <c r="F6" s="434"/>
      <c r="G6" s="434"/>
      <c r="H6" s="434"/>
      <c r="I6" s="434"/>
      <c r="J6" s="434"/>
      <c r="K6" s="434"/>
      <c r="L6" s="434"/>
      <c r="M6" s="434"/>
      <c r="N6" s="434"/>
      <c r="O6" s="434"/>
      <c r="P6" s="434"/>
      <c r="Q6" s="453"/>
    </row>
    <row r="7" spans="2:17" s="102" customFormat="1" ht="29.25" customHeight="1" thickBot="1">
      <c r="D7" s="558" t="s">
        <v>546</v>
      </c>
      <c r="P7" s="103"/>
      <c r="Q7" s="103"/>
    </row>
    <row r="8" spans="2:17" s="102" customFormat="1" ht="30" customHeight="1">
      <c r="D8" s="563"/>
      <c r="P8" s="103"/>
      <c r="Q8" s="103"/>
    </row>
    <row r="9" spans="2:17" s="2" customFormat="1" ht="24.75" customHeight="1">
      <c r="B9" s="116" t="s">
        <v>409</v>
      </c>
      <c r="C9" s="17"/>
      <c r="D9" s="451">
        <v>2017</v>
      </c>
    </row>
    <row r="10" spans="2:17" s="17" customFormat="1" ht="16.5" customHeight="1"/>
    <row r="11" spans="2:17" s="17" customFormat="1" ht="36.75" customHeight="1">
      <c r="B11" s="925" t="s">
        <v>883</v>
      </c>
      <c r="C11" s="925"/>
      <c r="D11" s="925"/>
      <c r="E11" s="925"/>
      <c r="F11" s="925"/>
      <c r="G11" s="925"/>
      <c r="H11" s="925"/>
      <c r="I11" s="925"/>
      <c r="J11" s="925"/>
      <c r="K11" s="925"/>
      <c r="L11" s="925"/>
      <c r="M11" s="925"/>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TO 1,499 KW</v>
      </c>
      <c r="G13" s="240" t="str">
        <f>'1.  LRAMVA Summary'!G53</f>
        <v>GS 1,500 TO 4,999</v>
      </c>
      <c r="H13" s="240" t="str">
        <f>'1.  LRAMVA Summary'!H53</f>
        <v>Large User</v>
      </c>
      <c r="I13" s="240" t="str">
        <f>'1.  LRAMVA Summary'!I53</f>
        <v>Unmetered Scattered Load</v>
      </c>
      <c r="J13" s="240" t="str">
        <f>'1.  LRAMVA Summary'!J53</f>
        <v>Streetlighting</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v>
      </c>
      <c r="I14" s="568" t="str">
        <f>'1.  LRAMVA Summary'!I54</f>
        <v>kWh</v>
      </c>
      <c r="J14" s="568" t="str">
        <f>'1.  LRAMVA Summary'!J54</f>
        <v>kW</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47201000</v>
      </c>
      <c r="D15" s="447">
        <v>28574000</v>
      </c>
      <c r="E15" s="447">
        <v>18627000</v>
      </c>
      <c r="F15" s="447"/>
      <c r="G15" s="447"/>
      <c r="H15" s="447"/>
      <c r="I15" s="447"/>
      <c r="J15" s="447"/>
      <c r="K15" s="447"/>
      <c r="L15" s="447"/>
      <c r="M15" s="447"/>
      <c r="N15" s="447"/>
      <c r="O15" s="447"/>
      <c r="P15" s="448"/>
      <c r="Q15" s="448"/>
    </row>
    <row r="16" spans="2:17" s="452" customFormat="1" ht="15.75" customHeight="1">
      <c r="B16" s="457" t="s">
        <v>28</v>
      </c>
      <c r="C16" s="612">
        <f>SUM(D16:Q16)</f>
        <v>332763</v>
      </c>
      <c r="D16" s="446"/>
      <c r="E16" s="446"/>
      <c r="F16" s="857">
        <v>332763</v>
      </c>
      <c r="G16" s="446"/>
      <c r="H16" s="446"/>
      <c r="I16" s="446"/>
      <c r="J16" s="446"/>
      <c r="K16" s="448"/>
      <c r="L16" s="448"/>
      <c r="M16" s="448"/>
      <c r="N16" s="448"/>
      <c r="O16" s="448"/>
      <c r="P16" s="448"/>
      <c r="Q16" s="448"/>
    </row>
    <row r="17" spans="2:17" s="17" customFormat="1" ht="15.75" customHeight="1"/>
    <row r="18" spans="2:17" s="25" customFormat="1" ht="15.75" customHeight="1">
      <c r="B18" s="188" t="s">
        <v>446</v>
      </c>
      <c r="C18" s="189"/>
      <c r="D18" s="612">
        <f t="shared" ref="D18:E18" si="0">IF(D14="kw",HLOOKUP(D14,D14:D16,3,FALSE),HLOOKUP(D14,D14:D16,2,FALSE))</f>
        <v>28574000</v>
      </c>
      <c r="E18" s="612">
        <f t="shared" si="0"/>
        <v>18627000</v>
      </c>
      <c r="F18" s="612">
        <f>IF(F14="kw",HLOOKUP(F14,F14:F16,3,FALSE),HLOOKUP(F14,F14:F16,2,FALSE))</f>
        <v>332763</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651</v>
      </c>
      <c r="C20" s="449"/>
      <c r="D20" s="450"/>
    </row>
    <row r="21" spans="2:17" s="434" customFormat="1" ht="21" customHeight="1">
      <c r="B21" s="456" t="s">
        <v>364</v>
      </c>
      <c r="C21" s="449" t="s">
        <v>980</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410</v>
      </c>
      <c r="C24" s="116"/>
      <c r="D24" s="451">
        <v>2018</v>
      </c>
    </row>
    <row r="25" spans="2:17" s="2" customFormat="1" ht="15.75" customHeight="1">
      <c r="D25" s="20"/>
    </row>
    <row r="26" spans="2:17" s="2" customFormat="1" ht="42" customHeight="1">
      <c r="B26" s="925" t="s">
        <v>696</v>
      </c>
      <c r="C26" s="925"/>
      <c r="D26" s="925"/>
      <c r="E26" s="925"/>
      <c r="F26" s="925"/>
      <c r="G26" s="925"/>
      <c r="H26" s="925"/>
      <c r="I26" s="925"/>
      <c r="J26" s="925"/>
      <c r="K26" s="925"/>
      <c r="L26" s="925"/>
      <c r="M26" s="925"/>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TO 1,499 KW</v>
      </c>
      <c r="G28" s="240" t="str">
        <f>'1.  LRAMVA Summary'!G53</f>
        <v>GS 1,500 TO 4,999</v>
      </c>
      <c r="H28" s="240" t="str">
        <f>'1.  LRAMVA Summary'!H53</f>
        <v>Large User</v>
      </c>
      <c r="I28" s="240" t="str">
        <f>'1.  LRAMVA Summary'!I53</f>
        <v>Unmetered Scattered Load</v>
      </c>
      <c r="J28" s="240" t="str">
        <f>'1.  LRAMVA Summary'!J53</f>
        <v>Streetlighting</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v>
      </c>
      <c r="I29" s="568" t="str">
        <f>'1.  LRAMVA Summary'!I54</f>
        <v>kWh</v>
      </c>
      <c r="J29" s="568" t="str">
        <f>'1.  LRAMVA Summary'!J54</f>
        <v>kW</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258685000</v>
      </c>
      <c r="D30" s="458">
        <v>39439000</v>
      </c>
      <c r="E30" s="458">
        <v>25869000</v>
      </c>
      <c r="F30" s="458">
        <v>193377000</v>
      </c>
      <c r="G30" s="458"/>
      <c r="H30" s="458"/>
      <c r="I30" s="458"/>
      <c r="J30" s="458"/>
      <c r="K30" s="458"/>
      <c r="L30" s="458"/>
      <c r="M30" s="458"/>
      <c r="N30" s="458"/>
      <c r="O30" s="458"/>
      <c r="P30" s="458"/>
      <c r="Q30" s="448"/>
    </row>
    <row r="31" spans="2:17" s="459" customFormat="1" ht="15" customHeight="1">
      <c r="B31" s="457" t="s">
        <v>28</v>
      </c>
      <c r="C31" s="612">
        <f>SUM(D31:Q31)</f>
        <v>461943</v>
      </c>
      <c r="D31" s="446"/>
      <c r="E31" s="446"/>
      <c r="F31" s="858">
        <v>461943</v>
      </c>
      <c r="G31" s="446"/>
      <c r="H31" s="446"/>
      <c r="I31" s="446"/>
      <c r="J31" s="446"/>
      <c r="K31" s="448"/>
      <c r="L31" s="448"/>
      <c r="M31" s="448"/>
      <c r="N31" s="448"/>
      <c r="O31" s="448"/>
      <c r="P31" s="448"/>
      <c r="Q31" s="448"/>
    </row>
    <row r="32" spans="2:17" s="17" customFormat="1" ht="15.75" customHeight="1"/>
    <row r="33" spans="2:18" s="25" customFormat="1" ht="15.75" customHeight="1">
      <c r="B33" s="188" t="s">
        <v>446</v>
      </c>
      <c r="C33" s="189"/>
      <c r="D33" s="612">
        <f>IF(D29="kw",HLOOKUP(D29,D29:D31,3,FALSE),HLOOKUP(D29,D29:D31,2,FALSE))</f>
        <v>39439000</v>
      </c>
      <c r="E33" s="612">
        <f>IF(E29="kw",HLOOKUP(E29,E29:E31,3,FALSE),HLOOKUP(E29,E29:E31,2,FALSE))</f>
        <v>25869000</v>
      </c>
      <c r="F33" s="612">
        <f>IF(F29="kw",HLOOKUP(F29,F29:F31,3,FALSE),HLOOKUP(F29,F29:F31,2,FALSE))</f>
        <v>461943</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18" s="20" customFormat="1" ht="15.75" customHeight="1">
      <c r="B34" s="91"/>
      <c r="C34" s="91"/>
      <c r="D34" s="91"/>
      <c r="E34" s="91"/>
      <c r="F34" s="91"/>
      <c r="G34" s="91"/>
      <c r="H34" s="91"/>
      <c r="I34" s="91"/>
      <c r="J34" s="91"/>
      <c r="K34" s="91"/>
      <c r="L34" s="91"/>
      <c r="M34" s="91"/>
      <c r="N34" s="91"/>
      <c r="O34" s="91"/>
      <c r="P34" s="91"/>
      <c r="Q34" s="91"/>
    </row>
    <row r="35" spans="2:18" s="20" customFormat="1" ht="15.75" customHeight="1">
      <c r="B35" s="456" t="s">
        <v>651</v>
      </c>
      <c r="C35" s="449"/>
      <c r="D35" s="450"/>
      <c r="E35" s="91"/>
      <c r="F35" s="91"/>
      <c r="G35" s="91"/>
      <c r="H35" s="91"/>
      <c r="I35" s="91"/>
      <c r="J35" s="91"/>
      <c r="K35" s="91"/>
      <c r="L35" s="91"/>
      <c r="M35" s="91"/>
      <c r="N35" s="91"/>
      <c r="O35" s="91"/>
      <c r="P35" s="91"/>
      <c r="Q35" s="91"/>
    </row>
    <row r="36" spans="2:18" s="434" customFormat="1" ht="21" customHeight="1">
      <c r="B36" s="456" t="s">
        <v>364</v>
      </c>
      <c r="C36" s="449" t="s">
        <v>980</v>
      </c>
      <c r="D36" s="450"/>
    </row>
    <row r="37" spans="2:18" s="17" customFormat="1" ht="15.75" customHeight="1">
      <c r="B37" s="163"/>
      <c r="C37" s="164"/>
      <c r="D37" s="160"/>
      <c r="R37" s="160"/>
    </row>
    <row r="38" spans="2:18" s="17" customFormat="1" ht="15.75" customHeight="1">
      <c r="B38" s="163"/>
      <c r="C38" s="164"/>
      <c r="D38" s="160"/>
      <c r="R38" s="160"/>
    </row>
    <row r="39" spans="2:18" s="17" customFormat="1" ht="22.5" customHeight="1">
      <c r="B39" s="116" t="s">
        <v>410</v>
      </c>
      <c r="C39" s="116"/>
      <c r="D39" s="451">
        <v>2019</v>
      </c>
    </row>
    <row r="40" spans="2:18" s="2" customFormat="1" ht="15.75" customHeight="1">
      <c r="D40" s="20"/>
    </row>
    <row r="41" spans="2:18" s="2" customFormat="1" ht="42" customHeight="1">
      <c r="B41" s="925" t="s">
        <v>696</v>
      </c>
      <c r="C41" s="925"/>
      <c r="D41" s="925"/>
      <c r="E41" s="925"/>
      <c r="F41" s="925"/>
      <c r="G41" s="925"/>
      <c r="H41" s="925"/>
      <c r="I41" s="925"/>
      <c r="J41" s="925"/>
      <c r="K41" s="925"/>
      <c r="L41" s="925"/>
      <c r="M41" s="925"/>
      <c r="N41" s="601"/>
      <c r="O41" s="601"/>
      <c r="P41" s="601"/>
      <c r="Q41" s="601"/>
    </row>
    <row r="42" spans="2:18" s="2" customFormat="1" ht="15.75" customHeight="1">
      <c r="D42" s="20"/>
    </row>
    <row r="43" spans="2:18" s="17" customFormat="1" ht="44.25" customHeight="1">
      <c r="C43" s="240" t="str">
        <f>'1.  LRAMVA Summary'!R53</f>
        <v>Total</v>
      </c>
      <c r="D43" s="240" t="str">
        <f>'1.  LRAMVA Summary'!D53</f>
        <v>Residential</v>
      </c>
      <c r="E43" s="240" t="str">
        <f>'1.  LRAMVA Summary'!E53</f>
        <v>GS&lt;50 kW</v>
      </c>
      <c r="F43" s="240" t="str">
        <f>'1.  LRAMVA Summary'!F53</f>
        <v>GS 50 TO 1,499 KW</v>
      </c>
      <c r="G43" s="240" t="str">
        <f>'1.  LRAMVA Summary'!G53</f>
        <v>GS 1,500 TO 4,999</v>
      </c>
      <c r="H43" s="240" t="str">
        <f>'1.  LRAMVA Summary'!H53</f>
        <v>Large User</v>
      </c>
      <c r="I43" s="240" t="str">
        <f>'1.  LRAMVA Summary'!I53</f>
        <v>Unmetered Scattered Load</v>
      </c>
      <c r="J43" s="240" t="str">
        <f>'1.  LRAMVA Summary'!J53</f>
        <v>Streetlighting</v>
      </c>
      <c r="K43" s="240" t="str">
        <f>'1.  LRAMVA Summary'!K53</f>
        <v/>
      </c>
      <c r="L43" s="240" t="str">
        <f>'1.  LRAMVA Summary'!L53</f>
        <v/>
      </c>
      <c r="M43" s="240" t="str">
        <f>'1.  LRAMVA Summary'!M53</f>
        <v/>
      </c>
      <c r="N43" s="240" t="str">
        <f>'1.  LRAMVA Summary'!N53</f>
        <v/>
      </c>
      <c r="O43" s="240" t="str">
        <f>'1.  LRAMVA Summary'!O53</f>
        <v/>
      </c>
      <c r="P43" s="240" t="str">
        <f>'1.  LRAMVA Summary'!P53</f>
        <v/>
      </c>
      <c r="Q43" s="240" t="str">
        <f>'1.  LRAMVA Summary'!Q53</f>
        <v/>
      </c>
    </row>
    <row r="44" spans="2:18" s="2" customFormat="1" ht="15.75" customHeight="1">
      <c r="B44" s="80"/>
      <c r="C44" s="567"/>
      <c r="D44" s="568" t="str">
        <f>'1.  LRAMVA Summary'!D54</f>
        <v>kWh</v>
      </c>
      <c r="E44" s="568" t="str">
        <f>'1.  LRAMVA Summary'!E54</f>
        <v>kWh</v>
      </c>
      <c r="F44" s="568" t="str">
        <f>'1.  LRAMVA Summary'!F54</f>
        <v>kW</v>
      </c>
      <c r="G44" s="568" t="str">
        <f>'1.  LRAMVA Summary'!G54</f>
        <v>KW</v>
      </c>
      <c r="H44" s="568" t="str">
        <f>'1.  LRAMVA Summary'!H54</f>
        <v>kW</v>
      </c>
      <c r="I44" s="568" t="str">
        <f>'1.  LRAMVA Summary'!I54</f>
        <v>kWh</v>
      </c>
      <c r="J44" s="568" t="str">
        <f>'1.  LRAMVA Summary'!J54</f>
        <v>kW</v>
      </c>
      <c r="K44" s="568">
        <f>'1.  LRAMVA Summary'!K54</f>
        <v>0</v>
      </c>
      <c r="L44" s="568">
        <f>'1.  LRAMVA Summary'!L54</f>
        <v>0</v>
      </c>
      <c r="M44" s="568">
        <f>'1.  LRAMVA Summary'!M54</f>
        <v>0</v>
      </c>
      <c r="N44" s="568">
        <f>'1.  LRAMVA Summary'!N54</f>
        <v>0</v>
      </c>
      <c r="O44" s="568">
        <f>'1.  LRAMVA Summary'!O54</f>
        <v>0</v>
      </c>
      <c r="P44" s="568">
        <f>'1.  LRAMVA Summary'!P54</f>
        <v>0</v>
      </c>
      <c r="Q44" s="568">
        <f>'1.  LRAMVA Summary'!Q54</f>
        <v>0</v>
      </c>
    </row>
    <row r="45" spans="2:18" s="452" customFormat="1" ht="15.75" customHeight="1">
      <c r="B45" s="457" t="s">
        <v>27</v>
      </c>
      <c r="C45" s="612">
        <f>SUM(D45:Q45)</f>
        <v>81762000</v>
      </c>
      <c r="D45" s="458">
        <v>49311000</v>
      </c>
      <c r="E45" s="458">
        <v>32451000</v>
      </c>
      <c r="F45" s="458"/>
      <c r="G45" s="458"/>
      <c r="H45" s="458"/>
      <c r="I45" s="458"/>
      <c r="J45" s="458"/>
      <c r="K45" s="458"/>
      <c r="L45" s="458"/>
      <c r="M45" s="458"/>
      <c r="N45" s="458"/>
      <c r="O45" s="458"/>
      <c r="P45" s="458"/>
      <c r="Q45" s="448"/>
    </row>
    <row r="46" spans="2:18" s="459" customFormat="1" ht="15" customHeight="1">
      <c r="B46" s="457" t="s">
        <v>28</v>
      </c>
      <c r="C46" s="612">
        <f>SUM(D46:Q46)</f>
        <v>579503</v>
      </c>
      <c r="D46" s="446"/>
      <c r="E46" s="446"/>
      <c r="F46" s="858">
        <v>579503</v>
      </c>
      <c r="G46" s="446"/>
      <c r="H46" s="446"/>
      <c r="I46" s="446"/>
      <c r="J46" s="446"/>
      <c r="K46" s="448"/>
      <c r="L46" s="448"/>
      <c r="M46" s="448"/>
      <c r="N46" s="448"/>
      <c r="O46" s="448"/>
      <c r="P46" s="448"/>
      <c r="Q46" s="448"/>
    </row>
    <row r="47" spans="2:18" s="17" customFormat="1" ht="15.75" customHeight="1"/>
    <row r="48" spans="2:18" s="25" customFormat="1" ht="15.75" customHeight="1">
      <c r="B48" s="188" t="s">
        <v>446</v>
      </c>
      <c r="C48" s="189"/>
      <c r="D48" s="612">
        <f>IF(D44="kw",HLOOKUP(D44,D44:D46,3,FALSE),HLOOKUP(D44,D44:D46,2,FALSE))</f>
        <v>49311000</v>
      </c>
      <c r="E48" s="612">
        <f>IF(E44="kw",HLOOKUP(E44,E44:E46,3,FALSE),HLOOKUP(E44,E44:E46,2,FALSE))</f>
        <v>32451000</v>
      </c>
      <c r="F48" s="612">
        <f>IF(F44="kw",HLOOKUP(F44,F44:F46,3,FALSE),HLOOKUP(F44,F44:F46,2,FALSE))</f>
        <v>579503</v>
      </c>
      <c r="G48" s="189">
        <f>IF(G44="kw",HLOOKUP(G44,G44:G46,3,FALSE),HLOOKUP(G44,G44:G46,2,FALSE))</f>
        <v>0</v>
      </c>
      <c r="H48" s="189">
        <f t="shared" ref="H48:Q48" si="3">IF(H44="kw",HLOOKUP(H44,H44:H46,3,FALSE),HLOOKUP(H44,H44:H46,2,FALSE))</f>
        <v>0</v>
      </c>
      <c r="I48" s="189">
        <f t="shared" si="3"/>
        <v>0</v>
      </c>
      <c r="J48" s="189">
        <f t="shared" si="3"/>
        <v>0</v>
      </c>
      <c r="K48" s="189">
        <f t="shared" si="3"/>
        <v>0</v>
      </c>
      <c r="L48" s="189">
        <f t="shared" si="3"/>
        <v>0</v>
      </c>
      <c r="M48" s="189">
        <f t="shared" si="3"/>
        <v>0</v>
      </c>
      <c r="N48" s="189">
        <f t="shared" si="3"/>
        <v>0</v>
      </c>
      <c r="O48" s="189">
        <f t="shared" si="3"/>
        <v>0</v>
      </c>
      <c r="P48" s="189">
        <f t="shared" si="3"/>
        <v>0</v>
      </c>
      <c r="Q48" s="189">
        <f t="shared" si="3"/>
        <v>0</v>
      </c>
    </row>
    <row r="49" spans="2:18" s="20" customFormat="1" ht="15.75" customHeight="1">
      <c r="B49" s="91"/>
      <c r="C49" s="91"/>
      <c r="D49" s="91"/>
      <c r="E49" s="91"/>
      <c r="F49" s="91"/>
      <c r="G49" s="91"/>
      <c r="H49" s="91"/>
      <c r="I49" s="91"/>
      <c r="J49" s="91"/>
      <c r="K49" s="91"/>
      <c r="L49" s="91"/>
      <c r="M49" s="91"/>
      <c r="N49" s="91"/>
      <c r="O49" s="91"/>
      <c r="P49" s="91"/>
      <c r="Q49" s="91"/>
    </row>
    <row r="50" spans="2:18" s="20" customFormat="1" ht="15.75" customHeight="1">
      <c r="B50" s="456" t="s">
        <v>651</v>
      </c>
      <c r="C50" s="449"/>
      <c r="D50" s="450"/>
      <c r="E50" s="91"/>
      <c r="F50" s="91"/>
      <c r="G50" s="91"/>
      <c r="H50" s="91"/>
      <c r="I50" s="91"/>
      <c r="J50" s="91"/>
      <c r="K50" s="91"/>
      <c r="L50" s="91"/>
      <c r="M50" s="91"/>
      <c r="N50" s="91"/>
      <c r="O50" s="91"/>
      <c r="P50" s="91"/>
      <c r="Q50" s="91"/>
    </row>
    <row r="51" spans="2:18" s="434" customFormat="1" ht="21" customHeight="1">
      <c r="B51" s="456" t="s">
        <v>364</v>
      </c>
      <c r="C51" s="449" t="s">
        <v>980</v>
      </c>
      <c r="D51" s="450"/>
    </row>
    <row r="52" spans="2:18" s="17" customFormat="1" ht="15.75" customHeight="1">
      <c r="B52" s="163"/>
      <c r="C52" s="164"/>
      <c r="D52" s="160"/>
      <c r="R52" s="160"/>
    </row>
    <row r="53" spans="2:18" s="17" customFormat="1" ht="15.75" customHeight="1">
      <c r="B53" s="163"/>
      <c r="C53" s="164"/>
      <c r="D53" s="160"/>
      <c r="R53" s="160"/>
    </row>
    <row r="54" spans="2:18" s="17" customFormat="1" ht="22.5" customHeight="1">
      <c r="B54" s="116" t="s">
        <v>410</v>
      </c>
      <c r="C54" s="116"/>
      <c r="D54" s="451">
        <v>2020</v>
      </c>
    </row>
    <row r="55" spans="2:18" s="2" customFormat="1" ht="15.75" customHeight="1">
      <c r="D55" s="20"/>
    </row>
    <row r="56" spans="2:18" s="2" customFormat="1" ht="42" customHeight="1">
      <c r="B56" s="925" t="s">
        <v>696</v>
      </c>
      <c r="C56" s="925"/>
      <c r="D56" s="925"/>
      <c r="E56" s="925"/>
      <c r="F56" s="925"/>
      <c r="G56" s="925"/>
      <c r="H56" s="925"/>
      <c r="I56" s="925"/>
      <c r="J56" s="925"/>
      <c r="K56" s="925"/>
      <c r="L56" s="925"/>
      <c r="M56" s="925"/>
      <c r="N56" s="601"/>
      <c r="O56" s="601"/>
      <c r="P56" s="601"/>
      <c r="Q56" s="601"/>
    </row>
    <row r="57" spans="2:18" s="2" customFormat="1" ht="15.75" customHeight="1">
      <c r="D57" s="20"/>
    </row>
    <row r="58" spans="2:18" s="17" customFormat="1" ht="44.25" customHeight="1">
      <c r="C58" s="240" t="str">
        <f>'1.  LRAMVA Summary'!R53</f>
        <v>Total</v>
      </c>
      <c r="D58" s="240" t="str">
        <f>'1.  LRAMVA Summary'!D53</f>
        <v>Residential</v>
      </c>
      <c r="E58" s="240" t="str">
        <f>'1.  LRAMVA Summary'!E53</f>
        <v>GS&lt;50 kW</v>
      </c>
      <c r="F58" s="240" t="str">
        <f>'1.  LRAMVA Summary'!F53</f>
        <v>GS 50 TO 1,499 KW</v>
      </c>
      <c r="G58" s="240" t="str">
        <f>'1.  LRAMVA Summary'!G53</f>
        <v>GS 1,500 TO 4,999</v>
      </c>
      <c r="H58" s="240" t="str">
        <f>'1.  LRAMVA Summary'!H53</f>
        <v>Large User</v>
      </c>
      <c r="I58" s="240" t="str">
        <f>'1.  LRAMVA Summary'!I53</f>
        <v>Unmetered Scattered Load</v>
      </c>
      <c r="J58" s="240" t="str">
        <f>'1.  LRAMVA Summary'!J53</f>
        <v>Streetlighting</v>
      </c>
      <c r="K58" s="240" t="str">
        <f>'1.  LRAMVA Summary'!K53</f>
        <v/>
      </c>
      <c r="L58" s="240" t="str">
        <f>'1.  LRAMVA Summary'!L53</f>
        <v/>
      </c>
      <c r="M58" s="240" t="str">
        <f>'1.  LRAMVA Summary'!M53</f>
        <v/>
      </c>
      <c r="N58" s="240" t="str">
        <f>'1.  LRAMVA Summary'!N53</f>
        <v/>
      </c>
      <c r="O58" s="240" t="str">
        <f>'1.  LRAMVA Summary'!O53</f>
        <v/>
      </c>
      <c r="P58" s="240" t="str">
        <f>'1.  LRAMVA Summary'!P53</f>
        <v/>
      </c>
      <c r="Q58" s="240" t="str">
        <f>'1.  LRAMVA Summary'!Q53</f>
        <v/>
      </c>
    </row>
    <row r="59" spans="2:18" s="2" customFormat="1" ht="15.75" customHeight="1">
      <c r="B59" s="80"/>
      <c r="C59" s="567"/>
      <c r="D59" s="568" t="str">
        <f>'1.  LRAMVA Summary'!D54</f>
        <v>kWh</v>
      </c>
      <c r="E59" s="568" t="str">
        <f>'1.  LRAMVA Summary'!E54</f>
        <v>kWh</v>
      </c>
      <c r="F59" s="568" t="str">
        <f>'1.  LRAMVA Summary'!F54</f>
        <v>kW</v>
      </c>
      <c r="G59" s="568" t="str">
        <f>'1.  LRAMVA Summary'!G54</f>
        <v>KW</v>
      </c>
      <c r="H59" s="568" t="str">
        <f>'1.  LRAMVA Summary'!H54</f>
        <v>kW</v>
      </c>
      <c r="I59" s="568" t="str">
        <f>'1.  LRAMVA Summary'!I54</f>
        <v>kWh</v>
      </c>
      <c r="J59" s="568" t="str">
        <f>'1.  LRAMVA Summary'!J54</f>
        <v>kW</v>
      </c>
      <c r="K59" s="568">
        <f>'1.  LRAMVA Summary'!K54</f>
        <v>0</v>
      </c>
      <c r="L59" s="568">
        <f>'1.  LRAMVA Summary'!L54</f>
        <v>0</v>
      </c>
      <c r="M59" s="568">
        <f>'1.  LRAMVA Summary'!M54</f>
        <v>0</v>
      </c>
      <c r="N59" s="568">
        <f>'1.  LRAMVA Summary'!N54</f>
        <v>0</v>
      </c>
      <c r="O59" s="568">
        <f>'1.  LRAMVA Summary'!O54</f>
        <v>0</v>
      </c>
      <c r="P59" s="568">
        <f>'1.  LRAMVA Summary'!P54</f>
        <v>0</v>
      </c>
      <c r="Q59" s="568">
        <f>'1.  LRAMVA Summary'!Q54</f>
        <v>0</v>
      </c>
    </row>
    <row r="60" spans="2:18" s="452" customFormat="1" ht="15.75" customHeight="1">
      <c r="B60" s="457" t="s">
        <v>27</v>
      </c>
      <c r="C60" s="612">
        <f>SUM(D60:Q60)</f>
        <v>98225000</v>
      </c>
      <c r="D60" s="458">
        <v>59189000</v>
      </c>
      <c r="E60" s="458">
        <v>39036000</v>
      </c>
      <c r="F60" s="458"/>
      <c r="G60" s="458"/>
      <c r="H60" s="458"/>
      <c r="I60" s="458"/>
      <c r="J60" s="458"/>
      <c r="K60" s="458"/>
      <c r="L60" s="458"/>
      <c r="M60" s="458"/>
      <c r="N60" s="458"/>
      <c r="O60" s="458"/>
      <c r="P60" s="458"/>
      <c r="Q60" s="448"/>
    </row>
    <row r="61" spans="2:18" s="459" customFormat="1" ht="15" customHeight="1">
      <c r="B61" s="457" t="s">
        <v>28</v>
      </c>
      <c r="C61" s="612">
        <f>SUM(D61:Q61)</f>
        <v>697039</v>
      </c>
      <c r="D61" s="446"/>
      <c r="E61" s="446"/>
      <c r="F61" s="458">
        <v>697039</v>
      </c>
      <c r="G61" s="446"/>
      <c r="H61" s="446"/>
      <c r="I61" s="446"/>
      <c r="J61" s="446"/>
      <c r="K61" s="448"/>
      <c r="L61" s="448"/>
      <c r="M61" s="448"/>
      <c r="N61" s="448"/>
      <c r="O61" s="448"/>
      <c r="P61" s="448"/>
      <c r="Q61" s="448"/>
    </row>
    <row r="62" spans="2:18" s="17" customFormat="1" ht="15.75" customHeight="1"/>
    <row r="63" spans="2:18" s="25" customFormat="1" ht="15.75" customHeight="1">
      <c r="B63" s="188" t="s">
        <v>446</v>
      </c>
      <c r="C63" s="189"/>
      <c r="D63" s="612">
        <f>IF(D59="kw",HLOOKUP(D59,D59:D61,3,FALSE),HLOOKUP(D59,D59:D61,2,FALSE))</f>
        <v>59189000</v>
      </c>
      <c r="E63" s="612">
        <f>IF(E59="kw",HLOOKUP(E59,E59:E61,3,FALSE),HLOOKUP(E59,E59:E61,2,FALSE))</f>
        <v>39036000</v>
      </c>
      <c r="F63" s="189">
        <f>IF(F59="kw",HLOOKUP(F59,F59:F61,3,FALSE),HLOOKUP(F59,F59:F61,2,FALSE))</f>
        <v>697039</v>
      </c>
      <c r="G63" s="189">
        <f>IF(G59="kw",HLOOKUP(G59,G59:G61,3,FALSE),HLOOKUP(G59,G59:G61,2,FALSE))</f>
        <v>0</v>
      </c>
      <c r="H63" s="189">
        <f t="shared" ref="H63:Q63" si="4">IF(H59="kw",HLOOKUP(H59,H59:H61,3,FALSE),HLOOKUP(H59,H59:H61,2,FALSE))</f>
        <v>0</v>
      </c>
      <c r="I63" s="189">
        <f t="shared" si="4"/>
        <v>0</v>
      </c>
      <c r="J63" s="189">
        <f t="shared" si="4"/>
        <v>0</v>
      </c>
      <c r="K63" s="189">
        <f t="shared" si="4"/>
        <v>0</v>
      </c>
      <c r="L63" s="189">
        <f t="shared" si="4"/>
        <v>0</v>
      </c>
      <c r="M63" s="189">
        <f t="shared" si="4"/>
        <v>0</v>
      </c>
      <c r="N63" s="189">
        <f t="shared" si="4"/>
        <v>0</v>
      </c>
      <c r="O63" s="189">
        <f t="shared" si="4"/>
        <v>0</v>
      </c>
      <c r="P63" s="189">
        <f t="shared" si="4"/>
        <v>0</v>
      </c>
      <c r="Q63" s="189">
        <f t="shared" si="4"/>
        <v>0</v>
      </c>
    </row>
    <row r="64" spans="2:18" s="20" customFormat="1" ht="15.75" customHeight="1">
      <c r="B64" s="91"/>
      <c r="C64" s="91"/>
      <c r="D64" s="91"/>
      <c r="E64" s="91"/>
      <c r="F64" s="91"/>
      <c r="G64" s="91"/>
      <c r="H64" s="91"/>
      <c r="I64" s="91"/>
      <c r="J64" s="91"/>
      <c r="K64" s="91"/>
      <c r="L64" s="91"/>
      <c r="M64" s="91"/>
      <c r="N64" s="91"/>
      <c r="O64" s="91"/>
      <c r="P64" s="91"/>
      <c r="Q64" s="91"/>
    </row>
    <row r="65" spans="2:18" s="20" customFormat="1" ht="15.75" customHeight="1">
      <c r="B65" s="456" t="s">
        <v>651</v>
      </c>
      <c r="C65" s="449"/>
      <c r="D65" s="450"/>
      <c r="E65" s="91"/>
      <c r="F65" s="91"/>
      <c r="G65" s="91"/>
      <c r="H65" s="91"/>
      <c r="I65" s="91"/>
      <c r="J65" s="91"/>
      <c r="K65" s="91"/>
      <c r="L65" s="91"/>
      <c r="M65" s="91"/>
      <c r="N65" s="91"/>
      <c r="O65" s="91"/>
      <c r="P65" s="91"/>
      <c r="Q65" s="91"/>
    </row>
    <row r="66" spans="2:18" s="434" customFormat="1" ht="21" customHeight="1">
      <c r="B66" s="456" t="s">
        <v>364</v>
      </c>
      <c r="C66" t="s">
        <v>980</v>
      </c>
      <c r="D66" s="450"/>
    </row>
    <row r="67" spans="2:18" s="17" customFormat="1" ht="15.75" customHeight="1">
      <c r="B67" s="163"/>
      <c r="C67" s="164"/>
      <c r="D67" s="160"/>
      <c r="R67" s="160"/>
    </row>
    <row r="68" spans="2:18" s="17" customFormat="1" ht="15.75" customHeight="1">
      <c r="B68" s="163"/>
      <c r="C68" s="164"/>
      <c r="D68" s="160"/>
      <c r="R68" s="160"/>
    </row>
    <row r="69" spans="2:18" s="17" customFormat="1" ht="22.5" customHeight="1">
      <c r="B69" s="116" t="s">
        <v>410</v>
      </c>
      <c r="C69" s="116"/>
      <c r="D69" s="451">
        <v>2021</v>
      </c>
    </row>
    <row r="70" spans="2:18" s="2" customFormat="1" ht="15.75" customHeight="1">
      <c r="D70" s="20"/>
    </row>
    <row r="71" spans="2:18" s="2" customFormat="1" ht="42" customHeight="1">
      <c r="B71" s="925" t="s">
        <v>696</v>
      </c>
      <c r="C71" s="925"/>
      <c r="D71" s="925"/>
      <c r="E71" s="925"/>
      <c r="F71" s="925"/>
      <c r="G71" s="925"/>
      <c r="H71" s="925"/>
      <c r="I71" s="925"/>
      <c r="J71" s="925"/>
      <c r="K71" s="925"/>
      <c r="L71" s="925"/>
      <c r="M71" s="925"/>
      <c r="N71" s="601"/>
      <c r="O71" s="601"/>
      <c r="P71" s="601"/>
      <c r="Q71" s="601"/>
    </row>
    <row r="72" spans="2:18" s="2" customFormat="1" ht="15.75" customHeight="1">
      <c r="D72" s="20"/>
    </row>
    <row r="73" spans="2:18" s="17" customFormat="1" ht="44.25" customHeight="1">
      <c r="C73" s="240" t="str">
        <f>'1.  LRAMVA Summary'!R53</f>
        <v>Total</v>
      </c>
      <c r="D73" s="240" t="str">
        <f>'1.  LRAMVA Summary'!D53</f>
        <v>Residential</v>
      </c>
      <c r="E73" s="240" t="str">
        <f>'1.  LRAMVA Summary'!E53</f>
        <v>GS&lt;50 kW</v>
      </c>
      <c r="F73" s="240" t="str">
        <f>'1.  LRAMVA Summary'!F53</f>
        <v>GS 50 TO 1,499 KW</v>
      </c>
      <c r="G73" s="240" t="str">
        <f>'1.  LRAMVA Summary'!G53</f>
        <v>GS 1,500 TO 4,999</v>
      </c>
      <c r="H73" s="240" t="str">
        <f>'1.  LRAMVA Summary'!H53</f>
        <v>Large User</v>
      </c>
      <c r="I73" s="240" t="str">
        <f>'1.  LRAMVA Summary'!I53</f>
        <v>Unmetered Scattered Load</v>
      </c>
      <c r="J73" s="240" t="str">
        <f>'1.  LRAMVA Summary'!J53</f>
        <v>Streetlighting</v>
      </c>
      <c r="K73" s="240" t="str">
        <f>'1.  LRAMVA Summary'!K53</f>
        <v/>
      </c>
      <c r="L73" s="240" t="str">
        <f>'1.  LRAMVA Summary'!L53</f>
        <v/>
      </c>
      <c r="M73" s="240" t="str">
        <f>'1.  LRAMVA Summary'!M53</f>
        <v/>
      </c>
      <c r="N73" s="240" t="str">
        <f>'1.  LRAMVA Summary'!N53</f>
        <v/>
      </c>
      <c r="O73" s="240" t="str">
        <f>'1.  LRAMVA Summary'!O53</f>
        <v/>
      </c>
      <c r="P73" s="240" t="str">
        <f>'1.  LRAMVA Summary'!P53</f>
        <v/>
      </c>
      <c r="Q73" s="240" t="str">
        <f>'1.  LRAMVA Summary'!Q53</f>
        <v/>
      </c>
    </row>
    <row r="74" spans="2:18" s="2" customFormat="1" ht="15.75" customHeight="1">
      <c r="B74" s="80"/>
      <c r="C74" s="567"/>
      <c r="D74" s="568" t="str">
        <f>'1.  LRAMVA Summary'!D54</f>
        <v>kWh</v>
      </c>
      <c r="E74" s="568" t="str">
        <f>'1.  LRAMVA Summary'!E54</f>
        <v>kWh</v>
      </c>
      <c r="F74" s="568" t="str">
        <f>'1.  LRAMVA Summary'!F54</f>
        <v>kW</v>
      </c>
      <c r="G74" s="568" t="str">
        <f>'1.  LRAMVA Summary'!G54</f>
        <v>KW</v>
      </c>
      <c r="H74" s="568" t="str">
        <f>'1.  LRAMVA Summary'!H54</f>
        <v>kW</v>
      </c>
      <c r="I74" s="568" t="str">
        <f>'1.  LRAMVA Summary'!I54</f>
        <v>kWh</v>
      </c>
      <c r="J74" s="568" t="str">
        <f>'1.  LRAMVA Summary'!J54</f>
        <v>kW</v>
      </c>
      <c r="K74" s="568">
        <f>'1.  LRAMVA Summary'!K69</f>
        <v>0</v>
      </c>
      <c r="L74" s="568">
        <f>'1.  LRAMVA Summary'!L69</f>
        <v>0</v>
      </c>
      <c r="M74" s="568">
        <f>'1.  LRAMVA Summary'!M69</f>
        <v>0</v>
      </c>
      <c r="N74" s="568">
        <f>'1.  LRAMVA Summary'!N69</f>
        <v>0</v>
      </c>
      <c r="O74" s="568">
        <f>'1.  LRAMVA Summary'!O69</f>
        <v>0</v>
      </c>
      <c r="P74" s="568">
        <f>'1.  LRAMVA Summary'!P69</f>
        <v>0</v>
      </c>
      <c r="Q74" s="568">
        <f>'1.  LRAMVA Summary'!Q69</f>
        <v>0</v>
      </c>
    </row>
    <row r="75" spans="2:18" s="452" customFormat="1" ht="15.75" customHeight="1">
      <c r="B75" s="457" t="s">
        <v>27</v>
      </c>
      <c r="C75" s="612">
        <f>SUM(D75:Q75)</f>
        <v>0</v>
      </c>
      <c r="D75" s="458"/>
      <c r="E75" s="458"/>
      <c r="F75" s="458"/>
      <c r="G75" s="458"/>
      <c r="H75" s="458"/>
      <c r="I75" s="458"/>
      <c r="J75" s="458"/>
      <c r="K75" s="458"/>
      <c r="L75" s="458"/>
      <c r="M75" s="458"/>
      <c r="N75" s="458"/>
      <c r="O75" s="458"/>
      <c r="P75" s="458"/>
      <c r="Q75" s="448"/>
    </row>
    <row r="76" spans="2:18" s="459" customFormat="1" ht="15" customHeight="1">
      <c r="B76" s="457" t="s">
        <v>28</v>
      </c>
      <c r="C76" s="612">
        <f>SUM(D76:Q76)</f>
        <v>0</v>
      </c>
      <c r="D76" s="446"/>
      <c r="E76" s="446"/>
      <c r="F76" s="458"/>
      <c r="G76" s="858"/>
      <c r="H76" s="858"/>
      <c r="I76" s="446"/>
      <c r="J76" s="858"/>
      <c r="K76" s="448"/>
      <c r="L76" s="448"/>
      <c r="M76" s="448"/>
      <c r="N76" s="448"/>
      <c r="O76" s="448"/>
      <c r="P76" s="448"/>
      <c r="Q76" s="448"/>
    </row>
    <row r="77" spans="2:18" s="17" customFormat="1" ht="15.75" customHeight="1"/>
    <row r="78" spans="2:18" s="25" customFormat="1" ht="15.75" customHeight="1">
      <c r="B78" s="188" t="s">
        <v>446</v>
      </c>
      <c r="C78" s="189"/>
      <c r="D78" s="612">
        <f>IF(D74="kw",HLOOKUP(D74,D74:D76,3,FALSE),HLOOKUP(D74,D74:D76,2,FALSE))</f>
        <v>0</v>
      </c>
      <c r="E78" s="612">
        <f>IF(E74="kw",HLOOKUP(E74,E74:E76,3,FALSE),HLOOKUP(E74,E74:E76,2,FALSE))</f>
        <v>0</v>
      </c>
      <c r="F78" s="612">
        <f>IF(F74="kw",HLOOKUP(F74,F74:F76,3,FALSE),HLOOKUP(F74,F74:F76,2,FALSE))</f>
        <v>0</v>
      </c>
      <c r="G78" s="612">
        <f>IF(G74="kw",HLOOKUP(G74,G74:G76,3,FALSE),HLOOKUP(G74,G74:G76,2,FALSE))</f>
        <v>0</v>
      </c>
      <c r="H78" s="612">
        <f t="shared" ref="H78:Q78" si="5">IF(H74="kw",HLOOKUP(H74,H74:H76,3,FALSE),HLOOKUP(H74,H74:H76,2,FALSE))</f>
        <v>0</v>
      </c>
      <c r="I78" s="612">
        <f t="shared" si="5"/>
        <v>0</v>
      </c>
      <c r="J78" s="612">
        <f t="shared" si="5"/>
        <v>0</v>
      </c>
      <c r="K78" s="189">
        <f t="shared" si="5"/>
        <v>0</v>
      </c>
      <c r="L78" s="189">
        <f t="shared" si="5"/>
        <v>0</v>
      </c>
      <c r="M78" s="189">
        <f t="shared" si="5"/>
        <v>0</v>
      </c>
      <c r="N78" s="189">
        <f t="shared" si="5"/>
        <v>0</v>
      </c>
      <c r="O78" s="189">
        <f t="shared" si="5"/>
        <v>0</v>
      </c>
      <c r="P78" s="189">
        <f t="shared" si="5"/>
        <v>0</v>
      </c>
      <c r="Q78" s="189">
        <f t="shared" si="5"/>
        <v>0</v>
      </c>
    </row>
    <row r="79" spans="2:18" s="20" customFormat="1" ht="15.75" customHeight="1">
      <c r="B79" s="91"/>
      <c r="C79" s="91"/>
      <c r="D79" s="91"/>
      <c r="E79" s="91"/>
      <c r="F79" s="91"/>
      <c r="G79" s="91"/>
      <c r="H79" s="91"/>
      <c r="I79" s="91"/>
      <c r="J79" s="91"/>
      <c r="K79" s="91"/>
      <c r="L79" s="91"/>
      <c r="M79" s="91"/>
      <c r="N79" s="91"/>
      <c r="O79" s="91"/>
      <c r="P79" s="91"/>
      <c r="Q79" s="91"/>
    </row>
    <row r="80" spans="2:18" s="20" customFormat="1" ht="15.75" customHeight="1">
      <c r="B80" s="456" t="s">
        <v>651</v>
      </c>
      <c r="C80" s="449"/>
      <c r="D80" s="450"/>
      <c r="E80" s="91"/>
      <c r="F80" s="91"/>
      <c r="G80" s="91"/>
      <c r="H80" s="91"/>
      <c r="I80" s="91"/>
      <c r="J80" s="91"/>
      <c r="K80" s="91"/>
      <c r="L80" s="91"/>
      <c r="M80" s="91"/>
      <c r="N80" s="91"/>
      <c r="O80" s="91"/>
      <c r="P80" s="91"/>
      <c r="Q80" s="91"/>
    </row>
    <row r="81" spans="2:18" s="434" customFormat="1" ht="21" customHeight="1">
      <c r="B81" s="456" t="s">
        <v>364</v>
      </c>
      <c r="C81" t="s">
        <v>981</v>
      </c>
      <c r="D81" s="450"/>
    </row>
    <row r="82" spans="2:18" s="17" customFormat="1" ht="15.75" customHeight="1">
      <c r="B82" s="163"/>
      <c r="C82" s="164"/>
      <c r="D82" s="160"/>
      <c r="R82" s="160"/>
    </row>
    <row r="83" spans="2:18" s="17" customFormat="1" ht="15.75" customHeight="1">
      <c r="B83" s="163"/>
      <c r="C83" s="164"/>
      <c r="D83" s="160"/>
      <c r="R83" s="160"/>
    </row>
    <row r="84" spans="2:18" s="17" customFormat="1" ht="22.5" customHeight="1">
      <c r="B84" s="116" t="s">
        <v>410</v>
      </c>
      <c r="C84" s="116"/>
      <c r="D84" s="451">
        <v>2022</v>
      </c>
    </row>
    <row r="85" spans="2:18" s="2" customFormat="1" ht="15.75" customHeight="1">
      <c r="D85" s="20"/>
    </row>
    <row r="86" spans="2:18" s="2" customFormat="1" ht="42" customHeight="1">
      <c r="B86" s="925" t="s">
        <v>696</v>
      </c>
      <c r="C86" s="925"/>
      <c r="D86" s="925"/>
      <c r="E86" s="925"/>
      <c r="F86" s="925"/>
      <c r="G86" s="925"/>
      <c r="H86" s="925"/>
      <c r="I86" s="925"/>
      <c r="J86" s="925"/>
      <c r="K86" s="925"/>
      <c r="L86" s="925"/>
      <c r="M86" s="925"/>
      <c r="N86" s="601"/>
      <c r="O86" s="601"/>
      <c r="P86" s="601"/>
      <c r="Q86" s="601"/>
    </row>
    <row r="87" spans="2:18" s="2" customFormat="1" ht="15.75" customHeight="1">
      <c r="D87" s="20"/>
    </row>
    <row r="88" spans="2:18" s="17" customFormat="1" ht="44.25" customHeight="1">
      <c r="C88" s="240" t="str">
        <f>'1.  LRAMVA Summary'!R53</f>
        <v>Total</v>
      </c>
      <c r="D88" s="240" t="str">
        <f>'1.  LRAMVA Summary'!D53</f>
        <v>Residential</v>
      </c>
      <c r="E88" s="240" t="str">
        <f>'1.  LRAMVA Summary'!E53</f>
        <v>GS&lt;50 kW</v>
      </c>
      <c r="F88" s="240" t="str">
        <f>'1.  LRAMVA Summary'!F53</f>
        <v>GS 50 TO 1,499 KW</v>
      </c>
      <c r="G88" s="240" t="str">
        <f>'1.  LRAMVA Summary'!G53</f>
        <v>GS 1,500 TO 4,999</v>
      </c>
      <c r="H88" s="240" t="str">
        <f>'1.  LRAMVA Summary'!H53</f>
        <v>Large User</v>
      </c>
      <c r="I88" s="240" t="str">
        <f>'1.  LRAMVA Summary'!I53</f>
        <v>Unmetered Scattered Load</v>
      </c>
      <c r="J88" s="240" t="str">
        <f>'1.  LRAMVA Summary'!J53</f>
        <v>Streetlighting</v>
      </c>
      <c r="K88" s="240" t="str">
        <f>'1.  LRAMVA Summary'!K53</f>
        <v/>
      </c>
      <c r="L88" s="240" t="str">
        <f>'1.  LRAMVA Summary'!L53</f>
        <v/>
      </c>
      <c r="M88" s="240" t="str">
        <f>'1.  LRAMVA Summary'!M53</f>
        <v/>
      </c>
      <c r="N88" s="240" t="str">
        <f>'1.  LRAMVA Summary'!N53</f>
        <v/>
      </c>
      <c r="O88" s="240" t="str">
        <f>'1.  LRAMVA Summary'!O53</f>
        <v/>
      </c>
      <c r="P88" s="240" t="str">
        <f>'1.  LRAMVA Summary'!P53</f>
        <v/>
      </c>
      <c r="Q88" s="240" t="str">
        <f>'1.  LRAMVA Summary'!Q53</f>
        <v/>
      </c>
    </row>
    <row r="89" spans="2:18" s="2" customFormat="1" ht="15.75" customHeight="1">
      <c r="B89" s="80"/>
      <c r="C89" s="567"/>
      <c r="D89" s="568" t="str">
        <f>'1.  LRAMVA Summary'!D54</f>
        <v>kWh</v>
      </c>
      <c r="E89" s="568" t="str">
        <f>'1.  LRAMVA Summary'!E54</f>
        <v>kWh</v>
      </c>
      <c r="F89" s="568" t="str">
        <f>'1.  LRAMVA Summary'!F54</f>
        <v>kW</v>
      </c>
      <c r="G89" s="568" t="str">
        <f>'1.  LRAMVA Summary'!G54</f>
        <v>KW</v>
      </c>
      <c r="H89" s="568" t="str">
        <f>'1.  LRAMVA Summary'!H54</f>
        <v>kW</v>
      </c>
      <c r="I89" s="568" t="str">
        <f>'1.  LRAMVA Summary'!I54</f>
        <v>kWh</v>
      </c>
      <c r="J89" s="568" t="str">
        <f>'1.  LRAMVA Summary'!J54</f>
        <v>kW</v>
      </c>
      <c r="K89" s="568">
        <f>'1.  LRAMVA Summary'!K54</f>
        <v>0</v>
      </c>
      <c r="L89" s="568">
        <f>'1.  LRAMVA Summary'!L54</f>
        <v>0</v>
      </c>
      <c r="M89" s="568">
        <f>'1.  LRAMVA Summary'!M54</f>
        <v>0</v>
      </c>
      <c r="N89" s="568">
        <f>'1.  LRAMVA Summary'!N54</f>
        <v>0</v>
      </c>
      <c r="O89" s="568">
        <f>'1.  LRAMVA Summary'!O54</f>
        <v>0</v>
      </c>
      <c r="P89" s="568">
        <f>'1.  LRAMVA Summary'!P54</f>
        <v>0</v>
      </c>
      <c r="Q89" s="568">
        <f>'1.  LRAMVA Summary'!Q54</f>
        <v>0</v>
      </c>
    </row>
    <row r="90" spans="2:18" s="452" customFormat="1" ht="15.75" customHeight="1">
      <c r="B90" s="457" t="s">
        <v>27</v>
      </c>
      <c r="C90" s="612">
        <f>SUM(D90:Q90)</f>
        <v>0</v>
      </c>
      <c r="D90" s="458"/>
      <c r="E90" s="458"/>
      <c r="F90" s="458"/>
      <c r="G90" s="458"/>
      <c r="H90" s="458"/>
      <c r="I90" s="458"/>
      <c r="J90" s="458"/>
      <c r="K90" s="458"/>
      <c r="L90" s="458"/>
      <c r="M90" s="458"/>
      <c r="N90" s="458"/>
      <c r="O90" s="458"/>
      <c r="P90" s="458"/>
      <c r="Q90" s="448"/>
    </row>
    <row r="91" spans="2:18" s="459" customFormat="1" ht="15" customHeight="1">
      <c r="B91" s="457" t="s">
        <v>28</v>
      </c>
      <c r="C91" s="612">
        <f>SUM(D91:Q91)</f>
        <v>0</v>
      </c>
      <c r="D91" s="446"/>
      <c r="E91" s="446"/>
      <c r="F91" s="458"/>
      <c r="G91" s="858"/>
      <c r="H91" s="858"/>
      <c r="I91" s="446"/>
      <c r="J91" s="858"/>
      <c r="K91" s="448"/>
      <c r="L91" s="448"/>
      <c r="M91" s="448"/>
      <c r="N91" s="448"/>
      <c r="O91" s="448"/>
      <c r="P91" s="448"/>
      <c r="Q91" s="448"/>
    </row>
    <row r="92" spans="2:18" s="17" customFormat="1" ht="15.75" customHeight="1"/>
    <row r="93" spans="2:18" s="25" customFormat="1" ht="15.75" customHeight="1">
      <c r="B93" s="188" t="s">
        <v>446</v>
      </c>
      <c r="C93" s="189"/>
      <c r="D93" s="612">
        <f>IF(D89="kw",HLOOKUP(D89,D89:D91,3,FALSE),HLOOKUP(D89,D89:D91,2,FALSE))</f>
        <v>0</v>
      </c>
      <c r="E93" s="612">
        <f>IF(E89="kw",HLOOKUP(E89,E89:E91,3,FALSE),HLOOKUP(E89,E89:E91,2,FALSE))</f>
        <v>0</v>
      </c>
      <c r="F93" s="612">
        <f>IF(F89="kw",HLOOKUP(F89,F89:F91,3,FALSE),HLOOKUP(F89,F89:F91,2,FALSE))</f>
        <v>0</v>
      </c>
      <c r="G93" s="612">
        <f>IF(G89="kw",HLOOKUP(G89,G89:G91,3,FALSE),HLOOKUP(G89,G89:G91,2,FALSE))</f>
        <v>0</v>
      </c>
      <c r="H93" s="612">
        <f t="shared" ref="H93:Q93" si="6">IF(H89="kw",HLOOKUP(H89,H89:H91,3,FALSE),HLOOKUP(H89,H89:H91,2,FALSE))</f>
        <v>0</v>
      </c>
      <c r="I93" s="612">
        <f t="shared" si="6"/>
        <v>0</v>
      </c>
      <c r="J93" s="612">
        <f t="shared" si="6"/>
        <v>0</v>
      </c>
      <c r="K93" s="189">
        <f t="shared" si="6"/>
        <v>0</v>
      </c>
      <c r="L93" s="189">
        <f t="shared" si="6"/>
        <v>0</v>
      </c>
      <c r="M93" s="189">
        <f t="shared" si="6"/>
        <v>0</v>
      </c>
      <c r="N93" s="189">
        <f t="shared" si="6"/>
        <v>0</v>
      </c>
      <c r="O93" s="189">
        <f t="shared" si="6"/>
        <v>0</v>
      </c>
      <c r="P93" s="189">
        <f t="shared" si="6"/>
        <v>0</v>
      </c>
      <c r="Q93" s="189">
        <f t="shared" si="6"/>
        <v>0</v>
      </c>
    </row>
    <row r="94" spans="2:18" s="20" customFormat="1" ht="15.75" customHeight="1">
      <c r="B94" s="91"/>
      <c r="C94" s="91"/>
      <c r="D94" s="91"/>
      <c r="E94" s="91"/>
      <c r="F94" s="91"/>
      <c r="G94" s="91"/>
      <c r="H94" s="91"/>
      <c r="I94" s="91"/>
      <c r="J94" s="91"/>
      <c r="K94" s="91"/>
      <c r="L94" s="91"/>
      <c r="M94" s="91"/>
      <c r="N94" s="91"/>
      <c r="O94" s="91"/>
      <c r="P94" s="91"/>
      <c r="Q94" s="91"/>
    </row>
    <row r="95" spans="2:18" s="20" customFormat="1" ht="15.75" customHeight="1">
      <c r="B95" s="456" t="s">
        <v>651</v>
      </c>
      <c r="C95" s="449"/>
      <c r="D95" s="450"/>
      <c r="E95" s="91"/>
      <c r="F95" s="91"/>
      <c r="G95" s="91"/>
      <c r="H95" s="91"/>
      <c r="I95" s="91"/>
      <c r="J95" s="91"/>
      <c r="K95" s="91"/>
      <c r="L95" s="91"/>
      <c r="M95" s="91"/>
      <c r="N95" s="91"/>
      <c r="O95" s="91"/>
      <c r="P95" s="91"/>
      <c r="Q95" s="91"/>
    </row>
    <row r="96" spans="2:18" s="434" customFormat="1" ht="21" customHeight="1">
      <c r="B96" s="456" t="s">
        <v>364</v>
      </c>
      <c r="C96" t="s">
        <v>981</v>
      </c>
      <c r="D96" s="450"/>
    </row>
    <row r="97" spans="2:32" s="17" customFormat="1" ht="15.75" customHeight="1">
      <c r="B97" s="163"/>
      <c r="C97" s="164"/>
      <c r="D97" s="160"/>
      <c r="R97" s="160"/>
    </row>
    <row r="98" spans="2:32" s="20" customFormat="1" ht="15.75">
      <c r="B98" s="116" t="s">
        <v>448</v>
      </c>
      <c r="C98" s="35"/>
      <c r="D98" s="34"/>
      <c r="E98" s="39"/>
      <c r="F98" s="40"/>
    </row>
    <row r="99" spans="2:32" s="70" customFormat="1" ht="39" customHeight="1">
      <c r="B99" s="925" t="s">
        <v>598</v>
      </c>
      <c r="C99" s="925"/>
      <c r="D99" s="925"/>
      <c r="E99" s="925"/>
      <c r="F99" s="925"/>
      <c r="G99" s="925"/>
      <c r="H99" s="925"/>
      <c r="I99" s="925"/>
      <c r="J99" s="925"/>
      <c r="K99" s="925"/>
      <c r="L99" s="925"/>
      <c r="M99" s="925"/>
      <c r="N99" s="601"/>
      <c r="O99" s="601"/>
      <c r="P99" s="601"/>
      <c r="Q99" s="601"/>
    </row>
    <row r="100" spans="2:32" s="2" customFormat="1" ht="16.5" customHeight="1">
      <c r="B100" s="10"/>
      <c r="C100" s="10"/>
      <c r="D100" s="22"/>
      <c r="E100" s="20"/>
      <c r="F100" s="20"/>
      <c r="G100" s="20"/>
      <c r="R100" s="20"/>
    </row>
    <row r="101" spans="2:32" s="17" customFormat="1" ht="56.25" customHeight="1">
      <c r="B101" s="240" t="s">
        <v>233</v>
      </c>
      <c r="C101" s="240" t="s">
        <v>595</v>
      </c>
      <c r="D101" s="240" t="str">
        <f>'1.  LRAMVA Summary'!D53</f>
        <v>Residential</v>
      </c>
      <c r="E101" s="240" t="str">
        <f>'1.  LRAMVA Summary'!E53</f>
        <v>GS&lt;50 kW</v>
      </c>
      <c r="F101" s="240" t="str">
        <f>'1.  LRAMVA Summary'!F53</f>
        <v>GS 50 TO 1,499 KW</v>
      </c>
      <c r="G101" s="240" t="str">
        <f>'1.  LRAMVA Summary'!G53</f>
        <v>GS 1,500 TO 4,999</v>
      </c>
      <c r="H101" s="240" t="str">
        <f>'1.  LRAMVA Summary'!H53</f>
        <v>Large User</v>
      </c>
      <c r="I101" s="240" t="str">
        <f>'1.  LRAMVA Summary'!I53</f>
        <v>Unmetered Scattered Load</v>
      </c>
      <c r="J101" s="240" t="str">
        <f>'1.  LRAMVA Summary'!J53</f>
        <v>Streetlighting</v>
      </c>
      <c r="K101" s="240" t="str">
        <f>'1.  LRAMVA Summary'!K53</f>
        <v/>
      </c>
      <c r="L101" s="240" t="str">
        <f>'1.  LRAMVA Summary'!L53</f>
        <v/>
      </c>
      <c r="M101" s="240" t="str">
        <f>'1.  LRAMVA Summary'!M53</f>
        <v/>
      </c>
      <c r="N101" s="240" t="str">
        <f>'1.  LRAMVA Summary'!N53</f>
        <v/>
      </c>
      <c r="O101" s="240" t="str">
        <f>'1.  LRAMVA Summary'!O53</f>
        <v/>
      </c>
      <c r="P101" s="240" t="str">
        <f>'1.  LRAMVA Summary'!P53</f>
        <v/>
      </c>
      <c r="Q101" s="240" t="str">
        <f>'1.  LRAMVA Summary'!Q53</f>
        <v/>
      </c>
      <c r="R101" s="190"/>
    </row>
    <row r="102" spans="2:32" s="143" customFormat="1" ht="18" customHeight="1">
      <c r="B102" s="570"/>
      <c r="C102" s="571"/>
      <c r="D102" s="572" t="str">
        <f>'1.  LRAMVA Summary'!D54</f>
        <v>kWh</v>
      </c>
      <c r="E102" s="572" t="str">
        <f>'1.  LRAMVA Summary'!E54</f>
        <v>kWh</v>
      </c>
      <c r="F102" s="572" t="str">
        <f>'1.  LRAMVA Summary'!F54</f>
        <v>kW</v>
      </c>
      <c r="G102" s="572" t="str">
        <f>'1.  LRAMVA Summary'!G54</f>
        <v>KW</v>
      </c>
      <c r="H102" s="572" t="str">
        <f>'1.  LRAMVA Summary'!H54</f>
        <v>kW</v>
      </c>
      <c r="I102" s="572" t="str">
        <f>'1.  LRAMVA Summary'!I54</f>
        <v>kWh</v>
      </c>
      <c r="J102" s="572" t="str">
        <f>'1.  LRAMVA Summary'!J54</f>
        <v>kW</v>
      </c>
      <c r="K102" s="572">
        <f>'1.  LRAMVA Summary'!K54</f>
        <v>0</v>
      </c>
      <c r="L102" s="572">
        <f>'1.  LRAMVA Summary'!L54</f>
        <v>0</v>
      </c>
      <c r="M102" s="572">
        <f>'1.  LRAMVA Summary'!M54</f>
        <v>0</v>
      </c>
      <c r="N102" s="572">
        <f>'1.  LRAMVA Summary'!N54</f>
        <v>0</v>
      </c>
      <c r="O102" s="572">
        <f>'1.  LRAMVA Summary'!O54</f>
        <v>0</v>
      </c>
      <c r="P102" s="572">
        <f>'1.  LRAMVA Summary'!P54</f>
        <v>0</v>
      </c>
      <c r="Q102" s="573">
        <f>'1.  LRAMVA Summary'!Q54</f>
        <v>0</v>
      </c>
      <c r="R102" s="166"/>
    </row>
    <row r="103" spans="2:32" s="17" customFormat="1" ht="15.75">
      <c r="B103" s="167">
        <v>2011</v>
      </c>
      <c r="C103" s="523"/>
      <c r="D103" s="187">
        <f t="shared" ref="D103:Q103" si="7">IF(ISBLANK($C$103),0,IF($C103=$D$9,HLOOKUP(D102,D14:D18,5,FALSE),HLOOKUP(D102,D29:D33,5,FALSE)))</f>
        <v>0</v>
      </c>
      <c r="E103" s="187">
        <f t="shared" si="7"/>
        <v>0</v>
      </c>
      <c r="F103" s="187">
        <f t="shared" si="7"/>
        <v>0</v>
      </c>
      <c r="G103" s="187">
        <f t="shared" si="7"/>
        <v>0</v>
      </c>
      <c r="H103" s="187">
        <f t="shared" si="7"/>
        <v>0</v>
      </c>
      <c r="I103" s="187">
        <f t="shared" si="7"/>
        <v>0</v>
      </c>
      <c r="J103" s="187">
        <f t="shared" si="7"/>
        <v>0</v>
      </c>
      <c r="K103" s="187">
        <f t="shared" si="7"/>
        <v>0</v>
      </c>
      <c r="L103" s="187">
        <f t="shared" si="7"/>
        <v>0</v>
      </c>
      <c r="M103" s="187">
        <f t="shared" si="7"/>
        <v>0</v>
      </c>
      <c r="N103" s="187">
        <f t="shared" si="7"/>
        <v>0</v>
      </c>
      <c r="O103" s="187">
        <f t="shared" si="7"/>
        <v>0</v>
      </c>
      <c r="P103" s="187">
        <f t="shared" si="7"/>
        <v>0</v>
      </c>
      <c r="Q103" s="187">
        <f t="shared" si="7"/>
        <v>0</v>
      </c>
      <c r="R103" s="191"/>
    </row>
    <row r="104" spans="2:32" s="17" customFormat="1" ht="15.75">
      <c r="B104" s="167">
        <v>2012</v>
      </c>
      <c r="C104" s="523"/>
      <c r="D104" s="187">
        <f t="shared" ref="D104:Q104" si="8">IF(ISBLANK($C$104),0,IF($C$104=$D$9,HLOOKUP(D102,D14:D18,5,FALSE),HLOOKUP(D102,D29:D33,5,FALSE)))</f>
        <v>0</v>
      </c>
      <c r="E104" s="187">
        <f t="shared" si="8"/>
        <v>0</v>
      </c>
      <c r="F104" s="187">
        <f t="shared" si="8"/>
        <v>0</v>
      </c>
      <c r="G104" s="187">
        <f t="shared" si="8"/>
        <v>0</v>
      </c>
      <c r="H104" s="187">
        <f t="shared" si="8"/>
        <v>0</v>
      </c>
      <c r="I104" s="187">
        <f t="shared" si="8"/>
        <v>0</v>
      </c>
      <c r="J104" s="187">
        <f t="shared" si="8"/>
        <v>0</v>
      </c>
      <c r="K104" s="187">
        <f t="shared" si="8"/>
        <v>0</v>
      </c>
      <c r="L104" s="187">
        <f t="shared" si="8"/>
        <v>0</v>
      </c>
      <c r="M104" s="187">
        <f t="shared" si="8"/>
        <v>0</v>
      </c>
      <c r="N104" s="187">
        <f t="shared" si="8"/>
        <v>0</v>
      </c>
      <c r="O104" s="187">
        <f t="shared" si="8"/>
        <v>0</v>
      </c>
      <c r="P104" s="187">
        <f t="shared" si="8"/>
        <v>0</v>
      </c>
      <c r="Q104" s="187">
        <f t="shared" si="8"/>
        <v>0</v>
      </c>
      <c r="R104" s="160"/>
    </row>
    <row r="105" spans="2:32" s="17" customFormat="1" ht="15.75">
      <c r="B105" s="168">
        <v>2013</v>
      </c>
      <c r="C105" s="523"/>
      <c r="D105" s="187">
        <f t="shared" ref="D105:Q105" si="9">IF(ISBLANK($C$105),0,IF($C$105=$D$9,HLOOKUP(D102,D14:D18,5,FALSE),HLOOKUP(D102,D29:D33,5,FALSE)))</f>
        <v>0</v>
      </c>
      <c r="E105" s="187">
        <f t="shared" si="9"/>
        <v>0</v>
      </c>
      <c r="F105" s="187">
        <f t="shared" si="9"/>
        <v>0</v>
      </c>
      <c r="G105" s="187">
        <f t="shared" si="9"/>
        <v>0</v>
      </c>
      <c r="H105" s="187">
        <f t="shared" si="9"/>
        <v>0</v>
      </c>
      <c r="I105" s="187">
        <f t="shared" si="9"/>
        <v>0</v>
      </c>
      <c r="J105" s="187">
        <f t="shared" si="9"/>
        <v>0</v>
      </c>
      <c r="K105" s="187">
        <f t="shared" si="9"/>
        <v>0</v>
      </c>
      <c r="L105" s="187">
        <f t="shared" si="9"/>
        <v>0</v>
      </c>
      <c r="M105" s="187">
        <f t="shared" si="9"/>
        <v>0</v>
      </c>
      <c r="N105" s="187">
        <f t="shared" si="9"/>
        <v>0</v>
      </c>
      <c r="O105" s="187">
        <f t="shared" si="9"/>
        <v>0</v>
      </c>
      <c r="P105" s="187">
        <f t="shared" si="9"/>
        <v>0</v>
      </c>
      <c r="Q105" s="187">
        <f t="shared" si="9"/>
        <v>0</v>
      </c>
      <c r="R105" s="160"/>
    </row>
    <row r="106" spans="2:32" s="17" customFormat="1" ht="15.75">
      <c r="B106" s="168">
        <v>2014</v>
      </c>
      <c r="C106" s="523"/>
      <c r="D106" s="187">
        <f t="shared" ref="D106:Q106" si="10">IF(ISBLANK($C$106),0,IF($C$106=$D$9,HLOOKUP(D102,D14:D18,5,FALSE),HLOOKUP(D102,D29:D33,5,FALSE)))</f>
        <v>0</v>
      </c>
      <c r="E106" s="187">
        <f t="shared" si="10"/>
        <v>0</v>
      </c>
      <c r="F106" s="187">
        <f t="shared" si="10"/>
        <v>0</v>
      </c>
      <c r="G106" s="187">
        <f t="shared" si="10"/>
        <v>0</v>
      </c>
      <c r="H106" s="187">
        <f t="shared" si="10"/>
        <v>0</v>
      </c>
      <c r="I106" s="187">
        <f t="shared" si="10"/>
        <v>0</v>
      </c>
      <c r="J106" s="187">
        <f t="shared" si="10"/>
        <v>0</v>
      </c>
      <c r="K106" s="187">
        <f t="shared" si="10"/>
        <v>0</v>
      </c>
      <c r="L106" s="187">
        <f t="shared" si="10"/>
        <v>0</v>
      </c>
      <c r="M106" s="187">
        <f t="shared" si="10"/>
        <v>0</v>
      </c>
      <c r="N106" s="187">
        <f t="shared" si="10"/>
        <v>0</v>
      </c>
      <c r="O106" s="187">
        <f t="shared" si="10"/>
        <v>0</v>
      </c>
      <c r="P106" s="187">
        <f t="shared" si="10"/>
        <v>0</v>
      </c>
      <c r="Q106" s="187">
        <f t="shared" si="10"/>
        <v>0</v>
      </c>
      <c r="R106" s="160"/>
    </row>
    <row r="107" spans="2:32" s="17" customFormat="1" ht="15.75">
      <c r="B107" s="168">
        <v>2015</v>
      </c>
      <c r="C107" s="523"/>
      <c r="D107" s="187">
        <f t="shared" ref="D107:Q107" si="11">IF(ISBLANK($C$107),0,IF($C$107=$D$9,HLOOKUP(D102,D14:D18,5,FALSE),HLOOKUP(D102,D29:D33,5,FALSE)))</f>
        <v>0</v>
      </c>
      <c r="E107" s="187">
        <f t="shared" si="11"/>
        <v>0</v>
      </c>
      <c r="F107" s="187">
        <f t="shared" si="11"/>
        <v>0</v>
      </c>
      <c r="G107" s="187">
        <f t="shared" si="11"/>
        <v>0</v>
      </c>
      <c r="H107" s="187">
        <f t="shared" si="11"/>
        <v>0</v>
      </c>
      <c r="I107" s="187">
        <f t="shared" si="11"/>
        <v>0</v>
      </c>
      <c r="J107" s="187">
        <f t="shared" si="11"/>
        <v>0</v>
      </c>
      <c r="K107" s="187">
        <f t="shared" si="11"/>
        <v>0</v>
      </c>
      <c r="L107" s="187">
        <f t="shared" si="11"/>
        <v>0</v>
      </c>
      <c r="M107" s="187">
        <f t="shared" si="11"/>
        <v>0</v>
      </c>
      <c r="N107" s="187">
        <f t="shared" si="11"/>
        <v>0</v>
      </c>
      <c r="O107" s="187">
        <f t="shared" si="11"/>
        <v>0</v>
      </c>
      <c r="P107" s="187">
        <f t="shared" si="11"/>
        <v>0</v>
      </c>
      <c r="Q107" s="187">
        <f t="shared" si="11"/>
        <v>0</v>
      </c>
      <c r="R107" s="160"/>
      <c r="AF107" s="160"/>
    </row>
    <row r="108" spans="2:32" s="17" customFormat="1" ht="15.75">
      <c r="B108" s="168">
        <v>2016</v>
      </c>
      <c r="C108" s="523"/>
      <c r="D108" s="187">
        <f t="shared" ref="D108:Q108" si="12">IF(ISBLANK($C$108),0,IF($C$108=$D$9,HLOOKUP(D102,D14:D18,5,FALSE),HLOOKUP(D102,D29:D33,5,FALSE)))</f>
        <v>0</v>
      </c>
      <c r="E108" s="187">
        <f t="shared" si="12"/>
        <v>0</v>
      </c>
      <c r="F108" s="187">
        <f t="shared" si="12"/>
        <v>0</v>
      </c>
      <c r="G108" s="187">
        <f t="shared" si="12"/>
        <v>0</v>
      </c>
      <c r="H108" s="187">
        <f t="shared" si="12"/>
        <v>0</v>
      </c>
      <c r="I108" s="187">
        <f t="shared" si="12"/>
        <v>0</v>
      </c>
      <c r="J108" s="187">
        <f t="shared" si="12"/>
        <v>0</v>
      </c>
      <c r="K108" s="187">
        <f t="shared" si="12"/>
        <v>0</v>
      </c>
      <c r="L108" s="187">
        <f t="shared" si="12"/>
        <v>0</v>
      </c>
      <c r="M108" s="187">
        <f t="shared" si="12"/>
        <v>0</v>
      </c>
      <c r="N108" s="187">
        <f t="shared" si="12"/>
        <v>0</v>
      </c>
      <c r="O108" s="187">
        <f t="shared" si="12"/>
        <v>0</v>
      </c>
      <c r="P108" s="187">
        <f t="shared" si="12"/>
        <v>0</v>
      </c>
      <c r="Q108" s="187">
        <f t="shared" si="12"/>
        <v>0</v>
      </c>
      <c r="R108" s="160"/>
      <c r="AF108" s="160"/>
    </row>
    <row r="109" spans="2:32" s="17" customFormat="1" ht="15.75">
      <c r="B109" s="168">
        <v>2017</v>
      </c>
      <c r="C109" s="523">
        <v>2017</v>
      </c>
      <c r="D109" s="187">
        <f t="shared" ref="D109:Q109" si="13">IF(ISBLANK($C$109),0,IF($C$109=$D$9,HLOOKUP(D102,D14:D18,5,FALSE),HLOOKUP(D102,D29:D33,5,FALSE)))</f>
        <v>28574000</v>
      </c>
      <c r="E109" s="187">
        <f t="shared" si="13"/>
        <v>18627000</v>
      </c>
      <c r="F109" s="187">
        <f t="shared" si="13"/>
        <v>332763</v>
      </c>
      <c r="G109" s="187">
        <f t="shared" si="13"/>
        <v>0</v>
      </c>
      <c r="H109" s="187">
        <f t="shared" si="13"/>
        <v>0</v>
      </c>
      <c r="I109" s="187">
        <f t="shared" si="13"/>
        <v>0</v>
      </c>
      <c r="J109" s="187">
        <f t="shared" si="13"/>
        <v>0</v>
      </c>
      <c r="K109" s="187">
        <f t="shared" si="13"/>
        <v>0</v>
      </c>
      <c r="L109" s="187">
        <f t="shared" si="13"/>
        <v>0</v>
      </c>
      <c r="M109" s="187">
        <f t="shared" si="13"/>
        <v>0</v>
      </c>
      <c r="N109" s="187">
        <f t="shared" si="13"/>
        <v>0</v>
      </c>
      <c r="O109" s="187">
        <f t="shared" si="13"/>
        <v>0</v>
      </c>
      <c r="P109" s="187">
        <f t="shared" si="13"/>
        <v>0</v>
      </c>
      <c r="Q109" s="187">
        <f t="shared" si="13"/>
        <v>0</v>
      </c>
      <c r="R109" s="160"/>
      <c r="AF109" s="160"/>
    </row>
    <row r="110" spans="2:32" s="17" customFormat="1" ht="15.75">
      <c r="B110" s="168">
        <v>2018</v>
      </c>
      <c r="C110" s="523">
        <v>2018</v>
      </c>
      <c r="D110" s="187">
        <f>IF(ISBLANK($C$111),0,IF($C$111=$D$9,HLOOKUP(D102,D13:D17,5,FALSE),HLOOKUP(D102,D29:D33,5,FALSE)))</f>
        <v>39439000</v>
      </c>
      <c r="E110" s="187">
        <f>IF(ISBLANK($C$111),0,IF($C$111=$D$9,HLOOKUP(E102,E13:E17,5,FALSE),HLOOKUP(E102,E29:E33,5,FALSE)))</f>
        <v>25869000</v>
      </c>
      <c r="F110" s="187">
        <f>IF(ISBLANK($C$111),0,IF($C$111=$D$9,HLOOKUP(F102,F13:F17,5,FALSE),HLOOKUP(F102,F29:F33,5,FALSE)))</f>
        <v>461943</v>
      </c>
      <c r="G110" s="187">
        <f t="shared" ref="G110:Q110" si="14">IF(ISBLANK($C$110),0,IF($C$110=$D$9,HLOOKUP(G102,G14:G18,5,FALSE),HLOOKUP(G102,G29:G33,5,FALSE)))</f>
        <v>0</v>
      </c>
      <c r="H110" s="187">
        <f t="shared" si="14"/>
        <v>0</v>
      </c>
      <c r="I110" s="187">
        <f t="shared" si="14"/>
        <v>0</v>
      </c>
      <c r="J110" s="187">
        <f t="shared" si="14"/>
        <v>0</v>
      </c>
      <c r="K110" s="187">
        <f t="shared" si="14"/>
        <v>0</v>
      </c>
      <c r="L110" s="187">
        <f t="shared" si="14"/>
        <v>0</v>
      </c>
      <c r="M110" s="187">
        <f t="shared" si="14"/>
        <v>0</v>
      </c>
      <c r="N110" s="187">
        <f t="shared" si="14"/>
        <v>0</v>
      </c>
      <c r="O110" s="187">
        <f t="shared" si="14"/>
        <v>0</v>
      </c>
      <c r="P110" s="187">
        <f t="shared" si="14"/>
        <v>0</v>
      </c>
      <c r="Q110" s="187">
        <f t="shared" si="14"/>
        <v>0</v>
      </c>
      <c r="R110" s="160"/>
      <c r="AF110" s="160"/>
    </row>
    <row r="111" spans="2:32" s="17" customFormat="1" ht="15.75">
      <c r="B111" s="168">
        <v>2019</v>
      </c>
      <c r="C111" s="523">
        <v>2019</v>
      </c>
      <c r="D111" s="187">
        <f>IF(ISBLANK($C$111),0,IF($C$111=$D$9,HLOOKUP(D102,D14:D18,5,FALSE),HLOOKUP(D102,D44:D48,5,FALSE)))</f>
        <v>49311000</v>
      </c>
      <c r="E111" s="187">
        <f>IF(ISBLANK($C$111),0,IF($C$111=$D$9,HLOOKUP(E102,E14:E18,5,FALSE),HLOOKUP(E102,E44:E48,5,FALSE)))</f>
        <v>32451000</v>
      </c>
      <c r="F111" s="187">
        <f>IF(ISBLANK($C$111),0,IF($C$111=$D$9,HLOOKUP(F102,F14:F18,5,FALSE),HLOOKUP(F102,F44:F48,5,FALSE)))</f>
        <v>579503</v>
      </c>
      <c r="G111" s="187">
        <f t="shared" ref="G111:Q111" si="15">IF(ISBLANK($C$111),0,IF($C$111=$D$9,HLOOKUP(G102,G14:G18,5,FALSE),HLOOKUP(G102,G29:G33,5,FALSE)))</f>
        <v>0</v>
      </c>
      <c r="H111" s="187">
        <f t="shared" si="15"/>
        <v>0</v>
      </c>
      <c r="I111" s="187">
        <f t="shared" si="15"/>
        <v>0</v>
      </c>
      <c r="J111" s="187">
        <f t="shared" si="15"/>
        <v>0</v>
      </c>
      <c r="K111" s="187">
        <f t="shared" si="15"/>
        <v>0</v>
      </c>
      <c r="L111" s="187">
        <f t="shared" si="15"/>
        <v>0</v>
      </c>
      <c r="M111" s="187">
        <f t="shared" si="15"/>
        <v>0</v>
      </c>
      <c r="N111" s="187">
        <f t="shared" si="15"/>
        <v>0</v>
      </c>
      <c r="O111" s="187">
        <f t="shared" si="15"/>
        <v>0</v>
      </c>
      <c r="P111" s="187">
        <f t="shared" si="15"/>
        <v>0</v>
      </c>
      <c r="Q111" s="187">
        <f t="shared" si="15"/>
        <v>0</v>
      </c>
      <c r="R111" s="160"/>
      <c r="AF111" s="160"/>
    </row>
    <row r="112" spans="2:32" s="17" customFormat="1" ht="15.75">
      <c r="B112" s="168">
        <v>2020</v>
      </c>
      <c r="C112" s="523">
        <v>2020</v>
      </c>
      <c r="D112" s="187">
        <f>IF(ISBLANK($C$112),0,IF($C$112=$D$9,HLOOKUP(D102,D14:D18,5,FALSE),HLOOKUP(D102,D59:D63,5,FALSE)))</f>
        <v>59189000</v>
      </c>
      <c r="E112" s="187">
        <f>IF(ISBLANK($C$112),0,IF($C$112=$D$9,HLOOKUP(E102,E14:E18,5,FALSE),HLOOKUP(E102,E59:E63,5,FALSE)))</f>
        <v>39036000</v>
      </c>
      <c r="F112" s="187">
        <f>IF(ISBLANK($C$112),0,IF($C$112=$D$9,HLOOKUP(F102,F14:F18,5,FALSE),HLOOKUP(F102,F59:F63,5,FALSE)))</f>
        <v>697039</v>
      </c>
      <c r="G112" s="187">
        <f t="shared" ref="G112:Q112" si="16">IF(ISBLANK($C$112),0,IF($C$112=$D$9,HLOOKUP(G102,G14:G18,5,FALSE),HLOOKUP(G102,G29:G33,5,FALSE)))</f>
        <v>0</v>
      </c>
      <c r="H112" s="187">
        <f t="shared" si="16"/>
        <v>0</v>
      </c>
      <c r="I112" s="187">
        <f t="shared" si="16"/>
        <v>0</v>
      </c>
      <c r="J112" s="187">
        <f t="shared" si="16"/>
        <v>0</v>
      </c>
      <c r="K112" s="187">
        <f t="shared" si="16"/>
        <v>0</v>
      </c>
      <c r="L112" s="187">
        <f t="shared" si="16"/>
        <v>0</v>
      </c>
      <c r="M112" s="187">
        <f t="shared" si="16"/>
        <v>0</v>
      </c>
      <c r="N112" s="187">
        <f t="shared" si="16"/>
        <v>0</v>
      </c>
      <c r="O112" s="187">
        <f t="shared" si="16"/>
        <v>0</v>
      </c>
      <c r="P112" s="187">
        <f t="shared" si="16"/>
        <v>0</v>
      </c>
      <c r="Q112" s="187">
        <f t="shared" si="16"/>
        <v>0</v>
      </c>
      <c r="R112" s="160"/>
      <c r="AF112" s="160"/>
    </row>
    <row r="113" spans="2:32" s="17" customFormat="1" ht="15.75">
      <c r="B113" s="168">
        <v>2021</v>
      </c>
      <c r="C113" s="523"/>
      <c r="D113" s="187">
        <f t="shared" ref="D113:J113" si="17">IF(ISBLANK($C$113),0,IF($C$113=$D$9,HLOOKUP(D102,D14:D18,5,FALSE),HLOOKUP(D102,D74:D78,5,FALSE)))</f>
        <v>0</v>
      </c>
      <c r="E113" s="187">
        <f t="shared" si="17"/>
        <v>0</v>
      </c>
      <c r="F113" s="187">
        <f t="shared" si="17"/>
        <v>0</v>
      </c>
      <c r="G113" s="187">
        <f t="shared" si="17"/>
        <v>0</v>
      </c>
      <c r="H113" s="187">
        <f t="shared" si="17"/>
        <v>0</v>
      </c>
      <c r="I113" s="187">
        <f t="shared" si="17"/>
        <v>0</v>
      </c>
      <c r="J113" s="187">
        <f t="shared" si="17"/>
        <v>0</v>
      </c>
      <c r="K113" s="187">
        <f t="shared" ref="K113:Q113" si="18">IF(ISBLANK($C$113),0,IF($C$113=$D$9,HLOOKUP(K102,K14:K18,5,FALSE),HLOOKUP(K102,K29:K33,5,FALSE)))</f>
        <v>0</v>
      </c>
      <c r="L113" s="187">
        <f t="shared" si="18"/>
        <v>0</v>
      </c>
      <c r="M113" s="187">
        <f t="shared" si="18"/>
        <v>0</v>
      </c>
      <c r="N113" s="187">
        <f t="shared" si="18"/>
        <v>0</v>
      </c>
      <c r="O113" s="187">
        <f t="shared" si="18"/>
        <v>0</v>
      </c>
      <c r="P113" s="187">
        <f t="shared" si="18"/>
        <v>0</v>
      </c>
      <c r="Q113" s="187">
        <f t="shared" si="18"/>
        <v>0</v>
      </c>
      <c r="R113" s="160"/>
      <c r="AF113" s="160"/>
    </row>
    <row r="114" spans="2:32" s="17" customFormat="1" ht="15.75">
      <c r="B114" s="168">
        <v>2022</v>
      </c>
      <c r="C114" s="523"/>
      <c r="D114" s="187">
        <f t="shared" ref="D114:J114" si="19">IF(ISBLANK($C$114),0,IF($C$114=$D$9,HLOOKUP(D102,D14:D18,5,FALSE),HLOOKUP(D102,D89:D93,5,FALSE)))</f>
        <v>0</v>
      </c>
      <c r="E114" s="187">
        <f t="shared" si="19"/>
        <v>0</v>
      </c>
      <c r="F114" s="187">
        <f t="shared" si="19"/>
        <v>0</v>
      </c>
      <c r="G114" s="187">
        <f t="shared" si="19"/>
        <v>0</v>
      </c>
      <c r="H114" s="187">
        <f t="shared" si="19"/>
        <v>0</v>
      </c>
      <c r="I114" s="187">
        <f t="shared" si="19"/>
        <v>0</v>
      </c>
      <c r="J114" s="187">
        <f t="shared" si="19"/>
        <v>0</v>
      </c>
      <c r="K114" s="187">
        <f t="shared" ref="K114:Q114" si="20">IF(ISBLANK($C$114),0,IF($C$114=$D$9,HLOOKUP(K102,K14:K18,5,FALSE),HLOOKUP(K102,K29:K33,5,FALSE)))</f>
        <v>0</v>
      </c>
      <c r="L114" s="187">
        <f t="shared" si="20"/>
        <v>0</v>
      </c>
      <c r="M114" s="187">
        <f t="shared" si="20"/>
        <v>0</v>
      </c>
      <c r="N114" s="187">
        <f t="shared" si="20"/>
        <v>0</v>
      </c>
      <c r="O114" s="187">
        <f t="shared" si="20"/>
        <v>0</v>
      </c>
      <c r="P114" s="187">
        <f t="shared" si="20"/>
        <v>0</v>
      </c>
      <c r="Q114" s="187">
        <f t="shared" si="20"/>
        <v>0</v>
      </c>
      <c r="R114" s="160"/>
      <c r="AF114" s="160"/>
    </row>
    <row r="115" spans="2:32" s="17" customFormat="1" ht="15.75">
      <c r="B115" s="168">
        <v>2023</v>
      </c>
      <c r="C115" s="523"/>
      <c r="D115" s="187">
        <f t="shared" ref="D115:Q115" si="21">IF(ISBLANK($C$115),0,IF($C$115=$D$9,HLOOKUP(D102,D14:D18,5,FALSE),HLOOKUP(D102,D29:D33,5,FALSE)))</f>
        <v>0</v>
      </c>
      <c r="E115" s="187">
        <f t="shared" si="21"/>
        <v>0</v>
      </c>
      <c r="F115" s="187">
        <f t="shared" si="21"/>
        <v>0</v>
      </c>
      <c r="G115" s="187">
        <f t="shared" si="21"/>
        <v>0</v>
      </c>
      <c r="H115" s="187">
        <f t="shared" si="21"/>
        <v>0</v>
      </c>
      <c r="I115" s="187">
        <f t="shared" si="21"/>
        <v>0</v>
      </c>
      <c r="J115" s="187">
        <f t="shared" si="21"/>
        <v>0</v>
      </c>
      <c r="K115" s="187">
        <f t="shared" si="21"/>
        <v>0</v>
      </c>
      <c r="L115" s="187">
        <f t="shared" si="21"/>
        <v>0</v>
      </c>
      <c r="M115" s="187">
        <f t="shared" si="21"/>
        <v>0</v>
      </c>
      <c r="N115" s="187">
        <f t="shared" si="21"/>
        <v>0</v>
      </c>
      <c r="O115" s="187">
        <f t="shared" si="21"/>
        <v>0</v>
      </c>
      <c r="P115" s="187">
        <f t="shared" si="21"/>
        <v>0</v>
      </c>
      <c r="Q115" s="187">
        <f t="shared" si="21"/>
        <v>0</v>
      </c>
      <c r="R115" s="160"/>
      <c r="AF115" s="160"/>
    </row>
    <row r="116" spans="2:32" s="17" customFormat="1" ht="15.75">
      <c r="B116" s="168">
        <v>2024</v>
      </c>
      <c r="C116" s="523"/>
      <c r="D116" s="187">
        <f t="shared" ref="D116:Q116" si="22">IF(ISBLANK($C$116),0,IF($C$116=$D$9,HLOOKUP(D102,D14:D18,5,FALSE),HLOOKUP(D102,D29:D33,5,FALSE)))</f>
        <v>0</v>
      </c>
      <c r="E116" s="187">
        <f t="shared" si="22"/>
        <v>0</v>
      </c>
      <c r="F116" s="187">
        <f t="shared" si="22"/>
        <v>0</v>
      </c>
      <c r="G116" s="187">
        <f t="shared" si="22"/>
        <v>0</v>
      </c>
      <c r="H116" s="187">
        <f t="shared" si="22"/>
        <v>0</v>
      </c>
      <c r="I116" s="187">
        <f t="shared" si="22"/>
        <v>0</v>
      </c>
      <c r="J116" s="187">
        <f t="shared" si="22"/>
        <v>0</v>
      </c>
      <c r="K116" s="187">
        <f t="shared" si="22"/>
        <v>0</v>
      </c>
      <c r="L116" s="187">
        <f t="shared" si="22"/>
        <v>0</v>
      </c>
      <c r="M116" s="187">
        <f t="shared" si="22"/>
        <v>0</v>
      </c>
      <c r="N116" s="187">
        <f t="shared" si="22"/>
        <v>0</v>
      </c>
      <c r="O116" s="187">
        <f t="shared" si="22"/>
        <v>0</v>
      </c>
      <c r="P116" s="187">
        <f t="shared" si="22"/>
        <v>0</v>
      </c>
      <c r="Q116" s="187">
        <f t="shared" si="22"/>
        <v>0</v>
      </c>
      <c r="R116" s="160"/>
      <c r="AF116" s="160"/>
    </row>
    <row r="117" spans="2:32" s="17" customFormat="1" ht="15.75">
      <c r="B117" s="168">
        <v>2025</v>
      </c>
      <c r="C117" s="523"/>
      <c r="D117" s="187">
        <f t="shared" ref="D117:Q117" si="23">IF(ISBLANK($C$117),0,IF($C$117=$D$9,HLOOKUP(D102,D14:D18,5,FALSE),HLOOKUP(D102,D29:D33,5,FALSE)))</f>
        <v>0</v>
      </c>
      <c r="E117" s="187">
        <f t="shared" si="23"/>
        <v>0</v>
      </c>
      <c r="F117" s="187">
        <f t="shared" si="23"/>
        <v>0</v>
      </c>
      <c r="G117" s="187">
        <f t="shared" si="23"/>
        <v>0</v>
      </c>
      <c r="H117" s="187">
        <f t="shared" si="23"/>
        <v>0</v>
      </c>
      <c r="I117" s="187">
        <f t="shared" si="23"/>
        <v>0</v>
      </c>
      <c r="J117" s="187">
        <f t="shared" si="23"/>
        <v>0</v>
      </c>
      <c r="K117" s="187">
        <f t="shared" si="23"/>
        <v>0</v>
      </c>
      <c r="L117" s="187">
        <f t="shared" si="23"/>
        <v>0</v>
      </c>
      <c r="M117" s="187">
        <f t="shared" si="23"/>
        <v>0</v>
      </c>
      <c r="N117" s="187">
        <f t="shared" si="23"/>
        <v>0</v>
      </c>
      <c r="O117" s="187">
        <f t="shared" si="23"/>
        <v>0</v>
      </c>
      <c r="P117" s="187">
        <f t="shared" si="23"/>
        <v>0</v>
      </c>
      <c r="Q117" s="187">
        <f t="shared" si="23"/>
        <v>0</v>
      </c>
      <c r="R117" s="160"/>
      <c r="AF117" s="160"/>
    </row>
    <row r="118" spans="2:32" s="17" customFormat="1" ht="15.75">
      <c r="B118" s="168">
        <v>2026</v>
      </c>
      <c r="C118" s="523"/>
      <c r="D118" s="187">
        <f t="shared" ref="D118:Q118" si="24">IF(ISBLANK($C$118),0,IF($C$118=$D$9,HLOOKUP(D102,D14:D18,5,FALSE),HLOOKUP(D102,D29:D33,5,FALSE)))</f>
        <v>0</v>
      </c>
      <c r="E118" s="187">
        <f t="shared" si="24"/>
        <v>0</v>
      </c>
      <c r="F118" s="187">
        <f t="shared" si="24"/>
        <v>0</v>
      </c>
      <c r="G118" s="187">
        <f t="shared" si="24"/>
        <v>0</v>
      </c>
      <c r="H118" s="187">
        <f t="shared" si="24"/>
        <v>0</v>
      </c>
      <c r="I118" s="187">
        <f t="shared" si="24"/>
        <v>0</v>
      </c>
      <c r="J118" s="187">
        <f t="shared" si="24"/>
        <v>0</v>
      </c>
      <c r="K118" s="187">
        <f t="shared" si="24"/>
        <v>0</v>
      </c>
      <c r="L118" s="187">
        <f t="shared" si="24"/>
        <v>0</v>
      </c>
      <c r="M118" s="187">
        <f t="shared" si="24"/>
        <v>0</v>
      </c>
      <c r="N118" s="187">
        <f t="shared" si="24"/>
        <v>0</v>
      </c>
      <c r="O118" s="187">
        <f t="shared" si="24"/>
        <v>0</v>
      </c>
      <c r="P118" s="187">
        <f t="shared" si="24"/>
        <v>0</v>
      </c>
      <c r="Q118" s="187">
        <f t="shared" si="24"/>
        <v>0</v>
      </c>
      <c r="R118" s="160"/>
      <c r="AF118" s="160"/>
    </row>
    <row r="119" spans="2:32" s="17" customFormat="1" ht="15.75">
      <c r="B119" s="168">
        <v>2027</v>
      </c>
      <c r="C119" s="523"/>
      <c r="D119" s="187">
        <f t="shared" ref="D119:Q119" si="25">IF(ISBLANK($C$119),0,IF($C$119=$D$9,HLOOKUP(D102,D14:D18,5,FALSE),HLOOKUP(D102,D29:D33,5,FALSE)))</f>
        <v>0</v>
      </c>
      <c r="E119" s="187">
        <f t="shared" si="25"/>
        <v>0</v>
      </c>
      <c r="F119" s="187">
        <f t="shared" si="25"/>
        <v>0</v>
      </c>
      <c r="G119" s="187">
        <f t="shared" si="25"/>
        <v>0</v>
      </c>
      <c r="H119" s="187">
        <f t="shared" si="25"/>
        <v>0</v>
      </c>
      <c r="I119" s="187">
        <f t="shared" si="25"/>
        <v>0</v>
      </c>
      <c r="J119" s="187">
        <f t="shared" si="25"/>
        <v>0</v>
      </c>
      <c r="K119" s="187">
        <f t="shared" si="25"/>
        <v>0</v>
      </c>
      <c r="L119" s="187">
        <f t="shared" si="25"/>
        <v>0</v>
      </c>
      <c r="M119" s="187">
        <f t="shared" si="25"/>
        <v>0</v>
      </c>
      <c r="N119" s="187">
        <f t="shared" si="25"/>
        <v>0</v>
      </c>
      <c r="O119" s="187">
        <f t="shared" si="25"/>
        <v>0</v>
      </c>
      <c r="P119" s="187">
        <f t="shared" si="25"/>
        <v>0</v>
      </c>
      <c r="Q119" s="187">
        <f t="shared" si="25"/>
        <v>0</v>
      </c>
      <c r="R119" s="160"/>
      <c r="AF119" s="160"/>
    </row>
    <row r="120" spans="2:32" s="434" customFormat="1" ht="21" customHeight="1">
      <c r="B120" s="449" t="s">
        <v>531</v>
      </c>
      <c r="C120" s="460"/>
      <c r="D120" s="461"/>
      <c r="E120" s="462"/>
      <c r="F120" s="462"/>
      <c r="G120" s="462"/>
      <c r="H120" s="462"/>
      <c r="I120" s="462"/>
      <c r="J120" s="462"/>
      <c r="K120" s="462"/>
      <c r="L120" s="462"/>
      <c r="M120" s="462"/>
      <c r="N120" s="462"/>
      <c r="O120" s="462"/>
      <c r="P120" s="462"/>
      <c r="Q120" s="461"/>
      <c r="R120" s="453"/>
    </row>
    <row r="121" spans="2:32" s="17" customFormat="1" ht="15.75" customHeight="1">
      <c r="B121" s="165"/>
      <c r="C121" s="165"/>
      <c r="D121" s="160"/>
    </row>
    <row r="122" spans="2:32" s="17" customFormat="1" ht="15.75" customHeight="1">
      <c r="B122" s="165"/>
      <c r="C122" s="165"/>
      <c r="D122" s="160"/>
    </row>
    <row r="123" spans="2:32" s="2" customFormat="1" ht="15.75" customHeight="1">
      <c r="B123" s="80"/>
      <c r="C123" s="80"/>
      <c r="D123" s="20"/>
    </row>
    <row r="124" spans="2:32" s="2" customFormat="1" ht="15.75" customHeight="1">
      <c r="B124" s="80"/>
      <c r="C124" s="80"/>
      <c r="D124" s="20"/>
    </row>
    <row r="125" spans="2:32" s="2" customFormat="1" ht="15.75" customHeight="1">
      <c r="B125" s="80"/>
      <c r="C125" s="80"/>
      <c r="D125" s="20"/>
    </row>
    <row r="126" spans="2:32" s="2" customFormat="1" ht="15.75" customHeight="1">
      <c r="B126" s="80"/>
      <c r="C126" s="80"/>
      <c r="D126" s="20"/>
    </row>
    <row r="127" spans="2:32" s="2" customFormat="1" ht="15.75" customHeight="1">
      <c r="B127" s="80"/>
      <c r="C127" s="80"/>
      <c r="D127" s="20"/>
    </row>
    <row r="128" spans="2:32" s="2" customFormat="1" ht="15.75" customHeight="1">
      <c r="B128" s="80"/>
      <c r="C128" s="80"/>
      <c r="D128" s="20"/>
    </row>
    <row r="129" spans="2:3" s="9" customFormat="1">
      <c r="B129" s="26"/>
      <c r="C129" s="26"/>
    </row>
    <row r="130" spans="2:3" s="9" customFormat="1">
      <c r="B130" s="26"/>
      <c r="C130" s="26"/>
    </row>
    <row r="131" spans="2:3" s="9" customFormat="1">
      <c r="B131" s="26"/>
      <c r="C131" s="26"/>
    </row>
    <row r="132" spans="2:3" s="9" customFormat="1">
      <c r="B132" s="26"/>
      <c r="C132" s="26"/>
    </row>
    <row r="133" spans="2:3" s="9" customFormat="1">
      <c r="B133" s="26"/>
      <c r="C133" s="26"/>
    </row>
    <row r="134" spans="2:3" s="9" customFormat="1">
      <c r="B134" s="26"/>
      <c r="C134" s="26"/>
    </row>
    <row r="135" spans="2:3" s="9" customFormat="1">
      <c r="B135" s="26"/>
      <c r="C135" s="26"/>
    </row>
    <row r="136" spans="2:3" s="9" customFormat="1">
      <c r="B136" s="26"/>
      <c r="C136" s="26"/>
    </row>
    <row r="137" spans="2:3" s="9" customFormat="1">
      <c r="B137" s="26"/>
      <c r="C137" s="26"/>
    </row>
    <row r="138" spans="2:3" s="9" customFormat="1">
      <c r="B138" s="26"/>
      <c r="C138" s="26"/>
    </row>
    <row r="139" spans="2:3" s="9" customFormat="1">
      <c r="B139" s="26"/>
      <c r="C139" s="26"/>
    </row>
    <row r="140" spans="2:3" s="9" customFormat="1">
      <c r="B140" s="26"/>
      <c r="C140" s="26"/>
    </row>
    <row r="141" spans="2:3" s="9" customFormat="1">
      <c r="B141" s="26"/>
      <c r="C141" s="26"/>
    </row>
    <row r="142" spans="2:3" s="9" customFormat="1">
      <c r="B142" s="26"/>
      <c r="C142" s="26"/>
    </row>
    <row r="143" spans="2:3" s="9" customFormat="1">
      <c r="B143" s="26"/>
      <c r="C143" s="26"/>
    </row>
    <row r="144" spans="2:3" s="9" customFormat="1">
      <c r="B144" s="26"/>
      <c r="C144" s="26"/>
    </row>
    <row r="145" spans="2:3" s="9" customFormat="1">
      <c r="B145" s="26"/>
      <c r="C145" s="26"/>
    </row>
    <row r="146" spans="2:3" s="9" customFormat="1">
      <c r="B146" s="26"/>
      <c r="C146" s="26"/>
    </row>
    <row r="147" spans="2:3" s="9" customFormat="1">
      <c r="B147" s="26"/>
      <c r="C147" s="26"/>
    </row>
    <row r="148" spans="2:3" s="9" customFormat="1">
      <c r="B148" s="26"/>
      <c r="C148" s="26"/>
    </row>
    <row r="149" spans="2:3" s="9" customFormat="1">
      <c r="B149" s="26"/>
      <c r="C149" s="26"/>
    </row>
    <row r="150" spans="2:3" s="9" customFormat="1">
      <c r="B150" s="26"/>
      <c r="C150" s="26"/>
    </row>
    <row r="151" spans="2:3" s="9" customFormat="1">
      <c r="B151" s="26"/>
      <c r="C151" s="26"/>
    </row>
    <row r="152" spans="2:3" s="9" customFormat="1">
      <c r="B152" s="26"/>
      <c r="C152" s="26"/>
    </row>
    <row r="153" spans="2:3" s="9" customFormat="1">
      <c r="B153" s="26"/>
      <c r="C153" s="26"/>
    </row>
    <row r="154" spans="2:3" s="9" customFormat="1">
      <c r="B154" s="26"/>
      <c r="C154" s="26"/>
    </row>
    <row r="155" spans="2:3" s="9" customFormat="1">
      <c r="B155" s="26"/>
      <c r="C155" s="26"/>
    </row>
    <row r="156" spans="2:3" s="9" customFormat="1">
      <c r="B156" s="26"/>
      <c r="C156" s="26"/>
    </row>
    <row r="157" spans="2:3" s="9" customFormat="1">
      <c r="B157" s="26"/>
      <c r="C157" s="26"/>
    </row>
    <row r="158" spans="2:3" s="9" customFormat="1">
      <c r="B158" s="26"/>
      <c r="C158" s="26"/>
    </row>
    <row r="159" spans="2:3" s="9" customFormat="1">
      <c r="B159" s="26"/>
      <c r="C159" s="26"/>
    </row>
    <row r="160" spans="2:3" s="9" customFormat="1">
      <c r="B160" s="26"/>
      <c r="C160" s="26"/>
    </row>
    <row r="161" spans="2:3" s="9" customFormat="1">
      <c r="B161" s="26"/>
      <c r="C161" s="26"/>
    </row>
    <row r="162" spans="2:3" s="9" customFormat="1">
      <c r="B162" s="26"/>
      <c r="C162" s="26"/>
    </row>
  </sheetData>
  <sheetProtection formatCells="0" formatColumns="0" formatRows="0" insertColumns="0" insertRows="0" insertHyperlinks="0" deleteColumns="0" deleteRows="0" sort="0" autoFilter="0" pivotTables="0"/>
  <mergeCells count="7">
    <mergeCell ref="B11:M11"/>
    <mergeCell ref="B26:M26"/>
    <mergeCell ref="B99:M99"/>
    <mergeCell ref="B41:M41"/>
    <mergeCell ref="B56:M56"/>
    <mergeCell ref="B71:M71"/>
    <mergeCell ref="B86:M8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DropDownList!$C$2:$C$16</xm:f>
          </x14:formula1>
          <xm:sqref>D24 D9 D39 D54</xm:sqref>
        </x14:dataValidation>
        <x14:dataValidation type="list" allowBlank="1" showInputMessage="1" showErrorMessage="1">
          <x14:formula1>
            <xm:f>DropDownList!$E$2:$E$4</xm:f>
          </x14:formula1>
          <xm:sqref>C103:C112 C115:C119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38"/>
  <sheetViews>
    <sheetView topLeftCell="A2" zoomScale="80" zoomScaleNormal="80" workbookViewId="0">
      <selection activeCell="O18" sqref="O18:P114"/>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31" t="s">
        <v>170</v>
      </c>
      <c r="C4" s="83" t="s">
        <v>174</v>
      </c>
      <c r="D4" s="83"/>
      <c r="E4" s="49"/>
    </row>
    <row r="5" spans="1:25" s="18" customFormat="1" ht="26.25" hidden="1" customHeight="1" outlineLevel="1" thickBot="1">
      <c r="A5" s="4"/>
      <c r="B5" s="931"/>
      <c r="C5" s="84" t="s">
        <v>171</v>
      </c>
      <c r="D5" s="84"/>
      <c r="E5" s="49"/>
    </row>
    <row r="6" spans="1:25" ht="26.25" hidden="1" customHeight="1" outlineLevel="1" thickBot="1">
      <c r="B6" s="931"/>
      <c r="C6" s="934" t="s">
        <v>546</v>
      </c>
      <c r="D6" s="935"/>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522</v>
      </c>
      <c r="C8" s="583" t="s">
        <v>477</v>
      </c>
      <c r="D8" s="582"/>
      <c r="M8" s="6"/>
      <c r="N8" s="6"/>
      <c r="O8" s="6"/>
      <c r="P8" s="6"/>
      <c r="Q8" s="6"/>
      <c r="R8" s="6"/>
      <c r="S8" s="6"/>
      <c r="T8" s="6"/>
      <c r="U8" s="6"/>
      <c r="V8" s="6"/>
      <c r="W8" s="6"/>
      <c r="X8" s="6"/>
      <c r="Y8" s="6"/>
    </row>
    <row r="9" spans="1:25" s="18" customFormat="1" ht="19.5" hidden="1" customHeight="1" outlineLevel="1">
      <c r="A9" s="4"/>
      <c r="B9" s="529"/>
      <c r="C9" s="583" t="s">
        <v>523</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478</v>
      </c>
      <c r="O11" s="541"/>
    </row>
    <row r="12" spans="1:25" ht="58.5" customHeight="1">
      <c r="B12" s="929" t="s">
        <v>606</v>
      </c>
      <c r="C12" s="929"/>
      <c r="D12" s="929"/>
      <c r="E12" s="929"/>
      <c r="F12" s="929"/>
      <c r="G12" s="929"/>
      <c r="H12" s="929"/>
      <c r="I12" s="929"/>
      <c r="J12" s="929"/>
      <c r="K12" s="929"/>
      <c r="L12" s="929"/>
      <c r="M12" s="929"/>
      <c r="N12" s="929"/>
      <c r="O12" s="929"/>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558</v>
      </c>
      <c r="E14" s="468" t="s">
        <v>559</v>
      </c>
      <c r="F14" s="468" t="s">
        <v>560</v>
      </c>
      <c r="G14" s="468" t="s">
        <v>561</v>
      </c>
      <c r="H14" s="468" t="s">
        <v>562</v>
      </c>
      <c r="I14" s="468" t="s">
        <v>965</v>
      </c>
      <c r="J14" s="468" t="s">
        <v>963</v>
      </c>
      <c r="K14" s="468" t="s">
        <v>966</v>
      </c>
      <c r="L14" s="468" t="s">
        <v>967</v>
      </c>
      <c r="M14" s="468" t="s">
        <v>968</v>
      </c>
      <c r="N14" s="468" t="s">
        <v>969</v>
      </c>
      <c r="O14" s="468" t="s">
        <v>964</v>
      </c>
      <c r="P14" s="468" t="s">
        <v>975</v>
      </c>
    </row>
    <row r="15" spans="1:25" s="7" customFormat="1" ht="18.75" customHeight="1">
      <c r="B15" s="469" t="s">
        <v>187</v>
      </c>
      <c r="C15" s="932"/>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554</v>
      </c>
      <c r="C16" s="927"/>
      <c r="D16" s="768">
        <v>0</v>
      </c>
      <c r="E16" s="768">
        <v>0</v>
      </c>
      <c r="F16" s="768">
        <v>0</v>
      </c>
      <c r="G16" s="768">
        <v>0</v>
      </c>
      <c r="H16" s="768">
        <v>0</v>
      </c>
      <c r="I16" s="768">
        <v>0</v>
      </c>
      <c r="J16" s="768">
        <v>0</v>
      </c>
      <c r="K16" s="768">
        <v>0</v>
      </c>
      <c r="L16" s="768">
        <v>0</v>
      </c>
      <c r="M16" s="768">
        <v>0</v>
      </c>
      <c r="N16" s="768">
        <v>0</v>
      </c>
      <c r="O16" s="769">
        <v>0</v>
      </c>
      <c r="P16" s="769">
        <v>0</v>
      </c>
    </row>
    <row r="17" spans="1:16" s="109" customFormat="1" ht="17.25" customHeight="1">
      <c r="B17" s="473" t="s">
        <v>555</v>
      </c>
      <c r="C17" s="933"/>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26" t="str">
        <f>'2. LRAMVA Threshold'!D102</f>
        <v>kWh</v>
      </c>
      <c r="D18" s="46"/>
      <c r="E18" s="46"/>
      <c r="F18" s="46"/>
      <c r="G18" s="46"/>
      <c r="H18" s="46"/>
      <c r="I18" s="46"/>
      <c r="J18" s="46"/>
      <c r="K18" s="844">
        <v>1.5100000000000001E-2</v>
      </c>
      <c r="L18" s="844">
        <v>1.0500000000000001E-2</v>
      </c>
      <c r="M18" s="844">
        <v>5.4000000000000003E-3</v>
      </c>
      <c r="N18" s="845">
        <v>0</v>
      </c>
      <c r="O18" s="46"/>
      <c r="P18" s="46"/>
    </row>
    <row r="19" spans="1:16" s="7" customFormat="1" ht="15" customHeight="1" outlineLevel="1">
      <c r="B19" s="525" t="s">
        <v>506</v>
      </c>
      <c r="C19" s="927"/>
      <c r="D19" s="46"/>
      <c r="E19" s="46"/>
      <c r="F19" s="46"/>
      <c r="G19" s="46"/>
      <c r="H19" s="46"/>
      <c r="I19" s="46"/>
      <c r="J19" s="46"/>
      <c r="K19" s="46"/>
      <c r="L19" s="46"/>
      <c r="M19" s="46"/>
      <c r="N19" s="46"/>
      <c r="O19" s="69"/>
      <c r="P19" s="69"/>
    </row>
    <row r="20" spans="1:16" s="7" customFormat="1" ht="15" customHeight="1" outlineLevel="1">
      <c r="B20" s="525" t="s">
        <v>507</v>
      </c>
      <c r="C20" s="927"/>
      <c r="D20" s="46"/>
      <c r="E20" s="46"/>
      <c r="F20" s="46"/>
      <c r="G20" s="46"/>
      <c r="H20" s="46"/>
      <c r="I20" s="46"/>
      <c r="J20" s="46"/>
      <c r="K20" s="46"/>
      <c r="L20" s="46"/>
      <c r="M20" s="46"/>
      <c r="N20" s="46"/>
      <c r="O20" s="69"/>
      <c r="P20" s="69"/>
    </row>
    <row r="21" spans="1:16" s="7" customFormat="1" ht="15" customHeight="1" outlineLevel="1">
      <c r="B21" s="525" t="s">
        <v>485</v>
      </c>
      <c r="C21" s="927"/>
      <c r="D21" s="46"/>
      <c r="E21" s="46"/>
      <c r="F21" s="46"/>
      <c r="G21" s="46"/>
      <c r="H21" s="46"/>
      <c r="I21" s="46"/>
      <c r="J21" s="46"/>
      <c r="K21" s="46"/>
      <c r="L21" s="46"/>
      <c r="M21" s="46"/>
      <c r="N21" s="46"/>
      <c r="O21" s="69"/>
      <c r="P21" s="69"/>
    </row>
    <row r="22" spans="1:16" s="7" customFormat="1" ht="14.25" customHeight="1">
      <c r="B22" s="525" t="s">
        <v>508</v>
      </c>
      <c r="C22" s="928"/>
      <c r="D22" s="65">
        <f>SUM(D18:D21)</f>
        <v>0</v>
      </c>
      <c r="E22" s="65">
        <f t="shared" ref="E22:N22" si="3">SUM(E18:E21)</f>
        <v>0</v>
      </c>
      <c r="F22" s="65">
        <f t="shared" si="3"/>
        <v>0</v>
      </c>
      <c r="G22" s="65">
        <f t="shared" si="3"/>
        <v>0</v>
      </c>
      <c r="H22" s="65">
        <f t="shared" si="3"/>
        <v>0</v>
      </c>
      <c r="I22" s="65">
        <f t="shared" si="3"/>
        <v>0</v>
      </c>
      <c r="J22" s="65">
        <f t="shared" si="3"/>
        <v>0</v>
      </c>
      <c r="K22" s="65">
        <f t="shared" si="3"/>
        <v>1.5100000000000001E-2</v>
      </c>
      <c r="L22" s="65">
        <f t="shared" si="3"/>
        <v>1.0500000000000001E-2</v>
      </c>
      <c r="M22" s="65">
        <f t="shared" si="3"/>
        <v>5.4000000000000003E-3</v>
      </c>
      <c r="N22" s="65">
        <f t="shared" si="3"/>
        <v>0</v>
      </c>
      <c r="O22" s="65"/>
      <c r="P22" s="65"/>
    </row>
    <row r="23" spans="1:16" s="63" customFormat="1">
      <c r="A23" s="62"/>
      <c r="B23" s="484" t="s">
        <v>509</v>
      </c>
      <c r="C23" s="476"/>
      <c r="D23" s="477"/>
      <c r="E23" s="478">
        <f>ROUND(SUM(D22*E16+E22*E17)/12,4)</f>
        <v>0</v>
      </c>
      <c r="F23" s="478">
        <f t="shared" ref="F23:N23" si="4">ROUND(SUM(E22*F16+F22*F17)/12,4)</f>
        <v>0</v>
      </c>
      <c r="G23" s="478">
        <f t="shared" si="4"/>
        <v>0</v>
      </c>
      <c r="H23" s="478">
        <f t="shared" si="4"/>
        <v>0</v>
      </c>
      <c r="I23" s="478">
        <f t="shared" si="4"/>
        <v>0</v>
      </c>
      <c r="J23" s="478">
        <f t="shared" si="4"/>
        <v>0</v>
      </c>
      <c r="K23" s="478">
        <f t="shared" si="4"/>
        <v>1.5100000000000001E-2</v>
      </c>
      <c r="L23" s="478">
        <f t="shared" si="4"/>
        <v>1.0500000000000001E-2</v>
      </c>
      <c r="M23" s="478">
        <f t="shared" si="4"/>
        <v>5.4000000000000003E-3</v>
      </c>
      <c r="N23" s="478">
        <f t="shared" si="4"/>
        <v>0</v>
      </c>
      <c r="O23" s="478"/>
      <c r="P23" s="478"/>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26" t="str">
        <f>'2. LRAMVA Threshold'!E102</f>
        <v>kWh</v>
      </c>
      <c r="D25" s="46"/>
      <c r="E25" s="46"/>
      <c r="F25" s="46"/>
      <c r="G25" s="46"/>
      <c r="H25" s="46"/>
      <c r="I25" s="46"/>
      <c r="J25" s="46"/>
      <c r="K25" s="844">
        <v>2.2700000000000001E-2</v>
      </c>
      <c r="L25" s="844">
        <v>2.3800000000000002E-2</v>
      </c>
      <c r="M25" s="844">
        <v>2.46E-2</v>
      </c>
      <c r="N25" s="844">
        <v>2.5000000000000001E-2</v>
      </c>
      <c r="O25" s="844"/>
      <c r="P25" s="46"/>
    </row>
    <row r="26" spans="1:16" s="18" customFormat="1" outlineLevel="1">
      <c r="A26" s="4"/>
      <c r="B26" s="525" t="s">
        <v>506</v>
      </c>
      <c r="C26" s="927"/>
      <c r="D26" s="46"/>
      <c r="E26" s="46"/>
      <c r="F26" s="46"/>
      <c r="G26" s="46"/>
      <c r="H26" s="46"/>
      <c r="I26" s="46"/>
      <c r="J26" s="46"/>
      <c r="K26" s="46"/>
      <c r="L26" s="46"/>
      <c r="M26" s="46"/>
      <c r="N26" s="46"/>
      <c r="O26" s="46"/>
      <c r="P26" s="46"/>
    </row>
    <row r="27" spans="1:16" s="18" customFormat="1" outlineLevel="1">
      <c r="A27" s="4"/>
      <c r="B27" s="525" t="s">
        <v>507</v>
      </c>
      <c r="C27" s="927"/>
      <c r="D27" s="46"/>
      <c r="E27" s="46"/>
      <c r="F27" s="46"/>
      <c r="G27" s="46"/>
      <c r="H27" s="46"/>
      <c r="I27" s="46"/>
      <c r="J27" s="46"/>
      <c r="K27" s="46"/>
      <c r="L27" s="46"/>
      <c r="M27" s="46"/>
      <c r="N27" s="46"/>
      <c r="O27" s="46"/>
      <c r="P27" s="46"/>
    </row>
    <row r="28" spans="1:16" s="18" customFormat="1" outlineLevel="1">
      <c r="A28" s="4"/>
      <c r="B28" s="525" t="s">
        <v>485</v>
      </c>
      <c r="C28" s="927"/>
      <c r="D28" s="46"/>
      <c r="E28" s="46"/>
      <c r="F28" s="46"/>
      <c r="G28" s="46"/>
      <c r="H28" s="46"/>
      <c r="I28" s="46"/>
      <c r="J28" s="46"/>
      <c r="K28" s="46"/>
      <c r="L28" s="46"/>
      <c r="M28" s="46"/>
      <c r="N28" s="46"/>
      <c r="O28" s="46"/>
      <c r="P28" s="46"/>
    </row>
    <row r="29" spans="1:16" s="18" customFormat="1">
      <c r="A29" s="4"/>
      <c r="B29" s="525" t="s">
        <v>508</v>
      </c>
      <c r="C29" s="928"/>
      <c r="D29" s="65">
        <f>SUM(D25:D28)</f>
        <v>0</v>
      </c>
      <c r="E29" s="65">
        <f t="shared" ref="E29:N29" si="5">SUM(E25:E28)</f>
        <v>0</v>
      </c>
      <c r="F29" s="65">
        <f t="shared" si="5"/>
        <v>0</v>
      </c>
      <c r="G29" s="65">
        <f t="shared" si="5"/>
        <v>0</v>
      </c>
      <c r="H29" s="65">
        <f t="shared" si="5"/>
        <v>0</v>
      </c>
      <c r="I29" s="65">
        <f t="shared" si="5"/>
        <v>0</v>
      </c>
      <c r="J29" s="65">
        <f t="shared" si="5"/>
        <v>0</v>
      </c>
      <c r="K29" s="65">
        <f t="shared" si="5"/>
        <v>2.2700000000000001E-2</v>
      </c>
      <c r="L29" s="65">
        <f t="shared" si="5"/>
        <v>2.3800000000000002E-2</v>
      </c>
      <c r="M29" s="65">
        <f t="shared" si="5"/>
        <v>2.46E-2</v>
      </c>
      <c r="N29" s="65">
        <f t="shared" si="5"/>
        <v>2.5000000000000001E-2</v>
      </c>
      <c r="O29" s="65"/>
      <c r="P29" s="65"/>
    </row>
    <row r="30" spans="1:16" s="18" customFormat="1">
      <c r="A30" s="4"/>
      <c r="B30" s="484" t="s">
        <v>509</v>
      </c>
      <c r="C30" s="481"/>
      <c r="D30" s="71"/>
      <c r="E30" s="478">
        <f>ROUND(SUM(D29*E16+E29*E17)/12,4)</f>
        <v>0</v>
      </c>
      <c r="F30" s="478">
        <f t="shared" ref="F30:N30" si="6">ROUND(SUM(E29*F16+F29*F17)/12,4)</f>
        <v>0</v>
      </c>
      <c r="G30" s="478">
        <f t="shared" si="6"/>
        <v>0</v>
      </c>
      <c r="H30" s="478">
        <f t="shared" si="6"/>
        <v>0</v>
      </c>
      <c r="I30" s="478">
        <f t="shared" si="6"/>
        <v>0</v>
      </c>
      <c r="J30" s="478">
        <f t="shared" si="6"/>
        <v>0</v>
      </c>
      <c r="K30" s="478">
        <f t="shared" si="6"/>
        <v>2.2700000000000001E-2</v>
      </c>
      <c r="L30" s="478">
        <f t="shared" si="6"/>
        <v>2.3800000000000002E-2</v>
      </c>
      <c r="M30" s="478">
        <f t="shared" si="6"/>
        <v>2.46E-2</v>
      </c>
      <c r="N30" s="478">
        <f t="shared" si="6"/>
        <v>2.5000000000000001E-2</v>
      </c>
      <c r="O30" s="478"/>
      <c r="P30" s="478"/>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TO 1,499 KW</v>
      </c>
      <c r="C32" s="926" t="str">
        <f>'2. LRAMVA Threshold'!F102</f>
        <v>kW</v>
      </c>
      <c r="D32" s="46"/>
      <c r="E32" s="46"/>
      <c r="F32" s="46"/>
      <c r="G32" s="46"/>
      <c r="H32" s="46"/>
      <c r="I32" s="46"/>
      <c r="J32" s="46"/>
      <c r="K32" s="844">
        <v>4.3244999999999996</v>
      </c>
      <c r="L32" s="844">
        <v>4.5850999999999997</v>
      </c>
      <c r="M32" s="844">
        <v>4.7679999999999998</v>
      </c>
      <c r="N32" s="844">
        <v>4.8760000000000003</v>
      </c>
      <c r="O32" s="844"/>
      <c r="P32" s="46"/>
    </row>
    <row r="33" spans="1:16" s="18" customFormat="1" outlineLevel="1">
      <c r="A33" s="4"/>
      <c r="B33" s="525" t="s">
        <v>506</v>
      </c>
      <c r="C33" s="927"/>
      <c r="D33" s="46"/>
      <c r="E33" s="46"/>
      <c r="F33" s="46"/>
      <c r="G33" s="46"/>
      <c r="H33" s="46"/>
      <c r="I33" s="46"/>
      <c r="J33" s="46"/>
      <c r="K33" s="46"/>
      <c r="L33" s="46"/>
      <c r="M33" s="46"/>
      <c r="N33" s="46"/>
      <c r="O33" s="46"/>
      <c r="P33" s="46"/>
    </row>
    <row r="34" spans="1:16" s="18" customFormat="1" outlineLevel="1">
      <c r="A34" s="4"/>
      <c r="B34" s="525" t="s">
        <v>507</v>
      </c>
      <c r="C34" s="927"/>
      <c r="D34" s="46"/>
      <c r="E34" s="46"/>
      <c r="F34" s="46"/>
      <c r="G34" s="46"/>
      <c r="H34" s="46"/>
      <c r="I34" s="46"/>
      <c r="J34" s="46"/>
      <c r="K34" s="46"/>
      <c r="L34" s="46"/>
      <c r="M34" s="46"/>
      <c r="N34" s="46"/>
      <c r="O34" s="46"/>
      <c r="P34" s="46"/>
    </row>
    <row r="35" spans="1:16" s="18" customFormat="1" outlineLevel="1">
      <c r="A35" s="4"/>
      <c r="B35" s="525" t="s">
        <v>485</v>
      </c>
      <c r="C35" s="927"/>
      <c r="D35" s="46"/>
      <c r="E35" s="46"/>
      <c r="F35" s="46"/>
      <c r="G35" s="46"/>
      <c r="H35" s="46"/>
      <c r="I35" s="46"/>
      <c r="J35" s="46"/>
      <c r="K35" s="46"/>
      <c r="L35" s="46"/>
      <c r="M35" s="46"/>
      <c r="N35" s="46"/>
      <c r="O35" s="46"/>
      <c r="P35" s="46"/>
    </row>
    <row r="36" spans="1:16" s="18" customFormat="1">
      <c r="A36" s="4"/>
      <c r="B36" s="525" t="s">
        <v>508</v>
      </c>
      <c r="C36" s="928"/>
      <c r="D36" s="65">
        <f>SUM(D32:D35)</f>
        <v>0</v>
      </c>
      <c r="E36" s="65">
        <f>SUM(E32:E35)</f>
        <v>0</v>
      </c>
      <c r="F36" s="65">
        <f t="shared" ref="F36:M36" si="7">SUM(F32:F35)</f>
        <v>0</v>
      </c>
      <c r="G36" s="65">
        <f t="shared" si="7"/>
        <v>0</v>
      </c>
      <c r="H36" s="65">
        <f t="shared" si="7"/>
        <v>0</v>
      </c>
      <c r="I36" s="65">
        <f t="shared" si="7"/>
        <v>0</v>
      </c>
      <c r="J36" s="65">
        <f t="shared" si="7"/>
        <v>0</v>
      </c>
      <c r="K36" s="65">
        <f t="shared" si="7"/>
        <v>4.3244999999999996</v>
      </c>
      <c r="L36" s="65">
        <f t="shared" si="7"/>
        <v>4.5850999999999997</v>
      </c>
      <c r="M36" s="65">
        <f t="shared" si="7"/>
        <v>4.7679999999999998</v>
      </c>
      <c r="N36" s="65">
        <f>SUM(N32:N35)</f>
        <v>4.8760000000000003</v>
      </c>
      <c r="O36" s="65"/>
      <c r="P36" s="65"/>
    </row>
    <row r="37" spans="1:16" s="18" customFormat="1">
      <c r="A37" s="4"/>
      <c r="B37" s="484" t="s">
        <v>509</v>
      </c>
      <c r="C37" s="481"/>
      <c r="D37" s="71"/>
      <c r="E37" s="478">
        <f t="shared" ref="E37:M37" si="8">ROUND(SUM(D36*E16+E36*E17)/12,4)</f>
        <v>0</v>
      </c>
      <c r="F37" s="478">
        <f t="shared" si="8"/>
        <v>0</v>
      </c>
      <c r="G37" s="478">
        <f t="shared" si="8"/>
        <v>0</v>
      </c>
      <c r="H37" s="478">
        <f t="shared" si="8"/>
        <v>0</v>
      </c>
      <c r="I37" s="478">
        <f t="shared" si="8"/>
        <v>0</v>
      </c>
      <c r="J37" s="478">
        <f t="shared" si="8"/>
        <v>0</v>
      </c>
      <c r="K37" s="478">
        <f t="shared" si="8"/>
        <v>4.3244999999999996</v>
      </c>
      <c r="L37" s="478">
        <f t="shared" si="8"/>
        <v>4.5850999999999997</v>
      </c>
      <c r="M37" s="478">
        <f t="shared" si="8"/>
        <v>4.7679999999999998</v>
      </c>
      <c r="N37" s="478">
        <f>ROUND(SUM(M36*N16+N36*N17)/12,4)</f>
        <v>4.8760000000000003</v>
      </c>
      <c r="O37" s="478"/>
      <c r="P37" s="478"/>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GS 1,500 TO 4,999</v>
      </c>
      <c r="C39" s="926" t="str">
        <f>'2. LRAMVA Threshold'!G102</f>
        <v>KW</v>
      </c>
      <c r="D39" s="46"/>
      <c r="E39" s="46"/>
      <c r="F39" s="46"/>
      <c r="G39" s="46"/>
      <c r="H39" s="46"/>
      <c r="I39" s="46"/>
      <c r="J39" s="46"/>
      <c r="K39" s="844">
        <v>3.9180999999999999</v>
      </c>
      <c r="L39" s="844">
        <v>4.1833999999999998</v>
      </c>
      <c r="M39" s="844">
        <v>4.3608000000000002</v>
      </c>
      <c r="N39" s="844">
        <v>4.4561999999999999</v>
      </c>
      <c r="O39" s="844"/>
      <c r="P39" s="46"/>
    </row>
    <row r="40" spans="1:16" s="18" customFormat="1" outlineLevel="1">
      <c r="A40" s="4"/>
      <c r="B40" s="525" t="s">
        <v>506</v>
      </c>
      <c r="C40" s="927"/>
      <c r="D40" s="46"/>
      <c r="E40" s="46"/>
      <c r="F40" s="46"/>
      <c r="G40" s="46"/>
      <c r="H40" s="46"/>
      <c r="I40" s="46"/>
      <c r="J40" s="46"/>
      <c r="K40" s="46"/>
      <c r="L40" s="46"/>
      <c r="M40" s="46"/>
      <c r="N40" s="46"/>
      <c r="O40" s="46"/>
      <c r="P40" s="46"/>
    </row>
    <row r="41" spans="1:16" s="18" customFormat="1" outlineLevel="1">
      <c r="A41" s="4"/>
      <c r="B41" s="525" t="s">
        <v>507</v>
      </c>
      <c r="C41" s="927"/>
      <c r="D41" s="46"/>
      <c r="E41" s="46"/>
      <c r="F41" s="46"/>
      <c r="G41" s="46"/>
      <c r="H41" s="46"/>
      <c r="I41" s="46"/>
      <c r="J41" s="46"/>
      <c r="K41" s="46"/>
      <c r="L41" s="46"/>
      <c r="M41" s="46"/>
      <c r="N41" s="46"/>
      <c r="O41" s="46"/>
      <c r="P41" s="46"/>
    </row>
    <row r="42" spans="1:16" s="18" customFormat="1" outlineLevel="1">
      <c r="A42" s="4"/>
      <c r="B42" s="525" t="s">
        <v>485</v>
      </c>
      <c r="C42" s="927"/>
      <c r="D42" s="46"/>
      <c r="E42" s="46"/>
      <c r="F42" s="46"/>
      <c r="G42" s="46"/>
      <c r="H42" s="46"/>
      <c r="I42" s="46"/>
      <c r="J42" s="46"/>
      <c r="K42" s="46"/>
      <c r="L42" s="46"/>
      <c r="M42" s="46"/>
      <c r="N42" s="46"/>
      <c r="O42" s="46"/>
      <c r="P42" s="46"/>
    </row>
    <row r="43" spans="1:16" s="18" customFormat="1">
      <c r="A43" s="4"/>
      <c r="B43" s="525" t="s">
        <v>508</v>
      </c>
      <c r="C43" s="928"/>
      <c r="D43" s="65">
        <f>SUM(D39:D42)</f>
        <v>0</v>
      </c>
      <c r="E43" s="65">
        <f t="shared" ref="E43:N43" si="9">SUM(E39:E42)</f>
        <v>0</v>
      </c>
      <c r="F43" s="65">
        <f t="shared" si="9"/>
        <v>0</v>
      </c>
      <c r="G43" s="65">
        <f t="shared" si="9"/>
        <v>0</v>
      </c>
      <c r="H43" s="65">
        <f t="shared" si="9"/>
        <v>0</v>
      </c>
      <c r="I43" s="65">
        <f t="shared" si="9"/>
        <v>0</v>
      </c>
      <c r="J43" s="65">
        <f t="shared" si="9"/>
        <v>0</v>
      </c>
      <c r="K43" s="65">
        <f t="shared" si="9"/>
        <v>3.9180999999999999</v>
      </c>
      <c r="L43" s="65">
        <f t="shared" si="9"/>
        <v>4.1833999999999998</v>
      </c>
      <c r="M43" s="65">
        <f t="shared" si="9"/>
        <v>4.3608000000000002</v>
      </c>
      <c r="N43" s="65">
        <f t="shared" si="9"/>
        <v>4.4561999999999999</v>
      </c>
      <c r="O43" s="65"/>
      <c r="P43" s="65"/>
    </row>
    <row r="44" spans="1:16" s="14" customFormat="1">
      <c r="A44" s="72"/>
      <c r="B44" s="484" t="s">
        <v>509</v>
      </c>
      <c r="C44" s="481"/>
      <c r="D44" s="71"/>
      <c r="E44" s="478">
        <f t="shared" ref="E44:M44" si="10">ROUND(SUM(D43*E16+E43*E17)/12,4)</f>
        <v>0</v>
      </c>
      <c r="F44" s="478">
        <f t="shared" si="10"/>
        <v>0</v>
      </c>
      <c r="G44" s="478">
        <f t="shared" si="10"/>
        <v>0</v>
      </c>
      <c r="H44" s="478">
        <f t="shared" si="10"/>
        <v>0</v>
      </c>
      <c r="I44" s="478">
        <f t="shared" si="10"/>
        <v>0</v>
      </c>
      <c r="J44" s="478">
        <f t="shared" si="10"/>
        <v>0</v>
      </c>
      <c r="K44" s="478">
        <f t="shared" si="10"/>
        <v>3.9180999999999999</v>
      </c>
      <c r="L44" s="478">
        <f t="shared" si="10"/>
        <v>4.1833999999999998</v>
      </c>
      <c r="M44" s="478">
        <f t="shared" si="10"/>
        <v>4.3608000000000002</v>
      </c>
      <c r="N44" s="478">
        <f>ROUND(SUM(M43*N16+N43*N17)/12,4)</f>
        <v>4.4561999999999999</v>
      </c>
      <c r="O44" s="478"/>
      <c r="P44" s="478"/>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t="str">
        <f>'1.  LRAMVA Summary'!B34</f>
        <v>Large User</v>
      </c>
      <c r="C46" s="926" t="str">
        <f>'2. LRAMVA Threshold'!H102</f>
        <v>kW</v>
      </c>
      <c r="D46" s="46"/>
      <c r="E46" s="46"/>
      <c r="F46" s="46"/>
      <c r="G46" s="46"/>
      <c r="H46" s="46"/>
      <c r="I46" s="46"/>
      <c r="J46" s="46"/>
      <c r="K46" s="844">
        <v>3.7199</v>
      </c>
      <c r="L46" s="844">
        <v>3.9710000000000001</v>
      </c>
      <c r="M46" s="844">
        <v>4.1440000000000001</v>
      </c>
      <c r="N46" s="844">
        <v>4.2422000000000004</v>
      </c>
      <c r="O46" s="844"/>
      <c r="P46" s="46"/>
    </row>
    <row r="47" spans="1:16" s="18" customFormat="1" outlineLevel="1">
      <c r="A47" s="4"/>
      <c r="B47" s="525" t="s">
        <v>506</v>
      </c>
      <c r="C47" s="927"/>
      <c r="D47" s="46"/>
      <c r="E47" s="46"/>
      <c r="F47" s="46"/>
      <c r="G47" s="46"/>
      <c r="H47" s="46"/>
      <c r="I47" s="46"/>
      <c r="J47" s="46"/>
      <c r="K47" s="46"/>
      <c r="L47" s="46"/>
      <c r="M47" s="46"/>
      <c r="N47" s="46"/>
      <c r="O47" s="46"/>
      <c r="P47" s="46"/>
    </row>
    <row r="48" spans="1:16" s="18" customFormat="1" outlineLevel="1">
      <c r="A48" s="4"/>
      <c r="B48" s="525" t="s">
        <v>507</v>
      </c>
      <c r="C48" s="927"/>
      <c r="D48" s="46"/>
      <c r="E48" s="46"/>
      <c r="F48" s="46"/>
      <c r="G48" s="46"/>
      <c r="H48" s="46"/>
      <c r="I48" s="46"/>
      <c r="J48" s="46"/>
      <c r="K48" s="46"/>
      <c r="L48" s="46"/>
      <c r="M48" s="46"/>
      <c r="N48" s="46"/>
      <c r="O48" s="46"/>
      <c r="P48" s="46"/>
    </row>
    <row r="49" spans="1:16" s="18" customFormat="1" outlineLevel="1">
      <c r="A49" s="4"/>
      <c r="B49" s="525" t="s">
        <v>485</v>
      </c>
      <c r="C49" s="927"/>
      <c r="D49" s="46"/>
      <c r="E49" s="46"/>
      <c r="F49" s="46"/>
      <c r="G49" s="46"/>
      <c r="H49" s="46"/>
      <c r="I49" s="46"/>
      <c r="J49" s="46"/>
      <c r="K49" s="46"/>
      <c r="L49" s="46"/>
      <c r="M49" s="46"/>
      <c r="N49" s="46"/>
      <c r="O49" s="46"/>
      <c r="P49" s="46"/>
    </row>
    <row r="50" spans="1:16" s="18" customFormat="1">
      <c r="A50" s="4"/>
      <c r="B50" s="525" t="s">
        <v>508</v>
      </c>
      <c r="C50" s="928"/>
      <c r="D50" s="65">
        <f>SUM(D46:D49)</f>
        <v>0</v>
      </c>
      <c r="E50" s="65">
        <f t="shared" ref="E50:N50" si="11">SUM(E46:E49)</f>
        <v>0</v>
      </c>
      <c r="F50" s="65">
        <f t="shared" si="11"/>
        <v>0</v>
      </c>
      <c r="G50" s="65">
        <f t="shared" si="11"/>
        <v>0</v>
      </c>
      <c r="H50" s="65">
        <f t="shared" si="11"/>
        <v>0</v>
      </c>
      <c r="I50" s="65">
        <f t="shared" si="11"/>
        <v>0</v>
      </c>
      <c r="J50" s="65">
        <f t="shared" si="11"/>
        <v>0</v>
      </c>
      <c r="K50" s="65">
        <f t="shared" si="11"/>
        <v>3.7199</v>
      </c>
      <c r="L50" s="65">
        <f t="shared" si="11"/>
        <v>3.9710000000000001</v>
      </c>
      <c r="M50" s="65">
        <f t="shared" si="11"/>
        <v>4.1440000000000001</v>
      </c>
      <c r="N50" s="65">
        <f t="shared" si="11"/>
        <v>4.2422000000000004</v>
      </c>
      <c r="O50" s="65"/>
      <c r="P50" s="65"/>
    </row>
    <row r="51" spans="1:16" s="14" customFormat="1">
      <c r="A51" s="72"/>
      <c r="B51" s="484" t="s">
        <v>509</v>
      </c>
      <c r="C51" s="481"/>
      <c r="D51" s="71"/>
      <c r="E51" s="478">
        <f t="shared" ref="E51:M51" si="12">ROUND(SUM(D50*E16+E50*E17)/12,4)</f>
        <v>0</v>
      </c>
      <c r="F51" s="478">
        <f t="shared" si="12"/>
        <v>0</v>
      </c>
      <c r="G51" s="478">
        <f t="shared" si="12"/>
        <v>0</v>
      </c>
      <c r="H51" s="478">
        <f t="shared" si="12"/>
        <v>0</v>
      </c>
      <c r="I51" s="478">
        <f t="shared" si="12"/>
        <v>0</v>
      </c>
      <c r="J51" s="478">
        <f t="shared" si="12"/>
        <v>0</v>
      </c>
      <c r="K51" s="478">
        <f t="shared" si="12"/>
        <v>3.7199</v>
      </c>
      <c r="L51" s="478">
        <f t="shared" si="12"/>
        <v>3.9710000000000001</v>
      </c>
      <c r="M51" s="478">
        <f t="shared" si="12"/>
        <v>4.1440000000000001</v>
      </c>
      <c r="N51" s="478">
        <f>ROUND(SUM(M50*N16+N50*N17)/12,4)</f>
        <v>4.2422000000000004</v>
      </c>
      <c r="O51" s="478"/>
      <c r="P51" s="478"/>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t="str">
        <f>'1.  LRAMVA Summary'!B35</f>
        <v>Unmetered Scattered Load</v>
      </c>
      <c r="C53" s="926" t="str">
        <f>'2. LRAMVA Threshold'!I102</f>
        <v>kWh</v>
      </c>
      <c r="D53" s="46"/>
      <c r="E53" s="46"/>
      <c r="F53" s="46"/>
      <c r="G53" s="46"/>
      <c r="H53" s="46"/>
      <c r="I53" s="46"/>
      <c r="J53" s="46"/>
      <c r="K53" s="844">
        <v>2.2599999999999999E-2</v>
      </c>
      <c r="L53" s="844">
        <v>2.35E-2</v>
      </c>
      <c r="M53" s="844">
        <v>2.4E-2</v>
      </c>
      <c r="N53" s="844">
        <v>2.4199999999999999E-2</v>
      </c>
      <c r="O53" s="844"/>
      <c r="P53" s="46"/>
    </row>
    <row r="54" spans="1:16" s="18" customFormat="1" outlineLevel="1">
      <c r="A54" s="4"/>
      <c r="B54" s="525" t="s">
        <v>506</v>
      </c>
      <c r="C54" s="927"/>
      <c r="D54" s="46"/>
      <c r="E54" s="46"/>
      <c r="F54" s="46"/>
      <c r="G54" s="46"/>
      <c r="H54" s="46"/>
      <c r="I54" s="46"/>
      <c r="J54" s="46"/>
      <c r="K54" s="46"/>
      <c r="L54" s="46"/>
      <c r="M54" s="46"/>
      <c r="N54" s="46"/>
      <c r="O54" s="46"/>
      <c r="P54" s="46"/>
    </row>
    <row r="55" spans="1:16" s="18" customFormat="1" outlineLevel="1">
      <c r="A55" s="4"/>
      <c r="B55" s="525" t="s">
        <v>507</v>
      </c>
      <c r="C55" s="927"/>
      <c r="D55" s="46"/>
      <c r="E55" s="46"/>
      <c r="F55" s="46"/>
      <c r="G55" s="46"/>
      <c r="H55" s="46"/>
      <c r="I55" s="46"/>
      <c r="J55" s="46"/>
      <c r="K55" s="46"/>
      <c r="L55" s="46"/>
      <c r="M55" s="46"/>
      <c r="N55" s="46"/>
      <c r="O55" s="46"/>
      <c r="P55" s="46"/>
    </row>
    <row r="56" spans="1:16" s="18" customFormat="1" outlineLevel="1">
      <c r="A56" s="4"/>
      <c r="B56" s="525" t="s">
        <v>485</v>
      </c>
      <c r="C56" s="927"/>
      <c r="D56" s="46"/>
      <c r="E56" s="46"/>
      <c r="F56" s="46"/>
      <c r="G56" s="46"/>
      <c r="H56" s="46"/>
      <c r="I56" s="46"/>
      <c r="J56" s="46"/>
      <c r="K56" s="46"/>
      <c r="L56" s="46"/>
      <c r="M56" s="46"/>
      <c r="N56" s="46"/>
      <c r="O56" s="46"/>
      <c r="P56" s="46"/>
    </row>
    <row r="57" spans="1:16" s="18" customFormat="1">
      <c r="A57" s="4"/>
      <c r="B57" s="525" t="s">
        <v>508</v>
      </c>
      <c r="C57" s="928"/>
      <c r="D57" s="65">
        <f>SUM(D53:D56)</f>
        <v>0</v>
      </c>
      <c r="E57" s="65">
        <f t="shared" ref="E57:N57" si="13">SUM(E53:E56)</f>
        <v>0</v>
      </c>
      <c r="F57" s="65">
        <f t="shared" si="13"/>
        <v>0</v>
      </c>
      <c r="G57" s="65">
        <f t="shared" si="13"/>
        <v>0</v>
      </c>
      <c r="H57" s="65">
        <f t="shared" si="13"/>
        <v>0</v>
      </c>
      <c r="I57" s="65">
        <f t="shared" si="13"/>
        <v>0</v>
      </c>
      <c r="J57" s="65">
        <f t="shared" si="13"/>
        <v>0</v>
      </c>
      <c r="K57" s="65">
        <f t="shared" si="13"/>
        <v>2.2599999999999999E-2</v>
      </c>
      <c r="L57" s="65">
        <f t="shared" si="13"/>
        <v>2.35E-2</v>
      </c>
      <c r="M57" s="65">
        <f t="shared" si="13"/>
        <v>2.4E-2</v>
      </c>
      <c r="N57" s="65">
        <f t="shared" si="13"/>
        <v>2.4199999999999999E-2</v>
      </c>
      <c r="O57" s="65"/>
      <c r="P57" s="65"/>
    </row>
    <row r="58" spans="1:16" s="14" customFormat="1">
      <c r="A58" s="72"/>
      <c r="B58" s="484" t="s">
        <v>509</v>
      </c>
      <c r="C58" s="481"/>
      <c r="D58" s="71"/>
      <c r="E58" s="478">
        <f t="shared" ref="E58:M58" si="14">ROUND(SUM(D57*E16+E57*E17)/12,4)</f>
        <v>0</v>
      </c>
      <c r="F58" s="478">
        <f t="shared" si="14"/>
        <v>0</v>
      </c>
      <c r="G58" s="478">
        <f t="shared" si="14"/>
        <v>0</v>
      </c>
      <c r="H58" s="478">
        <f t="shared" si="14"/>
        <v>0</v>
      </c>
      <c r="I58" s="478">
        <f t="shared" si="14"/>
        <v>0</v>
      </c>
      <c r="J58" s="478">
        <f t="shared" si="14"/>
        <v>0</v>
      </c>
      <c r="K58" s="478">
        <f t="shared" si="14"/>
        <v>2.2599999999999999E-2</v>
      </c>
      <c r="L58" s="478">
        <f t="shared" si="14"/>
        <v>2.35E-2</v>
      </c>
      <c r="M58" s="478">
        <f t="shared" si="14"/>
        <v>2.4E-2</v>
      </c>
      <c r="N58" s="478">
        <f>ROUND(SUM(M57*N16+N57*N17)/12,4)</f>
        <v>2.4199999999999999E-2</v>
      </c>
      <c r="O58" s="478"/>
      <c r="P58" s="478"/>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t="str">
        <f>'1.  LRAMVA Summary'!B36</f>
        <v>Streetlighting</v>
      </c>
      <c r="C60" s="926" t="str">
        <f>'2. LRAMVA Threshold'!J102</f>
        <v>kW</v>
      </c>
      <c r="D60" s="46"/>
      <c r="E60" s="46"/>
      <c r="F60" s="46"/>
      <c r="G60" s="46"/>
      <c r="H60" s="46"/>
      <c r="I60" s="46"/>
      <c r="J60" s="46"/>
      <c r="K60" s="844">
        <v>5.6501000000000001</v>
      </c>
      <c r="L60" s="844">
        <v>5.9757999999999996</v>
      </c>
      <c r="M60" s="844">
        <v>6.2053000000000003</v>
      </c>
      <c r="N60" s="844">
        <v>6.3414000000000001</v>
      </c>
      <c r="O60" s="844"/>
      <c r="P60" s="46"/>
    </row>
    <row r="61" spans="1:16" s="18" customFormat="1" outlineLevel="1">
      <c r="A61" s="4"/>
      <c r="B61" s="525" t="s">
        <v>506</v>
      </c>
      <c r="C61" s="927"/>
      <c r="D61" s="46"/>
      <c r="E61" s="46"/>
      <c r="F61" s="46"/>
      <c r="G61" s="46"/>
      <c r="H61" s="46"/>
      <c r="I61" s="46"/>
      <c r="J61" s="46"/>
      <c r="K61" s="46"/>
      <c r="L61" s="46"/>
      <c r="M61" s="46"/>
      <c r="N61" s="46"/>
      <c r="O61" s="46"/>
      <c r="P61" s="46"/>
    </row>
    <row r="62" spans="1:16" s="18" customFormat="1" outlineLevel="1">
      <c r="A62" s="4"/>
      <c r="B62" s="525" t="s">
        <v>507</v>
      </c>
      <c r="C62" s="927"/>
      <c r="D62" s="46"/>
      <c r="E62" s="46"/>
      <c r="F62" s="46"/>
      <c r="G62" s="46"/>
      <c r="H62" s="46"/>
      <c r="I62" s="46"/>
      <c r="J62" s="46"/>
      <c r="K62" s="46"/>
      <c r="L62" s="46"/>
      <c r="M62" s="46"/>
      <c r="N62" s="46"/>
      <c r="O62" s="46"/>
      <c r="P62" s="46"/>
    </row>
    <row r="63" spans="1:16" s="18" customFormat="1" outlineLevel="1">
      <c r="A63" s="4"/>
      <c r="B63" s="525" t="s">
        <v>485</v>
      </c>
      <c r="C63" s="927"/>
      <c r="D63" s="46"/>
      <c r="E63" s="46"/>
      <c r="F63" s="46"/>
      <c r="G63" s="46"/>
      <c r="H63" s="46"/>
      <c r="I63" s="46"/>
      <c r="J63" s="46"/>
      <c r="K63" s="46"/>
      <c r="L63" s="46"/>
      <c r="M63" s="46"/>
      <c r="N63" s="46"/>
      <c r="O63" s="46"/>
      <c r="P63" s="46"/>
    </row>
    <row r="64" spans="1:16" s="18" customFormat="1">
      <c r="A64" s="4"/>
      <c r="B64" s="525" t="s">
        <v>508</v>
      </c>
      <c r="C64" s="928"/>
      <c r="D64" s="65">
        <f>SUM(D60:D63)</f>
        <v>0</v>
      </c>
      <c r="E64" s="65">
        <f t="shared" ref="E64:N64" si="15">SUM(E60:E63)</f>
        <v>0</v>
      </c>
      <c r="F64" s="65">
        <f t="shared" si="15"/>
        <v>0</v>
      </c>
      <c r="G64" s="65">
        <f t="shared" si="15"/>
        <v>0</v>
      </c>
      <c r="H64" s="65">
        <f t="shared" si="15"/>
        <v>0</v>
      </c>
      <c r="I64" s="65">
        <f t="shared" si="15"/>
        <v>0</v>
      </c>
      <c r="J64" s="65">
        <f t="shared" si="15"/>
        <v>0</v>
      </c>
      <c r="K64" s="65">
        <f t="shared" si="15"/>
        <v>5.6501000000000001</v>
      </c>
      <c r="L64" s="65">
        <f t="shared" si="15"/>
        <v>5.9757999999999996</v>
      </c>
      <c r="M64" s="65">
        <f t="shared" si="15"/>
        <v>6.2053000000000003</v>
      </c>
      <c r="N64" s="65">
        <f t="shared" si="15"/>
        <v>6.3414000000000001</v>
      </c>
      <c r="O64" s="65"/>
      <c r="P64" s="65"/>
    </row>
    <row r="65" spans="1:16" s="14" customFormat="1">
      <c r="A65" s="72"/>
      <c r="B65" s="484" t="s">
        <v>509</v>
      </c>
      <c r="C65" s="481"/>
      <c r="D65" s="71"/>
      <c r="E65" s="478">
        <f t="shared" ref="E65:M65" si="16">ROUND(SUM(D64*E16+E64*E17)/12,4)</f>
        <v>0</v>
      </c>
      <c r="F65" s="478">
        <f t="shared" si="16"/>
        <v>0</v>
      </c>
      <c r="G65" s="478">
        <f t="shared" si="16"/>
        <v>0</v>
      </c>
      <c r="H65" s="478">
        <f t="shared" si="16"/>
        <v>0</v>
      </c>
      <c r="I65" s="478">
        <f>ROUND(SUM(H64*I16+I64*I17)/12,4)</f>
        <v>0</v>
      </c>
      <c r="J65" s="478">
        <f t="shared" si="16"/>
        <v>0</v>
      </c>
      <c r="K65" s="478">
        <f t="shared" si="16"/>
        <v>5.6501000000000001</v>
      </c>
      <c r="L65" s="478">
        <f t="shared" si="16"/>
        <v>5.9757999999999996</v>
      </c>
      <c r="M65" s="478">
        <f t="shared" si="16"/>
        <v>6.2053000000000003</v>
      </c>
      <c r="N65" s="478">
        <f>ROUND(SUM(M64*N16+N64*N17)/12,4)</f>
        <v>6.3414000000000001</v>
      </c>
      <c r="O65" s="478"/>
      <c r="P65" s="478"/>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26">
        <f>'2. LRAMVA Threshold'!K102</f>
        <v>0</v>
      </c>
      <c r="D67" s="46"/>
      <c r="E67" s="46"/>
      <c r="F67" s="46"/>
      <c r="G67" s="46"/>
      <c r="H67" s="46"/>
      <c r="I67" s="46"/>
      <c r="J67" s="46"/>
      <c r="K67" s="46"/>
      <c r="L67" s="46"/>
      <c r="M67" s="46"/>
      <c r="N67" s="46"/>
      <c r="O67" s="46"/>
      <c r="P67" s="46"/>
    </row>
    <row r="68" spans="1:16" s="18" customFormat="1" outlineLevel="1">
      <c r="A68" s="4"/>
      <c r="B68" s="525" t="s">
        <v>506</v>
      </c>
      <c r="C68" s="927"/>
      <c r="D68" s="46"/>
      <c r="E68" s="46"/>
      <c r="F68" s="46"/>
      <c r="G68" s="46"/>
      <c r="H68" s="46"/>
      <c r="I68" s="46"/>
      <c r="J68" s="46"/>
      <c r="K68" s="46"/>
      <c r="L68" s="46"/>
      <c r="M68" s="46"/>
      <c r="N68" s="46"/>
      <c r="O68" s="46"/>
      <c r="P68" s="46"/>
    </row>
    <row r="69" spans="1:16" s="18" customFormat="1" outlineLevel="1">
      <c r="A69" s="4"/>
      <c r="B69" s="525" t="s">
        <v>507</v>
      </c>
      <c r="C69" s="927"/>
      <c r="D69" s="46"/>
      <c r="E69" s="46"/>
      <c r="F69" s="46"/>
      <c r="G69" s="46"/>
      <c r="H69" s="46"/>
      <c r="I69" s="46"/>
      <c r="J69" s="46"/>
      <c r="K69" s="46"/>
      <c r="L69" s="46"/>
      <c r="M69" s="46"/>
      <c r="N69" s="46"/>
      <c r="O69" s="46"/>
      <c r="P69" s="46"/>
    </row>
    <row r="70" spans="1:16" s="18" customFormat="1" outlineLevel="1">
      <c r="A70" s="4"/>
      <c r="B70" s="525" t="s">
        <v>485</v>
      </c>
      <c r="C70" s="927"/>
      <c r="D70" s="46"/>
      <c r="E70" s="46"/>
      <c r="F70" s="46"/>
      <c r="G70" s="46"/>
      <c r="H70" s="46"/>
      <c r="I70" s="46"/>
      <c r="J70" s="46"/>
      <c r="K70" s="46"/>
      <c r="L70" s="46"/>
      <c r="M70" s="46"/>
      <c r="N70" s="46"/>
      <c r="O70" s="46"/>
      <c r="P70" s="46"/>
    </row>
    <row r="71" spans="1:16" s="18" customFormat="1">
      <c r="A71" s="4"/>
      <c r="B71" s="525" t="s">
        <v>508</v>
      </c>
      <c r="C71" s="928"/>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65"/>
      <c r="P71" s="65"/>
    </row>
    <row r="72" spans="1:16" s="14" customFormat="1">
      <c r="A72" s="72"/>
      <c r="B72" s="484" t="s">
        <v>509</v>
      </c>
      <c r="C72" s="481"/>
      <c r="D72" s="71"/>
      <c r="E72" s="478">
        <f t="shared" ref="E72:N72" si="18">ROUND(SUM(D71*E16+E71*E17)/12,4)</f>
        <v>0</v>
      </c>
      <c r="F72" s="478">
        <f t="shared" si="18"/>
        <v>0</v>
      </c>
      <c r="G72" s="478">
        <f t="shared" si="18"/>
        <v>0</v>
      </c>
      <c r="H72" s="478">
        <f t="shared" si="18"/>
        <v>0</v>
      </c>
      <c r="I72" s="478">
        <f t="shared" si="18"/>
        <v>0</v>
      </c>
      <c r="J72" s="478">
        <f t="shared" si="18"/>
        <v>0</v>
      </c>
      <c r="K72" s="478">
        <f t="shared" si="18"/>
        <v>0</v>
      </c>
      <c r="L72" s="478">
        <f t="shared" si="18"/>
        <v>0</v>
      </c>
      <c r="M72" s="478">
        <f t="shared" si="18"/>
        <v>0</v>
      </c>
      <c r="N72" s="478">
        <f t="shared" si="18"/>
        <v>0</v>
      </c>
      <c r="O72" s="478"/>
      <c r="P72" s="478"/>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26">
        <f>'2. LRAMVA Threshold'!L102</f>
        <v>0</v>
      </c>
      <c r="D74" s="46"/>
      <c r="E74" s="46"/>
      <c r="F74" s="46"/>
      <c r="G74" s="46"/>
      <c r="H74" s="46"/>
      <c r="I74" s="46"/>
      <c r="J74" s="46"/>
      <c r="K74" s="46"/>
      <c r="L74" s="46"/>
      <c r="M74" s="46"/>
      <c r="N74" s="46"/>
      <c r="O74" s="46"/>
      <c r="P74" s="46"/>
    </row>
    <row r="75" spans="1:16" s="18" customFormat="1" outlineLevel="1">
      <c r="A75" s="4"/>
      <c r="B75" s="525" t="s">
        <v>506</v>
      </c>
      <c r="C75" s="927"/>
      <c r="D75" s="46"/>
      <c r="E75" s="46"/>
      <c r="F75" s="46"/>
      <c r="G75" s="46"/>
      <c r="H75" s="46"/>
      <c r="I75" s="46"/>
      <c r="J75" s="46"/>
      <c r="K75" s="46"/>
      <c r="L75" s="46"/>
      <c r="M75" s="46"/>
      <c r="N75" s="46"/>
      <c r="O75" s="46"/>
      <c r="P75" s="46"/>
    </row>
    <row r="76" spans="1:16" s="18" customFormat="1" outlineLevel="1">
      <c r="A76" s="4"/>
      <c r="B76" s="525" t="s">
        <v>507</v>
      </c>
      <c r="C76" s="927"/>
      <c r="D76" s="46"/>
      <c r="E76" s="46"/>
      <c r="F76" s="46"/>
      <c r="G76" s="46"/>
      <c r="H76" s="46"/>
      <c r="I76" s="46"/>
      <c r="J76" s="46"/>
      <c r="K76" s="46"/>
      <c r="L76" s="46"/>
      <c r="M76" s="46"/>
      <c r="N76" s="46"/>
      <c r="O76" s="46"/>
      <c r="P76" s="46"/>
    </row>
    <row r="77" spans="1:16" s="18" customFormat="1" outlineLevel="1">
      <c r="A77" s="4"/>
      <c r="B77" s="525" t="s">
        <v>485</v>
      </c>
      <c r="C77" s="927"/>
      <c r="D77" s="46"/>
      <c r="E77" s="46"/>
      <c r="F77" s="46"/>
      <c r="G77" s="46"/>
      <c r="H77" s="46"/>
      <c r="I77" s="46"/>
      <c r="J77" s="46"/>
      <c r="K77" s="46"/>
      <c r="L77" s="46"/>
      <c r="M77" s="46"/>
      <c r="N77" s="46"/>
      <c r="O77" s="46"/>
      <c r="P77" s="46"/>
    </row>
    <row r="78" spans="1:16" s="18" customFormat="1">
      <c r="A78" s="4"/>
      <c r="B78" s="525" t="s">
        <v>508</v>
      </c>
      <c r="C78" s="928"/>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65"/>
      <c r="P78" s="65"/>
    </row>
    <row r="79" spans="1:16" s="14" customFormat="1">
      <c r="A79" s="72"/>
      <c r="B79" s="484" t="s">
        <v>509</v>
      </c>
      <c r="C79" s="481"/>
      <c r="D79" s="71"/>
      <c r="E79" s="478">
        <f t="shared" ref="E79:M79" si="20">ROUND(SUM(D78*E16+E78*E17)/12,4)</f>
        <v>0</v>
      </c>
      <c r="F79" s="478">
        <f t="shared" si="20"/>
        <v>0</v>
      </c>
      <c r="G79" s="478">
        <f t="shared" si="20"/>
        <v>0</v>
      </c>
      <c r="H79" s="478">
        <f t="shared" si="20"/>
        <v>0</v>
      </c>
      <c r="I79" s="478">
        <f t="shared" si="20"/>
        <v>0</v>
      </c>
      <c r="J79" s="478">
        <f t="shared" si="20"/>
        <v>0</v>
      </c>
      <c r="K79" s="478">
        <f t="shared" si="20"/>
        <v>0</v>
      </c>
      <c r="L79" s="478">
        <f t="shared" si="20"/>
        <v>0</v>
      </c>
      <c r="M79" s="478">
        <f t="shared" si="20"/>
        <v>0</v>
      </c>
      <c r="N79" s="478">
        <f>ROUND(SUM(M78*N16+N78*N17)/12,4)</f>
        <v>0</v>
      </c>
      <c r="O79" s="478"/>
      <c r="P79" s="478"/>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26">
        <f>'2. LRAMVA Threshold'!M102</f>
        <v>0</v>
      </c>
      <c r="D81" s="46"/>
      <c r="E81" s="46"/>
      <c r="F81" s="46"/>
      <c r="G81" s="46"/>
      <c r="H81" s="46"/>
      <c r="I81" s="46"/>
      <c r="J81" s="46"/>
      <c r="K81" s="46"/>
      <c r="L81" s="46"/>
      <c r="M81" s="46"/>
      <c r="N81" s="46"/>
      <c r="O81" s="46"/>
      <c r="P81" s="46"/>
    </row>
    <row r="82" spans="1:16" s="18" customFormat="1" outlineLevel="1">
      <c r="A82" s="4"/>
      <c r="B82" s="525" t="s">
        <v>506</v>
      </c>
      <c r="C82" s="927"/>
      <c r="D82" s="46"/>
      <c r="E82" s="46"/>
      <c r="F82" s="46"/>
      <c r="G82" s="46"/>
      <c r="H82" s="46"/>
      <c r="I82" s="46"/>
      <c r="J82" s="46"/>
      <c r="K82" s="46"/>
      <c r="L82" s="46"/>
      <c r="M82" s="46"/>
      <c r="N82" s="46"/>
      <c r="O82" s="46"/>
      <c r="P82" s="46"/>
    </row>
    <row r="83" spans="1:16" s="18" customFormat="1" outlineLevel="1">
      <c r="A83" s="4"/>
      <c r="B83" s="525" t="s">
        <v>507</v>
      </c>
      <c r="C83" s="927"/>
      <c r="D83" s="46"/>
      <c r="E83" s="46"/>
      <c r="F83" s="46"/>
      <c r="G83" s="46"/>
      <c r="H83" s="46"/>
      <c r="I83" s="46"/>
      <c r="J83" s="46"/>
      <c r="K83" s="46"/>
      <c r="L83" s="46"/>
      <c r="M83" s="46"/>
      <c r="N83" s="46"/>
      <c r="O83" s="46"/>
      <c r="P83" s="46"/>
    </row>
    <row r="84" spans="1:16" s="18" customFormat="1" outlineLevel="1">
      <c r="A84" s="4"/>
      <c r="B84" s="525" t="s">
        <v>485</v>
      </c>
      <c r="C84" s="927"/>
      <c r="D84" s="46"/>
      <c r="E84" s="46"/>
      <c r="F84" s="46"/>
      <c r="G84" s="46"/>
      <c r="H84" s="46"/>
      <c r="I84" s="46"/>
      <c r="J84" s="46"/>
      <c r="K84" s="46"/>
      <c r="L84" s="46"/>
      <c r="M84" s="46"/>
      <c r="N84" s="46"/>
      <c r="O84" s="46"/>
      <c r="P84" s="46"/>
    </row>
    <row r="85" spans="1:16" s="18" customFormat="1">
      <c r="A85" s="4"/>
      <c r="B85" s="525" t="s">
        <v>508</v>
      </c>
      <c r="C85" s="928"/>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65"/>
      <c r="P85" s="65"/>
    </row>
    <row r="86" spans="1:16" s="14" customFormat="1">
      <c r="A86" s="72"/>
      <c r="B86" s="484" t="s">
        <v>509</v>
      </c>
      <c r="C86" s="481"/>
      <c r="D86" s="71"/>
      <c r="E86" s="478">
        <f t="shared" ref="E86:N86" si="22">ROUND(SUM(D85*E16+E85*E17)/12,4)</f>
        <v>0</v>
      </c>
      <c r="F86" s="478">
        <f t="shared" si="22"/>
        <v>0</v>
      </c>
      <c r="G86" s="478">
        <f t="shared" si="22"/>
        <v>0</v>
      </c>
      <c r="H86" s="478">
        <f t="shared" si="22"/>
        <v>0</v>
      </c>
      <c r="I86" s="478">
        <f t="shared" si="22"/>
        <v>0</v>
      </c>
      <c r="J86" s="478">
        <f t="shared" si="22"/>
        <v>0</v>
      </c>
      <c r="K86" s="478">
        <f t="shared" si="22"/>
        <v>0</v>
      </c>
      <c r="L86" s="478">
        <f t="shared" si="22"/>
        <v>0</v>
      </c>
      <c r="M86" s="478">
        <f t="shared" si="22"/>
        <v>0</v>
      </c>
      <c r="N86" s="478">
        <f t="shared" si="22"/>
        <v>0</v>
      </c>
      <c r="O86" s="478"/>
      <c r="P86" s="478"/>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26">
        <f>'2. LRAMVA Threshold'!N102</f>
        <v>0</v>
      </c>
      <c r="D88" s="46"/>
      <c r="E88" s="46"/>
      <c r="F88" s="46"/>
      <c r="G88" s="46"/>
      <c r="H88" s="46"/>
      <c r="I88" s="46"/>
      <c r="J88" s="46"/>
      <c r="K88" s="46"/>
      <c r="L88" s="46"/>
      <c r="M88" s="46"/>
      <c r="N88" s="46"/>
      <c r="O88" s="46"/>
      <c r="P88" s="46"/>
    </row>
    <row r="89" spans="1:16" s="18" customFormat="1" outlineLevel="1">
      <c r="A89" s="4"/>
      <c r="B89" s="525" t="s">
        <v>506</v>
      </c>
      <c r="C89" s="927"/>
      <c r="D89" s="46"/>
      <c r="E89" s="46"/>
      <c r="F89" s="46"/>
      <c r="G89" s="46"/>
      <c r="H89" s="46"/>
      <c r="I89" s="46"/>
      <c r="J89" s="46"/>
      <c r="K89" s="46"/>
      <c r="L89" s="46"/>
      <c r="M89" s="46"/>
      <c r="N89" s="46"/>
      <c r="O89" s="46"/>
      <c r="P89" s="46"/>
    </row>
    <row r="90" spans="1:16" s="18" customFormat="1" outlineLevel="1">
      <c r="A90" s="4"/>
      <c r="B90" s="525" t="s">
        <v>507</v>
      </c>
      <c r="C90" s="927"/>
      <c r="D90" s="46"/>
      <c r="E90" s="46"/>
      <c r="F90" s="46"/>
      <c r="G90" s="46"/>
      <c r="H90" s="46"/>
      <c r="I90" s="46"/>
      <c r="J90" s="46"/>
      <c r="K90" s="46"/>
      <c r="L90" s="46"/>
      <c r="M90" s="46"/>
      <c r="N90" s="46"/>
      <c r="O90" s="46"/>
      <c r="P90" s="46"/>
    </row>
    <row r="91" spans="1:16" s="18" customFormat="1" outlineLevel="1">
      <c r="A91" s="4"/>
      <c r="B91" s="525" t="s">
        <v>485</v>
      </c>
      <c r="C91" s="927"/>
      <c r="D91" s="46"/>
      <c r="E91" s="46"/>
      <c r="F91" s="46"/>
      <c r="G91" s="46"/>
      <c r="H91" s="46"/>
      <c r="I91" s="46"/>
      <c r="J91" s="46"/>
      <c r="K91" s="46"/>
      <c r="L91" s="46"/>
      <c r="M91" s="46"/>
      <c r="N91" s="46"/>
      <c r="O91" s="46"/>
      <c r="P91" s="46"/>
    </row>
    <row r="92" spans="1:16" s="18" customFormat="1">
      <c r="A92" s="4"/>
      <c r="B92" s="525" t="s">
        <v>508</v>
      </c>
      <c r="C92" s="928"/>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65"/>
      <c r="P92" s="65"/>
    </row>
    <row r="93" spans="1:16" s="14" customFormat="1">
      <c r="A93" s="72"/>
      <c r="B93" s="484" t="s">
        <v>509</v>
      </c>
      <c r="C93" s="481"/>
      <c r="D93" s="71"/>
      <c r="E93" s="478">
        <f t="shared" ref="E93:M93" si="24">ROUND(SUM(D92*E16+E92*E17)/12,4)</f>
        <v>0</v>
      </c>
      <c r="F93" s="478">
        <f t="shared" si="24"/>
        <v>0</v>
      </c>
      <c r="G93" s="478">
        <f t="shared" si="24"/>
        <v>0</v>
      </c>
      <c r="H93" s="478">
        <f t="shared" si="24"/>
        <v>0</v>
      </c>
      <c r="I93" s="478">
        <f t="shared" si="24"/>
        <v>0</v>
      </c>
      <c r="J93" s="478">
        <f t="shared" si="24"/>
        <v>0</v>
      </c>
      <c r="K93" s="478">
        <f t="shared" si="24"/>
        <v>0</v>
      </c>
      <c r="L93" s="478">
        <f t="shared" si="24"/>
        <v>0</v>
      </c>
      <c r="M93" s="478">
        <f t="shared" si="24"/>
        <v>0</v>
      </c>
      <c r="N93" s="478">
        <f>ROUND(SUM(M92*N16+N92*N17)/12,4)</f>
        <v>0</v>
      </c>
      <c r="O93" s="478"/>
      <c r="P93" s="478"/>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26">
        <f>'2. LRAMVA Threshold'!O102</f>
        <v>0</v>
      </c>
      <c r="D95" s="46"/>
      <c r="E95" s="46"/>
      <c r="F95" s="46"/>
      <c r="G95" s="46"/>
      <c r="H95" s="46"/>
      <c r="I95" s="46"/>
      <c r="J95" s="46"/>
      <c r="K95" s="46"/>
      <c r="L95" s="46"/>
      <c r="M95" s="46"/>
      <c r="N95" s="46"/>
      <c r="O95" s="46"/>
      <c r="P95" s="46"/>
    </row>
    <row r="96" spans="1:16" s="18" customFormat="1" outlineLevel="1">
      <c r="A96" s="4"/>
      <c r="B96" s="525" t="s">
        <v>506</v>
      </c>
      <c r="C96" s="927"/>
      <c r="D96" s="46"/>
      <c r="E96" s="46"/>
      <c r="F96" s="46"/>
      <c r="G96" s="46"/>
      <c r="H96" s="46"/>
      <c r="I96" s="46"/>
      <c r="J96" s="46"/>
      <c r="K96" s="46"/>
      <c r="L96" s="46"/>
      <c r="M96" s="46"/>
      <c r="N96" s="46"/>
      <c r="O96" s="46"/>
      <c r="P96" s="46"/>
    </row>
    <row r="97" spans="1:16" s="18" customFormat="1" outlineLevel="1">
      <c r="A97" s="4"/>
      <c r="B97" s="525" t="s">
        <v>507</v>
      </c>
      <c r="C97" s="927"/>
      <c r="D97" s="46"/>
      <c r="E97" s="46"/>
      <c r="F97" s="46"/>
      <c r="G97" s="46"/>
      <c r="H97" s="46"/>
      <c r="I97" s="46"/>
      <c r="J97" s="46"/>
      <c r="K97" s="46"/>
      <c r="L97" s="46"/>
      <c r="M97" s="46"/>
      <c r="N97" s="46"/>
      <c r="O97" s="46"/>
      <c r="P97" s="46"/>
    </row>
    <row r="98" spans="1:16" s="18" customFormat="1" outlineLevel="1">
      <c r="A98" s="4"/>
      <c r="B98" s="525" t="s">
        <v>485</v>
      </c>
      <c r="C98" s="927"/>
      <c r="D98" s="46"/>
      <c r="E98" s="46"/>
      <c r="F98" s="46"/>
      <c r="G98" s="46"/>
      <c r="H98" s="46"/>
      <c r="I98" s="46"/>
      <c r="J98" s="46"/>
      <c r="K98" s="46"/>
      <c r="L98" s="46"/>
      <c r="M98" s="46"/>
      <c r="N98" s="46"/>
      <c r="O98" s="46"/>
      <c r="P98" s="46"/>
    </row>
    <row r="99" spans="1:16" s="18" customFormat="1">
      <c r="A99" s="4"/>
      <c r="B99" s="525" t="s">
        <v>508</v>
      </c>
      <c r="C99" s="928"/>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65"/>
      <c r="P99" s="65"/>
    </row>
    <row r="100" spans="1:16" s="14" customFormat="1">
      <c r="A100" s="72"/>
      <c r="B100" s="484" t="s">
        <v>509</v>
      </c>
      <c r="C100" s="481"/>
      <c r="D100" s="71"/>
      <c r="E100" s="478">
        <f t="shared" ref="E100:M100" si="26">ROUND(SUM(D99*E16+E99*E17)/12,4)</f>
        <v>0</v>
      </c>
      <c r="F100" s="478">
        <f t="shared" si="26"/>
        <v>0</v>
      </c>
      <c r="G100" s="478">
        <f t="shared" si="26"/>
        <v>0</v>
      </c>
      <c r="H100" s="478">
        <f t="shared" si="26"/>
        <v>0</v>
      </c>
      <c r="I100" s="478">
        <f t="shared" si="26"/>
        <v>0</v>
      </c>
      <c r="J100" s="478">
        <f t="shared" si="26"/>
        <v>0</v>
      </c>
      <c r="K100" s="478">
        <f t="shared" si="26"/>
        <v>0</v>
      </c>
      <c r="L100" s="478">
        <f t="shared" si="26"/>
        <v>0</v>
      </c>
      <c r="M100" s="478">
        <f t="shared" si="26"/>
        <v>0</v>
      </c>
      <c r="N100" s="478">
        <f>ROUND(SUM(M99*N16+N99*N17)/12,4)</f>
        <v>0</v>
      </c>
      <c r="O100" s="478"/>
      <c r="P100" s="478"/>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26">
        <f>'2. LRAMVA Threshold'!P102</f>
        <v>0</v>
      </c>
      <c r="D102" s="46"/>
      <c r="E102" s="46"/>
      <c r="F102" s="46"/>
      <c r="G102" s="46"/>
      <c r="H102" s="46"/>
      <c r="I102" s="46"/>
      <c r="J102" s="46"/>
      <c r="K102" s="46"/>
      <c r="L102" s="46"/>
      <c r="M102" s="46"/>
      <c r="N102" s="46"/>
      <c r="O102" s="46"/>
      <c r="P102" s="46"/>
    </row>
    <row r="103" spans="1:16" s="18" customFormat="1" outlineLevel="1">
      <c r="A103" s="4"/>
      <c r="B103" s="525" t="s">
        <v>506</v>
      </c>
      <c r="C103" s="927"/>
      <c r="D103" s="46"/>
      <c r="E103" s="46"/>
      <c r="F103" s="46"/>
      <c r="G103" s="46"/>
      <c r="H103" s="46"/>
      <c r="I103" s="46"/>
      <c r="J103" s="46"/>
      <c r="K103" s="46"/>
      <c r="L103" s="46"/>
      <c r="M103" s="46"/>
      <c r="N103" s="46"/>
      <c r="O103" s="46"/>
      <c r="P103" s="46"/>
    </row>
    <row r="104" spans="1:16" s="18" customFormat="1" outlineLevel="1">
      <c r="A104" s="4"/>
      <c r="B104" s="525" t="s">
        <v>507</v>
      </c>
      <c r="C104" s="927"/>
      <c r="D104" s="46"/>
      <c r="E104" s="46"/>
      <c r="F104" s="46"/>
      <c r="G104" s="46"/>
      <c r="H104" s="46"/>
      <c r="I104" s="46"/>
      <c r="J104" s="46"/>
      <c r="K104" s="46"/>
      <c r="L104" s="46"/>
      <c r="M104" s="46"/>
      <c r="N104" s="46"/>
      <c r="O104" s="46"/>
      <c r="P104" s="46"/>
    </row>
    <row r="105" spans="1:16" s="18" customFormat="1" outlineLevel="1">
      <c r="A105" s="4"/>
      <c r="B105" s="525" t="s">
        <v>485</v>
      </c>
      <c r="C105" s="927"/>
      <c r="D105" s="46"/>
      <c r="E105" s="46"/>
      <c r="F105" s="46"/>
      <c r="G105" s="46"/>
      <c r="H105" s="46"/>
      <c r="I105" s="46"/>
      <c r="J105" s="46"/>
      <c r="K105" s="46"/>
      <c r="L105" s="46"/>
      <c r="M105" s="46"/>
      <c r="N105" s="46"/>
      <c r="O105" s="46"/>
      <c r="P105" s="46"/>
    </row>
    <row r="106" spans="1:16" s="18" customFormat="1">
      <c r="A106" s="4"/>
      <c r="B106" s="525" t="s">
        <v>508</v>
      </c>
      <c r="C106" s="928"/>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65"/>
      <c r="P106" s="65"/>
    </row>
    <row r="107" spans="1:16" s="14" customFormat="1">
      <c r="A107" s="72"/>
      <c r="B107" s="484" t="s">
        <v>509</v>
      </c>
      <c r="C107" s="481"/>
      <c r="D107" s="71"/>
      <c r="E107" s="478">
        <f t="shared" ref="E107:M107" si="28">ROUND(SUM(D106*E16+E106*E17)/12,4)</f>
        <v>0</v>
      </c>
      <c r="F107" s="478">
        <f t="shared" si="28"/>
        <v>0</v>
      </c>
      <c r="G107" s="478">
        <f t="shared" si="28"/>
        <v>0</v>
      </c>
      <c r="H107" s="478">
        <f t="shared" si="28"/>
        <v>0</v>
      </c>
      <c r="I107" s="478">
        <f t="shared" si="28"/>
        <v>0</v>
      </c>
      <c r="J107" s="478">
        <f t="shared" si="28"/>
        <v>0</v>
      </c>
      <c r="K107" s="478">
        <f t="shared" si="28"/>
        <v>0</v>
      </c>
      <c r="L107" s="478">
        <f t="shared" si="28"/>
        <v>0</v>
      </c>
      <c r="M107" s="478">
        <f t="shared" si="28"/>
        <v>0</v>
      </c>
      <c r="N107" s="478">
        <f>ROUND(SUM(M106*N16+N106*N17)/12,4)</f>
        <v>0</v>
      </c>
      <c r="O107" s="478"/>
      <c r="P107" s="478"/>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26">
        <f>'2. LRAMVA Threshold'!Q102</f>
        <v>0</v>
      </c>
      <c r="D109" s="46"/>
      <c r="E109" s="46"/>
      <c r="F109" s="46"/>
      <c r="G109" s="46"/>
      <c r="H109" s="46"/>
      <c r="I109" s="46"/>
      <c r="J109" s="46"/>
      <c r="K109" s="46"/>
      <c r="L109" s="46"/>
      <c r="M109" s="46"/>
      <c r="N109" s="46"/>
      <c r="O109" s="46"/>
      <c r="P109" s="46"/>
    </row>
    <row r="110" spans="1:16" s="18" customFormat="1" outlineLevel="1">
      <c r="A110" s="4"/>
      <c r="B110" s="525" t="s">
        <v>506</v>
      </c>
      <c r="C110" s="927"/>
      <c r="D110" s="46"/>
      <c r="E110" s="46"/>
      <c r="F110" s="46"/>
      <c r="G110" s="46"/>
      <c r="H110" s="46"/>
      <c r="I110" s="46"/>
      <c r="J110" s="46"/>
      <c r="K110" s="46"/>
      <c r="L110" s="46"/>
      <c r="M110" s="46"/>
      <c r="N110" s="46"/>
      <c r="O110" s="46"/>
      <c r="P110" s="46"/>
    </row>
    <row r="111" spans="1:16" s="18" customFormat="1" outlineLevel="1">
      <c r="A111" s="4"/>
      <c r="B111" s="525" t="s">
        <v>507</v>
      </c>
      <c r="C111" s="927"/>
      <c r="D111" s="46"/>
      <c r="E111" s="46"/>
      <c r="F111" s="46"/>
      <c r="G111" s="46"/>
      <c r="H111" s="46"/>
      <c r="I111" s="46"/>
      <c r="J111" s="46"/>
      <c r="K111" s="46"/>
      <c r="L111" s="46"/>
      <c r="M111" s="46"/>
      <c r="N111" s="46"/>
      <c r="O111" s="46"/>
      <c r="P111" s="46"/>
    </row>
    <row r="112" spans="1:16" s="18" customFormat="1" outlineLevel="1">
      <c r="A112" s="4"/>
      <c r="B112" s="525" t="s">
        <v>485</v>
      </c>
      <c r="C112" s="927"/>
      <c r="D112" s="46"/>
      <c r="E112" s="46"/>
      <c r="F112" s="46"/>
      <c r="G112" s="46"/>
      <c r="H112" s="46"/>
      <c r="I112" s="46"/>
      <c r="J112" s="46"/>
      <c r="K112" s="46"/>
      <c r="L112" s="46"/>
      <c r="M112" s="46"/>
      <c r="N112" s="46"/>
      <c r="O112" s="46"/>
      <c r="P112" s="46"/>
    </row>
    <row r="113" spans="1:16" s="18" customFormat="1">
      <c r="A113" s="4"/>
      <c r="B113" s="525" t="s">
        <v>508</v>
      </c>
      <c r="C113" s="928"/>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65"/>
      <c r="P113" s="65"/>
    </row>
    <row r="114" spans="1:16" s="14" customFormat="1">
      <c r="A114" s="72"/>
      <c r="B114" s="484" t="s">
        <v>509</v>
      </c>
      <c r="C114" s="481"/>
      <c r="D114" s="71"/>
      <c r="E114" s="478">
        <f t="shared" ref="E114:M114" si="30">ROUND(SUM(D113*E16+E113*E17)/12,4)</f>
        <v>0</v>
      </c>
      <c r="F114" s="478">
        <f t="shared" si="30"/>
        <v>0</v>
      </c>
      <c r="G114" s="478">
        <f t="shared" si="30"/>
        <v>0</v>
      </c>
      <c r="H114" s="478">
        <f t="shared" si="30"/>
        <v>0</v>
      </c>
      <c r="I114" s="478">
        <f t="shared" si="30"/>
        <v>0</v>
      </c>
      <c r="J114" s="478">
        <f t="shared" si="30"/>
        <v>0</v>
      </c>
      <c r="K114" s="478">
        <f t="shared" si="30"/>
        <v>0</v>
      </c>
      <c r="L114" s="478">
        <f t="shared" si="30"/>
        <v>0</v>
      </c>
      <c r="M114" s="478">
        <f t="shared" si="30"/>
        <v>0</v>
      </c>
      <c r="N114" s="478">
        <f>ROUND(SUM(M113*N16+N113*N17)/12,4)</f>
        <v>0</v>
      </c>
      <c r="O114" s="478"/>
      <c r="P114" s="478"/>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602</v>
      </c>
      <c r="C116" s="96"/>
      <c r="D116" s="489"/>
      <c r="E116" s="489"/>
      <c r="F116" s="489"/>
      <c r="G116" s="489"/>
      <c r="H116" s="489"/>
      <c r="I116" s="489"/>
      <c r="J116" s="489"/>
      <c r="K116" s="489"/>
      <c r="L116" s="489"/>
      <c r="M116" s="489"/>
      <c r="N116" s="489"/>
      <c r="O116" s="489"/>
      <c r="P116" s="489"/>
    </row>
    <row r="119" spans="1:16" ht="15.75">
      <c r="B119" s="116" t="s">
        <v>479</v>
      </c>
      <c r="J119" s="18"/>
    </row>
    <row r="120" spans="1:16" s="14" customFormat="1" ht="75.75" customHeight="1">
      <c r="A120" s="72"/>
      <c r="B120" s="930" t="s">
        <v>653</v>
      </c>
      <c r="C120" s="930"/>
      <c r="D120" s="930"/>
      <c r="E120" s="930"/>
      <c r="F120" s="930"/>
      <c r="G120" s="930"/>
      <c r="H120" s="930"/>
      <c r="I120" s="930"/>
      <c r="J120" s="930"/>
      <c r="K120" s="930"/>
      <c r="L120" s="930"/>
      <c r="M120" s="930"/>
      <c r="N120" s="930"/>
      <c r="O120" s="930"/>
      <c r="P120" s="930"/>
    </row>
    <row r="121" spans="1:16" s="18" customFormat="1" ht="9" customHeight="1">
      <c r="A121" s="4"/>
      <c r="B121" s="116"/>
      <c r="C121" s="76"/>
    </row>
    <row r="122" spans="1:16" ht="63.75" customHeight="1">
      <c r="B122" s="241" t="s">
        <v>233</v>
      </c>
      <c r="C122" s="241" t="str">
        <f>'1.  LRAMVA Summary'!D53</f>
        <v>Residential</v>
      </c>
      <c r="D122" s="241" t="str">
        <f>'1.  LRAMVA Summary'!E53</f>
        <v>GS&lt;50 kW</v>
      </c>
      <c r="E122" s="241" t="str">
        <f>'1.  LRAMVA Summary'!F53</f>
        <v>GS 50 TO 1,499 KW</v>
      </c>
      <c r="F122" s="241" t="str">
        <f>'1.  LRAMVA Summary'!G53</f>
        <v>GS 1,500 TO 4,999</v>
      </c>
      <c r="G122" s="241" t="str">
        <f>'1.  LRAMVA Summary'!H53</f>
        <v>Large User</v>
      </c>
      <c r="H122" s="241" t="str">
        <f>'1.  LRAMVA Summary'!I53</f>
        <v>Unmetered Scattered Load</v>
      </c>
      <c r="I122" s="241" t="str">
        <f>'1.  LRAMVA Summary'!J53</f>
        <v>Streetlighting</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v>
      </c>
      <c r="H123" s="575" t="str">
        <f>'1.  LRAMVA Summary'!I54</f>
        <v>kWh</v>
      </c>
      <c r="I123" s="575" t="str">
        <f>'1.  LRAMVA Summary'!J54</f>
        <v>kW</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31">HLOOKUP(B124,$E$15:$P$114,23,FALSE)</f>
        <v>0</v>
      </c>
      <c r="F124" s="668">
        <f t="shared" ref="F124:F135" si="32">HLOOKUP(B124,$E$15:$P$114,30,FALSE)</f>
        <v>0</v>
      </c>
      <c r="G124" s="669">
        <f t="shared" ref="G124:G135" si="33">HLOOKUP(B124,$E$15:$P$114,37,FALSE)</f>
        <v>0</v>
      </c>
      <c r="H124" s="668">
        <f t="shared" ref="H124:H135" si="34">HLOOKUP(B124,$E$15:$P$114,44,FALSE)</f>
        <v>0</v>
      </c>
      <c r="I124" s="669">
        <f t="shared" ref="I124:I135" si="35">HLOOKUP(B124,$E$15:$P$114,51,FALSE)</f>
        <v>0</v>
      </c>
      <c r="J124" s="669">
        <f t="shared" ref="J124:J135" si="36">HLOOKUP(B124,$E$15:$P$114,58,FALSE)</f>
        <v>0</v>
      </c>
      <c r="K124" s="669">
        <f t="shared" ref="K124:K135" si="37">HLOOKUP(B124,$E$15:$P$114,65,FALSE)</f>
        <v>0</v>
      </c>
      <c r="L124" s="669">
        <f t="shared" ref="L124:L135" si="38">HLOOKUP(B124,$E$15:$P$114,72,FALSE)</f>
        <v>0</v>
      </c>
      <c r="M124" s="669">
        <f t="shared" ref="M124:M135" si="39">HLOOKUP(B124,$E$15:$P$114,79,FALSE)</f>
        <v>0</v>
      </c>
      <c r="N124" s="669">
        <f t="shared" ref="N124:N135" si="40">HLOOKUP(B124,$E$15:$P$114,86,FALSE)</f>
        <v>0</v>
      </c>
      <c r="O124" s="669">
        <f t="shared" ref="O124:O135" si="41">HLOOKUP(B124,$E$15:$P$114,93,FALSE)</f>
        <v>0</v>
      </c>
      <c r="P124" s="669">
        <f t="shared" ref="P124:P135" si="42">HLOOKUP(B124,$E$15:$P$114,100,FALSE)</f>
        <v>0</v>
      </c>
    </row>
    <row r="125" spans="1:16">
      <c r="B125" s="491">
        <v>2012</v>
      </c>
      <c r="C125" s="670">
        <f>HLOOKUP(B125,$E$15:$P$114,9,FALSE)</f>
        <v>0</v>
      </c>
      <c r="D125" s="671">
        <f>HLOOKUP(B125,$E$15:$P$114,16,FALSE)</f>
        <v>0</v>
      </c>
      <c r="E125" s="672">
        <f t="shared" si="31"/>
        <v>0</v>
      </c>
      <c r="F125" s="671">
        <f t="shared" si="32"/>
        <v>0</v>
      </c>
      <c r="G125" s="672">
        <f t="shared" si="33"/>
        <v>0</v>
      </c>
      <c r="H125" s="671">
        <f t="shared" si="34"/>
        <v>0</v>
      </c>
      <c r="I125" s="672">
        <f t="shared" si="35"/>
        <v>0</v>
      </c>
      <c r="J125" s="672">
        <f t="shared" si="36"/>
        <v>0</v>
      </c>
      <c r="K125" s="672">
        <f t="shared" si="37"/>
        <v>0</v>
      </c>
      <c r="L125" s="672">
        <f t="shared" si="38"/>
        <v>0</v>
      </c>
      <c r="M125" s="672">
        <f t="shared" si="39"/>
        <v>0</v>
      </c>
      <c r="N125" s="672">
        <f t="shared" si="40"/>
        <v>0</v>
      </c>
      <c r="O125" s="672">
        <f t="shared" si="41"/>
        <v>0</v>
      </c>
      <c r="P125" s="672">
        <f t="shared" si="42"/>
        <v>0</v>
      </c>
    </row>
    <row r="126" spans="1:16">
      <c r="B126" s="491">
        <v>2013</v>
      </c>
      <c r="C126" s="670">
        <f>HLOOKUP(B126,$E$15:$P$114,9,FALSE)</f>
        <v>0</v>
      </c>
      <c r="D126" s="671">
        <f>HLOOKUP(B126,$E$15:$P$114,16,FALSE)</f>
        <v>0</v>
      </c>
      <c r="E126" s="672">
        <f t="shared" si="31"/>
        <v>0</v>
      </c>
      <c r="F126" s="671">
        <f t="shared" si="32"/>
        <v>0</v>
      </c>
      <c r="G126" s="672">
        <f t="shared" si="33"/>
        <v>0</v>
      </c>
      <c r="H126" s="671">
        <f t="shared" si="34"/>
        <v>0</v>
      </c>
      <c r="I126" s="672">
        <f t="shared" si="35"/>
        <v>0</v>
      </c>
      <c r="J126" s="672">
        <f t="shared" si="36"/>
        <v>0</v>
      </c>
      <c r="K126" s="672">
        <f t="shared" si="37"/>
        <v>0</v>
      </c>
      <c r="L126" s="672">
        <f t="shared" si="38"/>
        <v>0</v>
      </c>
      <c r="M126" s="672">
        <f t="shared" si="39"/>
        <v>0</v>
      </c>
      <c r="N126" s="672">
        <f t="shared" si="40"/>
        <v>0</v>
      </c>
      <c r="O126" s="672">
        <f t="shared" si="41"/>
        <v>0</v>
      </c>
      <c r="P126" s="672">
        <f t="shared" si="42"/>
        <v>0</v>
      </c>
    </row>
    <row r="127" spans="1:16">
      <c r="B127" s="491">
        <v>2014</v>
      </c>
      <c r="C127" s="774">
        <f t="shared" ref="C127:C135" si="43">HLOOKUP(B127,$E$15:$P$114,9,FALSE)</f>
        <v>0</v>
      </c>
      <c r="D127" s="815">
        <f t="shared" ref="D127:D134" si="44">HLOOKUP(B127,$E$15:$P$114,16,FALSE)</f>
        <v>0</v>
      </c>
      <c r="E127" s="672">
        <f t="shared" si="31"/>
        <v>0</v>
      </c>
      <c r="F127" s="671">
        <f t="shared" si="32"/>
        <v>0</v>
      </c>
      <c r="G127" s="672">
        <f t="shared" si="33"/>
        <v>0</v>
      </c>
      <c r="H127" s="671">
        <f t="shared" si="34"/>
        <v>0</v>
      </c>
      <c r="I127" s="672">
        <f t="shared" si="35"/>
        <v>0</v>
      </c>
      <c r="J127" s="672">
        <f t="shared" si="36"/>
        <v>0</v>
      </c>
      <c r="K127" s="672">
        <f t="shared" si="37"/>
        <v>0</v>
      </c>
      <c r="L127" s="672">
        <f t="shared" si="38"/>
        <v>0</v>
      </c>
      <c r="M127" s="672">
        <f t="shared" si="39"/>
        <v>0</v>
      </c>
      <c r="N127" s="672">
        <f t="shared" si="40"/>
        <v>0</v>
      </c>
      <c r="O127" s="672">
        <f t="shared" si="41"/>
        <v>0</v>
      </c>
      <c r="P127" s="672">
        <f t="shared" si="42"/>
        <v>0</v>
      </c>
    </row>
    <row r="128" spans="1:16">
      <c r="B128" s="491">
        <v>2015</v>
      </c>
      <c r="C128" s="670">
        <f t="shared" si="43"/>
        <v>0</v>
      </c>
      <c r="D128" s="671">
        <f t="shared" si="44"/>
        <v>0</v>
      </c>
      <c r="E128" s="672">
        <f t="shared" si="31"/>
        <v>0</v>
      </c>
      <c r="F128" s="671">
        <f t="shared" si="32"/>
        <v>0</v>
      </c>
      <c r="G128" s="672">
        <f t="shared" si="33"/>
        <v>0</v>
      </c>
      <c r="H128" s="671">
        <f t="shared" si="34"/>
        <v>0</v>
      </c>
      <c r="I128" s="672">
        <f t="shared" si="35"/>
        <v>0</v>
      </c>
      <c r="J128" s="672">
        <f t="shared" si="36"/>
        <v>0</v>
      </c>
      <c r="K128" s="672">
        <f t="shared" si="37"/>
        <v>0</v>
      </c>
      <c r="L128" s="672">
        <f t="shared" si="38"/>
        <v>0</v>
      </c>
      <c r="M128" s="672">
        <f t="shared" si="39"/>
        <v>0</v>
      </c>
      <c r="N128" s="672">
        <f t="shared" si="40"/>
        <v>0</v>
      </c>
      <c r="O128" s="672">
        <f t="shared" si="41"/>
        <v>0</v>
      </c>
      <c r="P128" s="672">
        <f t="shared" si="42"/>
        <v>0</v>
      </c>
    </row>
    <row r="129" spans="1:16">
      <c r="B129" s="491">
        <v>2016</v>
      </c>
      <c r="C129" s="774">
        <f t="shared" si="43"/>
        <v>0</v>
      </c>
      <c r="D129" s="671">
        <f t="shared" si="44"/>
        <v>0</v>
      </c>
      <c r="E129" s="672">
        <f t="shared" si="31"/>
        <v>0</v>
      </c>
      <c r="F129" s="671">
        <f t="shared" si="32"/>
        <v>0</v>
      </c>
      <c r="G129" s="672">
        <f t="shared" si="33"/>
        <v>0</v>
      </c>
      <c r="H129" s="671">
        <f t="shared" si="34"/>
        <v>0</v>
      </c>
      <c r="I129" s="672">
        <f t="shared" si="35"/>
        <v>0</v>
      </c>
      <c r="J129" s="672">
        <f t="shared" si="36"/>
        <v>0</v>
      </c>
      <c r="K129" s="672">
        <f t="shared" si="37"/>
        <v>0</v>
      </c>
      <c r="L129" s="672">
        <f t="shared" si="38"/>
        <v>0</v>
      </c>
      <c r="M129" s="672">
        <f t="shared" si="39"/>
        <v>0</v>
      </c>
      <c r="N129" s="672">
        <f t="shared" si="40"/>
        <v>0</v>
      </c>
      <c r="O129" s="672">
        <f t="shared" si="41"/>
        <v>0</v>
      </c>
      <c r="P129" s="672">
        <f t="shared" si="42"/>
        <v>0</v>
      </c>
    </row>
    <row r="130" spans="1:16">
      <c r="B130" s="491">
        <v>2017</v>
      </c>
      <c r="C130" s="816">
        <f t="shared" si="43"/>
        <v>1.5100000000000001E-2</v>
      </c>
      <c r="D130" s="815">
        <f t="shared" si="44"/>
        <v>2.2700000000000001E-2</v>
      </c>
      <c r="E130" s="672">
        <f t="shared" si="31"/>
        <v>4.3244999999999996</v>
      </c>
      <c r="F130" s="671">
        <f t="shared" si="32"/>
        <v>3.9180999999999999</v>
      </c>
      <c r="G130" s="672">
        <f t="shared" si="33"/>
        <v>3.7199</v>
      </c>
      <c r="H130" s="671">
        <f t="shared" si="34"/>
        <v>2.2599999999999999E-2</v>
      </c>
      <c r="I130" s="672">
        <f t="shared" si="35"/>
        <v>5.6501000000000001</v>
      </c>
      <c r="J130" s="672">
        <f t="shared" si="36"/>
        <v>0</v>
      </c>
      <c r="K130" s="672">
        <f t="shared" si="37"/>
        <v>0</v>
      </c>
      <c r="L130" s="672">
        <f t="shared" si="38"/>
        <v>0</v>
      </c>
      <c r="M130" s="672">
        <f t="shared" si="39"/>
        <v>0</v>
      </c>
      <c r="N130" s="672">
        <f t="shared" si="40"/>
        <v>0</v>
      </c>
      <c r="O130" s="672">
        <f t="shared" si="41"/>
        <v>0</v>
      </c>
      <c r="P130" s="672">
        <f t="shared" si="42"/>
        <v>0</v>
      </c>
    </row>
    <row r="131" spans="1:16">
      <c r="B131" s="491">
        <v>2018</v>
      </c>
      <c r="C131" s="670">
        <f t="shared" si="43"/>
        <v>1.0500000000000001E-2</v>
      </c>
      <c r="D131" s="671">
        <f t="shared" si="44"/>
        <v>2.3800000000000002E-2</v>
      </c>
      <c r="E131" s="672">
        <f t="shared" si="31"/>
        <v>4.5850999999999997</v>
      </c>
      <c r="F131" s="671">
        <f t="shared" si="32"/>
        <v>4.1833999999999998</v>
      </c>
      <c r="G131" s="672">
        <f t="shared" si="33"/>
        <v>3.9710000000000001</v>
      </c>
      <c r="H131" s="671">
        <f t="shared" si="34"/>
        <v>2.35E-2</v>
      </c>
      <c r="I131" s="672">
        <f t="shared" si="35"/>
        <v>5.9757999999999996</v>
      </c>
      <c r="J131" s="672">
        <f t="shared" si="36"/>
        <v>0</v>
      </c>
      <c r="K131" s="672">
        <f t="shared" si="37"/>
        <v>0</v>
      </c>
      <c r="L131" s="672">
        <f t="shared" si="38"/>
        <v>0</v>
      </c>
      <c r="M131" s="672">
        <f t="shared" si="39"/>
        <v>0</v>
      </c>
      <c r="N131" s="672">
        <f t="shared" si="40"/>
        <v>0</v>
      </c>
      <c r="O131" s="672">
        <f t="shared" si="41"/>
        <v>0</v>
      </c>
      <c r="P131" s="672">
        <f t="shared" si="42"/>
        <v>0</v>
      </c>
    </row>
    <row r="132" spans="1:16">
      <c r="B132" s="491">
        <v>2019</v>
      </c>
      <c r="C132" s="670">
        <f t="shared" si="43"/>
        <v>5.4000000000000003E-3</v>
      </c>
      <c r="D132" s="671">
        <f t="shared" si="44"/>
        <v>2.46E-2</v>
      </c>
      <c r="E132" s="672">
        <f t="shared" si="31"/>
        <v>4.7679999999999998</v>
      </c>
      <c r="F132" s="671">
        <f t="shared" si="32"/>
        <v>4.3608000000000002</v>
      </c>
      <c r="G132" s="672">
        <f t="shared" si="33"/>
        <v>4.1440000000000001</v>
      </c>
      <c r="H132" s="671">
        <f t="shared" si="34"/>
        <v>2.4E-2</v>
      </c>
      <c r="I132" s="672">
        <f t="shared" si="35"/>
        <v>6.2053000000000003</v>
      </c>
      <c r="J132" s="672">
        <f t="shared" si="36"/>
        <v>0</v>
      </c>
      <c r="K132" s="672">
        <f t="shared" si="37"/>
        <v>0</v>
      </c>
      <c r="L132" s="672">
        <f t="shared" si="38"/>
        <v>0</v>
      </c>
      <c r="M132" s="672">
        <f t="shared" si="39"/>
        <v>0</v>
      </c>
      <c r="N132" s="672">
        <f t="shared" si="40"/>
        <v>0</v>
      </c>
      <c r="O132" s="672">
        <f t="shared" si="41"/>
        <v>0</v>
      </c>
      <c r="P132" s="672">
        <f t="shared" si="42"/>
        <v>0</v>
      </c>
    </row>
    <row r="133" spans="1:16">
      <c r="B133" s="491">
        <v>2020</v>
      </c>
      <c r="C133" s="774">
        <f t="shared" si="43"/>
        <v>0</v>
      </c>
      <c r="D133" s="815">
        <f t="shared" si="44"/>
        <v>2.5000000000000001E-2</v>
      </c>
      <c r="E133" s="672">
        <f t="shared" si="31"/>
        <v>4.8760000000000003</v>
      </c>
      <c r="F133" s="671">
        <f t="shared" si="32"/>
        <v>4.4561999999999999</v>
      </c>
      <c r="G133" s="672">
        <f t="shared" si="33"/>
        <v>4.2422000000000004</v>
      </c>
      <c r="H133" s="671">
        <f t="shared" si="34"/>
        <v>2.4199999999999999E-2</v>
      </c>
      <c r="I133" s="672">
        <f t="shared" si="35"/>
        <v>6.3414000000000001</v>
      </c>
      <c r="J133" s="672">
        <f t="shared" si="36"/>
        <v>0</v>
      </c>
      <c r="K133" s="672">
        <f t="shared" si="37"/>
        <v>0</v>
      </c>
      <c r="L133" s="672">
        <f t="shared" si="38"/>
        <v>0</v>
      </c>
      <c r="M133" s="672">
        <f t="shared" si="39"/>
        <v>0</v>
      </c>
      <c r="N133" s="672">
        <f t="shared" si="40"/>
        <v>0</v>
      </c>
      <c r="O133" s="672">
        <f t="shared" si="41"/>
        <v>0</v>
      </c>
      <c r="P133" s="672">
        <f t="shared" si="42"/>
        <v>0</v>
      </c>
    </row>
    <row r="134" spans="1:16" s="18" customFormat="1">
      <c r="A134" s="4"/>
      <c r="B134" s="773">
        <v>2021</v>
      </c>
      <c r="C134" s="670">
        <f t="shared" si="43"/>
        <v>0</v>
      </c>
      <c r="D134" s="671">
        <f t="shared" si="44"/>
        <v>0</v>
      </c>
      <c r="E134" s="776">
        <f t="shared" si="31"/>
        <v>0</v>
      </c>
      <c r="F134" s="775">
        <f t="shared" si="32"/>
        <v>0</v>
      </c>
      <c r="G134" s="776">
        <f t="shared" si="33"/>
        <v>0</v>
      </c>
      <c r="H134" s="775">
        <f t="shared" si="34"/>
        <v>0</v>
      </c>
      <c r="I134" s="776">
        <f t="shared" si="35"/>
        <v>0</v>
      </c>
      <c r="J134" s="776">
        <f t="shared" si="36"/>
        <v>0</v>
      </c>
      <c r="K134" s="776">
        <f t="shared" si="37"/>
        <v>0</v>
      </c>
      <c r="L134" s="776">
        <f t="shared" si="38"/>
        <v>0</v>
      </c>
      <c r="M134" s="776">
        <f t="shared" si="39"/>
        <v>0</v>
      </c>
      <c r="N134" s="776">
        <f t="shared" si="40"/>
        <v>0</v>
      </c>
      <c r="O134" s="776">
        <f t="shared" si="41"/>
        <v>0</v>
      </c>
      <c r="P134" s="776">
        <f t="shared" si="42"/>
        <v>0</v>
      </c>
    </row>
    <row r="135" spans="1:16" s="18" customFormat="1">
      <c r="A135" s="4"/>
      <c r="B135" s="770">
        <v>2022</v>
      </c>
      <c r="C135" s="819">
        <f t="shared" si="43"/>
        <v>0</v>
      </c>
      <c r="D135" s="817">
        <f>HLOOKUP(B135,$E$15:$P$114,16,FALSE)</f>
        <v>0</v>
      </c>
      <c r="E135" s="772">
        <f t="shared" si="31"/>
        <v>0</v>
      </c>
      <c r="F135" s="771">
        <f t="shared" si="32"/>
        <v>0</v>
      </c>
      <c r="G135" s="772">
        <f t="shared" si="33"/>
        <v>0</v>
      </c>
      <c r="H135" s="771">
        <f t="shared" si="34"/>
        <v>0</v>
      </c>
      <c r="I135" s="772">
        <f t="shared" si="35"/>
        <v>0</v>
      </c>
      <c r="J135" s="772">
        <f t="shared" si="36"/>
        <v>0</v>
      </c>
      <c r="K135" s="772">
        <f t="shared" si="37"/>
        <v>0</v>
      </c>
      <c r="L135" s="772">
        <f t="shared" si="38"/>
        <v>0</v>
      </c>
      <c r="M135" s="772">
        <f t="shared" si="39"/>
        <v>0</v>
      </c>
      <c r="N135" s="772">
        <f t="shared" si="40"/>
        <v>0</v>
      </c>
      <c r="O135" s="772">
        <f t="shared" si="41"/>
        <v>0</v>
      </c>
      <c r="P135" s="772">
        <f t="shared" si="42"/>
        <v>0</v>
      </c>
    </row>
    <row r="136" spans="1:16" ht="18.75" customHeight="1">
      <c r="B136" s="488" t="s">
        <v>617</v>
      </c>
      <c r="C136" s="818"/>
      <c r="D136" s="587"/>
      <c r="E136" s="588"/>
      <c r="F136" s="587"/>
      <c r="G136" s="587"/>
      <c r="H136" s="587"/>
      <c r="I136" s="587"/>
      <c r="J136" s="587"/>
      <c r="K136" s="587"/>
      <c r="L136" s="587"/>
      <c r="M136" s="587"/>
      <c r="N136" s="587"/>
      <c r="O136" s="587"/>
      <c r="P136" s="587"/>
    </row>
    <row r="138" spans="1:16">
      <c r="B138" s="581" t="s">
        <v>521</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4"/>
  <sheetViews>
    <sheetView topLeftCell="A547" zoomScale="70" zoomScaleNormal="70" zoomScaleSheetLayoutView="80" zoomScalePageLayoutView="85" workbookViewId="0">
      <selection activeCell="A560" sqref="A560"/>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hidden="1" customWidth="1" outlineLevel="1"/>
    <col min="9" max="20" width="9" style="250" hidden="1" customWidth="1" outlineLevel="1"/>
    <col min="21" max="21" width="12.42578125" style="250" hidden="1" customWidth="1" outlineLevel="1"/>
    <col min="22" max="22" width="17.5703125" style="250" customWidth="1" collapsed="1"/>
    <col min="23" max="38" width="9.42578125" style="250" hidden="1" customWidth="1" outlineLevel="1"/>
    <col min="39" max="39" width="14" style="252" customWidth="1" collapsed="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40" t="s">
        <v>170</v>
      </c>
      <c r="C3" s="254" t="s">
        <v>174</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40"/>
      <c r="C4" s="258" t="s">
        <v>171</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34" t="s">
        <v>546</v>
      </c>
      <c r="D5" s="935"/>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40" t="s">
        <v>500</v>
      </c>
      <c r="C7" s="941" t="s">
        <v>882</v>
      </c>
      <c r="D7" s="941"/>
      <c r="E7" s="941"/>
      <c r="F7" s="941"/>
      <c r="G7" s="941"/>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424"/>
      <c r="AN7" s="424"/>
      <c r="AO7" s="424"/>
      <c r="AP7" s="424"/>
      <c r="AQ7" s="424"/>
      <c r="AR7" s="424"/>
      <c r="AS7" s="424"/>
      <c r="AT7" s="424"/>
      <c r="AU7" s="424"/>
      <c r="AV7" s="424"/>
      <c r="AW7" s="424"/>
      <c r="AX7" s="424"/>
      <c r="AY7" s="424"/>
      <c r="AZ7" s="424"/>
      <c r="BA7" s="424"/>
    </row>
    <row r="8" spans="1:53" s="268" customFormat="1" ht="58.5" customHeight="1">
      <c r="A8" s="498"/>
      <c r="B8" s="940"/>
      <c r="C8" s="941" t="s">
        <v>564</v>
      </c>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424"/>
      <c r="AN8" s="424"/>
      <c r="AO8" s="424"/>
      <c r="AP8" s="424"/>
      <c r="AQ8" s="424"/>
      <c r="AR8" s="424"/>
      <c r="AS8" s="424"/>
      <c r="AT8" s="424"/>
      <c r="AU8" s="424"/>
      <c r="AV8" s="424"/>
      <c r="AW8" s="424"/>
      <c r="AX8" s="424"/>
      <c r="AY8" s="424"/>
      <c r="AZ8" s="424"/>
      <c r="BA8" s="424"/>
    </row>
    <row r="9" spans="1:53" s="268" customFormat="1" ht="57.75" customHeight="1">
      <c r="A9" s="498"/>
      <c r="B9" s="270"/>
      <c r="C9" s="941" t="s">
        <v>563</v>
      </c>
      <c r="D9" s="941"/>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424"/>
      <c r="AN9" s="424"/>
      <c r="AO9" s="424"/>
      <c r="AP9" s="424"/>
      <c r="AQ9" s="424"/>
      <c r="AR9" s="424"/>
      <c r="AS9" s="424"/>
      <c r="AT9" s="424"/>
      <c r="AU9" s="424"/>
      <c r="AV9" s="424"/>
      <c r="AW9" s="424"/>
      <c r="AX9" s="424"/>
      <c r="AY9" s="424"/>
      <c r="AZ9" s="424"/>
      <c r="BA9" s="424"/>
    </row>
    <row r="10" spans="1:53" ht="41.25" customHeight="1">
      <c r="B10" s="272"/>
      <c r="C10" s="941" t="s">
        <v>619</v>
      </c>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424"/>
      <c r="AN10" s="424"/>
      <c r="AO10" s="424"/>
      <c r="AP10" s="424"/>
      <c r="AQ10" s="424"/>
      <c r="AR10" s="424"/>
      <c r="AS10" s="424"/>
      <c r="AT10" s="424"/>
      <c r="AU10" s="424"/>
      <c r="AV10" s="424"/>
      <c r="AW10" s="424"/>
      <c r="AX10" s="424"/>
      <c r="AY10" s="424"/>
      <c r="AZ10" s="424"/>
      <c r="BA10" s="424"/>
    </row>
    <row r="11" spans="1:53" ht="53.25" customHeight="1">
      <c r="C11" s="941" t="s">
        <v>607</v>
      </c>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40" t="s">
        <v>522</v>
      </c>
      <c r="C13" s="580" t="s">
        <v>517</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40"/>
      <c r="C14" s="580" t="s">
        <v>518</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519</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520</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239</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36" t="s">
        <v>210</v>
      </c>
      <c r="C19" s="938" t="s">
        <v>33</v>
      </c>
      <c r="D19" s="281" t="s">
        <v>419</v>
      </c>
      <c r="E19" s="947" t="s">
        <v>208</v>
      </c>
      <c r="F19" s="948"/>
      <c r="G19" s="948"/>
      <c r="H19" s="948"/>
      <c r="I19" s="948"/>
      <c r="J19" s="948"/>
      <c r="K19" s="948"/>
      <c r="L19" s="948"/>
      <c r="M19" s="948"/>
      <c r="N19" s="948"/>
      <c r="O19" s="948"/>
      <c r="P19" s="948"/>
      <c r="Q19" s="948"/>
      <c r="R19" s="948"/>
      <c r="S19" s="948"/>
      <c r="T19" s="949"/>
      <c r="U19" s="945" t="s">
        <v>212</v>
      </c>
      <c r="V19" s="281" t="s">
        <v>420</v>
      </c>
      <c r="W19" s="942" t="s">
        <v>211</v>
      </c>
      <c r="X19" s="943"/>
      <c r="Y19" s="943"/>
      <c r="Z19" s="943"/>
      <c r="AA19" s="943"/>
      <c r="AB19" s="943"/>
      <c r="AC19" s="943"/>
      <c r="AD19" s="943"/>
      <c r="AE19" s="943"/>
      <c r="AF19" s="943"/>
      <c r="AG19" s="943"/>
      <c r="AH19" s="943"/>
      <c r="AI19" s="943"/>
      <c r="AJ19" s="943"/>
      <c r="AK19" s="943"/>
      <c r="AL19" s="950"/>
      <c r="AM19" s="942" t="s">
        <v>241</v>
      </c>
      <c r="AN19" s="943"/>
      <c r="AO19" s="943"/>
      <c r="AP19" s="943"/>
      <c r="AQ19" s="943"/>
      <c r="AR19" s="943"/>
      <c r="AS19" s="943"/>
      <c r="AT19" s="943"/>
      <c r="AU19" s="943"/>
      <c r="AV19" s="943"/>
      <c r="AW19" s="943"/>
      <c r="AX19" s="943"/>
      <c r="AY19" s="943"/>
      <c r="AZ19" s="943"/>
      <c r="BA19" s="944"/>
    </row>
    <row r="20" spans="1:53" s="280" customFormat="1" ht="59.25" customHeight="1">
      <c r="A20" s="498"/>
      <c r="B20" s="937"/>
      <c r="C20" s="939"/>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46"/>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TO 1,499 KW</v>
      </c>
      <c r="AP20" s="283" t="str">
        <f>'1.  LRAMVA Summary'!G53</f>
        <v>GS 1,500 TO 4,999</v>
      </c>
      <c r="AQ20" s="283" t="str">
        <f>'1.  LRAMVA Summary'!H53</f>
        <v>Large User</v>
      </c>
      <c r="AR20" s="283" t="str">
        <f>'1.  LRAMVA Summary'!I53</f>
        <v>Unmetered Scattered Load</v>
      </c>
      <c r="AS20" s="283" t="str">
        <f>'1.  LRAMVA Summary'!J53</f>
        <v>Streetlighting</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kWh</v>
      </c>
      <c r="AS21" s="288" t="str">
        <f>'1.  LRAMVA Summary'!J54</f>
        <v>kW</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213</v>
      </c>
      <c r="C23" s="288" t="s">
        <v>162</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213</v>
      </c>
      <c r="C26" s="288" t="s">
        <v>162</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213</v>
      </c>
      <c r="C29" s="288" t="s">
        <v>162</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213</v>
      </c>
      <c r="C32" s="288" t="s">
        <v>162</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213</v>
      </c>
      <c r="C35" s="288" t="s">
        <v>162</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213</v>
      </c>
      <c r="C38" s="288" t="s">
        <v>162</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213</v>
      </c>
      <c r="C41" s="288" t="s">
        <v>162</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480</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213</v>
      </c>
      <c r="C44" s="288" t="s">
        <v>162</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213</v>
      </c>
      <c r="C47" s="288" t="s">
        <v>162</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213</v>
      </c>
      <c r="C51" s="288" t="s">
        <v>162</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213</v>
      </c>
      <c r="C54" s="288" t="s">
        <v>162</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213</v>
      </c>
      <c r="C57" s="288" t="s">
        <v>162</v>
      </c>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213</v>
      </c>
      <c r="C60" s="288" t="s">
        <v>162</v>
      </c>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213</v>
      </c>
      <c r="C63" s="288" t="s">
        <v>162</v>
      </c>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481</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213</v>
      </c>
      <c r="C66" s="288" t="s">
        <v>162</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482</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213</v>
      </c>
      <c r="C69" s="288" t="s">
        <v>162</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213</v>
      </c>
      <c r="C72" s="288" t="s">
        <v>162</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213</v>
      </c>
      <c r="C76" s="288" t="s">
        <v>162</v>
      </c>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213</v>
      </c>
      <c r="C79" s="288" t="s">
        <v>162</v>
      </c>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213</v>
      </c>
      <c r="C82" s="288" t="s">
        <v>162</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213</v>
      </c>
      <c r="C85" s="288" t="s">
        <v>162</v>
      </c>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213</v>
      </c>
      <c r="C88" s="288" t="s">
        <v>162</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213</v>
      </c>
      <c r="C92" s="288" t="s">
        <v>162</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9"/>
      <c r="B94" s="285" t="s">
        <v>483</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213</v>
      </c>
      <c r="C96" s="288" t="s">
        <v>162</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213</v>
      </c>
      <c r="C99" s="288" t="s">
        <v>162</v>
      </c>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213</v>
      </c>
      <c r="C103" s="288" t="s">
        <v>162</v>
      </c>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213</v>
      </c>
      <c r="C106" s="288" t="s">
        <v>162</v>
      </c>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213</v>
      </c>
      <c r="C109" s="288" t="s">
        <v>162</v>
      </c>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213</v>
      </c>
      <c r="C112" s="288" t="s">
        <v>162</v>
      </c>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484</v>
      </c>
      <c r="C114" s="288" t="s">
        <v>25</v>
      </c>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213</v>
      </c>
      <c r="C115" s="288" t="s">
        <v>162</v>
      </c>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8"/>
      <c r="B117" s="285" t="s">
        <v>485</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486</v>
      </c>
      <c r="C118" s="288" t="s">
        <v>25</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213</v>
      </c>
      <c r="C119" s="288" t="s">
        <v>162</v>
      </c>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487</v>
      </c>
      <c r="C121" s="288" t="s">
        <v>25</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213</v>
      </c>
      <c r="C122" s="288" t="s">
        <v>162</v>
      </c>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488</v>
      </c>
      <c r="C124" s="288" t="s">
        <v>25</v>
      </c>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213</v>
      </c>
      <c r="C125" s="288" t="s">
        <v>162</v>
      </c>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8"/>
      <c r="B127" s="324" t="s">
        <v>236</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237</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Threshold'!$B$101:$Q$112,3,FALSE)</f>
        <v>0</v>
      </c>
      <c r="AN128" s="325">
        <f>HLOOKUP(AN20,'2. LRAMVA Threshold'!$B$101:$Q$112,3,FALSE)</f>
        <v>0</v>
      </c>
      <c r="AO128" s="325">
        <f>HLOOKUP(AO20,'2. LRAMVA Threshold'!$B$101:$Q$112,3,FALSE)</f>
        <v>0</v>
      </c>
      <c r="AP128" s="325">
        <f>HLOOKUP(AP20,'2. LRAMVA Threshold'!$B$101:$Q$112,3,FALSE)</f>
        <v>0</v>
      </c>
      <c r="AQ128" s="325">
        <f>HLOOKUP(AQ20,'2. LRAMVA Threshold'!$B$101:$Q$112,3,FALSE)</f>
        <v>0</v>
      </c>
      <c r="AR128" s="325">
        <f>HLOOKUP(AR20,'2. LRAMVA Threshold'!$B$101:$Q$112,3,FALSE)</f>
        <v>0</v>
      </c>
      <c r="AS128" s="325">
        <f>HLOOKUP(AS20,'2. LRAMVA Threshold'!$B$101:$Q$112,3,FALSE)</f>
        <v>0</v>
      </c>
      <c r="AT128" s="325">
        <f>HLOOKUP(AT20,'2. LRAMVA Threshold'!$B$101:$Q$112,3,FALSE)</f>
        <v>0</v>
      </c>
      <c r="AU128" s="325">
        <f>HLOOKUP(AU20,'2. LRAMVA Threshold'!$B$101:$Q$112,3,FALSE)</f>
        <v>0</v>
      </c>
      <c r="AV128" s="325">
        <f>HLOOKUP(AV20,'2. LRAMVA Threshold'!$B$101:$Q$112,3,FALSE)</f>
        <v>0</v>
      </c>
      <c r="AW128" s="325">
        <f>HLOOKUP(AW20,'2. LRAMVA Threshold'!$B$101:$Q$112,3,FALSE)</f>
        <v>0</v>
      </c>
      <c r="AX128" s="325">
        <f>HLOOKUP(AX20,'2. LRAMVA Threshold'!$B$101:$Q$112,3,FALSE)</f>
        <v>0</v>
      </c>
      <c r="AY128" s="325">
        <f>HLOOKUP(AY20,'2. LRAMVA Threshold'!$B$101:$Q$112,3,FALSE)</f>
        <v>0</v>
      </c>
      <c r="AZ128" s="325">
        <f>HLOOKUP(AZ20,'2. LRAMVA Threshold'!$B$101:$Q$112,3,FALSE)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163</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0">
        <f>HLOOKUP(AM$20,'3.  Distribution Rates'!$C$122:$P$133,3,FALSE)</f>
        <v>0</v>
      </c>
      <c r="AN130" s="820">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251</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209</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254</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214</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215</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216</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217</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218</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219</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220</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221</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222</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822</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823</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824</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825</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826</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827</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828</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1"/>
      <c r="BB150" s="363"/>
    </row>
    <row r="151" spans="1:54" ht="15">
      <c r="B151" s="737"/>
      <c r="C151" s="353"/>
      <c r="D151" s="738"/>
      <c r="E151" s="738"/>
      <c r="F151" s="738"/>
      <c r="G151" s="738"/>
      <c r="H151" s="738"/>
      <c r="I151" s="738"/>
      <c r="J151" s="738"/>
      <c r="K151" s="738"/>
      <c r="L151" s="738"/>
      <c r="M151" s="738"/>
      <c r="N151" s="738"/>
      <c r="O151" s="738"/>
      <c r="P151" s="738"/>
      <c r="Q151" s="738"/>
      <c r="R151" s="738"/>
      <c r="S151" s="738"/>
      <c r="T151" s="738"/>
      <c r="U151" s="738"/>
      <c r="V151" s="739"/>
      <c r="W151" s="740"/>
      <c r="X151" s="741"/>
      <c r="Y151" s="739"/>
      <c r="Z151" s="301"/>
      <c r="AA151" s="386"/>
      <c r="AB151" s="386"/>
      <c r="AC151" s="739"/>
      <c r="AD151" s="739"/>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37"/>
      <c r="C152" s="353"/>
      <c r="D152" s="738"/>
      <c r="E152" s="738"/>
      <c r="F152" s="738"/>
      <c r="G152" s="738"/>
      <c r="H152" s="738"/>
      <c r="I152" s="738"/>
      <c r="J152" s="738"/>
      <c r="K152" s="738"/>
      <c r="L152" s="738"/>
      <c r="M152" s="738"/>
      <c r="N152" s="738"/>
      <c r="O152" s="738"/>
      <c r="P152" s="738"/>
      <c r="Q152" s="738"/>
      <c r="R152" s="738"/>
      <c r="S152" s="738"/>
      <c r="T152" s="738"/>
      <c r="U152" s="738"/>
      <c r="V152" s="739"/>
      <c r="W152" s="740"/>
      <c r="X152" s="741"/>
      <c r="Y152" s="739"/>
      <c r="Z152" s="301"/>
      <c r="AA152" s="386"/>
      <c r="AB152" s="386"/>
      <c r="AC152" s="739"/>
      <c r="AD152" s="739"/>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37"/>
      <c r="C153" s="353"/>
      <c r="D153" s="738"/>
      <c r="E153" s="738"/>
      <c r="F153" s="738"/>
      <c r="G153" s="738"/>
      <c r="H153" s="738"/>
      <c r="I153" s="738"/>
      <c r="J153" s="738"/>
      <c r="K153" s="738"/>
      <c r="L153" s="738"/>
      <c r="M153" s="738"/>
      <c r="N153" s="738"/>
      <c r="O153" s="738"/>
      <c r="P153" s="738"/>
      <c r="Q153" s="738"/>
      <c r="R153" s="738"/>
      <c r="S153" s="738"/>
      <c r="T153" s="738"/>
      <c r="U153" s="738"/>
      <c r="V153" s="739"/>
      <c r="W153" s="740"/>
      <c r="X153" s="741"/>
      <c r="Y153" s="739"/>
      <c r="Z153" s="301"/>
      <c r="AA153" s="386"/>
      <c r="AB153" s="386"/>
      <c r="AC153" s="739"/>
      <c r="AD153" s="739"/>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581</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240</v>
      </c>
      <c r="C156" s="278"/>
      <c r="D156" s="579" t="s">
        <v>521</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36" t="s">
        <v>210</v>
      </c>
      <c r="C157" s="938" t="s">
        <v>33</v>
      </c>
      <c r="D157" s="281" t="s">
        <v>419</v>
      </c>
      <c r="E157" s="947" t="s">
        <v>208</v>
      </c>
      <c r="F157" s="948"/>
      <c r="G157" s="948"/>
      <c r="H157" s="948"/>
      <c r="I157" s="948"/>
      <c r="J157" s="948"/>
      <c r="K157" s="948"/>
      <c r="L157" s="948"/>
      <c r="M157" s="948"/>
      <c r="N157" s="948"/>
      <c r="O157" s="948"/>
      <c r="P157" s="948"/>
      <c r="Q157" s="948"/>
      <c r="R157" s="948"/>
      <c r="S157" s="948"/>
      <c r="T157" s="949"/>
      <c r="U157" s="945" t="s">
        <v>212</v>
      </c>
      <c r="V157" s="281" t="s">
        <v>420</v>
      </c>
      <c r="W157" s="942" t="s">
        <v>211</v>
      </c>
      <c r="X157" s="943"/>
      <c r="Y157" s="943"/>
      <c r="Z157" s="943"/>
      <c r="AA157" s="943"/>
      <c r="AB157" s="943"/>
      <c r="AC157" s="943"/>
      <c r="AD157" s="943"/>
      <c r="AE157" s="943"/>
      <c r="AF157" s="943"/>
      <c r="AG157" s="943"/>
      <c r="AH157" s="943"/>
      <c r="AI157" s="943"/>
      <c r="AJ157" s="943"/>
      <c r="AK157" s="943"/>
      <c r="AL157" s="950"/>
      <c r="AM157" s="942" t="s">
        <v>241</v>
      </c>
      <c r="AN157" s="943"/>
      <c r="AO157" s="943"/>
      <c r="AP157" s="943"/>
      <c r="AQ157" s="943"/>
      <c r="AR157" s="943"/>
      <c r="AS157" s="943"/>
      <c r="AT157" s="943"/>
      <c r="AU157" s="943"/>
      <c r="AV157" s="943"/>
      <c r="AW157" s="943"/>
      <c r="AX157" s="943"/>
      <c r="AY157" s="943"/>
      <c r="AZ157" s="943"/>
      <c r="BA157" s="944"/>
    </row>
    <row r="158" spans="1:54" ht="60.75" customHeight="1">
      <c r="B158" s="937"/>
      <c r="C158" s="939"/>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46"/>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TO 1,499 KW</v>
      </c>
      <c r="AP158" s="282" t="str">
        <f>'1.  LRAMVA Summary'!G53</f>
        <v>GS 1,500 TO 4,999</v>
      </c>
      <c r="AQ158" s="282" t="str">
        <f>'1.  LRAMVA Summary'!H53</f>
        <v>Large User</v>
      </c>
      <c r="AR158" s="282" t="str">
        <f>'1.  LRAMVA Summary'!I53</f>
        <v>Unmetered Scattered Load</v>
      </c>
      <c r="AS158" s="282" t="str">
        <f>'1.  LRAMVA Summary'!J53</f>
        <v>Streetlighting</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kWh</v>
      </c>
      <c r="AS159" s="288" t="str">
        <f>'1.  LRAMVA Summary'!J54</f>
        <v>kW</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242</v>
      </c>
      <c r="C161" s="288" t="s">
        <v>162</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242</v>
      </c>
      <c r="C164" s="288" t="s">
        <v>162</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242</v>
      </c>
      <c r="C167" s="288" t="s">
        <v>162</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242</v>
      </c>
      <c r="C170" s="288" t="s">
        <v>162</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242</v>
      </c>
      <c r="C173" s="288" t="s">
        <v>162</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242</v>
      </c>
      <c r="C176" s="288" t="s">
        <v>162</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242</v>
      </c>
      <c r="C179" s="288" t="s">
        <v>162</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480</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242</v>
      </c>
      <c r="C182" s="288" t="s">
        <v>162</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242</v>
      </c>
      <c r="C185" s="288" t="s">
        <v>162</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242</v>
      </c>
      <c r="C189" s="288" t="s">
        <v>162</v>
      </c>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242</v>
      </c>
      <c r="C192" s="288" t="s">
        <v>162</v>
      </c>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242</v>
      </c>
      <c r="C195" s="288" t="s">
        <v>162</v>
      </c>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242</v>
      </c>
      <c r="C198" s="288" t="s">
        <v>162</v>
      </c>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242</v>
      </c>
      <c r="C201" s="288" t="s">
        <v>162</v>
      </c>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481</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242</v>
      </c>
      <c r="C204" s="288" t="s">
        <v>162</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482</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242</v>
      </c>
      <c r="C207" s="288" t="s">
        <v>162</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242</v>
      </c>
      <c r="C210" s="288" t="s">
        <v>162</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242</v>
      </c>
      <c r="C214" s="288" t="s">
        <v>162</v>
      </c>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242</v>
      </c>
      <c r="C217" s="288" t="s">
        <v>162</v>
      </c>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242</v>
      </c>
      <c r="C220" s="288" t="s">
        <v>162</v>
      </c>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242</v>
      </c>
      <c r="C223" s="288" t="s">
        <v>162</v>
      </c>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242</v>
      </c>
      <c r="C226" s="288" t="s">
        <v>162</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242</v>
      </c>
      <c r="C230" s="288" t="s">
        <v>162</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9"/>
      <c r="B232" s="285" t="s">
        <v>483</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242</v>
      </c>
      <c r="C234" s="288" t="s">
        <v>162</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242</v>
      </c>
      <c r="C237" s="288" t="s">
        <v>162</v>
      </c>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242</v>
      </c>
      <c r="C241" s="288" t="s">
        <v>162</v>
      </c>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242</v>
      </c>
      <c r="C244" s="288" t="s">
        <v>162</v>
      </c>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242</v>
      </c>
      <c r="C247" s="288" t="s">
        <v>162</v>
      </c>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242</v>
      </c>
      <c r="C250" s="288" t="s">
        <v>162</v>
      </c>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484</v>
      </c>
      <c r="C252" s="288" t="s">
        <v>25</v>
      </c>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242</v>
      </c>
      <c r="C253" s="288" t="s">
        <v>162</v>
      </c>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8"/>
      <c r="B255" s="285" t="s">
        <v>485</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486</v>
      </c>
      <c r="C256" s="288" t="s">
        <v>25</v>
      </c>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242</v>
      </c>
      <c r="C257" s="288" t="s">
        <v>162</v>
      </c>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487</v>
      </c>
      <c r="C259" s="288" t="s">
        <v>25</v>
      </c>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242</v>
      </c>
      <c r="C260" s="288" t="s">
        <v>162</v>
      </c>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488</v>
      </c>
      <c r="C262" s="288" t="s">
        <v>25</v>
      </c>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242</v>
      </c>
      <c r="C263" s="288" t="s">
        <v>162</v>
      </c>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243</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244</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Threshold'!$B$101:$Q$112,4,FALSE)</f>
        <v>0</v>
      </c>
      <c r="AN266" s="325">
        <f>HLOOKUP(AN158,'2. LRAMVA Threshold'!$B$101:$Q$112,4,FALSE)</f>
        <v>0</v>
      </c>
      <c r="AO266" s="325">
        <f>HLOOKUP(AO158,'2. LRAMVA Threshold'!$B$101:$Q$112,4,FALSE)</f>
        <v>0</v>
      </c>
      <c r="AP266" s="325">
        <f>HLOOKUP(AP158,'2. LRAMVA Threshold'!$B$101:$Q$112,4,FALSE)</f>
        <v>0</v>
      </c>
      <c r="AQ266" s="325">
        <f>HLOOKUP(AQ158,'2. LRAMVA Threshold'!$B$101:$Q$112,4,FALSE)</f>
        <v>0</v>
      </c>
      <c r="AR266" s="325">
        <f>HLOOKUP(AR158,'2. LRAMVA Threshold'!$B$101:$Q$112,4,FALSE)</f>
        <v>0</v>
      </c>
      <c r="AS266" s="325">
        <f>HLOOKUP(AS158,'2. LRAMVA Threshold'!$B$101:$Q$112,4,FALSE)</f>
        <v>0</v>
      </c>
      <c r="AT266" s="325">
        <f>HLOOKUP(AT158,'2. LRAMVA Threshold'!$B$101:$Q$112,4,FALSE)</f>
        <v>0</v>
      </c>
      <c r="AU266" s="325">
        <f>HLOOKUP(AU158,'2. LRAMVA Threshold'!$B$101:$Q$112,4,FALSE)</f>
        <v>0</v>
      </c>
      <c r="AV266" s="325">
        <f>HLOOKUP(AV158,'2. LRAMVA Threshold'!$B$101:$Q$112,4,FALSE)</f>
        <v>0</v>
      </c>
      <c r="AW266" s="325">
        <f>HLOOKUP(AW158,'2. LRAMVA Threshold'!$B$101:$Q$112,4,FALSE)</f>
        <v>0</v>
      </c>
      <c r="AX266" s="325">
        <f>HLOOKUP(AX158,'2. LRAMVA Threshold'!$B$101:$Q$112,4,FALSE)</f>
        <v>0</v>
      </c>
      <c r="AY266" s="325">
        <f>HLOOKUP(AY158,'2. LRAMVA Threshold'!$B$101:$Q$112,4,FALSE)</f>
        <v>0</v>
      </c>
      <c r="AZ266" s="325">
        <f>HLOOKUP(AZ158,'2. LRAMVA Threshold'!$B$101:$Q$112,4,FALSE)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164</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0">
        <f>HLOOKUP(AM$20,'3.  Distribution Rates'!$C$122:$P$133,4,FALSE)</f>
        <v>0</v>
      </c>
      <c r="AN268" s="820">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153</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154</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252</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245</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253</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188</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189</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190</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191</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192</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193</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901</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902</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903</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904</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905</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906</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907</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581</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246</v>
      </c>
      <c r="C292" s="278"/>
      <c r="D292" s="581" t="s">
        <v>521</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36" t="s">
        <v>210</v>
      </c>
      <c r="C293" s="938" t="s">
        <v>33</v>
      </c>
      <c r="D293" s="281" t="s">
        <v>419</v>
      </c>
      <c r="E293" s="947" t="s">
        <v>208</v>
      </c>
      <c r="F293" s="948"/>
      <c r="G293" s="948"/>
      <c r="H293" s="948"/>
      <c r="I293" s="948"/>
      <c r="J293" s="948"/>
      <c r="K293" s="948"/>
      <c r="L293" s="948"/>
      <c r="M293" s="948"/>
      <c r="N293" s="948"/>
      <c r="O293" s="948"/>
      <c r="P293" s="948"/>
      <c r="Q293" s="948"/>
      <c r="R293" s="948"/>
      <c r="S293" s="948"/>
      <c r="T293" s="949"/>
      <c r="U293" s="945" t="s">
        <v>212</v>
      </c>
      <c r="V293" s="281" t="s">
        <v>420</v>
      </c>
      <c r="W293" s="942" t="s">
        <v>211</v>
      </c>
      <c r="X293" s="943"/>
      <c r="Y293" s="943"/>
      <c r="Z293" s="943"/>
      <c r="AA293" s="943"/>
      <c r="AB293" s="943"/>
      <c r="AC293" s="943"/>
      <c r="AD293" s="943"/>
      <c r="AE293" s="943"/>
      <c r="AF293" s="943"/>
      <c r="AG293" s="943"/>
      <c r="AH293" s="943"/>
      <c r="AI293" s="943"/>
      <c r="AJ293" s="943"/>
      <c r="AK293" s="943"/>
      <c r="AL293" s="950"/>
      <c r="AM293" s="942" t="s">
        <v>241</v>
      </c>
      <c r="AN293" s="943"/>
      <c r="AO293" s="943"/>
      <c r="AP293" s="943"/>
      <c r="AQ293" s="943"/>
      <c r="AR293" s="943"/>
      <c r="AS293" s="943"/>
      <c r="AT293" s="943"/>
      <c r="AU293" s="943"/>
      <c r="AV293" s="943"/>
      <c r="AW293" s="943"/>
      <c r="AX293" s="943"/>
      <c r="AY293" s="943"/>
      <c r="AZ293" s="943"/>
      <c r="BA293" s="944"/>
    </row>
    <row r="294" spans="1:53" ht="60.75" customHeight="1">
      <c r="B294" s="937"/>
      <c r="C294" s="939"/>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46"/>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TO 1,499 KW</v>
      </c>
      <c r="AP294" s="282" t="str">
        <f>'1.  LRAMVA Summary'!G53</f>
        <v>GS 1,500 TO 4,999</v>
      </c>
      <c r="AQ294" s="282" t="str">
        <f>'1.  LRAMVA Summary'!H53</f>
        <v>Large User</v>
      </c>
      <c r="AR294" s="282" t="str">
        <f>'1.  LRAMVA Summary'!I53</f>
        <v>Unmetered Scattered Load</v>
      </c>
      <c r="AS294" s="282" t="str">
        <f>'1.  LRAMVA Summary'!J53</f>
        <v>Streetlighting</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kWh</v>
      </c>
      <c r="AS295" s="288" t="str">
        <f>'1.  LRAMVA Summary'!J54</f>
        <v>kW</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247</v>
      </c>
      <c r="C297" s="288" t="s">
        <v>162</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247</v>
      </c>
      <c r="C300" s="288" t="s">
        <v>162</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247</v>
      </c>
      <c r="C303" s="288" t="s">
        <v>162</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247</v>
      </c>
      <c r="C306" s="288" t="s">
        <v>162</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247</v>
      </c>
      <c r="C309" s="288" t="s">
        <v>162</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247</v>
      </c>
      <c r="C312" s="288" t="s">
        <v>162</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247</v>
      </c>
      <c r="C315" s="288" t="s">
        <v>162</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480</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247</v>
      </c>
      <c r="C318" s="288" t="s">
        <v>162</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247</v>
      </c>
      <c r="C321" s="288" t="s">
        <v>162</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247</v>
      </c>
      <c r="C325" s="288" t="s">
        <v>162</v>
      </c>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247</v>
      </c>
      <c r="C328" s="288" t="s">
        <v>162</v>
      </c>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247</v>
      </c>
      <c r="C331" s="288" t="s">
        <v>162</v>
      </c>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247</v>
      </c>
      <c r="C334" s="288" t="s">
        <v>162</v>
      </c>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247</v>
      </c>
      <c r="C337" s="288" t="s">
        <v>162</v>
      </c>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481</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247</v>
      </c>
      <c r="C340" s="288" t="s">
        <v>162</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482</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247</v>
      </c>
      <c r="C343" s="288" t="s">
        <v>162</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247</v>
      </c>
      <c r="C346" s="288" t="s">
        <v>162</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247</v>
      </c>
      <c r="C350" s="288" t="s">
        <v>162</v>
      </c>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247</v>
      </c>
      <c r="C353" s="288" t="s">
        <v>162</v>
      </c>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247</v>
      </c>
      <c r="C356" s="288" t="s">
        <v>162</v>
      </c>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247</v>
      </c>
      <c r="C359" s="288" t="s">
        <v>162</v>
      </c>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247</v>
      </c>
      <c r="C362" s="288" t="s">
        <v>162</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247</v>
      </c>
      <c r="C366" s="288" t="s">
        <v>162</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9"/>
      <c r="B368" s="285" t="s">
        <v>483</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247</v>
      </c>
      <c r="C370" s="288" t="s">
        <v>162</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247</v>
      </c>
      <c r="C373" s="288" t="s">
        <v>162</v>
      </c>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247</v>
      </c>
      <c r="C377" s="288" t="s">
        <v>162</v>
      </c>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247</v>
      </c>
      <c r="C380" s="288" t="s">
        <v>162</v>
      </c>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247</v>
      </c>
      <c r="C383" s="288" t="s">
        <v>162</v>
      </c>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247</v>
      </c>
      <c r="C386" s="288" t="s">
        <v>162</v>
      </c>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484</v>
      </c>
      <c r="C388" s="288" t="s">
        <v>25</v>
      </c>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247</v>
      </c>
      <c r="C389" s="288" t="s">
        <v>162</v>
      </c>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8"/>
      <c r="B391" s="285" t="s">
        <v>485</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486</v>
      </c>
      <c r="C392" s="288" t="s">
        <v>25</v>
      </c>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247</v>
      </c>
      <c r="C393" s="288" t="s">
        <v>162</v>
      </c>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487</v>
      </c>
      <c r="C395" s="288" t="s">
        <v>25</v>
      </c>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247</v>
      </c>
      <c r="C396" s="288" t="s">
        <v>162</v>
      </c>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488</v>
      </c>
      <c r="C398" s="288" t="s">
        <v>25</v>
      </c>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247</v>
      </c>
      <c r="C399" s="288" t="s">
        <v>162</v>
      </c>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248</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249</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Threshold'!$B$101:$Q$112,5,FALSE)</f>
        <v>0</v>
      </c>
      <c r="AN402" s="325">
        <f>HLOOKUP(AN294,'2. LRAMVA Threshold'!$B$101:$Q$112,5,FALSE)</f>
        <v>0</v>
      </c>
      <c r="AO402" s="325">
        <f>HLOOKUP(AO294,'2. LRAMVA Threshold'!$B$101:$Q$112,5,FALSE)</f>
        <v>0</v>
      </c>
      <c r="AP402" s="325">
        <f>HLOOKUP(AP294,'2. LRAMVA Threshold'!$B$101:$Q$112,5,FALSE)</f>
        <v>0</v>
      </c>
      <c r="AQ402" s="325">
        <f>HLOOKUP(AQ294,'2. LRAMVA Threshold'!$B$101:$Q$112,5,FALSE)</f>
        <v>0</v>
      </c>
      <c r="AR402" s="325">
        <f>HLOOKUP(AR294,'2. LRAMVA Threshold'!$B$101:$Q$112,5,FALSE)</f>
        <v>0</v>
      </c>
      <c r="AS402" s="325">
        <f>HLOOKUP(AS294,'2. LRAMVA Threshold'!$B$101:$Q$112,5,FALSE)</f>
        <v>0</v>
      </c>
      <c r="AT402" s="325">
        <f>HLOOKUP(AT294,'2. LRAMVA Threshold'!$B$101:$Q$112,5,FALSE)</f>
        <v>0</v>
      </c>
      <c r="AU402" s="325">
        <f>HLOOKUP(AU294,'2. LRAMVA Threshold'!$B$101:$Q$112,5,FALSE)</f>
        <v>0</v>
      </c>
      <c r="AV402" s="325">
        <f>HLOOKUP(AV294,'2. LRAMVA Threshold'!$B$101:$Q$112,5,FALSE)</f>
        <v>0</v>
      </c>
      <c r="AW402" s="325">
        <f>HLOOKUP(AW294,'2. LRAMVA Threshold'!$B$101:$Q$112,5,FALSE)</f>
        <v>0</v>
      </c>
      <c r="AX402" s="325">
        <f>HLOOKUP(AX294,'2. LRAMVA Threshold'!$B$101:$Q$112,5,FALSE)</f>
        <v>0</v>
      </c>
      <c r="AY402" s="325">
        <f>HLOOKUP(AY294,'2. LRAMVA Threshold'!$B$101:$Q$112,5,FALSE)</f>
        <v>0</v>
      </c>
      <c r="AZ402" s="325">
        <f>HLOOKUP(AZ294,'2. LRAMVA Threshold'!$B$101:$Q$112,5,FALSE)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165</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0">
        <f>HLOOKUP(AM$20,'3.  Distribution Rates'!$C$122:$P$133,5,FALSE)</f>
        <v>0</v>
      </c>
      <c r="AN404" s="820">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155</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156</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157</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255</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250</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262</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194</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195</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196</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197</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198</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199</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910</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911</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912</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913</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914</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75" customHeight="1">
      <c r="B424" s="377" t="s">
        <v>909</v>
      </c>
      <c r="C424" s="398"/>
      <c r="D424" s="399"/>
      <c r="E424" s="399"/>
      <c r="F424" s="399"/>
      <c r="G424" s="399"/>
      <c r="H424" s="399"/>
      <c r="I424" s="399"/>
      <c r="J424" s="399"/>
      <c r="K424" s="399"/>
      <c r="L424" s="399"/>
      <c r="M424" s="399"/>
      <c r="N424" s="378"/>
      <c r="O424" s="378"/>
      <c r="P424" s="378"/>
      <c r="Q424" s="378"/>
      <c r="R424" s="378"/>
      <c r="S424" s="378"/>
      <c r="T424" s="378"/>
      <c r="U424" s="399"/>
      <c r="V424" s="400"/>
      <c r="W424" s="401"/>
      <c r="X424" s="401"/>
      <c r="Y424" s="400"/>
      <c r="Z424" s="402"/>
      <c r="AA424" s="400"/>
      <c r="AB424" s="400"/>
      <c r="AC424" s="379"/>
      <c r="AD424" s="379"/>
      <c r="AE424" s="381"/>
      <c r="AF424" s="381"/>
      <c r="AG424" s="381"/>
      <c r="AH424" s="381"/>
      <c r="AI424" s="381"/>
      <c r="AJ424" s="381"/>
      <c r="AK424" s="381"/>
      <c r="AL424" s="381"/>
      <c r="AM424" s="323">
        <f>SUMPRODUCT($Q$296:$Q$399,AM296:AM399)</f>
        <v>0</v>
      </c>
      <c r="AN424" s="323">
        <f>SUMPRODUCT($Q$296:$Q$399,AN296:AN399)</f>
        <v>0</v>
      </c>
      <c r="AO424" s="323">
        <f>IF(AO295="kW",SUMPRODUCT($U$296:$U$399,$AI$296:$AI$399,AO296:AO399),SUMPRODUCT($Q$296:$Q$399,AO296:AO399))</f>
        <v>0</v>
      </c>
      <c r="AP424" s="323">
        <f t="shared" ref="AP424:AZ424" si="148">IF(AP295="kW",SUMPRODUCT($U$296:$U$399,$AI$296:$AI$399,AP296:AP399),SUMPRODUCT($Q$296:$Q$399,AP296:AP399))</f>
        <v>0</v>
      </c>
      <c r="AQ424" s="323">
        <f t="shared" si="148"/>
        <v>0</v>
      </c>
      <c r="AR424" s="323">
        <f t="shared" si="148"/>
        <v>0</v>
      </c>
      <c r="AS424" s="323">
        <f t="shared" si="148"/>
        <v>0</v>
      </c>
      <c r="AT424" s="323">
        <f t="shared" si="148"/>
        <v>0</v>
      </c>
      <c r="AU424" s="323">
        <f t="shared" si="148"/>
        <v>0</v>
      </c>
      <c r="AV424" s="323">
        <f t="shared" si="148"/>
        <v>0</v>
      </c>
      <c r="AW424" s="323">
        <f t="shared" si="148"/>
        <v>0</v>
      </c>
      <c r="AX424" s="323">
        <f t="shared" si="148"/>
        <v>0</v>
      </c>
      <c r="AY424" s="323">
        <f t="shared" si="148"/>
        <v>0</v>
      </c>
      <c r="AZ424" s="323">
        <f t="shared" si="148"/>
        <v>0</v>
      </c>
      <c r="BA424" s="382"/>
    </row>
    <row r="425" spans="1:54" ht="21.75" customHeight="1">
      <c r="B425" s="364" t="s">
        <v>581</v>
      </c>
      <c r="C425" s="383"/>
      <c r="D425" s="384"/>
      <c r="E425" s="384"/>
      <c r="F425" s="384"/>
      <c r="G425" s="384"/>
      <c r="H425" s="384"/>
      <c r="I425" s="384"/>
      <c r="J425" s="384"/>
      <c r="K425" s="384"/>
      <c r="L425" s="384"/>
      <c r="M425" s="384"/>
      <c r="N425" s="384"/>
      <c r="O425" s="384"/>
      <c r="P425" s="384"/>
      <c r="Q425" s="384"/>
      <c r="R425" s="384"/>
      <c r="S425" s="384"/>
      <c r="T425" s="384"/>
      <c r="U425" s="384"/>
      <c r="V425" s="384"/>
      <c r="W425" s="384"/>
      <c r="X425" s="384"/>
      <c r="Y425" s="384"/>
      <c r="Z425" s="367"/>
      <c r="AA425" s="368"/>
      <c r="AB425" s="384"/>
      <c r="AC425" s="384"/>
      <c r="AD425" s="384"/>
      <c r="AE425" s="384"/>
      <c r="AF425" s="384"/>
      <c r="AG425" s="384"/>
      <c r="AH425" s="384"/>
      <c r="AI425" s="384"/>
      <c r="AJ425" s="384"/>
      <c r="AK425" s="384"/>
      <c r="AL425" s="384"/>
      <c r="AM425" s="385"/>
      <c r="AN425" s="385"/>
      <c r="AO425" s="385"/>
      <c r="AP425" s="385"/>
      <c r="AQ425" s="385"/>
      <c r="AR425" s="385"/>
      <c r="AS425" s="385"/>
      <c r="AT425" s="385"/>
      <c r="AU425" s="385"/>
      <c r="AV425" s="385"/>
      <c r="AW425" s="385"/>
      <c r="AX425" s="385"/>
      <c r="AY425" s="385"/>
      <c r="AZ425" s="385"/>
      <c r="BA425" s="385"/>
      <c r="BB425" s="386"/>
    </row>
    <row r="427" spans="1:54" ht="15.75">
      <c r="B427" s="277" t="s">
        <v>256</v>
      </c>
      <c r="C427" s="278"/>
      <c r="D427" s="579" t="s">
        <v>516</v>
      </c>
      <c r="F427" s="579"/>
      <c r="V427" s="278"/>
      <c r="AM427" s="267"/>
      <c r="AN427" s="264"/>
      <c r="AO427" s="264"/>
      <c r="AP427" s="264"/>
      <c r="AQ427" s="264"/>
      <c r="AR427" s="264"/>
      <c r="AS427" s="264"/>
      <c r="AT427" s="264"/>
      <c r="AU427" s="264"/>
      <c r="AV427" s="264"/>
      <c r="AW427" s="264"/>
      <c r="AX427" s="264"/>
      <c r="AY427" s="264"/>
      <c r="AZ427" s="264"/>
      <c r="BA427" s="279"/>
    </row>
    <row r="428" spans="1:54" ht="36" customHeight="1">
      <c r="B428" s="936" t="s">
        <v>210</v>
      </c>
      <c r="C428" s="938" t="s">
        <v>33</v>
      </c>
      <c r="D428" s="281" t="s">
        <v>419</v>
      </c>
      <c r="E428" s="947" t="s">
        <v>208</v>
      </c>
      <c r="F428" s="948"/>
      <c r="G428" s="948"/>
      <c r="H428" s="948"/>
      <c r="I428" s="948"/>
      <c r="J428" s="948"/>
      <c r="K428" s="948"/>
      <c r="L428" s="948"/>
      <c r="M428" s="948"/>
      <c r="N428" s="948"/>
      <c r="O428" s="948"/>
      <c r="P428" s="948"/>
      <c r="Q428" s="948"/>
      <c r="R428" s="948"/>
      <c r="S428" s="948"/>
      <c r="T428" s="949"/>
      <c r="U428" s="945" t="s">
        <v>212</v>
      </c>
      <c r="V428" s="281" t="s">
        <v>420</v>
      </c>
      <c r="W428" s="942" t="s">
        <v>211</v>
      </c>
      <c r="X428" s="943"/>
      <c r="Y428" s="943"/>
      <c r="Z428" s="943"/>
      <c r="AA428" s="943"/>
      <c r="AB428" s="943"/>
      <c r="AC428" s="943"/>
      <c r="AD428" s="943"/>
      <c r="AE428" s="943"/>
      <c r="AF428" s="943"/>
      <c r="AG428" s="943"/>
      <c r="AH428" s="943"/>
      <c r="AI428" s="943"/>
      <c r="AJ428" s="943"/>
      <c r="AK428" s="943"/>
      <c r="AL428" s="950"/>
      <c r="AM428" s="942" t="s">
        <v>241</v>
      </c>
      <c r="AN428" s="943"/>
      <c r="AO428" s="943"/>
      <c r="AP428" s="943"/>
      <c r="AQ428" s="943"/>
      <c r="AR428" s="943"/>
      <c r="AS428" s="943"/>
      <c r="AT428" s="943"/>
      <c r="AU428" s="943"/>
      <c r="AV428" s="943"/>
      <c r="AW428" s="943"/>
      <c r="AX428" s="943"/>
      <c r="AY428" s="943"/>
      <c r="AZ428" s="943"/>
      <c r="BA428" s="944"/>
    </row>
    <row r="429" spans="1:54" ht="45.75" customHeight="1">
      <c r="B429" s="937"/>
      <c r="C429" s="939"/>
      <c r="D429" s="282">
        <v>2014</v>
      </c>
      <c r="E429" s="282">
        <v>2015</v>
      </c>
      <c r="F429" s="282">
        <v>2016</v>
      </c>
      <c r="G429" s="282">
        <v>2017</v>
      </c>
      <c r="H429" s="282">
        <v>2018</v>
      </c>
      <c r="I429" s="282">
        <v>2019</v>
      </c>
      <c r="J429" s="282">
        <v>2020</v>
      </c>
      <c r="K429" s="282">
        <v>2021</v>
      </c>
      <c r="L429" s="282">
        <v>2022</v>
      </c>
      <c r="M429" s="282">
        <v>2023</v>
      </c>
      <c r="N429" s="282">
        <v>2024</v>
      </c>
      <c r="O429" s="282">
        <v>2025</v>
      </c>
      <c r="P429" s="282">
        <v>2026</v>
      </c>
      <c r="Q429" s="282">
        <v>2027</v>
      </c>
      <c r="R429" s="282">
        <v>2028</v>
      </c>
      <c r="S429" s="282">
        <v>2029</v>
      </c>
      <c r="T429" s="282">
        <v>2030</v>
      </c>
      <c r="U429" s="946"/>
      <c r="V429" s="282">
        <v>2014</v>
      </c>
      <c r="W429" s="282">
        <v>2015</v>
      </c>
      <c r="X429" s="282">
        <v>2016</v>
      </c>
      <c r="Y429" s="282">
        <v>2017</v>
      </c>
      <c r="Z429" s="282">
        <v>2018</v>
      </c>
      <c r="AA429" s="282">
        <v>2019</v>
      </c>
      <c r="AB429" s="282">
        <v>2020</v>
      </c>
      <c r="AC429" s="282">
        <v>2021</v>
      </c>
      <c r="AD429" s="282">
        <v>2022</v>
      </c>
      <c r="AE429" s="282">
        <v>2023</v>
      </c>
      <c r="AF429" s="282">
        <v>2024</v>
      </c>
      <c r="AG429" s="282">
        <v>2025</v>
      </c>
      <c r="AH429" s="282">
        <v>2026</v>
      </c>
      <c r="AI429" s="282">
        <v>2027</v>
      </c>
      <c r="AJ429" s="282">
        <v>2028</v>
      </c>
      <c r="AK429" s="282">
        <v>2029</v>
      </c>
      <c r="AL429" s="282">
        <v>2030</v>
      </c>
      <c r="AM429" s="282" t="str">
        <f>'1.  LRAMVA Summary'!D53</f>
        <v>Residential</v>
      </c>
      <c r="AN429" s="282" t="str">
        <f>'1.  LRAMVA Summary'!E53</f>
        <v>GS&lt;50 kW</v>
      </c>
      <c r="AO429" s="282" t="str">
        <f>'1.  LRAMVA Summary'!F53</f>
        <v>GS 50 TO 1,499 KW</v>
      </c>
      <c r="AP429" s="282" t="str">
        <f>'1.  LRAMVA Summary'!G53</f>
        <v>GS 1,500 TO 4,999</v>
      </c>
      <c r="AQ429" s="282" t="str">
        <f>'1.  LRAMVA Summary'!H53</f>
        <v>Large User</v>
      </c>
      <c r="AR429" s="282" t="str">
        <f>'1.  LRAMVA Summary'!I53</f>
        <v>Unmetered Scattered Load</v>
      </c>
      <c r="AS429" s="282" t="str">
        <f>'1.  LRAMVA Summary'!J53</f>
        <v>Streetlighting</v>
      </c>
      <c r="AT429" s="282" t="str">
        <f>'1.  LRAMVA Summary'!K53</f>
        <v/>
      </c>
      <c r="AU429" s="282" t="str">
        <f>'1.  LRAMVA Summary'!L53</f>
        <v/>
      </c>
      <c r="AV429" s="282" t="str">
        <f>'1.  LRAMVA Summary'!M53</f>
        <v/>
      </c>
      <c r="AW429" s="282" t="str">
        <f>'1.  LRAMVA Summary'!N53</f>
        <v/>
      </c>
      <c r="AX429" s="282" t="str">
        <f>'1.  LRAMVA Summary'!O53</f>
        <v/>
      </c>
      <c r="AY429" s="282" t="str">
        <f>'1.  LRAMVA Summary'!P53</f>
        <v/>
      </c>
      <c r="AZ429" s="282" t="str">
        <f>'1.  LRAMVA Summary'!Q53</f>
        <v/>
      </c>
      <c r="BA429" s="284" t="str">
        <f>'1.  LRAMVA Summary'!R53</f>
        <v>Total</v>
      </c>
    </row>
    <row r="430" spans="1:54" ht="15.75" customHeight="1">
      <c r="A430" s="499"/>
      <c r="B430" s="285" t="s">
        <v>0</v>
      </c>
      <c r="C430" s="286"/>
      <c r="D430" s="286"/>
      <c r="E430" s="286"/>
      <c r="F430" s="286"/>
      <c r="G430" s="286"/>
      <c r="H430" s="286"/>
      <c r="I430" s="286"/>
      <c r="J430" s="286"/>
      <c r="K430" s="286"/>
      <c r="L430" s="286"/>
      <c r="M430" s="286"/>
      <c r="N430" s="286"/>
      <c r="O430" s="286"/>
      <c r="P430" s="286"/>
      <c r="Q430" s="286"/>
      <c r="R430" s="286"/>
      <c r="S430" s="286"/>
      <c r="T430" s="286"/>
      <c r="U430" s="287"/>
      <c r="V430" s="286"/>
      <c r="W430" s="286"/>
      <c r="X430" s="286"/>
      <c r="Y430" s="286"/>
      <c r="Z430" s="286"/>
      <c r="AA430" s="286"/>
      <c r="AB430" s="286"/>
      <c r="AC430" s="286"/>
      <c r="AD430" s="286"/>
      <c r="AE430" s="286"/>
      <c r="AF430" s="286"/>
      <c r="AG430" s="286"/>
      <c r="AH430" s="286"/>
      <c r="AI430" s="286"/>
      <c r="AJ430" s="286"/>
      <c r="AK430" s="286"/>
      <c r="AL430" s="286"/>
      <c r="AM430" s="288" t="str">
        <f>'1.  LRAMVA Summary'!D54</f>
        <v>kWh</v>
      </c>
      <c r="AN430" s="288" t="str">
        <f>'1.  LRAMVA Summary'!E54</f>
        <v>kWh</v>
      </c>
      <c r="AO430" s="288" t="str">
        <f>'1.  LRAMVA Summary'!F54</f>
        <v>kW</v>
      </c>
      <c r="AP430" s="288" t="str">
        <f>'1.  LRAMVA Summary'!G54</f>
        <v>KW</v>
      </c>
      <c r="AQ430" s="288" t="str">
        <f>'1.  LRAMVA Summary'!H54</f>
        <v>kW</v>
      </c>
      <c r="AR430" s="288" t="str">
        <f>'1.  LRAMVA Summary'!I54</f>
        <v>kWh</v>
      </c>
      <c r="AS430" s="288" t="str">
        <f>'1.  LRAMVA Summary'!J54</f>
        <v>kW</v>
      </c>
      <c r="AT430" s="288">
        <f>'1.  LRAMVA Summary'!K54</f>
        <v>0</v>
      </c>
      <c r="AU430" s="288">
        <f>'1.  LRAMVA Summary'!L54</f>
        <v>0</v>
      </c>
      <c r="AV430" s="288">
        <f>'1.  LRAMVA Summary'!M54</f>
        <v>0</v>
      </c>
      <c r="AW430" s="288">
        <f>'1.  LRAMVA Summary'!N54</f>
        <v>0</v>
      </c>
      <c r="AX430" s="288">
        <f>'1.  LRAMVA Summary'!O54</f>
        <v>0</v>
      </c>
      <c r="AY430" s="288">
        <f>'1.  LRAMVA Summary'!P54</f>
        <v>0</v>
      </c>
      <c r="AZ430" s="288">
        <f>'1.  LRAMVA Summary'!Q54</f>
        <v>0</v>
      </c>
      <c r="BA430" s="289"/>
    </row>
    <row r="431" spans="1:54" ht="15" hidden="1" outlineLevel="1">
      <c r="A431" s="498">
        <v>1</v>
      </c>
      <c r="B431" s="291" t="s">
        <v>1</v>
      </c>
      <c r="C431" s="288" t="s">
        <v>25</v>
      </c>
      <c r="D431" s="292"/>
      <c r="E431" s="292"/>
      <c r="F431" s="292"/>
      <c r="G431" s="292"/>
      <c r="H431" s="292"/>
      <c r="I431" s="292"/>
      <c r="J431" s="292"/>
      <c r="K431" s="292"/>
      <c r="L431" s="292"/>
      <c r="M431" s="292"/>
      <c r="N431" s="292"/>
      <c r="O431" s="292"/>
      <c r="P431" s="292"/>
      <c r="Q431" s="292"/>
      <c r="R431" s="292"/>
      <c r="S431" s="292"/>
      <c r="T431" s="292"/>
      <c r="U431" s="288"/>
      <c r="V431" s="292"/>
      <c r="W431" s="292"/>
      <c r="X431" s="292"/>
      <c r="Y431" s="292"/>
      <c r="Z431" s="292"/>
      <c r="AA431" s="292"/>
      <c r="AB431" s="292"/>
      <c r="AC431" s="292"/>
      <c r="AD431" s="292"/>
      <c r="AE431" s="292"/>
      <c r="AF431" s="292"/>
      <c r="AG431" s="292"/>
      <c r="AH431" s="292"/>
      <c r="AI431" s="292"/>
      <c r="AJ431" s="292"/>
      <c r="AK431" s="292"/>
      <c r="AL431" s="292"/>
      <c r="AM431" s="466"/>
      <c r="AN431" s="406"/>
      <c r="AO431" s="406"/>
      <c r="AP431" s="406"/>
      <c r="AQ431" s="406"/>
      <c r="AR431" s="406"/>
      <c r="AS431" s="406"/>
      <c r="AT431" s="406"/>
      <c r="AU431" s="406"/>
      <c r="AV431" s="406"/>
      <c r="AW431" s="406"/>
      <c r="AX431" s="406"/>
      <c r="AY431" s="406"/>
      <c r="AZ431" s="406"/>
      <c r="BA431" s="293">
        <f>SUM(AM431:AZ431)</f>
        <v>0</v>
      </c>
    </row>
    <row r="432" spans="1:54" ht="15" hidden="1" outlineLevel="1">
      <c r="B432" s="291" t="s">
        <v>257</v>
      </c>
      <c r="C432" s="288" t="s">
        <v>162</v>
      </c>
      <c r="D432" s="292"/>
      <c r="E432" s="292"/>
      <c r="F432" s="292"/>
      <c r="G432" s="292"/>
      <c r="H432" s="292"/>
      <c r="I432" s="292"/>
      <c r="J432" s="292"/>
      <c r="K432" s="292"/>
      <c r="L432" s="292"/>
      <c r="M432" s="292"/>
      <c r="N432" s="292"/>
      <c r="O432" s="292"/>
      <c r="P432" s="292"/>
      <c r="Q432" s="292"/>
      <c r="R432" s="292"/>
      <c r="S432" s="292"/>
      <c r="T432" s="292"/>
      <c r="U432" s="464"/>
      <c r="V432" s="292"/>
      <c r="W432" s="292"/>
      <c r="X432" s="292"/>
      <c r="Y432" s="292"/>
      <c r="Z432" s="292"/>
      <c r="AA432" s="292"/>
      <c r="AB432" s="292"/>
      <c r="AC432" s="292"/>
      <c r="AD432" s="292"/>
      <c r="AE432" s="292"/>
      <c r="AF432" s="292"/>
      <c r="AG432" s="292"/>
      <c r="AH432" s="292"/>
      <c r="AI432" s="292"/>
      <c r="AJ432" s="292"/>
      <c r="AK432" s="292"/>
      <c r="AL432" s="292"/>
      <c r="AM432" s="407">
        <f>AM431</f>
        <v>0</v>
      </c>
      <c r="AN432" s="407">
        <f>AN431</f>
        <v>0</v>
      </c>
      <c r="AO432" s="407">
        <f t="shared" ref="AO432:AZ432" si="149">AO431</f>
        <v>0</v>
      </c>
      <c r="AP432" s="407">
        <f t="shared" si="149"/>
        <v>0</v>
      </c>
      <c r="AQ432" s="407">
        <f t="shared" si="149"/>
        <v>0</v>
      </c>
      <c r="AR432" s="407">
        <f t="shared" si="149"/>
        <v>0</v>
      </c>
      <c r="AS432" s="407">
        <f t="shared" si="149"/>
        <v>0</v>
      </c>
      <c r="AT432" s="407">
        <f t="shared" si="149"/>
        <v>0</v>
      </c>
      <c r="AU432" s="407">
        <f t="shared" si="149"/>
        <v>0</v>
      </c>
      <c r="AV432" s="407">
        <f t="shared" si="149"/>
        <v>0</v>
      </c>
      <c r="AW432" s="407">
        <f t="shared" si="149"/>
        <v>0</v>
      </c>
      <c r="AX432" s="407">
        <f t="shared" si="149"/>
        <v>0</v>
      </c>
      <c r="AY432" s="407">
        <f t="shared" si="149"/>
        <v>0</v>
      </c>
      <c r="AZ432" s="407">
        <f t="shared" si="149"/>
        <v>0</v>
      </c>
      <c r="BA432" s="294"/>
    </row>
    <row r="433" spans="1:53" ht="15.75" hidden="1" outlineLevel="1">
      <c r="A433" s="500"/>
      <c r="B433" s="295"/>
      <c r="C433" s="296"/>
      <c r="D433" s="296"/>
      <c r="E433" s="296"/>
      <c r="F433" s="296"/>
      <c r="G433" s="296"/>
      <c r="H433" s="296"/>
      <c r="I433" s="296"/>
      <c r="J433" s="296"/>
      <c r="K433" s="296"/>
      <c r="L433" s="296"/>
      <c r="M433" s="296"/>
      <c r="N433" s="296"/>
      <c r="O433" s="296"/>
      <c r="P433" s="296"/>
      <c r="Q433" s="296"/>
      <c r="R433" s="296"/>
      <c r="S433" s="296"/>
      <c r="T433" s="296"/>
      <c r="U433" s="300"/>
      <c r="V433" s="296"/>
      <c r="W433" s="296"/>
      <c r="X433" s="296"/>
      <c r="Y433" s="296"/>
      <c r="Z433" s="296"/>
      <c r="AA433" s="296"/>
      <c r="AB433" s="296"/>
      <c r="AC433" s="296"/>
      <c r="AD433" s="296"/>
      <c r="AE433" s="296"/>
      <c r="AF433" s="296"/>
      <c r="AG433" s="296"/>
      <c r="AH433" s="296"/>
      <c r="AI433" s="296"/>
      <c r="AJ433" s="296"/>
      <c r="AK433" s="296"/>
      <c r="AL433" s="296"/>
      <c r="AM433" s="408"/>
      <c r="AN433" s="409"/>
      <c r="AO433" s="409"/>
      <c r="AP433" s="409"/>
      <c r="AQ433" s="409"/>
      <c r="AR433" s="409"/>
      <c r="AS433" s="409"/>
      <c r="AT433" s="409"/>
      <c r="AU433" s="409"/>
      <c r="AV433" s="409"/>
      <c r="AW433" s="409"/>
      <c r="AX433" s="409"/>
      <c r="AY433" s="409"/>
      <c r="AZ433" s="409"/>
      <c r="BA433" s="299"/>
    </row>
    <row r="434" spans="1:53" ht="15" hidden="1" outlineLevel="1">
      <c r="A434" s="498">
        <v>2</v>
      </c>
      <c r="B434" s="291" t="s">
        <v>2</v>
      </c>
      <c r="C434" s="288" t="s">
        <v>25</v>
      </c>
      <c r="D434" s="292"/>
      <c r="E434" s="292"/>
      <c r="F434" s="292"/>
      <c r="G434" s="292"/>
      <c r="H434" s="292"/>
      <c r="I434" s="292"/>
      <c r="J434" s="292"/>
      <c r="K434" s="292"/>
      <c r="L434" s="292"/>
      <c r="M434" s="292"/>
      <c r="N434" s="292"/>
      <c r="O434" s="292"/>
      <c r="P434" s="292"/>
      <c r="Q434" s="292"/>
      <c r="R434" s="292"/>
      <c r="S434" s="292"/>
      <c r="T434" s="292"/>
      <c r="U434" s="288"/>
      <c r="V434" s="292"/>
      <c r="W434" s="292"/>
      <c r="X434" s="292"/>
      <c r="Y434" s="292"/>
      <c r="Z434" s="292"/>
      <c r="AA434" s="292"/>
      <c r="AB434" s="292"/>
      <c r="AC434" s="292"/>
      <c r="AD434" s="292"/>
      <c r="AE434" s="292"/>
      <c r="AF434" s="292"/>
      <c r="AG434" s="292"/>
      <c r="AH434" s="292"/>
      <c r="AI434" s="292"/>
      <c r="AJ434" s="292"/>
      <c r="AK434" s="292"/>
      <c r="AL434" s="292"/>
      <c r="AM434" s="466"/>
      <c r="AN434" s="406"/>
      <c r="AO434" s="406"/>
      <c r="AP434" s="406"/>
      <c r="AQ434" s="406"/>
      <c r="AR434" s="406"/>
      <c r="AS434" s="406"/>
      <c r="AT434" s="406"/>
      <c r="AU434" s="406"/>
      <c r="AV434" s="406"/>
      <c r="AW434" s="406"/>
      <c r="AX434" s="406"/>
      <c r="AY434" s="406"/>
      <c r="AZ434" s="406"/>
      <c r="BA434" s="293">
        <f>SUM(AM434:AZ434)</f>
        <v>0</v>
      </c>
    </row>
    <row r="435" spans="1:53" ht="15" hidden="1" outlineLevel="1">
      <c r="B435" s="291" t="s">
        <v>257</v>
      </c>
      <c r="C435" s="288" t="s">
        <v>162</v>
      </c>
      <c r="D435" s="292"/>
      <c r="E435" s="292"/>
      <c r="F435" s="292"/>
      <c r="G435" s="292"/>
      <c r="H435" s="292"/>
      <c r="I435" s="292"/>
      <c r="J435" s="292"/>
      <c r="K435" s="292"/>
      <c r="L435" s="292"/>
      <c r="M435" s="292"/>
      <c r="N435" s="292"/>
      <c r="O435" s="292"/>
      <c r="P435" s="292"/>
      <c r="Q435" s="292"/>
      <c r="R435" s="292"/>
      <c r="S435" s="292"/>
      <c r="T435" s="292"/>
      <c r="U435" s="464"/>
      <c r="V435" s="292"/>
      <c r="W435" s="292"/>
      <c r="X435" s="292"/>
      <c r="Y435" s="292"/>
      <c r="Z435" s="292"/>
      <c r="AA435" s="292"/>
      <c r="AB435" s="292"/>
      <c r="AC435" s="292"/>
      <c r="AD435" s="292"/>
      <c r="AE435" s="292"/>
      <c r="AF435" s="292"/>
      <c r="AG435" s="292"/>
      <c r="AH435" s="292"/>
      <c r="AI435" s="292"/>
      <c r="AJ435" s="292"/>
      <c r="AK435" s="292"/>
      <c r="AL435" s="292"/>
      <c r="AM435" s="407">
        <f>AM434</f>
        <v>0</v>
      </c>
      <c r="AN435" s="407">
        <f>AN434</f>
        <v>0</v>
      </c>
      <c r="AO435" s="407">
        <f t="shared" ref="AO435:AZ435" si="150">AO434</f>
        <v>0</v>
      </c>
      <c r="AP435" s="407">
        <f t="shared" si="150"/>
        <v>0</v>
      </c>
      <c r="AQ435" s="407">
        <f t="shared" si="150"/>
        <v>0</v>
      </c>
      <c r="AR435" s="407">
        <f t="shared" si="150"/>
        <v>0</v>
      </c>
      <c r="AS435" s="407">
        <f t="shared" si="150"/>
        <v>0</v>
      </c>
      <c r="AT435" s="407">
        <f t="shared" si="150"/>
        <v>0</v>
      </c>
      <c r="AU435" s="407">
        <f t="shared" si="150"/>
        <v>0</v>
      </c>
      <c r="AV435" s="407">
        <f t="shared" si="150"/>
        <v>0</v>
      </c>
      <c r="AW435" s="407">
        <f t="shared" si="150"/>
        <v>0</v>
      </c>
      <c r="AX435" s="407">
        <f t="shared" si="150"/>
        <v>0</v>
      </c>
      <c r="AY435" s="407">
        <f t="shared" si="150"/>
        <v>0</v>
      </c>
      <c r="AZ435" s="407">
        <f t="shared" si="150"/>
        <v>0</v>
      </c>
      <c r="BA435" s="294"/>
    </row>
    <row r="436" spans="1:53" ht="15.75" hidden="1" outlineLevel="1">
      <c r="A436" s="500"/>
      <c r="B436" s="295"/>
      <c r="C436" s="296"/>
      <c r="D436" s="301"/>
      <c r="E436" s="301"/>
      <c r="F436" s="301"/>
      <c r="G436" s="301"/>
      <c r="H436" s="301"/>
      <c r="I436" s="301"/>
      <c r="J436" s="301"/>
      <c r="K436" s="301"/>
      <c r="L436" s="301"/>
      <c r="M436" s="301"/>
      <c r="N436" s="301"/>
      <c r="O436" s="301"/>
      <c r="P436" s="301"/>
      <c r="Q436" s="301"/>
      <c r="R436" s="301"/>
      <c r="S436" s="301"/>
      <c r="T436" s="301"/>
      <c r="U436" s="300"/>
      <c r="V436" s="301"/>
      <c r="W436" s="301"/>
      <c r="X436" s="301"/>
      <c r="Y436" s="301"/>
      <c r="Z436" s="301"/>
      <c r="AA436" s="301"/>
      <c r="AB436" s="301"/>
      <c r="AC436" s="301"/>
      <c r="AD436" s="301"/>
      <c r="AE436" s="301"/>
      <c r="AF436" s="301"/>
      <c r="AG436" s="301"/>
      <c r="AH436" s="301"/>
      <c r="AI436" s="301"/>
      <c r="AJ436" s="301"/>
      <c r="AK436" s="301"/>
      <c r="AL436" s="301"/>
      <c r="AM436" s="408"/>
      <c r="AN436" s="409"/>
      <c r="AO436" s="409"/>
      <c r="AP436" s="409"/>
      <c r="AQ436" s="409"/>
      <c r="AR436" s="409"/>
      <c r="AS436" s="409"/>
      <c r="AT436" s="409"/>
      <c r="AU436" s="409"/>
      <c r="AV436" s="409"/>
      <c r="AW436" s="409"/>
      <c r="AX436" s="409"/>
      <c r="AY436" s="409"/>
      <c r="AZ436" s="409"/>
      <c r="BA436" s="299"/>
    </row>
    <row r="437" spans="1:53" ht="15" hidden="1" outlineLevel="1">
      <c r="A437" s="498">
        <v>3</v>
      </c>
      <c r="B437" s="291" t="s">
        <v>3</v>
      </c>
      <c r="C437" s="288" t="s">
        <v>25</v>
      </c>
      <c r="D437" s="292"/>
      <c r="E437" s="292"/>
      <c r="F437" s="292"/>
      <c r="G437" s="292"/>
      <c r="H437" s="292"/>
      <c r="I437" s="292"/>
      <c r="J437" s="292"/>
      <c r="K437" s="292"/>
      <c r="L437" s="292"/>
      <c r="M437" s="292"/>
      <c r="N437" s="292"/>
      <c r="O437" s="292"/>
      <c r="P437" s="292"/>
      <c r="Q437" s="292"/>
      <c r="R437" s="292"/>
      <c r="S437" s="292"/>
      <c r="T437" s="292"/>
      <c r="U437" s="288"/>
      <c r="V437" s="292"/>
      <c r="W437" s="292"/>
      <c r="X437" s="292"/>
      <c r="Y437" s="292"/>
      <c r="Z437" s="292"/>
      <c r="AA437" s="292"/>
      <c r="AB437" s="292"/>
      <c r="AC437" s="292"/>
      <c r="AD437" s="292"/>
      <c r="AE437" s="292"/>
      <c r="AF437" s="292"/>
      <c r="AG437" s="292"/>
      <c r="AH437" s="292"/>
      <c r="AI437" s="292"/>
      <c r="AJ437" s="292"/>
      <c r="AK437" s="292"/>
      <c r="AL437" s="292"/>
      <c r="AM437" s="466"/>
      <c r="AN437" s="406"/>
      <c r="AO437" s="406"/>
      <c r="AP437" s="406"/>
      <c r="AQ437" s="406"/>
      <c r="AR437" s="406"/>
      <c r="AS437" s="406"/>
      <c r="AT437" s="406"/>
      <c r="AU437" s="406"/>
      <c r="AV437" s="406"/>
      <c r="AW437" s="406"/>
      <c r="AX437" s="406"/>
      <c r="AY437" s="406"/>
      <c r="AZ437" s="406"/>
      <c r="BA437" s="293">
        <f>SUM(AM437:AZ437)</f>
        <v>0</v>
      </c>
    </row>
    <row r="438" spans="1:53" ht="15" hidden="1" outlineLevel="1">
      <c r="B438" s="291" t="s">
        <v>257</v>
      </c>
      <c r="C438" s="288" t="s">
        <v>162</v>
      </c>
      <c r="D438" s="292"/>
      <c r="E438" s="292"/>
      <c r="F438" s="292"/>
      <c r="G438" s="292"/>
      <c r="H438" s="292"/>
      <c r="I438" s="292"/>
      <c r="J438" s="292"/>
      <c r="K438" s="292"/>
      <c r="L438" s="292"/>
      <c r="M438" s="292"/>
      <c r="N438" s="292"/>
      <c r="O438" s="292"/>
      <c r="P438" s="292"/>
      <c r="Q438" s="292"/>
      <c r="R438" s="292"/>
      <c r="S438" s="292"/>
      <c r="T438" s="292"/>
      <c r="U438" s="464"/>
      <c r="V438" s="292"/>
      <c r="W438" s="292"/>
      <c r="X438" s="292"/>
      <c r="Y438" s="292"/>
      <c r="Z438" s="292"/>
      <c r="AA438" s="292"/>
      <c r="AB438" s="292"/>
      <c r="AC438" s="292"/>
      <c r="AD438" s="292"/>
      <c r="AE438" s="292"/>
      <c r="AF438" s="292"/>
      <c r="AG438" s="292"/>
      <c r="AH438" s="292"/>
      <c r="AI438" s="292"/>
      <c r="AJ438" s="292"/>
      <c r="AK438" s="292"/>
      <c r="AL438" s="292"/>
      <c r="AM438" s="407">
        <f>AM437</f>
        <v>0</v>
      </c>
      <c r="AN438" s="407">
        <f>AN437</f>
        <v>0</v>
      </c>
      <c r="AO438" s="407">
        <f t="shared" ref="AO438:AZ438" si="151">AO437</f>
        <v>0</v>
      </c>
      <c r="AP438" s="407">
        <f t="shared" si="151"/>
        <v>0</v>
      </c>
      <c r="AQ438" s="407">
        <f t="shared" si="151"/>
        <v>0</v>
      </c>
      <c r="AR438" s="407">
        <f t="shared" si="151"/>
        <v>0</v>
      </c>
      <c r="AS438" s="407">
        <f t="shared" si="151"/>
        <v>0</v>
      </c>
      <c r="AT438" s="407">
        <f t="shared" si="151"/>
        <v>0</v>
      </c>
      <c r="AU438" s="407">
        <f t="shared" si="151"/>
        <v>0</v>
      </c>
      <c r="AV438" s="407">
        <f t="shared" si="151"/>
        <v>0</v>
      </c>
      <c r="AW438" s="407">
        <f t="shared" si="151"/>
        <v>0</v>
      </c>
      <c r="AX438" s="407">
        <f t="shared" si="151"/>
        <v>0</v>
      </c>
      <c r="AY438" s="407">
        <f t="shared" si="151"/>
        <v>0</v>
      </c>
      <c r="AZ438" s="407">
        <f t="shared" si="151"/>
        <v>0</v>
      </c>
      <c r="BA438" s="294"/>
    </row>
    <row r="439" spans="1:53" ht="15" hidden="1" outlineLevel="1">
      <c r="B439" s="291"/>
      <c r="C439" s="302"/>
      <c r="D439" s="288"/>
      <c r="E439" s="288"/>
      <c r="F439" s="288"/>
      <c r="G439" s="288"/>
      <c r="H439" s="288"/>
      <c r="I439" s="288"/>
      <c r="J439" s="288"/>
      <c r="K439" s="288"/>
      <c r="L439" s="288"/>
      <c r="M439" s="288"/>
      <c r="N439" s="288"/>
      <c r="O439" s="288"/>
      <c r="P439" s="288"/>
      <c r="Q439" s="288"/>
      <c r="R439" s="288"/>
      <c r="S439" s="288"/>
      <c r="T439" s="288"/>
      <c r="U439" s="280"/>
      <c r="V439" s="288"/>
      <c r="W439" s="288"/>
      <c r="X439" s="288"/>
      <c r="Y439" s="288"/>
      <c r="Z439" s="288"/>
      <c r="AA439" s="288"/>
      <c r="AB439" s="288"/>
      <c r="AC439" s="288"/>
      <c r="AD439" s="288"/>
      <c r="AE439" s="288"/>
      <c r="AF439" s="288"/>
      <c r="AG439" s="288"/>
      <c r="AH439" s="288"/>
      <c r="AI439" s="288"/>
      <c r="AJ439" s="288"/>
      <c r="AK439" s="288"/>
      <c r="AL439" s="288"/>
      <c r="AM439" s="408"/>
      <c r="AN439" s="408"/>
      <c r="AO439" s="408"/>
      <c r="AP439" s="408"/>
      <c r="AQ439" s="408"/>
      <c r="AR439" s="408"/>
      <c r="AS439" s="408"/>
      <c r="AT439" s="408"/>
      <c r="AU439" s="408"/>
      <c r="AV439" s="408"/>
      <c r="AW439" s="408"/>
      <c r="AX439" s="408"/>
      <c r="AY439" s="408"/>
      <c r="AZ439" s="408"/>
      <c r="BA439" s="303"/>
    </row>
    <row r="440" spans="1:53" ht="15" hidden="1" outlineLevel="1">
      <c r="A440" s="498">
        <v>4</v>
      </c>
      <c r="B440" s="291" t="s">
        <v>4</v>
      </c>
      <c r="C440" s="288" t="s">
        <v>25</v>
      </c>
      <c r="D440" s="292"/>
      <c r="E440" s="292"/>
      <c r="F440" s="292"/>
      <c r="G440" s="292"/>
      <c r="H440" s="292"/>
      <c r="I440" s="292"/>
      <c r="J440" s="292"/>
      <c r="K440" s="292"/>
      <c r="L440" s="292"/>
      <c r="M440" s="292"/>
      <c r="N440" s="292"/>
      <c r="O440" s="292"/>
      <c r="P440" s="292"/>
      <c r="Q440" s="292"/>
      <c r="R440" s="292"/>
      <c r="S440" s="292"/>
      <c r="T440" s="292"/>
      <c r="U440" s="288"/>
      <c r="V440" s="292"/>
      <c r="W440" s="292"/>
      <c r="X440" s="292"/>
      <c r="Y440" s="292"/>
      <c r="Z440" s="292"/>
      <c r="AA440" s="292"/>
      <c r="AB440" s="292"/>
      <c r="AC440" s="292"/>
      <c r="AD440" s="292"/>
      <c r="AE440" s="292"/>
      <c r="AF440" s="292"/>
      <c r="AG440" s="292"/>
      <c r="AH440" s="292"/>
      <c r="AI440" s="292"/>
      <c r="AJ440" s="292"/>
      <c r="AK440" s="292"/>
      <c r="AL440" s="292"/>
      <c r="AM440" s="466"/>
      <c r="AN440" s="406"/>
      <c r="AO440" s="406"/>
      <c r="AP440" s="406"/>
      <c r="AQ440" s="406"/>
      <c r="AR440" s="406"/>
      <c r="AS440" s="406"/>
      <c r="AT440" s="406"/>
      <c r="AU440" s="406"/>
      <c r="AV440" s="406"/>
      <c r="AW440" s="406"/>
      <c r="AX440" s="406"/>
      <c r="AY440" s="406"/>
      <c r="AZ440" s="406"/>
      <c r="BA440" s="293">
        <f>SUM(AM440:AZ440)</f>
        <v>0</v>
      </c>
    </row>
    <row r="441" spans="1:53" ht="15" hidden="1" outlineLevel="1">
      <c r="B441" s="291" t="s">
        <v>257</v>
      </c>
      <c r="C441" s="288" t="s">
        <v>162</v>
      </c>
      <c r="D441" s="292"/>
      <c r="E441" s="292"/>
      <c r="F441" s="292"/>
      <c r="G441" s="292"/>
      <c r="H441" s="292"/>
      <c r="I441" s="292"/>
      <c r="J441" s="292"/>
      <c r="K441" s="292"/>
      <c r="L441" s="292"/>
      <c r="M441" s="292"/>
      <c r="N441" s="292"/>
      <c r="O441" s="292"/>
      <c r="P441" s="292"/>
      <c r="Q441" s="292"/>
      <c r="R441" s="292"/>
      <c r="S441" s="292"/>
      <c r="T441" s="292"/>
      <c r="U441" s="464"/>
      <c r="V441" s="292"/>
      <c r="W441" s="292"/>
      <c r="X441" s="292"/>
      <c r="Y441" s="292"/>
      <c r="Z441" s="292"/>
      <c r="AA441" s="292"/>
      <c r="AB441" s="292"/>
      <c r="AC441" s="292"/>
      <c r="AD441" s="292"/>
      <c r="AE441" s="292"/>
      <c r="AF441" s="292"/>
      <c r="AG441" s="292"/>
      <c r="AH441" s="292"/>
      <c r="AI441" s="292"/>
      <c r="AJ441" s="292"/>
      <c r="AK441" s="292"/>
      <c r="AL441" s="292"/>
      <c r="AM441" s="407">
        <f>AM440</f>
        <v>0</v>
      </c>
      <c r="AN441" s="407">
        <f>AN440</f>
        <v>0</v>
      </c>
      <c r="AO441" s="407">
        <f t="shared" ref="AO441:AZ441" si="152">AO440</f>
        <v>0</v>
      </c>
      <c r="AP441" s="407">
        <f t="shared" si="152"/>
        <v>0</v>
      </c>
      <c r="AQ441" s="407">
        <f t="shared" si="152"/>
        <v>0</v>
      </c>
      <c r="AR441" s="407">
        <f t="shared" si="152"/>
        <v>0</v>
      </c>
      <c r="AS441" s="407">
        <f t="shared" si="152"/>
        <v>0</v>
      </c>
      <c r="AT441" s="407">
        <f t="shared" si="152"/>
        <v>0</v>
      </c>
      <c r="AU441" s="407">
        <f t="shared" si="152"/>
        <v>0</v>
      </c>
      <c r="AV441" s="407">
        <f t="shared" si="152"/>
        <v>0</v>
      </c>
      <c r="AW441" s="407">
        <f t="shared" si="152"/>
        <v>0</v>
      </c>
      <c r="AX441" s="407">
        <f t="shared" si="152"/>
        <v>0</v>
      </c>
      <c r="AY441" s="407">
        <f t="shared" si="152"/>
        <v>0</v>
      </c>
      <c r="AZ441" s="407">
        <f t="shared" si="152"/>
        <v>0</v>
      </c>
      <c r="BA441" s="294"/>
    </row>
    <row r="442" spans="1:53" ht="15" hidden="1" outlineLevel="1">
      <c r="B442" s="291"/>
      <c r="C442" s="302"/>
      <c r="D442" s="301"/>
      <c r="E442" s="301"/>
      <c r="F442" s="301"/>
      <c r="G442" s="301"/>
      <c r="H442" s="301"/>
      <c r="I442" s="301"/>
      <c r="J442" s="301"/>
      <c r="K442" s="301"/>
      <c r="L442" s="301"/>
      <c r="M442" s="301"/>
      <c r="N442" s="301"/>
      <c r="O442" s="301"/>
      <c r="P442" s="301"/>
      <c r="Q442" s="301"/>
      <c r="R442" s="301"/>
      <c r="S442" s="301"/>
      <c r="T442" s="301"/>
      <c r="U442" s="288"/>
      <c r="V442" s="301"/>
      <c r="W442" s="301"/>
      <c r="X442" s="301"/>
      <c r="Y442" s="301"/>
      <c r="Z442" s="301"/>
      <c r="AA442" s="301"/>
      <c r="AB442" s="301"/>
      <c r="AC442" s="301"/>
      <c r="AD442" s="301"/>
      <c r="AE442" s="301"/>
      <c r="AF442" s="301"/>
      <c r="AG442" s="301"/>
      <c r="AH442" s="301"/>
      <c r="AI442" s="301"/>
      <c r="AJ442" s="301"/>
      <c r="AK442" s="301"/>
      <c r="AL442" s="301"/>
      <c r="AM442" s="408"/>
      <c r="AN442" s="408"/>
      <c r="AO442" s="408"/>
      <c r="AP442" s="408"/>
      <c r="AQ442" s="408"/>
      <c r="AR442" s="408"/>
      <c r="AS442" s="408"/>
      <c r="AT442" s="408"/>
      <c r="AU442" s="408"/>
      <c r="AV442" s="408"/>
      <c r="AW442" s="408"/>
      <c r="AX442" s="408"/>
      <c r="AY442" s="408"/>
      <c r="AZ442" s="408"/>
      <c r="BA442" s="303"/>
    </row>
    <row r="443" spans="1:53" ht="15" hidden="1" outlineLevel="1">
      <c r="A443" s="498">
        <v>5</v>
      </c>
      <c r="B443" s="291" t="s">
        <v>5</v>
      </c>
      <c r="C443" s="288" t="s">
        <v>25</v>
      </c>
      <c r="D443" s="292"/>
      <c r="E443" s="292"/>
      <c r="F443" s="292"/>
      <c r="G443" s="292"/>
      <c r="H443" s="292"/>
      <c r="I443" s="292"/>
      <c r="J443" s="292"/>
      <c r="K443" s="292"/>
      <c r="L443" s="292"/>
      <c r="M443" s="292"/>
      <c r="N443" s="292"/>
      <c r="O443" s="292"/>
      <c r="P443" s="292"/>
      <c r="Q443" s="292"/>
      <c r="R443" s="292"/>
      <c r="S443" s="292"/>
      <c r="T443" s="292"/>
      <c r="U443" s="288"/>
      <c r="V443" s="292"/>
      <c r="W443" s="292"/>
      <c r="X443" s="292"/>
      <c r="Y443" s="292"/>
      <c r="Z443" s="292"/>
      <c r="AA443" s="292"/>
      <c r="AB443" s="292"/>
      <c r="AC443" s="292"/>
      <c r="AD443" s="292"/>
      <c r="AE443" s="292"/>
      <c r="AF443" s="292"/>
      <c r="AG443" s="292"/>
      <c r="AH443" s="292"/>
      <c r="AI443" s="292"/>
      <c r="AJ443" s="292"/>
      <c r="AK443" s="292"/>
      <c r="AL443" s="292"/>
      <c r="AM443" s="466"/>
      <c r="AN443" s="406"/>
      <c r="AO443" s="406"/>
      <c r="AP443" s="406"/>
      <c r="AQ443" s="406"/>
      <c r="AR443" s="406"/>
      <c r="AS443" s="406"/>
      <c r="AT443" s="406"/>
      <c r="AU443" s="406"/>
      <c r="AV443" s="406"/>
      <c r="AW443" s="406"/>
      <c r="AX443" s="406"/>
      <c r="AY443" s="406"/>
      <c r="AZ443" s="406"/>
      <c r="BA443" s="293">
        <f>SUM(AM443:AZ443)</f>
        <v>0</v>
      </c>
    </row>
    <row r="444" spans="1:53" ht="15" hidden="1" outlineLevel="1">
      <c r="B444" s="291" t="s">
        <v>257</v>
      </c>
      <c r="C444" s="288" t="s">
        <v>162</v>
      </c>
      <c r="D444" s="292"/>
      <c r="E444" s="292"/>
      <c r="F444" s="292"/>
      <c r="G444" s="292"/>
      <c r="H444" s="292"/>
      <c r="I444" s="292"/>
      <c r="J444" s="292"/>
      <c r="K444" s="292"/>
      <c r="L444" s="292"/>
      <c r="M444" s="292"/>
      <c r="N444" s="292"/>
      <c r="O444" s="292"/>
      <c r="P444" s="292"/>
      <c r="Q444" s="292"/>
      <c r="R444" s="292"/>
      <c r="S444" s="292"/>
      <c r="T444" s="292"/>
      <c r="U444" s="464"/>
      <c r="V444" s="292"/>
      <c r="W444" s="292"/>
      <c r="X444" s="292"/>
      <c r="Y444" s="292"/>
      <c r="Z444" s="292"/>
      <c r="AA444" s="292"/>
      <c r="AB444" s="292"/>
      <c r="AC444" s="292"/>
      <c r="AD444" s="292"/>
      <c r="AE444" s="292"/>
      <c r="AF444" s="292"/>
      <c r="AG444" s="292"/>
      <c r="AH444" s="292"/>
      <c r="AI444" s="292"/>
      <c r="AJ444" s="292"/>
      <c r="AK444" s="292"/>
      <c r="AL444" s="292"/>
      <c r="AM444" s="407">
        <f>AM443</f>
        <v>0</v>
      </c>
      <c r="AN444" s="407">
        <f>AN443</f>
        <v>0</v>
      </c>
      <c r="AO444" s="407">
        <f t="shared" ref="AO444:AZ444" si="153">AO443</f>
        <v>0</v>
      </c>
      <c r="AP444" s="407">
        <f t="shared" si="153"/>
        <v>0</v>
      </c>
      <c r="AQ444" s="407">
        <f t="shared" si="153"/>
        <v>0</v>
      </c>
      <c r="AR444" s="407">
        <f t="shared" si="153"/>
        <v>0</v>
      </c>
      <c r="AS444" s="407">
        <f t="shared" si="153"/>
        <v>0</v>
      </c>
      <c r="AT444" s="407">
        <f t="shared" si="153"/>
        <v>0</v>
      </c>
      <c r="AU444" s="407">
        <f t="shared" si="153"/>
        <v>0</v>
      </c>
      <c r="AV444" s="407">
        <f t="shared" si="153"/>
        <v>0</v>
      </c>
      <c r="AW444" s="407">
        <f t="shared" si="153"/>
        <v>0</v>
      </c>
      <c r="AX444" s="407">
        <f t="shared" si="153"/>
        <v>0</v>
      </c>
      <c r="AY444" s="407">
        <f t="shared" si="153"/>
        <v>0</v>
      </c>
      <c r="AZ444" s="407">
        <f t="shared" si="153"/>
        <v>0</v>
      </c>
      <c r="BA444" s="294"/>
    </row>
    <row r="445" spans="1:53" ht="15" hidden="1" outlineLevel="1">
      <c r="B445" s="291"/>
      <c r="C445" s="302"/>
      <c r="D445" s="301"/>
      <c r="E445" s="301"/>
      <c r="F445" s="301"/>
      <c r="G445" s="301"/>
      <c r="H445" s="301"/>
      <c r="I445" s="301"/>
      <c r="J445" s="301"/>
      <c r="K445" s="301"/>
      <c r="L445" s="301"/>
      <c r="M445" s="301"/>
      <c r="N445" s="301"/>
      <c r="O445" s="301"/>
      <c r="P445" s="301"/>
      <c r="Q445" s="301"/>
      <c r="R445" s="301"/>
      <c r="S445" s="301"/>
      <c r="T445" s="301"/>
      <c r="U445" s="288"/>
      <c r="V445" s="301"/>
      <c r="W445" s="301"/>
      <c r="X445" s="301"/>
      <c r="Y445" s="301"/>
      <c r="Z445" s="301"/>
      <c r="AA445" s="301"/>
      <c r="AB445" s="301"/>
      <c r="AC445" s="301"/>
      <c r="AD445" s="301"/>
      <c r="AE445" s="301"/>
      <c r="AF445" s="301"/>
      <c r="AG445" s="301"/>
      <c r="AH445" s="301"/>
      <c r="AI445" s="301"/>
      <c r="AJ445" s="301"/>
      <c r="AK445" s="301"/>
      <c r="AL445" s="301"/>
      <c r="AM445" s="408"/>
      <c r="AN445" s="408"/>
      <c r="AO445" s="408"/>
      <c r="AP445" s="408"/>
      <c r="AQ445" s="408"/>
      <c r="AR445" s="408"/>
      <c r="AS445" s="408"/>
      <c r="AT445" s="408"/>
      <c r="AU445" s="408"/>
      <c r="AV445" s="408"/>
      <c r="AW445" s="408"/>
      <c r="AX445" s="408"/>
      <c r="AY445" s="408"/>
      <c r="AZ445" s="408"/>
      <c r="BA445" s="303"/>
    </row>
    <row r="446" spans="1:53" ht="15" hidden="1" outlineLevel="1">
      <c r="A446" s="498">
        <v>6</v>
      </c>
      <c r="B446" s="291" t="s">
        <v>6</v>
      </c>
      <c r="C446" s="288" t="s">
        <v>25</v>
      </c>
      <c r="D446" s="292"/>
      <c r="E446" s="292"/>
      <c r="F446" s="292"/>
      <c r="G446" s="292"/>
      <c r="H446" s="292"/>
      <c r="I446" s="292"/>
      <c r="J446" s="292"/>
      <c r="K446" s="292"/>
      <c r="L446" s="292"/>
      <c r="M446" s="292"/>
      <c r="N446" s="292"/>
      <c r="O446" s="292"/>
      <c r="P446" s="292"/>
      <c r="Q446" s="292"/>
      <c r="R446" s="292"/>
      <c r="S446" s="292"/>
      <c r="T446" s="292"/>
      <c r="U446" s="288"/>
      <c r="V446" s="292"/>
      <c r="W446" s="292"/>
      <c r="X446" s="292"/>
      <c r="Y446" s="292"/>
      <c r="Z446" s="292"/>
      <c r="AA446" s="292"/>
      <c r="AB446" s="292"/>
      <c r="AC446" s="292"/>
      <c r="AD446" s="292"/>
      <c r="AE446" s="292"/>
      <c r="AF446" s="292"/>
      <c r="AG446" s="292"/>
      <c r="AH446" s="292"/>
      <c r="AI446" s="292"/>
      <c r="AJ446" s="292"/>
      <c r="AK446" s="292"/>
      <c r="AL446" s="292"/>
      <c r="AM446" s="406"/>
      <c r="AN446" s="406"/>
      <c r="AO446" s="406"/>
      <c r="AP446" s="406"/>
      <c r="AQ446" s="406"/>
      <c r="AR446" s="406"/>
      <c r="AS446" s="406"/>
      <c r="AT446" s="406"/>
      <c r="AU446" s="406"/>
      <c r="AV446" s="406"/>
      <c r="AW446" s="406"/>
      <c r="AX446" s="406"/>
      <c r="AY446" s="406"/>
      <c r="AZ446" s="406"/>
      <c r="BA446" s="293">
        <f>SUM(AM446:AZ446)</f>
        <v>0</v>
      </c>
    </row>
    <row r="447" spans="1:53" ht="15" hidden="1" outlineLevel="1">
      <c r="B447" s="291" t="s">
        <v>257</v>
      </c>
      <c r="C447" s="288" t="s">
        <v>162</v>
      </c>
      <c r="D447" s="292"/>
      <c r="E447" s="292"/>
      <c r="F447" s="292"/>
      <c r="G447" s="292"/>
      <c r="H447" s="292"/>
      <c r="I447" s="292"/>
      <c r="J447" s="292"/>
      <c r="K447" s="292"/>
      <c r="L447" s="292"/>
      <c r="M447" s="292"/>
      <c r="N447" s="292"/>
      <c r="O447" s="292"/>
      <c r="P447" s="292"/>
      <c r="Q447" s="292"/>
      <c r="R447" s="292"/>
      <c r="S447" s="292"/>
      <c r="T447" s="292"/>
      <c r="U447" s="464"/>
      <c r="V447" s="292"/>
      <c r="W447" s="292"/>
      <c r="X447" s="292"/>
      <c r="Y447" s="292"/>
      <c r="Z447" s="292"/>
      <c r="AA447" s="292"/>
      <c r="AB447" s="292"/>
      <c r="AC447" s="292"/>
      <c r="AD447" s="292"/>
      <c r="AE447" s="292"/>
      <c r="AF447" s="292"/>
      <c r="AG447" s="292"/>
      <c r="AH447" s="292"/>
      <c r="AI447" s="292"/>
      <c r="AJ447" s="292"/>
      <c r="AK447" s="292"/>
      <c r="AL447" s="292"/>
      <c r="AM447" s="407">
        <f>AM446</f>
        <v>0</v>
      </c>
      <c r="AN447" s="407">
        <f>AN446</f>
        <v>0</v>
      </c>
      <c r="AO447" s="407">
        <f t="shared" ref="AO447:AZ447" si="154">AO446</f>
        <v>0</v>
      </c>
      <c r="AP447" s="407">
        <f t="shared" si="154"/>
        <v>0</v>
      </c>
      <c r="AQ447" s="407">
        <f t="shared" si="154"/>
        <v>0</v>
      </c>
      <c r="AR447" s="407">
        <f t="shared" si="154"/>
        <v>0</v>
      </c>
      <c r="AS447" s="407">
        <f t="shared" si="154"/>
        <v>0</v>
      </c>
      <c r="AT447" s="407">
        <f t="shared" si="154"/>
        <v>0</v>
      </c>
      <c r="AU447" s="407">
        <f t="shared" si="154"/>
        <v>0</v>
      </c>
      <c r="AV447" s="407">
        <f t="shared" si="154"/>
        <v>0</v>
      </c>
      <c r="AW447" s="407">
        <f t="shared" si="154"/>
        <v>0</v>
      </c>
      <c r="AX447" s="407">
        <f t="shared" si="154"/>
        <v>0</v>
      </c>
      <c r="AY447" s="407">
        <f t="shared" si="154"/>
        <v>0</v>
      </c>
      <c r="AZ447" s="407">
        <f t="shared" si="154"/>
        <v>0</v>
      </c>
      <c r="BA447" s="294"/>
    </row>
    <row r="448" spans="1:53" ht="15" hidden="1" outlineLevel="1">
      <c r="B448" s="291"/>
      <c r="C448" s="302"/>
      <c r="D448" s="301"/>
      <c r="E448" s="301"/>
      <c r="F448" s="301"/>
      <c r="G448" s="301"/>
      <c r="H448" s="301"/>
      <c r="I448" s="301"/>
      <c r="J448" s="301"/>
      <c r="K448" s="301"/>
      <c r="L448" s="301"/>
      <c r="M448" s="301"/>
      <c r="N448" s="301"/>
      <c r="O448" s="301"/>
      <c r="P448" s="301"/>
      <c r="Q448" s="301"/>
      <c r="R448" s="301"/>
      <c r="S448" s="301"/>
      <c r="T448" s="301"/>
      <c r="U448" s="288"/>
      <c r="V448" s="301"/>
      <c r="W448" s="301"/>
      <c r="X448" s="301"/>
      <c r="Y448" s="301"/>
      <c r="Z448" s="301"/>
      <c r="AA448" s="301"/>
      <c r="AB448" s="301"/>
      <c r="AC448" s="301"/>
      <c r="AD448" s="301"/>
      <c r="AE448" s="301"/>
      <c r="AF448" s="301"/>
      <c r="AG448" s="301"/>
      <c r="AH448" s="301"/>
      <c r="AI448" s="301"/>
      <c r="AJ448" s="301"/>
      <c r="AK448" s="301"/>
      <c r="AL448" s="301"/>
      <c r="AM448" s="408"/>
      <c r="AN448" s="408"/>
      <c r="AO448" s="408"/>
      <c r="AP448" s="408"/>
      <c r="AQ448" s="408"/>
      <c r="AR448" s="408"/>
      <c r="AS448" s="408"/>
      <c r="AT448" s="408"/>
      <c r="AU448" s="408"/>
      <c r="AV448" s="408"/>
      <c r="AW448" s="408"/>
      <c r="AX448" s="408"/>
      <c r="AY448" s="408"/>
      <c r="AZ448" s="408"/>
      <c r="BA448" s="303"/>
    </row>
    <row r="449" spans="1:53" ht="15" hidden="1" outlineLevel="1">
      <c r="A449" s="498">
        <v>7</v>
      </c>
      <c r="B449" s="291" t="s">
        <v>42</v>
      </c>
      <c r="C449" s="288" t="s">
        <v>25</v>
      </c>
      <c r="D449" s="292"/>
      <c r="E449" s="292"/>
      <c r="F449" s="292"/>
      <c r="G449" s="292"/>
      <c r="H449" s="292"/>
      <c r="I449" s="292"/>
      <c r="J449" s="292"/>
      <c r="K449" s="292"/>
      <c r="L449" s="292"/>
      <c r="M449" s="292"/>
      <c r="N449" s="292"/>
      <c r="O449" s="292"/>
      <c r="P449" s="292"/>
      <c r="Q449" s="292"/>
      <c r="R449" s="292"/>
      <c r="S449" s="292"/>
      <c r="T449" s="292"/>
      <c r="U449" s="288"/>
      <c r="V449" s="292"/>
      <c r="W449" s="292"/>
      <c r="X449" s="292"/>
      <c r="Y449" s="292"/>
      <c r="Z449" s="292"/>
      <c r="AA449" s="292"/>
      <c r="AB449" s="292"/>
      <c r="AC449" s="292"/>
      <c r="AD449" s="292"/>
      <c r="AE449" s="292"/>
      <c r="AF449" s="292"/>
      <c r="AG449" s="292"/>
      <c r="AH449" s="292"/>
      <c r="AI449" s="292"/>
      <c r="AJ449" s="292"/>
      <c r="AK449" s="292"/>
      <c r="AL449" s="292"/>
      <c r="AM449" s="406"/>
      <c r="AN449" s="406"/>
      <c r="AO449" s="406"/>
      <c r="AP449" s="406"/>
      <c r="AQ449" s="406"/>
      <c r="AR449" s="406"/>
      <c r="AS449" s="406"/>
      <c r="AT449" s="406"/>
      <c r="AU449" s="406"/>
      <c r="AV449" s="406"/>
      <c r="AW449" s="406"/>
      <c r="AX449" s="406"/>
      <c r="AY449" s="406"/>
      <c r="AZ449" s="406"/>
      <c r="BA449" s="293">
        <f>SUM(AM449:AZ449)</f>
        <v>0</v>
      </c>
    </row>
    <row r="450" spans="1:53" ht="15" hidden="1" outlineLevel="1">
      <c r="B450" s="291" t="s">
        <v>257</v>
      </c>
      <c r="C450" s="288" t="s">
        <v>162</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7">
        <f>AM449</f>
        <v>0</v>
      </c>
      <c r="AN450" s="407">
        <f>AN449</f>
        <v>0</v>
      </c>
      <c r="AO450" s="407">
        <f t="shared" ref="AO450:AZ450" si="155">AO449</f>
        <v>0</v>
      </c>
      <c r="AP450" s="407">
        <f t="shared" si="155"/>
        <v>0</v>
      </c>
      <c r="AQ450" s="407">
        <f t="shared" si="155"/>
        <v>0</v>
      </c>
      <c r="AR450" s="407">
        <f t="shared" si="155"/>
        <v>0</v>
      </c>
      <c r="AS450" s="407">
        <f t="shared" si="155"/>
        <v>0</v>
      </c>
      <c r="AT450" s="407">
        <f t="shared" si="155"/>
        <v>0</v>
      </c>
      <c r="AU450" s="407">
        <f t="shared" si="155"/>
        <v>0</v>
      </c>
      <c r="AV450" s="407">
        <f t="shared" si="155"/>
        <v>0</v>
      </c>
      <c r="AW450" s="407">
        <f t="shared" si="155"/>
        <v>0</v>
      </c>
      <c r="AX450" s="407">
        <f t="shared" si="155"/>
        <v>0</v>
      </c>
      <c r="AY450" s="407">
        <f t="shared" si="155"/>
        <v>0</v>
      </c>
      <c r="AZ450" s="407">
        <f t="shared" si="155"/>
        <v>0</v>
      </c>
      <c r="BA450" s="294"/>
    </row>
    <row r="451" spans="1:53" ht="15" hidden="1" outlineLevel="1">
      <c r="B451" s="291"/>
      <c r="C451" s="302"/>
      <c r="D451" s="301"/>
      <c r="E451" s="301"/>
      <c r="F451" s="301"/>
      <c r="G451" s="301"/>
      <c r="H451" s="301"/>
      <c r="I451" s="301"/>
      <c r="J451" s="301"/>
      <c r="K451" s="301"/>
      <c r="L451" s="301"/>
      <c r="M451" s="301"/>
      <c r="N451" s="301"/>
      <c r="O451" s="301"/>
      <c r="P451" s="301"/>
      <c r="Q451" s="301"/>
      <c r="R451" s="301"/>
      <c r="S451" s="301"/>
      <c r="T451" s="301"/>
      <c r="U451" s="288"/>
      <c r="V451" s="301"/>
      <c r="W451" s="301"/>
      <c r="X451" s="301"/>
      <c r="Y451" s="301"/>
      <c r="Z451" s="301"/>
      <c r="AA451" s="301"/>
      <c r="AB451" s="301"/>
      <c r="AC451" s="301"/>
      <c r="AD451" s="301"/>
      <c r="AE451" s="301"/>
      <c r="AF451" s="301"/>
      <c r="AG451" s="301"/>
      <c r="AH451" s="301"/>
      <c r="AI451" s="301"/>
      <c r="AJ451" s="301"/>
      <c r="AK451" s="301"/>
      <c r="AL451" s="301"/>
      <c r="AM451" s="408"/>
      <c r="AN451" s="408"/>
      <c r="AO451" s="408"/>
      <c r="AP451" s="408"/>
      <c r="AQ451" s="408"/>
      <c r="AR451" s="408"/>
      <c r="AS451" s="408"/>
      <c r="AT451" s="408"/>
      <c r="AU451" s="408"/>
      <c r="AV451" s="408"/>
      <c r="AW451" s="408"/>
      <c r="AX451" s="408"/>
      <c r="AY451" s="408"/>
      <c r="AZ451" s="408"/>
      <c r="BA451" s="303"/>
    </row>
    <row r="452" spans="1:53" s="280" customFormat="1" ht="15" hidden="1" outlineLevel="1">
      <c r="A452" s="498">
        <v>8</v>
      </c>
      <c r="B452" s="291" t="s">
        <v>480</v>
      </c>
      <c r="C452" s="288" t="s">
        <v>25</v>
      </c>
      <c r="D452" s="292"/>
      <c r="E452" s="292"/>
      <c r="F452" s="292"/>
      <c r="G452" s="292"/>
      <c r="H452" s="292"/>
      <c r="I452" s="292"/>
      <c r="J452" s="292"/>
      <c r="K452" s="292"/>
      <c r="L452" s="292"/>
      <c r="M452" s="292"/>
      <c r="N452" s="292"/>
      <c r="O452" s="292"/>
      <c r="P452" s="292"/>
      <c r="Q452" s="292"/>
      <c r="R452" s="292"/>
      <c r="S452" s="292"/>
      <c r="T452" s="292"/>
      <c r="U452" s="288"/>
      <c r="V452" s="292"/>
      <c r="W452" s="292"/>
      <c r="X452" s="292"/>
      <c r="Y452" s="292"/>
      <c r="Z452" s="292"/>
      <c r="AA452" s="292"/>
      <c r="AB452" s="292"/>
      <c r="AC452" s="292"/>
      <c r="AD452" s="292"/>
      <c r="AE452" s="292"/>
      <c r="AF452" s="292"/>
      <c r="AG452" s="292"/>
      <c r="AH452" s="292"/>
      <c r="AI452" s="292"/>
      <c r="AJ452" s="292"/>
      <c r="AK452" s="292"/>
      <c r="AL452" s="292"/>
      <c r="AM452" s="406"/>
      <c r="AN452" s="406"/>
      <c r="AO452" s="406"/>
      <c r="AP452" s="406"/>
      <c r="AQ452" s="406"/>
      <c r="AR452" s="406"/>
      <c r="AS452" s="406"/>
      <c r="AT452" s="406"/>
      <c r="AU452" s="406"/>
      <c r="AV452" s="406"/>
      <c r="AW452" s="406"/>
      <c r="AX452" s="406"/>
      <c r="AY452" s="406"/>
      <c r="AZ452" s="406"/>
      <c r="BA452" s="293">
        <f>SUM(AM452:AZ452)</f>
        <v>0</v>
      </c>
    </row>
    <row r="453" spans="1:53" s="280" customFormat="1" ht="15" hidden="1" outlineLevel="1">
      <c r="A453" s="498"/>
      <c r="B453" s="291" t="s">
        <v>257</v>
      </c>
      <c r="C453" s="288" t="s">
        <v>162</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7">
        <f>AM452</f>
        <v>0</v>
      </c>
      <c r="AN453" s="407">
        <f>AN452</f>
        <v>0</v>
      </c>
      <c r="AO453" s="407">
        <f t="shared" ref="AO453:AZ453" si="156">AO452</f>
        <v>0</v>
      </c>
      <c r="AP453" s="407">
        <f t="shared" si="156"/>
        <v>0</v>
      </c>
      <c r="AQ453" s="407">
        <f t="shared" si="156"/>
        <v>0</v>
      </c>
      <c r="AR453" s="407">
        <f t="shared" si="156"/>
        <v>0</v>
      </c>
      <c r="AS453" s="407">
        <f t="shared" si="156"/>
        <v>0</v>
      </c>
      <c r="AT453" s="407">
        <f t="shared" si="156"/>
        <v>0</v>
      </c>
      <c r="AU453" s="407">
        <f t="shared" si="156"/>
        <v>0</v>
      </c>
      <c r="AV453" s="407">
        <f t="shared" si="156"/>
        <v>0</v>
      </c>
      <c r="AW453" s="407">
        <f t="shared" si="156"/>
        <v>0</v>
      </c>
      <c r="AX453" s="407">
        <f t="shared" si="156"/>
        <v>0</v>
      </c>
      <c r="AY453" s="407">
        <f t="shared" si="156"/>
        <v>0</v>
      </c>
      <c r="AZ453" s="407">
        <f t="shared" si="156"/>
        <v>0</v>
      </c>
      <c r="BA453" s="294"/>
    </row>
    <row r="454" spans="1:53" s="280" customFormat="1" ht="15" hidden="1" outlineLevel="1">
      <c r="A454" s="498"/>
      <c r="B454" s="291"/>
      <c r="C454" s="302"/>
      <c r="D454" s="301"/>
      <c r="E454" s="301"/>
      <c r="F454" s="301"/>
      <c r="G454" s="301"/>
      <c r="H454" s="301"/>
      <c r="I454" s="301"/>
      <c r="J454" s="301"/>
      <c r="K454" s="301"/>
      <c r="L454" s="301"/>
      <c r="M454" s="301"/>
      <c r="N454" s="301"/>
      <c r="O454" s="301"/>
      <c r="P454" s="301"/>
      <c r="Q454" s="301"/>
      <c r="R454" s="301"/>
      <c r="S454" s="301"/>
      <c r="T454" s="301"/>
      <c r="U454" s="288"/>
      <c r="V454" s="301"/>
      <c r="W454" s="301"/>
      <c r="X454" s="301"/>
      <c r="Y454" s="301"/>
      <c r="Z454" s="301"/>
      <c r="AA454" s="301"/>
      <c r="AB454" s="301"/>
      <c r="AC454" s="301"/>
      <c r="AD454" s="301"/>
      <c r="AE454" s="301"/>
      <c r="AF454" s="301"/>
      <c r="AG454" s="301"/>
      <c r="AH454" s="301"/>
      <c r="AI454" s="301"/>
      <c r="AJ454" s="301"/>
      <c r="AK454" s="301"/>
      <c r="AL454" s="301"/>
      <c r="AM454" s="408"/>
      <c r="AN454" s="408"/>
      <c r="AO454" s="408"/>
      <c r="AP454" s="408"/>
      <c r="AQ454" s="408"/>
      <c r="AR454" s="408"/>
      <c r="AS454" s="408"/>
      <c r="AT454" s="408"/>
      <c r="AU454" s="408"/>
      <c r="AV454" s="408"/>
      <c r="AW454" s="408"/>
      <c r="AX454" s="408"/>
      <c r="AY454" s="408"/>
      <c r="AZ454" s="408"/>
      <c r="BA454" s="303"/>
    </row>
    <row r="455" spans="1:53" ht="15" hidden="1" outlineLevel="1">
      <c r="A455" s="498">
        <v>9</v>
      </c>
      <c r="B455" s="291" t="s">
        <v>7</v>
      </c>
      <c r="C455" s="288" t="s">
        <v>25</v>
      </c>
      <c r="D455" s="292"/>
      <c r="E455" s="292"/>
      <c r="F455" s="292"/>
      <c r="G455" s="292"/>
      <c r="H455" s="292"/>
      <c r="I455" s="292"/>
      <c r="J455" s="292"/>
      <c r="K455" s="292"/>
      <c r="L455" s="292"/>
      <c r="M455" s="292"/>
      <c r="N455" s="292"/>
      <c r="O455" s="292"/>
      <c r="P455" s="292"/>
      <c r="Q455" s="292"/>
      <c r="R455" s="292"/>
      <c r="S455" s="292"/>
      <c r="T455" s="292"/>
      <c r="U455" s="288"/>
      <c r="V455" s="292"/>
      <c r="W455" s="292"/>
      <c r="X455" s="292"/>
      <c r="Y455" s="292"/>
      <c r="Z455" s="292"/>
      <c r="AA455" s="292"/>
      <c r="AB455" s="292"/>
      <c r="AC455" s="292"/>
      <c r="AD455" s="292"/>
      <c r="AE455" s="292"/>
      <c r="AF455" s="292"/>
      <c r="AG455" s="292"/>
      <c r="AH455" s="292"/>
      <c r="AI455" s="292"/>
      <c r="AJ455" s="292"/>
      <c r="AK455" s="292"/>
      <c r="AL455" s="292"/>
      <c r="AM455" s="406"/>
      <c r="AN455" s="406"/>
      <c r="AO455" s="406"/>
      <c r="AP455" s="406"/>
      <c r="AQ455" s="406"/>
      <c r="AR455" s="406"/>
      <c r="AS455" s="406"/>
      <c r="AT455" s="406"/>
      <c r="AU455" s="406"/>
      <c r="AV455" s="406"/>
      <c r="AW455" s="406"/>
      <c r="AX455" s="406"/>
      <c r="AY455" s="406"/>
      <c r="AZ455" s="406"/>
      <c r="BA455" s="293">
        <f>SUM(AM455:AZ455)</f>
        <v>0</v>
      </c>
    </row>
    <row r="456" spans="1:53" ht="15" hidden="1" outlineLevel="1">
      <c r="B456" s="291" t="s">
        <v>257</v>
      </c>
      <c r="C456" s="288" t="s">
        <v>162</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7">
        <f>AM455</f>
        <v>0</v>
      </c>
      <c r="AN456" s="407">
        <f>AN455</f>
        <v>0</v>
      </c>
      <c r="AO456" s="407">
        <f t="shared" ref="AO456:AZ456" si="157">AO455</f>
        <v>0</v>
      </c>
      <c r="AP456" s="407">
        <f t="shared" si="157"/>
        <v>0</v>
      </c>
      <c r="AQ456" s="407">
        <f t="shared" si="157"/>
        <v>0</v>
      </c>
      <c r="AR456" s="407">
        <f t="shared" si="157"/>
        <v>0</v>
      </c>
      <c r="AS456" s="407">
        <f t="shared" si="157"/>
        <v>0</v>
      </c>
      <c r="AT456" s="407">
        <f t="shared" si="157"/>
        <v>0</v>
      </c>
      <c r="AU456" s="407">
        <f t="shared" si="157"/>
        <v>0</v>
      </c>
      <c r="AV456" s="407">
        <f t="shared" si="157"/>
        <v>0</v>
      </c>
      <c r="AW456" s="407">
        <f t="shared" si="157"/>
        <v>0</v>
      </c>
      <c r="AX456" s="407">
        <f t="shared" si="157"/>
        <v>0</v>
      </c>
      <c r="AY456" s="407">
        <f t="shared" si="157"/>
        <v>0</v>
      </c>
      <c r="AZ456" s="407">
        <f t="shared" si="157"/>
        <v>0</v>
      </c>
      <c r="BA456" s="294"/>
    </row>
    <row r="457" spans="1:53" ht="15" hidden="1" outlineLevel="1">
      <c r="B457" s="304"/>
      <c r="C457" s="305"/>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408"/>
      <c r="AN457" s="408"/>
      <c r="AO457" s="408"/>
      <c r="AP457" s="408"/>
      <c r="AQ457" s="408"/>
      <c r="AR457" s="408"/>
      <c r="AS457" s="408"/>
      <c r="AT457" s="408"/>
      <c r="AU457" s="408"/>
      <c r="AV457" s="408"/>
      <c r="AW457" s="408"/>
      <c r="AX457" s="408"/>
      <c r="AY457" s="408"/>
      <c r="AZ457" s="408"/>
      <c r="BA457" s="303"/>
    </row>
    <row r="458" spans="1:53" ht="15.75" hidden="1" outlineLevel="1">
      <c r="A458" s="499"/>
      <c r="B458" s="285" t="s">
        <v>8</v>
      </c>
      <c r="C458" s="286"/>
      <c r="D458" s="286"/>
      <c r="E458" s="286"/>
      <c r="F458" s="286"/>
      <c r="G458" s="286"/>
      <c r="H458" s="286"/>
      <c r="I458" s="286"/>
      <c r="J458" s="286"/>
      <c r="K458" s="286"/>
      <c r="L458" s="286"/>
      <c r="M458" s="286"/>
      <c r="N458" s="286"/>
      <c r="O458" s="286"/>
      <c r="P458" s="286"/>
      <c r="Q458" s="286"/>
      <c r="R458" s="286"/>
      <c r="S458" s="286"/>
      <c r="T458" s="286"/>
      <c r="U458" s="288"/>
      <c r="V458" s="286"/>
      <c r="W458" s="286"/>
      <c r="X458" s="286"/>
      <c r="Y458" s="286"/>
      <c r="Z458" s="286"/>
      <c r="AA458" s="286"/>
      <c r="AB458" s="286"/>
      <c r="AC458" s="286"/>
      <c r="AD458" s="286"/>
      <c r="AE458" s="286"/>
      <c r="AF458" s="286"/>
      <c r="AG458" s="286"/>
      <c r="AH458" s="286"/>
      <c r="AI458" s="286"/>
      <c r="AJ458" s="286"/>
      <c r="AK458" s="286"/>
      <c r="AL458" s="286"/>
      <c r="AM458" s="410"/>
      <c r="AN458" s="410"/>
      <c r="AO458" s="410"/>
      <c r="AP458" s="410"/>
      <c r="AQ458" s="410"/>
      <c r="AR458" s="410"/>
      <c r="AS458" s="410"/>
      <c r="AT458" s="410"/>
      <c r="AU458" s="410"/>
      <c r="AV458" s="410"/>
      <c r="AW458" s="410"/>
      <c r="AX458" s="410"/>
      <c r="AY458" s="410"/>
      <c r="AZ458" s="410"/>
      <c r="BA458" s="289"/>
    </row>
    <row r="459" spans="1:53" ht="15" hidden="1" outlineLevel="1">
      <c r="A459" s="498">
        <v>10</v>
      </c>
      <c r="B459" s="307" t="s">
        <v>22</v>
      </c>
      <c r="C459" s="288" t="s">
        <v>25</v>
      </c>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c r="AI459" s="292"/>
      <c r="AJ459" s="292"/>
      <c r="AK459" s="292"/>
      <c r="AL459" s="292"/>
      <c r="AM459" s="411"/>
      <c r="AN459" s="465"/>
      <c r="AO459" s="465"/>
      <c r="AP459" s="465"/>
      <c r="AQ459" s="411"/>
      <c r="AR459" s="411"/>
      <c r="AS459" s="411"/>
      <c r="AT459" s="411"/>
      <c r="AU459" s="411"/>
      <c r="AV459" s="411"/>
      <c r="AW459" s="411"/>
      <c r="AX459" s="411"/>
      <c r="AY459" s="411"/>
      <c r="AZ459" s="411"/>
      <c r="BA459" s="293">
        <f>SUM(AM459:AZ459)</f>
        <v>0</v>
      </c>
    </row>
    <row r="460" spans="1:53" ht="15" hidden="1" outlineLevel="1">
      <c r="B460" s="291" t="s">
        <v>257</v>
      </c>
      <c r="C460" s="288" t="s">
        <v>162</v>
      </c>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c r="AI460" s="292"/>
      <c r="AJ460" s="292"/>
      <c r="AK460" s="292"/>
      <c r="AL460" s="292"/>
      <c r="AM460" s="407">
        <f>AM459</f>
        <v>0</v>
      </c>
      <c r="AN460" s="407">
        <f>AN459</f>
        <v>0</v>
      </c>
      <c r="AO460" s="407">
        <f t="shared" ref="AO460:AZ460" si="158">AO459</f>
        <v>0</v>
      </c>
      <c r="AP460" s="407">
        <f t="shared" si="158"/>
        <v>0</v>
      </c>
      <c r="AQ460" s="407">
        <f t="shared" si="158"/>
        <v>0</v>
      </c>
      <c r="AR460" s="407">
        <f t="shared" si="158"/>
        <v>0</v>
      </c>
      <c r="AS460" s="407">
        <f t="shared" si="158"/>
        <v>0</v>
      </c>
      <c r="AT460" s="407">
        <f t="shared" si="158"/>
        <v>0</v>
      </c>
      <c r="AU460" s="407">
        <f t="shared" si="158"/>
        <v>0</v>
      </c>
      <c r="AV460" s="407">
        <f t="shared" si="158"/>
        <v>0</v>
      </c>
      <c r="AW460" s="407">
        <f t="shared" si="158"/>
        <v>0</v>
      </c>
      <c r="AX460" s="407">
        <f t="shared" si="158"/>
        <v>0</v>
      </c>
      <c r="AY460" s="407">
        <f t="shared" si="158"/>
        <v>0</v>
      </c>
      <c r="AZ460" s="407">
        <f t="shared" si="158"/>
        <v>0</v>
      </c>
      <c r="BA460" s="308"/>
    </row>
    <row r="461" spans="1:53" ht="15" hidden="1" outlineLevel="1">
      <c r="B461" s="307"/>
      <c r="C461" s="309"/>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412"/>
      <c r="AN461" s="412"/>
      <c r="AO461" s="412"/>
      <c r="AP461" s="412"/>
      <c r="AQ461" s="412"/>
      <c r="AR461" s="412"/>
      <c r="AS461" s="412"/>
      <c r="AT461" s="412"/>
      <c r="AU461" s="412"/>
      <c r="AV461" s="412"/>
      <c r="AW461" s="412"/>
      <c r="AX461" s="412"/>
      <c r="AY461" s="412"/>
      <c r="AZ461" s="412"/>
      <c r="BA461" s="310"/>
    </row>
    <row r="462" spans="1:53" ht="15" hidden="1" outlineLevel="1">
      <c r="A462" s="498">
        <v>11</v>
      </c>
      <c r="B462" s="311" t="s">
        <v>21</v>
      </c>
      <c r="C462" s="288" t="s">
        <v>25</v>
      </c>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c r="AI462" s="292"/>
      <c r="AJ462" s="292"/>
      <c r="AK462" s="292"/>
      <c r="AL462" s="292"/>
      <c r="AM462" s="411"/>
      <c r="AN462" s="465"/>
      <c r="AO462" s="411"/>
      <c r="AP462" s="411"/>
      <c r="AQ462" s="411"/>
      <c r="AR462" s="411"/>
      <c r="AS462" s="411"/>
      <c r="AT462" s="411"/>
      <c r="AU462" s="411"/>
      <c r="AV462" s="411"/>
      <c r="AW462" s="411"/>
      <c r="AX462" s="411"/>
      <c r="AY462" s="411"/>
      <c r="AZ462" s="411"/>
      <c r="BA462" s="293">
        <f>SUM(AM462:AZ462)</f>
        <v>0</v>
      </c>
    </row>
    <row r="463" spans="1:53" ht="15" hidden="1" outlineLevel="1">
      <c r="B463" s="291" t="s">
        <v>257</v>
      </c>
      <c r="C463" s="288" t="s">
        <v>162</v>
      </c>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c r="AH463" s="292"/>
      <c r="AI463" s="292"/>
      <c r="AJ463" s="292"/>
      <c r="AK463" s="292"/>
      <c r="AL463" s="292"/>
      <c r="AM463" s="407">
        <f>AM462</f>
        <v>0</v>
      </c>
      <c r="AN463" s="407">
        <f>AN462</f>
        <v>0</v>
      </c>
      <c r="AO463" s="407">
        <f t="shared" ref="AO463:AZ463" si="159">AO462</f>
        <v>0</v>
      </c>
      <c r="AP463" s="407">
        <f t="shared" si="159"/>
        <v>0</v>
      </c>
      <c r="AQ463" s="407">
        <f t="shared" si="159"/>
        <v>0</v>
      </c>
      <c r="AR463" s="407">
        <f t="shared" si="159"/>
        <v>0</v>
      </c>
      <c r="AS463" s="407">
        <f t="shared" si="159"/>
        <v>0</v>
      </c>
      <c r="AT463" s="407">
        <f t="shared" si="159"/>
        <v>0</v>
      </c>
      <c r="AU463" s="407">
        <f t="shared" si="159"/>
        <v>0</v>
      </c>
      <c r="AV463" s="407">
        <f t="shared" si="159"/>
        <v>0</v>
      </c>
      <c r="AW463" s="407">
        <f t="shared" si="159"/>
        <v>0</v>
      </c>
      <c r="AX463" s="407">
        <f t="shared" si="159"/>
        <v>0</v>
      </c>
      <c r="AY463" s="407">
        <f t="shared" si="159"/>
        <v>0</v>
      </c>
      <c r="AZ463" s="407">
        <f t="shared" si="159"/>
        <v>0</v>
      </c>
      <c r="BA463" s="308"/>
    </row>
    <row r="464" spans="1:53" ht="15" hidden="1" outlineLevel="1">
      <c r="B464" s="311"/>
      <c r="C464" s="309"/>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412"/>
      <c r="AN464" s="413"/>
      <c r="AO464" s="412"/>
      <c r="AP464" s="412"/>
      <c r="AQ464" s="412"/>
      <c r="AR464" s="412"/>
      <c r="AS464" s="412"/>
      <c r="AT464" s="412"/>
      <c r="AU464" s="412"/>
      <c r="AV464" s="412"/>
      <c r="AW464" s="412"/>
      <c r="AX464" s="412"/>
      <c r="AY464" s="412"/>
      <c r="AZ464" s="412"/>
      <c r="BA464" s="310"/>
    </row>
    <row r="465" spans="1:53" ht="15" hidden="1" outlineLevel="1">
      <c r="A465" s="498">
        <v>12</v>
      </c>
      <c r="B465" s="311" t="s">
        <v>23</v>
      </c>
      <c r="C465" s="288" t="s">
        <v>25</v>
      </c>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c r="AH465" s="292"/>
      <c r="AI465" s="292"/>
      <c r="AJ465" s="292"/>
      <c r="AK465" s="292"/>
      <c r="AL465" s="292"/>
      <c r="AM465" s="411"/>
      <c r="AN465" s="411"/>
      <c r="AO465" s="465"/>
      <c r="AP465" s="411"/>
      <c r="AQ465" s="411"/>
      <c r="AR465" s="411"/>
      <c r="AS465" s="411"/>
      <c r="AT465" s="411"/>
      <c r="AU465" s="411"/>
      <c r="AV465" s="411"/>
      <c r="AW465" s="411"/>
      <c r="AX465" s="411"/>
      <c r="AY465" s="411"/>
      <c r="AZ465" s="411"/>
      <c r="BA465" s="293">
        <f>SUM(AM465:AZ465)</f>
        <v>0</v>
      </c>
    </row>
    <row r="466" spans="1:53" ht="15" hidden="1" outlineLevel="1">
      <c r="B466" s="291" t="s">
        <v>257</v>
      </c>
      <c r="C466" s="288" t="s">
        <v>162</v>
      </c>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c r="AH466" s="292"/>
      <c r="AI466" s="292"/>
      <c r="AJ466" s="292"/>
      <c r="AK466" s="292"/>
      <c r="AL466" s="292"/>
      <c r="AM466" s="407">
        <f>AM465</f>
        <v>0</v>
      </c>
      <c r="AN466" s="407">
        <f>AN465</f>
        <v>0</v>
      </c>
      <c r="AO466" s="407">
        <f>AO465</f>
        <v>0</v>
      </c>
      <c r="AP466" s="407">
        <f t="shared" ref="AP466:AZ466" si="160">AP465</f>
        <v>0</v>
      </c>
      <c r="AQ466" s="407">
        <f t="shared" si="160"/>
        <v>0</v>
      </c>
      <c r="AR466" s="407">
        <f t="shared" si="160"/>
        <v>0</v>
      </c>
      <c r="AS466" s="407">
        <f t="shared" si="160"/>
        <v>0</v>
      </c>
      <c r="AT466" s="407">
        <f t="shared" si="160"/>
        <v>0</v>
      </c>
      <c r="AU466" s="407">
        <f t="shared" si="160"/>
        <v>0</v>
      </c>
      <c r="AV466" s="407">
        <f t="shared" si="160"/>
        <v>0</v>
      </c>
      <c r="AW466" s="407">
        <f t="shared" si="160"/>
        <v>0</v>
      </c>
      <c r="AX466" s="407">
        <f t="shared" si="160"/>
        <v>0</v>
      </c>
      <c r="AY466" s="407">
        <f t="shared" si="160"/>
        <v>0</v>
      </c>
      <c r="AZ466" s="407">
        <f t="shared" si="160"/>
        <v>0</v>
      </c>
      <c r="BA466" s="308"/>
    </row>
    <row r="467" spans="1:53" ht="15" hidden="1" outlineLevel="1">
      <c r="B467" s="311"/>
      <c r="C467" s="309"/>
      <c r="D467" s="313"/>
      <c r="E467" s="313"/>
      <c r="F467" s="313"/>
      <c r="G467" s="313"/>
      <c r="H467" s="313"/>
      <c r="I467" s="313"/>
      <c r="J467" s="313"/>
      <c r="K467" s="313"/>
      <c r="L467" s="313"/>
      <c r="M467" s="313"/>
      <c r="N467" s="313"/>
      <c r="O467" s="313"/>
      <c r="P467" s="313"/>
      <c r="Q467" s="313"/>
      <c r="R467" s="313"/>
      <c r="S467" s="313"/>
      <c r="T467" s="313"/>
      <c r="U467" s="288"/>
      <c r="V467" s="313"/>
      <c r="W467" s="313"/>
      <c r="X467" s="313"/>
      <c r="Y467" s="313"/>
      <c r="Z467" s="313"/>
      <c r="AA467" s="313"/>
      <c r="AB467" s="313"/>
      <c r="AC467" s="313"/>
      <c r="AD467" s="313"/>
      <c r="AE467" s="313"/>
      <c r="AF467" s="313"/>
      <c r="AG467" s="313"/>
      <c r="AH467" s="313"/>
      <c r="AI467" s="313"/>
      <c r="AJ467" s="313"/>
      <c r="AK467" s="313"/>
      <c r="AL467" s="313"/>
      <c r="AM467" s="412"/>
      <c r="AN467" s="413"/>
      <c r="AO467" s="412"/>
      <c r="AP467" s="412"/>
      <c r="AQ467" s="412"/>
      <c r="AR467" s="412"/>
      <c r="AS467" s="412"/>
      <c r="AT467" s="412"/>
      <c r="AU467" s="412"/>
      <c r="AV467" s="412"/>
      <c r="AW467" s="412"/>
      <c r="AX467" s="412"/>
      <c r="AY467" s="412"/>
      <c r="AZ467" s="412"/>
      <c r="BA467" s="310"/>
    </row>
    <row r="468" spans="1:53" ht="15" hidden="1" outlineLevel="1">
      <c r="A468" s="498">
        <v>13</v>
      </c>
      <c r="B468" s="311" t="s">
        <v>24</v>
      </c>
      <c r="C468" s="288" t="s">
        <v>25</v>
      </c>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c r="AH468" s="292"/>
      <c r="AI468" s="292"/>
      <c r="AJ468" s="292"/>
      <c r="AK468" s="292"/>
      <c r="AL468" s="292"/>
      <c r="AM468" s="411"/>
      <c r="AN468" s="411"/>
      <c r="AO468" s="411"/>
      <c r="AP468" s="411"/>
      <c r="AQ468" s="411"/>
      <c r="AR468" s="411"/>
      <c r="AS468" s="411"/>
      <c r="AT468" s="411"/>
      <c r="AU468" s="411"/>
      <c r="AV468" s="411"/>
      <c r="AW468" s="411"/>
      <c r="AX468" s="411"/>
      <c r="AY468" s="411"/>
      <c r="AZ468" s="411"/>
      <c r="BA468" s="293">
        <f>SUM(AM468:AZ468)</f>
        <v>0</v>
      </c>
    </row>
    <row r="469" spans="1:53" ht="15" hidden="1" outlineLevel="1">
      <c r="B469" s="291" t="s">
        <v>257</v>
      </c>
      <c r="C469" s="288" t="s">
        <v>162</v>
      </c>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c r="AH469" s="292"/>
      <c r="AI469" s="292"/>
      <c r="AJ469" s="292"/>
      <c r="AK469" s="292"/>
      <c r="AL469" s="292"/>
      <c r="AM469" s="407">
        <f>AM468</f>
        <v>0</v>
      </c>
      <c r="AN469" s="407">
        <f>AN468</f>
        <v>0</v>
      </c>
      <c r="AO469" s="407">
        <f>AO468</f>
        <v>0</v>
      </c>
      <c r="AP469" s="407">
        <f t="shared" ref="AP469:AZ469" si="161">AP468</f>
        <v>0</v>
      </c>
      <c r="AQ469" s="407">
        <f t="shared" si="161"/>
        <v>0</v>
      </c>
      <c r="AR469" s="407">
        <f t="shared" si="161"/>
        <v>0</v>
      </c>
      <c r="AS469" s="407">
        <f t="shared" si="161"/>
        <v>0</v>
      </c>
      <c r="AT469" s="407">
        <f t="shared" si="161"/>
        <v>0</v>
      </c>
      <c r="AU469" s="407">
        <f t="shared" si="161"/>
        <v>0</v>
      </c>
      <c r="AV469" s="407">
        <f t="shared" si="161"/>
        <v>0</v>
      </c>
      <c r="AW469" s="407">
        <f t="shared" si="161"/>
        <v>0</v>
      </c>
      <c r="AX469" s="407">
        <f t="shared" si="161"/>
        <v>0</v>
      </c>
      <c r="AY469" s="407">
        <f t="shared" si="161"/>
        <v>0</v>
      </c>
      <c r="AZ469" s="407">
        <f t="shared" si="161"/>
        <v>0</v>
      </c>
      <c r="BA469" s="308"/>
    </row>
    <row r="470" spans="1:53" ht="15" hidden="1" outlineLevel="1">
      <c r="B470" s="311"/>
      <c r="C470" s="309"/>
      <c r="D470" s="313"/>
      <c r="E470" s="313"/>
      <c r="F470" s="313"/>
      <c r="G470" s="313"/>
      <c r="H470" s="313"/>
      <c r="I470" s="313"/>
      <c r="J470" s="313"/>
      <c r="K470" s="313"/>
      <c r="L470" s="313"/>
      <c r="M470" s="313"/>
      <c r="N470" s="313"/>
      <c r="O470" s="313"/>
      <c r="P470" s="313"/>
      <c r="Q470" s="313"/>
      <c r="R470" s="313"/>
      <c r="S470" s="313"/>
      <c r="T470" s="313"/>
      <c r="U470" s="288"/>
      <c r="V470" s="313"/>
      <c r="W470" s="313"/>
      <c r="X470" s="313"/>
      <c r="Y470" s="313"/>
      <c r="Z470" s="313"/>
      <c r="AA470" s="313"/>
      <c r="AB470" s="313"/>
      <c r="AC470" s="313"/>
      <c r="AD470" s="313"/>
      <c r="AE470" s="313"/>
      <c r="AF470" s="313"/>
      <c r="AG470" s="313"/>
      <c r="AH470" s="313"/>
      <c r="AI470" s="313"/>
      <c r="AJ470" s="313"/>
      <c r="AK470" s="313"/>
      <c r="AL470" s="313"/>
      <c r="AM470" s="412"/>
      <c r="AN470" s="412"/>
      <c r="AO470" s="412"/>
      <c r="AP470" s="412"/>
      <c r="AQ470" s="412"/>
      <c r="AR470" s="412"/>
      <c r="AS470" s="412"/>
      <c r="AT470" s="412"/>
      <c r="AU470" s="412"/>
      <c r="AV470" s="412"/>
      <c r="AW470" s="412"/>
      <c r="AX470" s="412"/>
      <c r="AY470" s="412"/>
      <c r="AZ470" s="412"/>
      <c r="BA470" s="310"/>
    </row>
    <row r="471" spans="1:53" ht="15" hidden="1" outlineLevel="1">
      <c r="A471" s="498">
        <v>14</v>
      </c>
      <c r="B471" s="311" t="s">
        <v>20</v>
      </c>
      <c r="C471" s="288" t="s">
        <v>25</v>
      </c>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c r="AH471" s="292"/>
      <c r="AI471" s="292"/>
      <c r="AJ471" s="292"/>
      <c r="AK471" s="292"/>
      <c r="AL471" s="292"/>
      <c r="AM471" s="411"/>
      <c r="AN471" s="411"/>
      <c r="AO471" s="465"/>
      <c r="AP471" s="411"/>
      <c r="AQ471" s="411"/>
      <c r="AR471" s="411"/>
      <c r="AS471" s="411"/>
      <c r="AT471" s="411"/>
      <c r="AU471" s="411"/>
      <c r="AV471" s="411"/>
      <c r="AW471" s="411"/>
      <c r="AX471" s="411"/>
      <c r="AY471" s="411"/>
      <c r="AZ471" s="411"/>
      <c r="BA471" s="293">
        <f>SUM(AM471:AZ471)</f>
        <v>0</v>
      </c>
    </row>
    <row r="472" spans="1:53" ht="15" hidden="1" outlineLevel="1">
      <c r="B472" s="291" t="s">
        <v>257</v>
      </c>
      <c r="C472" s="288" t="s">
        <v>162</v>
      </c>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c r="AH472" s="292"/>
      <c r="AI472" s="292"/>
      <c r="AJ472" s="292"/>
      <c r="AK472" s="292"/>
      <c r="AL472" s="292"/>
      <c r="AM472" s="407">
        <f>AM471</f>
        <v>0</v>
      </c>
      <c r="AN472" s="407">
        <f>AN471</f>
        <v>0</v>
      </c>
      <c r="AO472" s="407">
        <f t="shared" ref="AO472:AZ472" si="162">AO471</f>
        <v>0</v>
      </c>
      <c r="AP472" s="407">
        <f t="shared" si="162"/>
        <v>0</v>
      </c>
      <c r="AQ472" s="407">
        <f t="shared" si="162"/>
        <v>0</v>
      </c>
      <c r="AR472" s="407">
        <f t="shared" si="162"/>
        <v>0</v>
      </c>
      <c r="AS472" s="407">
        <f t="shared" si="162"/>
        <v>0</v>
      </c>
      <c r="AT472" s="407">
        <f t="shared" si="162"/>
        <v>0</v>
      </c>
      <c r="AU472" s="407">
        <f t="shared" si="162"/>
        <v>0</v>
      </c>
      <c r="AV472" s="407">
        <f t="shared" si="162"/>
        <v>0</v>
      </c>
      <c r="AW472" s="407">
        <f t="shared" si="162"/>
        <v>0</v>
      </c>
      <c r="AX472" s="407">
        <f t="shared" si="162"/>
        <v>0</v>
      </c>
      <c r="AY472" s="407">
        <f t="shared" si="162"/>
        <v>0</v>
      </c>
      <c r="AZ472" s="407">
        <f t="shared" si="162"/>
        <v>0</v>
      </c>
      <c r="BA472" s="308"/>
    </row>
    <row r="473" spans="1:53" ht="15" hidden="1" outlineLevel="1">
      <c r="B473" s="311"/>
      <c r="C473" s="309"/>
      <c r="D473" s="313"/>
      <c r="E473" s="313"/>
      <c r="F473" s="313"/>
      <c r="G473" s="313"/>
      <c r="H473" s="313"/>
      <c r="I473" s="313"/>
      <c r="J473" s="313"/>
      <c r="K473" s="313"/>
      <c r="L473" s="313"/>
      <c r="M473" s="313"/>
      <c r="N473" s="313"/>
      <c r="O473" s="313"/>
      <c r="P473" s="313"/>
      <c r="Q473" s="313"/>
      <c r="R473" s="313"/>
      <c r="S473" s="313"/>
      <c r="T473" s="313"/>
      <c r="U473" s="288"/>
      <c r="V473" s="313"/>
      <c r="W473" s="313"/>
      <c r="X473" s="313"/>
      <c r="Y473" s="313"/>
      <c r="Z473" s="313"/>
      <c r="AA473" s="313"/>
      <c r="AB473" s="313"/>
      <c r="AC473" s="313"/>
      <c r="AD473" s="313"/>
      <c r="AE473" s="313"/>
      <c r="AF473" s="313"/>
      <c r="AG473" s="313"/>
      <c r="AH473" s="313"/>
      <c r="AI473" s="313"/>
      <c r="AJ473" s="313"/>
      <c r="AK473" s="313"/>
      <c r="AL473" s="313"/>
      <c r="AM473" s="412"/>
      <c r="AN473" s="413"/>
      <c r="AO473" s="412"/>
      <c r="AP473" s="412"/>
      <c r="AQ473" s="412"/>
      <c r="AR473" s="412"/>
      <c r="AS473" s="412"/>
      <c r="AT473" s="412"/>
      <c r="AU473" s="412"/>
      <c r="AV473" s="412"/>
      <c r="AW473" s="412"/>
      <c r="AX473" s="412"/>
      <c r="AY473" s="412"/>
      <c r="AZ473" s="412"/>
      <c r="BA473" s="310"/>
    </row>
    <row r="474" spans="1:53" s="280" customFormat="1" ht="15" hidden="1" outlineLevel="1">
      <c r="A474" s="498">
        <v>15</v>
      </c>
      <c r="B474" s="311" t="s">
        <v>481</v>
      </c>
      <c r="C474" s="288" t="s">
        <v>25</v>
      </c>
      <c r="D474" s="292"/>
      <c r="E474" s="292"/>
      <c r="F474" s="292"/>
      <c r="G474" s="292"/>
      <c r="H474" s="292"/>
      <c r="I474" s="292"/>
      <c r="J474" s="292"/>
      <c r="K474" s="292"/>
      <c r="L474" s="292"/>
      <c r="M474" s="292"/>
      <c r="N474" s="292"/>
      <c r="O474" s="292"/>
      <c r="P474" s="292"/>
      <c r="Q474" s="292"/>
      <c r="R474" s="292"/>
      <c r="S474" s="292"/>
      <c r="T474" s="292"/>
      <c r="U474" s="288"/>
      <c r="V474" s="292"/>
      <c r="W474" s="292"/>
      <c r="X474" s="292"/>
      <c r="Y474" s="292"/>
      <c r="Z474" s="292"/>
      <c r="AA474" s="292"/>
      <c r="AB474" s="292"/>
      <c r="AC474" s="292"/>
      <c r="AD474" s="292"/>
      <c r="AE474" s="292"/>
      <c r="AF474" s="292"/>
      <c r="AG474" s="292"/>
      <c r="AH474" s="292"/>
      <c r="AI474" s="292"/>
      <c r="AJ474" s="292"/>
      <c r="AK474" s="292"/>
      <c r="AL474" s="292"/>
      <c r="AM474" s="411"/>
      <c r="AN474" s="411"/>
      <c r="AO474" s="411"/>
      <c r="AP474" s="411"/>
      <c r="AQ474" s="411"/>
      <c r="AR474" s="411"/>
      <c r="AS474" s="411"/>
      <c r="AT474" s="411"/>
      <c r="AU474" s="411"/>
      <c r="AV474" s="411"/>
      <c r="AW474" s="411"/>
      <c r="AX474" s="411"/>
      <c r="AY474" s="411"/>
      <c r="AZ474" s="411"/>
      <c r="BA474" s="293">
        <f>SUM(AM474:AZ474)</f>
        <v>0</v>
      </c>
    </row>
    <row r="475" spans="1:53" s="280" customFormat="1" ht="15" hidden="1" outlineLevel="1">
      <c r="A475" s="498"/>
      <c r="B475" s="311" t="s">
        <v>257</v>
      </c>
      <c r="C475" s="288" t="s">
        <v>162</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07">
        <f>AM474</f>
        <v>0</v>
      </c>
      <c r="AN475" s="407">
        <f>AN474</f>
        <v>0</v>
      </c>
      <c r="AO475" s="407">
        <f t="shared" ref="AO475:AZ475" si="163">AO474</f>
        <v>0</v>
      </c>
      <c r="AP475" s="407">
        <f t="shared" si="163"/>
        <v>0</v>
      </c>
      <c r="AQ475" s="407">
        <f t="shared" si="163"/>
        <v>0</v>
      </c>
      <c r="AR475" s="407">
        <f t="shared" si="163"/>
        <v>0</v>
      </c>
      <c r="AS475" s="407">
        <f t="shared" si="163"/>
        <v>0</v>
      </c>
      <c r="AT475" s="407">
        <f t="shared" si="163"/>
        <v>0</v>
      </c>
      <c r="AU475" s="407">
        <f t="shared" si="163"/>
        <v>0</v>
      </c>
      <c r="AV475" s="407">
        <f t="shared" si="163"/>
        <v>0</v>
      </c>
      <c r="AW475" s="407">
        <f t="shared" si="163"/>
        <v>0</v>
      </c>
      <c r="AX475" s="407">
        <f t="shared" si="163"/>
        <v>0</v>
      </c>
      <c r="AY475" s="407">
        <f t="shared" si="163"/>
        <v>0</v>
      </c>
      <c r="AZ475" s="407">
        <f t="shared" si="163"/>
        <v>0</v>
      </c>
      <c r="BA475" s="308"/>
    </row>
    <row r="476" spans="1:53" s="280" customFormat="1" ht="15" hidden="1" outlineLevel="1">
      <c r="A476" s="498"/>
      <c r="B476" s="311"/>
      <c r="C476" s="309"/>
      <c r="D476" s="313"/>
      <c r="E476" s="313"/>
      <c r="F476" s="313"/>
      <c r="G476" s="313"/>
      <c r="H476" s="313"/>
      <c r="I476" s="313"/>
      <c r="J476" s="313"/>
      <c r="K476" s="313"/>
      <c r="L476" s="313"/>
      <c r="M476" s="313"/>
      <c r="N476" s="313"/>
      <c r="O476" s="313"/>
      <c r="P476" s="313"/>
      <c r="Q476" s="313"/>
      <c r="R476" s="313"/>
      <c r="S476" s="313"/>
      <c r="T476" s="313"/>
      <c r="U476" s="288"/>
      <c r="V476" s="313"/>
      <c r="W476" s="313"/>
      <c r="X476" s="313"/>
      <c r="Y476" s="313"/>
      <c r="Z476" s="313"/>
      <c r="AA476" s="313"/>
      <c r="AB476" s="313"/>
      <c r="AC476" s="313"/>
      <c r="AD476" s="313"/>
      <c r="AE476" s="313"/>
      <c r="AF476" s="313"/>
      <c r="AG476" s="313"/>
      <c r="AH476" s="313"/>
      <c r="AI476" s="313"/>
      <c r="AJ476" s="313"/>
      <c r="AK476" s="313"/>
      <c r="AL476" s="313"/>
      <c r="AM476" s="414"/>
      <c r="AN476" s="412"/>
      <c r="AO476" s="412"/>
      <c r="AP476" s="412"/>
      <c r="AQ476" s="412"/>
      <c r="AR476" s="412"/>
      <c r="AS476" s="412"/>
      <c r="AT476" s="412"/>
      <c r="AU476" s="412"/>
      <c r="AV476" s="412"/>
      <c r="AW476" s="412"/>
      <c r="AX476" s="412"/>
      <c r="AY476" s="412"/>
      <c r="AZ476" s="412"/>
      <c r="BA476" s="310"/>
    </row>
    <row r="477" spans="1:53" s="280" customFormat="1" ht="30" hidden="1" outlineLevel="1">
      <c r="A477" s="498">
        <v>16</v>
      </c>
      <c r="B477" s="311" t="s">
        <v>482</v>
      </c>
      <c r="C477" s="288" t="s">
        <v>25</v>
      </c>
      <c r="D477" s="292"/>
      <c r="E477" s="292"/>
      <c r="F477" s="292"/>
      <c r="G477" s="292"/>
      <c r="H477" s="292"/>
      <c r="I477" s="292"/>
      <c r="J477" s="292"/>
      <c r="K477" s="292"/>
      <c r="L477" s="292"/>
      <c r="M477" s="292"/>
      <c r="N477" s="292"/>
      <c r="O477" s="292"/>
      <c r="P477" s="292"/>
      <c r="Q477" s="292"/>
      <c r="R477" s="292"/>
      <c r="S477" s="292"/>
      <c r="T477" s="292"/>
      <c r="U477" s="288"/>
      <c r="V477" s="292"/>
      <c r="W477" s="292"/>
      <c r="X477" s="292"/>
      <c r="Y477" s="292"/>
      <c r="Z477" s="292"/>
      <c r="AA477" s="292"/>
      <c r="AB477" s="292"/>
      <c r="AC477" s="292"/>
      <c r="AD477" s="292"/>
      <c r="AE477" s="292"/>
      <c r="AF477" s="292"/>
      <c r="AG477" s="292"/>
      <c r="AH477" s="292"/>
      <c r="AI477" s="292"/>
      <c r="AJ477" s="292"/>
      <c r="AK477" s="292"/>
      <c r="AL477" s="292"/>
      <c r="AM477" s="411"/>
      <c r="AN477" s="411"/>
      <c r="AO477" s="411"/>
      <c r="AP477" s="411"/>
      <c r="AQ477" s="411"/>
      <c r="AR477" s="411"/>
      <c r="AS477" s="411"/>
      <c r="AT477" s="411"/>
      <c r="AU477" s="411"/>
      <c r="AV477" s="411"/>
      <c r="AW477" s="411"/>
      <c r="AX477" s="411"/>
      <c r="AY477" s="411"/>
      <c r="AZ477" s="411"/>
      <c r="BA477" s="293">
        <f>SUM(AM477:AZ477)</f>
        <v>0</v>
      </c>
    </row>
    <row r="478" spans="1:53" s="280" customFormat="1" ht="15" hidden="1" outlineLevel="1">
      <c r="A478" s="498"/>
      <c r="B478" s="311" t="s">
        <v>257</v>
      </c>
      <c r="C478" s="288" t="s">
        <v>162</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07">
        <f>AM477</f>
        <v>0</v>
      </c>
      <c r="AN478" s="407">
        <f>AN477</f>
        <v>0</v>
      </c>
      <c r="AO478" s="407">
        <f t="shared" ref="AO478:AZ478" si="164">AO477</f>
        <v>0</v>
      </c>
      <c r="AP478" s="407">
        <f t="shared" si="164"/>
        <v>0</v>
      </c>
      <c r="AQ478" s="407">
        <f t="shared" si="164"/>
        <v>0</v>
      </c>
      <c r="AR478" s="407">
        <f t="shared" si="164"/>
        <v>0</v>
      </c>
      <c r="AS478" s="407">
        <f t="shared" si="164"/>
        <v>0</v>
      </c>
      <c r="AT478" s="407">
        <f t="shared" si="164"/>
        <v>0</v>
      </c>
      <c r="AU478" s="407">
        <f t="shared" si="164"/>
        <v>0</v>
      </c>
      <c r="AV478" s="407">
        <f t="shared" si="164"/>
        <v>0</v>
      </c>
      <c r="AW478" s="407">
        <f t="shared" si="164"/>
        <v>0</v>
      </c>
      <c r="AX478" s="407">
        <f t="shared" si="164"/>
        <v>0</v>
      </c>
      <c r="AY478" s="407">
        <f t="shared" si="164"/>
        <v>0</v>
      </c>
      <c r="AZ478" s="407">
        <f t="shared" si="164"/>
        <v>0</v>
      </c>
      <c r="BA478" s="308"/>
    </row>
    <row r="479" spans="1:53" s="280" customFormat="1" ht="15" hidden="1" outlineLevel="1">
      <c r="A479" s="498"/>
      <c r="B479" s="311"/>
      <c r="C479" s="309"/>
      <c r="D479" s="313"/>
      <c r="E479" s="313"/>
      <c r="F479" s="313"/>
      <c r="G479" s="313"/>
      <c r="H479" s="313"/>
      <c r="I479" s="313"/>
      <c r="J479" s="313"/>
      <c r="K479" s="313"/>
      <c r="L479" s="313"/>
      <c r="M479" s="313"/>
      <c r="N479" s="313"/>
      <c r="O479" s="313"/>
      <c r="P479" s="313"/>
      <c r="Q479" s="313"/>
      <c r="R479" s="313"/>
      <c r="S479" s="313"/>
      <c r="T479" s="313"/>
      <c r="U479" s="288"/>
      <c r="V479" s="313"/>
      <c r="W479" s="313"/>
      <c r="X479" s="313"/>
      <c r="Y479" s="313"/>
      <c r="Z479" s="313"/>
      <c r="AA479" s="313"/>
      <c r="AB479" s="313"/>
      <c r="AC479" s="313"/>
      <c r="AD479" s="313"/>
      <c r="AE479" s="313"/>
      <c r="AF479" s="313"/>
      <c r="AG479" s="313"/>
      <c r="AH479" s="313"/>
      <c r="AI479" s="313"/>
      <c r="AJ479" s="313"/>
      <c r="AK479" s="313"/>
      <c r="AL479" s="313"/>
      <c r="AM479" s="414"/>
      <c r="AN479" s="412"/>
      <c r="AO479" s="412"/>
      <c r="AP479" s="412"/>
      <c r="AQ479" s="412"/>
      <c r="AR479" s="412"/>
      <c r="AS479" s="412"/>
      <c r="AT479" s="412"/>
      <c r="AU479" s="412"/>
      <c r="AV479" s="412"/>
      <c r="AW479" s="412"/>
      <c r="AX479" s="412"/>
      <c r="AY479" s="412"/>
      <c r="AZ479" s="412"/>
      <c r="BA479" s="310"/>
    </row>
    <row r="480" spans="1:53" ht="15" hidden="1" outlineLevel="1">
      <c r="A480" s="498">
        <v>17</v>
      </c>
      <c r="B480" s="311" t="s">
        <v>9</v>
      </c>
      <c r="C480" s="288" t="s">
        <v>25</v>
      </c>
      <c r="D480" s="292"/>
      <c r="E480" s="292"/>
      <c r="F480" s="292"/>
      <c r="G480" s="292"/>
      <c r="H480" s="292"/>
      <c r="I480" s="292"/>
      <c r="J480" s="292"/>
      <c r="K480" s="292"/>
      <c r="L480" s="292"/>
      <c r="M480" s="292"/>
      <c r="N480" s="292"/>
      <c r="O480" s="292"/>
      <c r="P480" s="292"/>
      <c r="Q480" s="292"/>
      <c r="R480" s="292"/>
      <c r="S480" s="292"/>
      <c r="T480" s="292"/>
      <c r="U480" s="288"/>
      <c r="V480" s="292"/>
      <c r="W480" s="292"/>
      <c r="X480" s="292"/>
      <c r="Y480" s="292"/>
      <c r="Z480" s="292"/>
      <c r="AA480" s="292"/>
      <c r="AB480" s="292"/>
      <c r="AC480" s="292"/>
      <c r="AD480" s="292"/>
      <c r="AE480" s="292"/>
      <c r="AF480" s="292"/>
      <c r="AG480" s="292"/>
      <c r="AH480" s="292"/>
      <c r="AI480" s="292"/>
      <c r="AJ480" s="292"/>
      <c r="AK480" s="292"/>
      <c r="AL480" s="292"/>
      <c r="AM480" s="411"/>
      <c r="AN480" s="411"/>
      <c r="AO480" s="411"/>
      <c r="AP480" s="411"/>
      <c r="AQ480" s="411"/>
      <c r="AR480" s="411"/>
      <c r="AS480" s="411"/>
      <c r="AT480" s="411"/>
      <c r="AU480" s="411"/>
      <c r="AV480" s="411"/>
      <c r="AW480" s="411"/>
      <c r="AX480" s="411"/>
      <c r="AY480" s="411"/>
      <c r="AZ480" s="411"/>
      <c r="BA480" s="293">
        <f>SUM(AM480:AZ480)</f>
        <v>0</v>
      </c>
    </row>
    <row r="481" spans="1:53" ht="15" hidden="1" outlineLevel="1">
      <c r="B481" s="291" t="s">
        <v>257</v>
      </c>
      <c r="C481" s="288" t="s">
        <v>162</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07">
        <f>AM480</f>
        <v>0</v>
      </c>
      <c r="AN481" s="407">
        <f>AN480</f>
        <v>0</v>
      </c>
      <c r="AO481" s="407">
        <f t="shared" ref="AO481:AZ481" si="165">AO480</f>
        <v>0</v>
      </c>
      <c r="AP481" s="407">
        <f t="shared" si="165"/>
        <v>0</v>
      </c>
      <c r="AQ481" s="407">
        <f t="shared" si="165"/>
        <v>0</v>
      </c>
      <c r="AR481" s="407">
        <f t="shared" si="165"/>
        <v>0</v>
      </c>
      <c r="AS481" s="407">
        <f t="shared" si="165"/>
        <v>0</v>
      </c>
      <c r="AT481" s="407">
        <f t="shared" si="165"/>
        <v>0</v>
      </c>
      <c r="AU481" s="407">
        <f t="shared" si="165"/>
        <v>0</v>
      </c>
      <c r="AV481" s="407">
        <f t="shared" si="165"/>
        <v>0</v>
      </c>
      <c r="AW481" s="407">
        <f t="shared" si="165"/>
        <v>0</v>
      </c>
      <c r="AX481" s="407">
        <f t="shared" si="165"/>
        <v>0</v>
      </c>
      <c r="AY481" s="407">
        <f t="shared" si="165"/>
        <v>0</v>
      </c>
      <c r="AZ481" s="407">
        <f t="shared" si="165"/>
        <v>0</v>
      </c>
      <c r="BA481" s="308"/>
    </row>
    <row r="482" spans="1:53" ht="15" hidden="1" outlineLevel="1">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415"/>
      <c r="AN482" s="416"/>
      <c r="AO482" s="416"/>
      <c r="AP482" s="416"/>
      <c r="AQ482" s="416"/>
      <c r="AR482" s="416"/>
      <c r="AS482" s="416"/>
      <c r="AT482" s="416"/>
      <c r="AU482" s="416"/>
      <c r="AV482" s="416"/>
      <c r="AW482" s="416"/>
      <c r="AX482" s="416"/>
      <c r="AY482" s="416"/>
      <c r="AZ482" s="416"/>
      <c r="BA482" s="314"/>
    </row>
    <row r="483" spans="1:53" ht="15.75" hidden="1" outlineLevel="1">
      <c r="A483" s="499"/>
      <c r="B483" s="285" t="s">
        <v>10</v>
      </c>
      <c r="C483" s="286"/>
      <c r="D483" s="286"/>
      <c r="E483" s="286"/>
      <c r="F483" s="286"/>
      <c r="G483" s="286"/>
      <c r="H483" s="286"/>
      <c r="I483" s="286"/>
      <c r="J483" s="286"/>
      <c r="K483" s="286"/>
      <c r="L483" s="286"/>
      <c r="M483" s="286"/>
      <c r="N483" s="286"/>
      <c r="O483" s="286"/>
      <c r="P483" s="286"/>
      <c r="Q483" s="286"/>
      <c r="R483" s="286"/>
      <c r="S483" s="286"/>
      <c r="T483" s="286"/>
      <c r="U483" s="287"/>
      <c r="V483" s="286"/>
      <c r="W483" s="286"/>
      <c r="X483" s="286"/>
      <c r="Y483" s="286"/>
      <c r="Z483" s="286"/>
      <c r="AA483" s="286"/>
      <c r="AB483" s="286"/>
      <c r="AC483" s="286"/>
      <c r="AD483" s="286"/>
      <c r="AE483" s="286"/>
      <c r="AF483" s="286"/>
      <c r="AG483" s="286"/>
      <c r="AH483" s="286"/>
      <c r="AI483" s="286"/>
      <c r="AJ483" s="286"/>
      <c r="AK483" s="286"/>
      <c r="AL483" s="286"/>
      <c r="AM483" s="410"/>
      <c r="AN483" s="410"/>
      <c r="AO483" s="410"/>
      <c r="AP483" s="410"/>
      <c r="AQ483" s="410"/>
      <c r="AR483" s="410"/>
      <c r="AS483" s="410"/>
      <c r="AT483" s="410"/>
      <c r="AU483" s="410"/>
      <c r="AV483" s="410"/>
      <c r="AW483" s="410"/>
      <c r="AX483" s="410"/>
      <c r="AY483" s="410"/>
      <c r="AZ483" s="410"/>
      <c r="BA483" s="289"/>
    </row>
    <row r="484" spans="1:53" ht="15" hidden="1" outlineLevel="1">
      <c r="A484" s="498">
        <v>18</v>
      </c>
      <c r="B484" s="312" t="s">
        <v>11</v>
      </c>
      <c r="C484" s="288" t="s">
        <v>25</v>
      </c>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c r="AH484" s="292"/>
      <c r="AI484" s="292"/>
      <c r="AJ484" s="292"/>
      <c r="AK484" s="292"/>
      <c r="AL484" s="292"/>
      <c r="AM484" s="422"/>
      <c r="AN484" s="411"/>
      <c r="AO484" s="411"/>
      <c r="AP484" s="411"/>
      <c r="AQ484" s="411"/>
      <c r="AR484" s="411"/>
      <c r="AS484" s="411"/>
      <c r="AT484" s="411"/>
      <c r="AU484" s="411"/>
      <c r="AV484" s="411"/>
      <c r="AW484" s="411"/>
      <c r="AX484" s="411"/>
      <c r="AY484" s="411"/>
      <c r="AZ484" s="411"/>
      <c r="BA484" s="293">
        <f>SUM(AM484:AZ484)</f>
        <v>0</v>
      </c>
    </row>
    <row r="485" spans="1:53" ht="15" hidden="1" outlineLevel="1">
      <c r="B485" s="291" t="s">
        <v>257</v>
      </c>
      <c r="C485" s="288" t="s">
        <v>162</v>
      </c>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c r="AH485" s="292"/>
      <c r="AI485" s="292"/>
      <c r="AJ485" s="292"/>
      <c r="AK485" s="292"/>
      <c r="AL485" s="292"/>
      <c r="AM485" s="407">
        <f>AM484</f>
        <v>0</v>
      </c>
      <c r="AN485" s="407">
        <f>AN484</f>
        <v>0</v>
      </c>
      <c r="AO485" s="407">
        <f t="shared" ref="AO485:AZ485" si="166">AO484</f>
        <v>0</v>
      </c>
      <c r="AP485" s="407">
        <f t="shared" si="166"/>
        <v>0</v>
      </c>
      <c r="AQ485" s="407">
        <f t="shared" si="166"/>
        <v>0</v>
      </c>
      <c r="AR485" s="407">
        <f t="shared" si="166"/>
        <v>0</v>
      </c>
      <c r="AS485" s="407">
        <f t="shared" si="166"/>
        <v>0</v>
      </c>
      <c r="AT485" s="407">
        <f t="shared" si="166"/>
        <v>0</v>
      </c>
      <c r="AU485" s="407">
        <f t="shared" si="166"/>
        <v>0</v>
      </c>
      <c r="AV485" s="407">
        <f t="shared" si="166"/>
        <v>0</v>
      </c>
      <c r="AW485" s="407">
        <f t="shared" si="166"/>
        <v>0</v>
      </c>
      <c r="AX485" s="407">
        <f t="shared" si="166"/>
        <v>0</v>
      </c>
      <c r="AY485" s="407">
        <f t="shared" si="166"/>
        <v>0</v>
      </c>
      <c r="AZ485" s="407">
        <f t="shared" si="166"/>
        <v>0</v>
      </c>
      <c r="BA485" s="294"/>
    </row>
    <row r="486" spans="1:53" ht="15" hidden="1" outlineLevel="1">
      <c r="A486" s="501"/>
      <c r="B486" s="312"/>
      <c r="C486" s="302"/>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408"/>
      <c r="AN486" s="417"/>
      <c r="AO486" s="417"/>
      <c r="AP486" s="417"/>
      <c r="AQ486" s="417"/>
      <c r="AR486" s="417"/>
      <c r="AS486" s="417"/>
      <c r="AT486" s="417"/>
      <c r="AU486" s="417"/>
      <c r="AV486" s="417"/>
      <c r="AW486" s="417"/>
      <c r="AX486" s="417"/>
      <c r="AY486" s="417"/>
      <c r="AZ486" s="417"/>
      <c r="BA486" s="303"/>
    </row>
    <row r="487" spans="1:53" ht="15" hidden="1" outlineLevel="1">
      <c r="A487" s="498">
        <v>19</v>
      </c>
      <c r="B487" s="312" t="s">
        <v>12</v>
      </c>
      <c r="C487" s="288" t="s">
        <v>25</v>
      </c>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c r="AH487" s="292"/>
      <c r="AI487" s="292"/>
      <c r="AJ487" s="292"/>
      <c r="AK487" s="292"/>
      <c r="AL487" s="292"/>
      <c r="AM487" s="406"/>
      <c r="AN487" s="411"/>
      <c r="AO487" s="411"/>
      <c r="AP487" s="411"/>
      <c r="AQ487" s="411"/>
      <c r="AR487" s="411"/>
      <c r="AS487" s="411"/>
      <c r="AT487" s="411"/>
      <c r="AU487" s="411"/>
      <c r="AV487" s="411"/>
      <c r="AW487" s="411"/>
      <c r="AX487" s="411"/>
      <c r="AY487" s="411"/>
      <c r="AZ487" s="411"/>
      <c r="BA487" s="293">
        <f>SUM(AM487:AZ487)</f>
        <v>0</v>
      </c>
    </row>
    <row r="488" spans="1:53" ht="15" hidden="1" outlineLevel="1">
      <c r="B488" s="291" t="s">
        <v>257</v>
      </c>
      <c r="C488" s="288" t="s">
        <v>162</v>
      </c>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c r="AH488" s="292"/>
      <c r="AI488" s="292"/>
      <c r="AJ488" s="292"/>
      <c r="AK488" s="292"/>
      <c r="AL488" s="292"/>
      <c r="AM488" s="407">
        <f>AM487</f>
        <v>0</v>
      </c>
      <c r="AN488" s="407">
        <f>AN487</f>
        <v>0</v>
      </c>
      <c r="AO488" s="407">
        <f t="shared" ref="AO488:AZ488" si="167">AO487</f>
        <v>0</v>
      </c>
      <c r="AP488" s="407">
        <f t="shared" si="167"/>
        <v>0</v>
      </c>
      <c r="AQ488" s="407">
        <f t="shared" si="167"/>
        <v>0</v>
      </c>
      <c r="AR488" s="407">
        <f t="shared" si="167"/>
        <v>0</v>
      </c>
      <c r="AS488" s="407">
        <f t="shared" si="167"/>
        <v>0</v>
      </c>
      <c r="AT488" s="407">
        <f t="shared" si="167"/>
        <v>0</v>
      </c>
      <c r="AU488" s="407">
        <f t="shared" si="167"/>
        <v>0</v>
      </c>
      <c r="AV488" s="407">
        <f t="shared" si="167"/>
        <v>0</v>
      </c>
      <c r="AW488" s="407">
        <f t="shared" si="167"/>
        <v>0</v>
      </c>
      <c r="AX488" s="407">
        <f t="shared" si="167"/>
        <v>0</v>
      </c>
      <c r="AY488" s="407">
        <f t="shared" si="167"/>
        <v>0</v>
      </c>
      <c r="AZ488" s="407">
        <f t="shared" si="167"/>
        <v>0</v>
      </c>
      <c r="BA488" s="294"/>
    </row>
    <row r="489" spans="1:53" ht="15" hidden="1" outlineLevel="1">
      <c r="B489" s="312"/>
      <c r="C489" s="302"/>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418"/>
      <c r="AN489" s="418"/>
      <c r="AO489" s="408"/>
      <c r="AP489" s="408"/>
      <c r="AQ489" s="408"/>
      <c r="AR489" s="408"/>
      <c r="AS489" s="408"/>
      <c r="AT489" s="408"/>
      <c r="AU489" s="408"/>
      <c r="AV489" s="408"/>
      <c r="AW489" s="408"/>
      <c r="AX489" s="408"/>
      <c r="AY489" s="408"/>
      <c r="AZ489" s="408"/>
      <c r="BA489" s="303"/>
    </row>
    <row r="490" spans="1:53" ht="15" hidden="1" outlineLevel="1">
      <c r="A490" s="498">
        <v>20</v>
      </c>
      <c r="B490" s="312" t="s">
        <v>13</v>
      </c>
      <c r="C490" s="288" t="s">
        <v>25</v>
      </c>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c r="AH490" s="292"/>
      <c r="AI490" s="292"/>
      <c r="AJ490" s="292"/>
      <c r="AK490" s="292"/>
      <c r="AL490" s="292"/>
      <c r="AM490" s="406"/>
      <c r="AN490" s="411"/>
      <c r="AO490" s="411"/>
      <c r="AP490" s="411"/>
      <c r="AQ490" s="411"/>
      <c r="AR490" s="411"/>
      <c r="AS490" s="411"/>
      <c r="AT490" s="411"/>
      <c r="AU490" s="411"/>
      <c r="AV490" s="411"/>
      <c r="AW490" s="411"/>
      <c r="AX490" s="411"/>
      <c r="AY490" s="411"/>
      <c r="AZ490" s="411"/>
      <c r="BA490" s="293">
        <f>SUM(AM490:AZ490)</f>
        <v>0</v>
      </c>
    </row>
    <row r="491" spans="1:53" ht="15" hidden="1" outlineLevel="1">
      <c r="B491" s="291" t="s">
        <v>257</v>
      </c>
      <c r="C491" s="288" t="s">
        <v>162</v>
      </c>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c r="AI491" s="292"/>
      <c r="AJ491" s="292"/>
      <c r="AK491" s="292"/>
      <c r="AL491" s="292"/>
      <c r="AM491" s="407">
        <f>AM490</f>
        <v>0</v>
      </c>
      <c r="AN491" s="407">
        <f>AN490</f>
        <v>0</v>
      </c>
      <c r="AO491" s="407">
        <f t="shared" ref="AO491:AZ491" si="168">AO490</f>
        <v>0</v>
      </c>
      <c r="AP491" s="407">
        <f t="shared" si="168"/>
        <v>0</v>
      </c>
      <c r="AQ491" s="407">
        <f t="shared" si="168"/>
        <v>0</v>
      </c>
      <c r="AR491" s="407">
        <f t="shared" si="168"/>
        <v>0</v>
      </c>
      <c r="AS491" s="407">
        <f t="shared" si="168"/>
        <v>0</v>
      </c>
      <c r="AT491" s="407">
        <f t="shared" si="168"/>
        <v>0</v>
      </c>
      <c r="AU491" s="407">
        <f t="shared" si="168"/>
        <v>0</v>
      </c>
      <c r="AV491" s="407">
        <f t="shared" si="168"/>
        <v>0</v>
      </c>
      <c r="AW491" s="407">
        <f t="shared" si="168"/>
        <v>0</v>
      </c>
      <c r="AX491" s="407">
        <f t="shared" si="168"/>
        <v>0</v>
      </c>
      <c r="AY491" s="407">
        <f t="shared" si="168"/>
        <v>0</v>
      </c>
      <c r="AZ491" s="407">
        <f t="shared" si="168"/>
        <v>0</v>
      </c>
      <c r="BA491" s="303"/>
    </row>
    <row r="492" spans="1:53" ht="15" hidden="1" outlineLevel="1">
      <c r="B492" s="312"/>
      <c r="C492" s="302"/>
      <c r="D492" s="288"/>
      <c r="E492" s="288"/>
      <c r="F492" s="288"/>
      <c r="G492" s="288"/>
      <c r="H492" s="288"/>
      <c r="I492" s="288"/>
      <c r="J492" s="288"/>
      <c r="K492" s="288"/>
      <c r="L492" s="288"/>
      <c r="M492" s="288"/>
      <c r="N492" s="288"/>
      <c r="O492" s="288"/>
      <c r="P492" s="288"/>
      <c r="Q492" s="288"/>
      <c r="R492" s="288"/>
      <c r="S492" s="288"/>
      <c r="T492" s="288"/>
      <c r="U492" s="315"/>
      <c r="V492" s="288"/>
      <c r="W492" s="288"/>
      <c r="X492" s="288"/>
      <c r="Y492" s="288"/>
      <c r="Z492" s="288"/>
      <c r="AA492" s="288"/>
      <c r="AB492" s="288"/>
      <c r="AC492" s="288"/>
      <c r="AD492" s="288"/>
      <c r="AE492" s="288"/>
      <c r="AF492" s="288"/>
      <c r="AG492" s="288"/>
      <c r="AH492" s="288"/>
      <c r="AI492" s="288"/>
      <c r="AJ492" s="288"/>
      <c r="AK492" s="288"/>
      <c r="AL492" s="288"/>
      <c r="AM492" s="408"/>
      <c r="AN492" s="408"/>
      <c r="AO492" s="408"/>
      <c r="AP492" s="408"/>
      <c r="AQ492" s="408"/>
      <c r="AR492" s="408"/>
      <c r="AS492" s="408"/>
      <c r="AT492" s="408"/>
      <c r="AU492" s="408"/>
      <c r="AV492" s="408"/>
      <c r="AW492" s="408"/>
      <c r="AX492" s="408"/>
      <c r="AY492" s="408"/>
      <c r="AZ492" s="408"/>
      <c r="BA492" s="303"/>
    </row>
    <row r="493" spans="1:53" ht="15" hidden="1" outlineLevel="1">
      <c r="A493" s="498">
        <v>21</v>
      </c>
      <c r="B493" s="312" t="s">
        <v>22</v>
      </c>
      <c r="C493" s="288" t="s">
        <v>25</v>
      </c>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c r="AH493" s="292"/>
      <c r="AI493" s="292"/>
      <c r="AJ493" s="292"/>
      <c r="AK493" s="292"/>
      <c r="AL493" s="292"/>
      <c r="AM493" s="406"/>
      <c r="AN493" s="411"/>
      <c r="AO493" s="411"/>
      <c r="AP493" s="411"/>
      <c r="AQ493" s="411"/>
      <c r="AR493" s="411"/>
      <c r="AS493" s="411"/>
      <c r="AT493" s="411"/>
      <c r="AU493" s="411"/>
      <c r="AV493" s="411"/>
      <c r="AW493" s="411"/>
      <c r="AX493" s="411"/>
      <c r="AY493" s="411"/>
      <c r="AZ493" s="411"/>
      <c r="BA493" s="293">
        <f>SUM(AM493:AZ493)</f>
        <v>0</v>
      </c>
    </row>
    <row r="494" spans="1:53" ht="15" hidden="1" outlineLevel="1">
      <c r="B494" s="291" t="s">
        <v>257</v>
      </c>
      <c r="C494" s="288" t="s">
        <v>162</v>
      </c>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c r="AI494" s="292"/>
      <c r="AJ494" s="292"/>
      <c r="AK494" s="292"/>
      <c r="AL494" s="292"/>
      <c r="AM494" s="407">
        <f>AM493</f>
        <v>0</v>
      </c>
      <c r="AN494" s="407">
        <f>AN493</f>
        <v>0</v>
      </c>
      <c r="AO494" s="407">
        <f t="shared" ref="AO494:AZ494" si="169">AO493</f>
        <v>0</v>
      </c>
      <c r="AP494" s="407">
        <f t="shared" si="169"/>
        <v>0</v>
      </c>
      <c r="AQ494" s="407">
        <f t="shared" si="169"/>
        <v>0</v>
      </c>
      <c r="AR494" s="407">
        <f t="shared" si="169"/>
        <v>0</v>
      </c>
      <c r="AS494" s="407">
        <f t="shared" si="169"/>
        <v>0</v>
      </c>
      <c r="AT494" s="407">
        <f t="shared" si="169"/>
        <v>0</v>
      </c>
      <c r="AU494" s="407">
        <f t="shared" si="169"/>
        <v>0</v>
      </c>
      <c r="AV494" s="407">
        <f t="shared" si="169"/>
        <v>0</v>
      </c>
      <c r="AW494" s="407">
        <f t="shared" si="169"/>
        <v>0</v>
      </c>
      <c r="AX494" s="407">
        <f t="shared" si="169"/>
        <v>0</v>
      </c>
      <c r="AY494" s="407">
        <f t="shared" si="169"/>
        <v>0</v>
      </c>
      <c r="AZ494" s="407">
        <f t="shared" si="169"/>
        <v>0</v>
      </c>
      <c r="BA494" s="294"/>
    </row>
    <row r="495" spans="1:53" ht="15" hidden="1" outlineLevel="1">
      <c r="B495" s="312"/>
      <c r="C495" s="302"/>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418"/>
      <c r="AN495" s="408"/>
      <c r="AO495" s="408"/>
      <c r="AP495" s="408"/>
      <c r="AQ495" s="408"/>
      <c r="AR495" s="408"/>
      <c r="AS495" s="408"/>
      <c r="AT495" s="408"/>
      <c r="AU495" s="408"/>
      <c r="AV495" s="408"/>
      <c r="AW495" s="408"/>
      <c r="AX495" s="408"/>
      <c r="AY495" s="408"/>
      <c r="AZ495" s="408"/>
      <c r="BA495" s="303"/>
    </row>
    <row r="496" spans="1:53" ht="15" hidden="1" outlineLevel="1">
      <c r="A496" s="498">
        <v>22</v>
      </c>
      <c r="B496" s="312" t="s">
        <v>9</v>
      </c>
      <c r="C496" s="288" t="s">
        <v>25</v>
      </c>
      <c r="D496" s="292"/>
      <c r="E496" s="292"/>
      <c r="F496" s="292"/>
      <c r="G496" s="292"/>
      <c r="H496" s="292"/>
      <c r="I496" s="292"/>
      <c r="J496" s="292"/>
      <c r="K496" s="292"/>
      <c r="L496" s="292"/>
      <c r="M496" s="292"/>
      <c r="N496" s="292"/>
      <c r="O496" s="292"/>
      <c r="P496" s="292"/>
      <c r="Q496" s="292"/>
      <c r="R496" s="292"/>
      <c r="S496" s="292"/>
      <c r="T496" s="292"/>
      <c r="U496" s="288"/>
      <c r="V496" s="292"/>
      <c r="W496" s="292"/>
      <c r="X496" s="292"/>
      <c r="Y496" s="292"/>
      <c r="Z496" s="292"/>
      <c r="AA496" s="292"/>
      <c r="AB496" s="292"/>
      <c r="AC496" s="292"/>
      <c r="AD496" s="292"/>
      <c r="AE496" s="292"/>
      <c r="AF496" s="292"/>
      <c r="AG496" s="292"/>
      <c r="AH496" s="292"/>
      <c r="AI496" s="292"/>
      <c r="AJ496" s="292"/>
      <c r="AK496" s="292"/>
      <c r="AL496" s="292"/>
      <c r="AM496" s="406"/>
      <c r="AN496" s="411"/>
      <c r="AO496" s="411"/>
      <c r="AP496" s="411"/>
      <c r="AQ496" s="411"/>
      <c r="AR496" s="411"/>
      <c r="AS496" s="411"/>
      <c r="AT496" s="411"/>
      <c r="AU496" s="411"/>
      <c r="AV496" s="411"/>
      <c r="AW496" s="411"/>
      <c r="AX496" s="411"/>
      <c r="AY496" s="411"/>
      <c r="AZ496" s="411"/>
      <c r="BA496" s="293">
        <f>SUM(AM496:AZ496)</f>
        <v>0</v>
      </c>
    </row>
    <row r="497" spans="1:53" ht="15" hidden="1" outlineLevel="1">
      <c r="B497" s="291" t="s">
        <v>257</v>
      </c>
      <c r="C497" s="288" t="s">
        <v>162</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7">
        <f>AM496</f>
        <v>0</v>
      </c>
      <c r="AN497" s="407">
        <f>AN496</f>
        <v>0</v>
      </c>
      <c r="AO497" s="407">
        <f t="shared" ref="AO497:AZ497" si="170">AO496</f>
        <v>0</v>
      </c>
      <c r="AP497" s="407">
        <f t="shared" si="170"/>
        <v>0</v>
      </c>
      <c r="AQ497" s="407">
        <f t="shared" si="170"/>
        <v>0</v>
      </c>
      <c r="AR497" s="407">
        <f t="shared" si="170"/>
        <v>0</v>
      </c>
      <c r="AS497" s="407">
        <f t="shared" si="170"/>
        <v>0</v>
      </c>
      <c r="AT497" s="407">
        <f t="shared" si="170"/>
        <v>0</v>
      </c>
      <c r="AU497" s="407">
        <f t="shared" si="170"/>
        <v>0</v>
      </c>
      <c r="AV497" s="407">
        <f t="shared" si="170"/>
        <v>0</v>
      </c>
      <c r="AW497" s="407">
        <f t="shared" si="170"/>
        <v>0</v>
      </c>
      <c r="AX497" s="407">
        <f t="shared" si="170"/>
        <v>0</v>
      </c>
      <c r="AY497" s="407">
        <f t="shared" si="170"/>
        <v>0</v>
      </c>
      <c r="AZ497" s="407">
        <f t="shared" si="170"/>
        <v>0</v>
      </c>
      <c r="BA497" s="303"/>
    </row>
    <row r="498" spans="1:53" ht="15" hidden="1" outlineLevel="1">
      <c r="B498" s="312"/>
      <c r="C498" s="302"/>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408"/>
      <c r="AN498" s="408"/>
      <c r="AO498" s="408"/>
      <c r="AP498" s="408"/>
      <c r="AQ498" s="408"/>
      <c r="AR498" s="408"/>
      <c r="AS498" s="408"/>
      <c r="AT498" s="408"/>
      <c r="AU498" s="408"/>
      <c r="AV498" s="408"/>
      <c r="AW498" s="408"/>
      <c r="AX498" s="408"/>
      <c r="AY498" s="408"/>
      <c r="AZ498" s="408"/>
      <c r="BA498" s="303"/>
    </row>
    <row r="499" spans="1:53" ht="15.75" hidden="1" outlineLevel="1">
      <c r="A499" s="499"/>
      <c r="B499" s="285" t="s">
        <v>14</v>
      </c>
      <c r="C499" s="286"/>
      <c r="D499" s="287"/>
      <c r="E499" s="287"/>
      <c r="F499" s="287"/>
      <c r="G499" s="287"/>
      <c r="H499" s="287"/>
      <c r="I499" s="287"/>
      <c r="J499" s="287"/>
      <c r="K499" s="287"/>
      <c r="L499" s="287"/>
      <c r="M499" s="287"/>
      <c r="N499" s="287"/>
      <c r="O499" s="287"/>
      <c r="P499" s="287"/>
      <c r="Q499" s="287"/>
      <c r="R499" s="287"/>
      <c r="S499" s="287"/>
      <c r="T499" s="287"/>
      <c r="U499" s="287"/>
      <c r="V499" s="287"/>
      <c r="W499" s="286"/>
      <c r="X499" s="286"/>
      <c r="Y499" s="286"/>
      <c r="Z499" s="286"/>
      <c r="AA499" s="286"/>
      <c r="AB499" s="286"/>
      <c r="AC499" s="286"/>
      <c r="AD499" s="286"/>
      <c r="AE499" s="286"/>
      <c r="AF499" s="286"/>
      <c r="AG499" s="286"/>
      <c r="AH499" s="286"/>
      <c r="AI499" s="286"/>
      <c r="AJ499" s="286"/>
      <c r="AK499" s="286"/>
      <c r="AL499" s="286"/>
      <c r="AM499" s="410"/>
      <c r="AN499" s="410"/>
      <c r="AO499" s="410"/>
      <c r="AP499" s="410"/>
      <c r="AQ499" s="410"/>
      <c r="AR499" s="410"/>
      <c r="AS499" s="410"/>
      <c r="AT499" s="410"/>
      <c r="AU499" s="410"/>
      <c r="AV499" s="410"/>
      <c r="AW499" s="410"/>
      <c r="AX499" s="410"/>
      <c r="AY499" s="410"/>
      <c r="AZ499" s="410"/>
      <c r="BA499" s="289"/>
    </row>
    <row r="500" spans="1:53" ht="15" hidden="1" outlineLevel="1">
      <c r="A500" s="498">
        <v>23</v>
      </c>
      <c r="B500" s="312" t="s">
        <v>14</v>
      </c>
      <c r="C500" s="288" t="s">
        <v>25</v>
      </c>
      <c r="D500" s="292"/>
      <c r="E500" s="292"/>
      <c r="F500" s="292"/>
      <c r="G500" s="292"/>
      <c r="H500" s="292"/>
      <c r="I500" s="292"/>
      <c r="J500" s="292"/>
      <c r="K500" s="292"/>
      <c r="L500" s="292"/>
      <c r="M500" s="292"/>
      <c r="N500" s="292"/>
      <c r="O500" s="292"/>
      <c r="P500" s="292"/>
      <c r="Q500" s="292"/>
      <c r="R500" s="292"/>
      <c r="S500" s="292"/>
      <c r="T500" s="292"/>
      <c r="U500" s="288"/>
      <c r="V500" s="292"/>
      <c r="W500" s="292"/>
      <c r="X500" s="292"/>
      <c r="Y500" s="292"/>
      <c r="Z500" s="292"/>
      <c r="AA500" s="292"/>
      <c r="AB500" s="292"/>
      <c r="AC500" s="292"/>
      <c r="AD500" s="292"/>
      <c r="AE500" s="292"/>
      <c r="AF500" s="292"/>
      <c r="AG500" s="292"/>
      <c r="AH500" s="292"/>
      <c r="AI500" s="292"/>
      <c r="AJ500" s="292"/>
      <c r="AK500" s="292"/>
      <c r="AL500" s="292"/>
      <c r="AM500" s="466"/>
      <c r="AN500" s="406"/>
      <c r="AO500" s="406"/>
      <c r="AP500" s="406"/>
      <c r="AQ500" s="406"/>
      <c r="AR500" s="406"/>
      <c r="AS500" s="406"/>
      <c r="AT500" s="406"/>
      <c r="AU500" s="406"/>
      <c r="AV500" s="406"/>
      <c r="AW500" s="406"/>
      <c r="AX500" s="406"/>
      <c r="AY500" s="406"/>
      <c r="AZ500" s="406"/>
      <c r="BA500" s="293">
        <f>SUM(AM500:AZ500)</f>
        <v>0</v>
      </c>
    </row>
    <row r="501" spans="1:53" ht="15" hidden="1" outlineLevel="1">
      <c r="B501" s="291" t="s">
        <v>257</v>
      </c>
      <c r="C501" s="288" t="s">
        <v>162</v>
      </c>
      <c r="D501" s="292"/>
      <c r="E501" s="292"/>
      <c r="F501" s="292"/>
      <c r="G501" s="292"/>
      <c r="H501" s="292"/>
      <c r="I501" s="292"/>
      <c r="J501" s="292"/>
      <c r="K501" s="292"/>
      <c r="L501" s="292"/>
      <c r="M501" s="292"/>
      <c r="N501" s="292"/>
      <c r="O501" s="292"/>
      <c r="P501" s="292"/>
      <c r="Q501" s="292"/>
      <c r="R501" s="292"/>
      <c r="S501" s="292"/>
      <c r="T501" s="292"/>
      <c r="U501" s="464"/>
      <c r="V501" s="292"/>
      <c r="W501" s="292"/>
      <c r="X501" s="292"/>
      <c r="Y501" s="292"/>
      <c r="Z501" s="292"/>
      <c r="AA501" s="292"/>
      <c r="AB501" s="292"/>
      <c r="AC501" s="292"/>
      <c r="AD501" s="292"/>
      <c r="AE501" s="292"/>
      <c r="AF501" s="292"/>
      <c r="AG501" s="292"/>
      <c r="AH501" s="292"/>
      <c r="AI501" s="292"/>
      <c r="AJ501" s="292"/>
      <c r="AK501" s="292"/>
      <c r="AL501" s="292"/>
      <c r="AM501" s="407">
        <f>AM500</f>
        <v>0</v>
      </c>
      <c r="AN501" s="407">
        <f>AN500</f>
        <v>0</v>
      </c>
      <c r="AO501" s="407">
        <f t="shared" ref="AO501:AZ501" si="171">AO500</f>
        <v>0</v>
      </c>
      <c r="AP501" s="407">
        <f t="shared" si="171"/>
        <v>0</v>
      </c>
      <c r="AQ501" s="407">
        <f t="shared" si="171"/>
        <v>0</v>
      </c>
      <c r="AR501" s="407">
        <f t="shared" si="171"/>
        <v>0</v>
      </c>
      <c r="AS501" s="407">
        <f t="shared" si="171"/>
        <v>0</v>
      </c>
      <c r="AT501" s="407">
        <f t="shared" si="171"/>
        <v>0</v>
      </c>
      <c r="AU501" s="407">
        <f t="shared" si="171"/>
        <v>0</v>
      </c>
      <c r="AV501" s="407">
        <f t="shared" si="171"/>
        <v>0</v>
      </c>
      <c r="AW501" s="407">
        <f t="shared" si="171"/>
        <v>0</v>
      </c>
      <c r="AX501" s="407">
        <f t="shared" si="171"/>
        <v>0</v>
      </c>
      <c r="AY501" s="407">
        <f t="shared" si="171"/>
        <v>0</v>
      </c>
      <c r="AZ501" s="407">
        <f t="shared" si="171"/>
        <v>0</v>
      </c>
      <c r="BA501" s="294"/>
    </row>
    <row r="502" spans="1:53" ht="15" hidden="1" outlineLevel="1">
      <c r="B502" s="312"/>
      <c r="C502" s="302"/>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408"/>
      <c r="AN502" s="408"/>
      <c r="AO502" s="408"/>
      <c r="AP502" s="408"/>
      <c r="AQ502" s="408"/>
      <c r="AR502" s="408"/>
      <c r="AS502" s="408"/>
      <c r="AT502" s="408"/>
      <c r="AU502" s="408"/>
      <c r="AV502" s="408"/>
      <c r="AW502" s="408"/>
      <c r="AX502" s="408"/>
      <c r="AY502" s="408"/>
      <c r="AZ502" s="408"/>
      <c r="BA502" s="303"/>
    </row>
    <row r="503" spans="1:53" s="290" customFormat="1" ht="15.75" hidden="1" outlineLevel="1">
      <c r="A503" s="499"/>
      <c r="B503" s="285" t="s">
        <v>483</v>
      </c>
      <c r="C503" s="286"/>
      <c r="D503" s="287"/>
      <c r="E503" s="287"/>
      <c r="F503" s="287"/>
      <c r="G503" s="287"/>
      <c r="H503" s="287"/>
      <c r="I503" s="287"/>
      <c r="J503" s="287"/>
      <c r="K503" s="287"/>
      <c r="L503" s="287"/>
      <c r="M503" s="287"/>
      <c r="N503" s="287"/>
      <c r="O503" s="287"/>
      <c r="P503" s="287"/>
      <c r="Q503" s="287"/>
      <c r="R503" s="287"/>
      <c r="S503" s="287"/>
      <c r="T503" s="287"/>
      <c r="U503" s="287"/>
      <c r="V503" s="287"/>
      <c r="W503" s="286"/>
      <c r="X503" s="286"/>
      <c r="Y503" s="286"/>
      <c r="Z503" s="286"/>
      <c r="AA503" s="286"/>
      <c r="AB503" s="286"/>
      <c r="AC503" s="286"/>
      <c r="AD503" s="286"/>
      <c r="AE503" s="286"/>
      <c r="AF503" s="286"/>
      <c r="AG503" s="286"/>
      <c r="AH503" s="286"/>
      <c r="AI503" s="286"/>
      <c r="AJ503" s="286"/>
      <c r="AK503" s="286"/>
      <c r="AL503" s="286"/>
      <c r="AM503" s="410"/>
      <c r="AN503" s="410"/>
      <c r="AO503" s="410"/>
      <c r="AP503" s="410"/>
      <c r="AQ503" s="410"/>
      <c r="AR503" s="410"/>
      <c r="AS503" s="410"/>
      <c r="AT503" s="410"/>
      <c r="AU503" s="410"/>
      <c r="AV503" s="410"/>
      <c r="AW503" s="410"/>
      <c r="AX503" s="410"/>
      <c r="AY503" s="410"/>
      <c r="AZ503" s="410"/>
      <c r="BA503" s="289"/>
    </row>
    <row r="504" spans="1:53" s="280" customFormat="1" ht="15" hidden="1" outlineLevel="1">
      <c r="A504" s="498">
        <v>24</v>
      </c>
      <c r="B504" s="312" t="s">
        <v>14</v>
      </c>
      <c r="C504" s="288" t="s">
        <v>25</v>
      </c>
      <c r="D504" s="292"/>
      <c r="E504" s="292"/>
      <c r="F504" s="292"/>
      <c r="G504" s="292"/>
      <c r="H504" s="292"/>
      <c r="I504" s="292"/>
      <c r="J504" s="292"/>
      <c r="K504" s="292"/>
      <c r="L504" s="292"/>
      <c r="M504" s="292"/>
      <c r="N504" s="292"/>
      <c r="O504" s="292"/>
      <c r="P504" s="292"/>
      <c r="Q504" s="292"/>
      <c r="R504" s="292"/>
      <c r="S504" s="292"/>
      <c r="T504" s="292"/>
      <c r="U504" s="288"/>
      <c r="V504" s="292"/>
      <c r="W504" s="292"/>
      <c r="X504" s="292"/>
      <c r="Y504" s="292"/>
      <c r="Z504" s="292"/>
      <c r="AA504" s="292"/>
      <c r="AB504" s="292"/>
      <c r="AC504" s="292"/>
      <c r="AD504" s="292"/>
      <c r="AE504" s="292"/>
      <c r="AF504" s="292"/>
      <c r="AG504" s="292"/>
      <c r="AH504" s="292"/>
      <c r="AI504" s="292"/>
      <c r="AJ504" s="292"/>
      <c r="AK504" s="292"/>
      <c r="AL504" s="292"/>
      <c r="AM504" s="406"/>
      <c r="AN504" s="406"/>
      <c r="AO504" s="406"/>
      <c r="AP504" s="406"/>
      <c r="AQ504" s="406"/>
      <c r="AR504" s="406"/>
      <c r="AS504" s="406"/>
      <c r="AT504" s="406"/>
      <c r="AU504" s="406"/>
      <c r="AV504" s="406"/>
      <c r="AW504" s="406"/>
      <c r="AX504" s="406"/>
      <c r="AY504" s="406"/>
      <c r="AZ504" s="406"/>
      <c r="BA504" s="293">
        <f>SUM(AM504:AZ504)</f>
        <v>0</v>
      </c>
    </row>
    <row r="505" spans="1:53" s="280" customFormat="1" ht="15" hidden="1" outlineLevel="1">
      <c r="A505" s="498"/>
      <c r="B505" s="312" t="s">
        <v>257</v>
      </c>
      <c r="C505" s="288" t="s">
        <v>162</v>
      </c>
      <c r="D505" s="292"/>
      <c r="E505" s="292"/>
      <c r="F505" s="292"/>
      <c r="G505" s="292"/>
      <c r="H505" s="292"/>
      <c r="I505" s="292"/>
      <c r="J505" s="292"/>
      <c r="K505" s="292"/>
      <c r="L505" s="292"/>
      <c r="M505" s="292"/>
      <c r="N505" s="292"/>
      <c r="O505" s="292"/>
      <c r="P505" s="292"/>
      <c r="Q505" s="292"/>
      <c r="R505" s="292"/>
      <c r="S505" s="292"/>
      <c r="T505" s="292"/>
      <c r="U505" s="464"/>
      <c r="V505" s="292"/>
      <c r="W505" s="292"/>
      <c r="X505" s="292"/>
      <c r="Y505" s="292"/>
      <c r="Z505" s="292"/>
      <c r="AA505" s="292"/>
      <c r="AB505" s="292"/>
      <c r="AC505" s="292"/>
      <c r="AD505" s="292"/>
      <c r="AE505" s="292"/>
      <c r="AF505" s="292"/>
      <c r="AG505" s="292"/>
      <c r="AH505" s="292"/>
      <c r="AI505" s="292"/>
      <c r="AJ505" s="292"/>
      <c r="AK505" s="292"/>
      <c r="AL505" s="292"/>
      <c r="AM505" s="407">
        <f>AM504</f>
        <v>0</v>
      </c>
      <c r="AN505" s="407">
        <f>AN504</f>
        <v>0</v>
      </c>
      <c r="AO505" s="407">
        <f t="shared" ref="AO505:AZ505" si="172">AO504</f>
        <v>0</v>
      </c>
      <c r="AP505" s="407">
        <f t="shared" si="172"/>
        <v>0</v>
      </c>
      <c r="AQ505" s="407">
        <f t="shared" si="172"/>
        <v>0</v>
      </c>
      <c r="AR505" s="407">
        <f t="shared" si="172"/>
        <v>0</v>
      </c>
      <c r="AS505" s="407">
        <f t="shared" si="172"/>
        <v>0</v>
      </c>
      <c r="AT505" s="407">
        <f t="shared" si="172"/>
        <v>0</v>
      </c>
      <c r="AU505" s="407">
        <f t="shared" si="172"/>
        <v>0</v>
      </c>
      <c r="AV505" s="407">
        <f t="shared" si="172"/>
        <v>0</v>
      </c>
      <c r="AW505" s="407">
        <f t="shared" si="172"/>
        <v>0</v>
      </c>
      <c r="AX505" s="407">
        <f t="shared" si="172"/>
        <v>0</v>
      </c>
      <c r="AY505" s="407">
        <f t="shared" si="172"/>
        <v>0</v>
      </c>
      <c r="AZ505" s="407">
        <f t="shared" si="172"/>
        <v>0</v>
      </c>
      <c r="BA505" s="294"/>
    </row>
    <row r="506" spans="1:53" s="280" customFormat="1" ht="15" hidden="1" outlineLevel="1">
      <c r="A506" s="498"/>
      <c r="B506" s="312"/>
      <c r="C506" s="302"/>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408"/>
      <c r="AN506" s="408"/>
      <c r="AO506" s="408"/>
      <c r="AP506" s="408"/>
      <c r="AQ506" s="408"/>
      <c r="AR506" s="408"/>
      <c r="AS506" s="408"/>
      <c r="AT506" s="408"/>
      <c r="AU506" s="408"/>
      <c r="AV506" s="408"/>
      <c r="AW506" s="408"/>
      <c r="AX506" s="408"/>
      <c r="AY506" s="408"/>
      <c r="AZ506" s="408"/>
      <c r="BA506" s="303"/>
    </row>
    <row r="507" spans="1:53" s="280" customFormat="1" ht="15" hidden="1" outlineLevel="1">
      <c r="A507" s="498">
        <v>25</v>
      </c>
      <c r="B507" s="311" t="s">
        <v>21</v>
      </c>
      <c r="C507" s="288" t="s">
        <v>25</v>
      </c>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c r="AI507" s="292"/>
      <c r="AJ507" s="292"/>
      <c r="AK507" s="292"/>
      <c r="AL507" s="292"/>
      <c r="AM507" s="411"/>
      <c r="AN507" s="411"/>
      <c r="AO507" s="411"/>
      <c r="AP507" s="411"/>
      <c r="AQ507" s="411"/>
      <c r="AR507" s="411"/>
      <c r="AS507" s="411"/>
      <c r="AT507" s="411"/>
      <c r="AU507" s="411"/>
      <c r="AV507" s="411"/>
      <c r="AW507" s="411"/>
      <c r="AX507" s="411"/>
      <c r="AY507" s="411"/>
      <c r="AZ507" s="411"/>
      <c r="BA507" s="293">
        <f>SUM(AM507:AZ507)</f>
        <v>0</v>
      </c>
    </row>
    <row r="508" spans="1:53" s="280" customFormat="1" ht="15" hidden="1" outlineLevel="1">
      <c r="A508" s="498"/>
      <c r="B508" s="312" t="s">
        <v>257</v>
      </c>
      <c r="C508" s="288" t="s">
        <v>162</v>
      </c>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c r="AH508" s="292"/>
      <c r="AI508" s="292"/>
      <c r="AJ508" s="292"/>
      <c r="AK508" s="292"/>
      <c r="AL508" s="292"/>
      <c r="AM508" s="407">
        <f>AM507</f>
        <v>0</v>
      </c>
      <c r="AN508" s="407">
        <f>AN507</f>
        <v>0</v>
      </c>
      <c r="AO508" s="407">
        <f t="shared" ref="AO508:AZ508" si="173">AO507</f>
        <v>0</v>
      </c>
      <c r="AP508" s="407">
        <f t="shared" si="173"/>
        <v>0</v>
      </c>
      <c r="AQ508" s="407">
        <f t="shared" si="173"/>
        <v>0</v>
      </c>
      <c r="AR508" s="407">
        <f t="shared" si="173"/>
        <v>0</v>
      </c>
      <c r="AS508" s="407">
        <f t="shared" si="173"/>
        <v>0</v>
      </c>
      <c r="AT508" s="407">
        <f t="shared" si="173"/>
        <v>0</v>
      </c>
      <c r="AU508" s="407">
        <f t="shared" si="173"/>
        <v>0</v>
      </c>
      <c r="AV508" s="407">
        <f t="shared" si="173"/>
        <v>0</v>
      </c>
      <c r="AW508" s="407">
        <f t="shared" si="173"/>
        <v>0</v>
      </c>
      <c r="AX508" s="407">
        <f t="shared" si="173"/>
        <v>0</v>
      </c>
      <c r="AY508" s="407">
        <f t="shared" si="173"/>
        <v>0</v>
      </c>
      <c r="AZ508" s="407">
        <f t="shared" si="173"/>
        <v>0</v>
      </c>
      <c r="BA508" s="308"/>
    </row>
    <row r="509" spans="1:53" s="280" customFormat="1" ht="15" hidden="1" outlineLevel="1">
      <c r="A509" s="498"/>
      <c r="B509" s="311"/>
      <c r="C509" s="309"/>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412"/>
      <c r="AN509" s="413"/>
      <c r="AO509" s="412"/>
      <c r="AP509" s="412"/>
      <c r="AQ509" s="412"/>
      <c r="AR509" s="412"/>
      <c r="AS509" s="412"/>
      <c r="AT509" s="412"/>
      <c r="AU509" s="412"/>
      <c r="AV509" s="412"/>
      <c r="AW509" s="412"/>
      <c r="AX509" s="412"/>
      <c r="AY509" s="412"/>
      <c r="AZ509" s="412"/>
      <c r="BA509" s="310"/>
    </row>
    <row r="510" spans="1:53" ht="15.75" hidden="1" outlineLevel="1">
      <c r="A510" s="499"/>
      <c r="B510" s="285" t="s">
        <v>15</v>
      </c>
      <c r="C510" s="317"/>
      <c r="D510" s="287"/>
      <c r="E510" s="286"/>
      <c r="F510" s="286"/>
      <c r="G510" s="286"/>
      <c r="H510" s="286"/>
      <c r="I510" s="286"/>
      <c r="J510" s="286"/>
      <c r="K510" s="286"/>
      <c r="L510" s="286"/>
      <c r="M510" s="286"/>
      <c r="N510" s="286"/>
      <c r="O510" s="286"/>
      <c r="P510" s="286"/>
      <c r="Q510" s="286"/>
      <c r="R510" s="286"/>
      <c r="S510" s="286"/>
      <c r="T510" s="286"/>
      <c r="U510" s="288"/>
      <c r="V510" s="286"/>
      <c r="W510" s="286"/>
      <c r="X510" s="286"/>
      <c r="Y510" s="286"/>
      <c r="Z510" s="286"/>
      <c r="AA510" s="286"/>
      <c r="AB510" s="286"/>
      <c r="AC510" s="286"/>
      <c r="AD510" s="286"/>
      <c r="AE510" s="286"/>
      <c r="AF510" s="286"/>
      <c r="AG510" s="286"/>
      <c r="AH510" s="286"/>
      <c r="AI510" s="286"/>
      <c r="AJ510" s="286"/>
      <c r="AK510" s="286"/>
      <c r="AL510" s="286"/>
      <c r="AM510" s="410"/>
      <c r="AN510" s="410"/>
      <c r="AO510" s="410"/>
      <c r="AP510" s="410"/>
      <c r="AQ510" s="410"/>
      <c r="AR510" s="410"/>
      <c r="AS510" s="410"/>
      <c r="AT510" s="410"/>
      <c r="AU510" s="410"/>
      <c r="AV510" s="410"/>
      <c r="AW510" s="410"/>
      <c r="AX510" s="410"/>
      <c r="AY510" s="410"/>
      <c r="AZ510" s="410"/>
      <c r="BA510" s="289"/>
    </row>
    <row r="511" spans="1:53" ht="15" hidden="1" outlineLevel="1">
      <c r="A511" s="498">
        <v>26</v>
      </c>
      <c r="B511" s="318" t="s">
        <v>16</v>
      </c>
      <c r="C511" s="288" t="s">
        <v>25</v>
      </c>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c r="AI511" s="292"/>
      <c r="AJ511" s="292"/>
      <c r="AK511" s="292"/>
      <c r="AL511" s="292"/>
      <c r="AM511" s="422"/>
      <c r="AN511" s="411"/>
      <c r="AO511" s="411"/>
      <c r="AP511" s="411"/>
      <c r="AQ511" s="411"/>
      <c r="AR511" s="411"/>
      <c r="AS511" s="411"/>
      <c r="AT511" s="411"/>
      <c r="AU511" s="411"/>
      <c r="AV511" s="411"/>
      <c r="AW511" s="411"/>
      <c r="AX511" s="411"/>
      <c r="AY511" s="411"/>
      <c r="AZ511" s="411"/>
      <c r="BA511" s="293">
        <f>SUM(AM511:AZ511)</f>
        <v>0</v>
      </c>
    </row>
    <row r="512" spans="1:53" ht="15" hidden="1" outlineLevel="1">
      <c r="B512" s="291" t="s">
        <v>257</v>
      </c>
      <c r="C512" s="288" t="s">
        <v>162</v>
      </c>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c r="AI512" s="292"/>
      <c r="AJ512" s="292"/>
      <c r="AK512" s="292"/>
      <c r="AL512" s="292"/>
      <c r="AM512" s="407">
        <f>AM511</f>
        <v>0</v>
      </c>
      <c r="AN512" s="407">
        <f>AN511</f>
        <v>0</v>
      </c>
      <c r="AO512" s="407">
        <f t="shared" ref="AO512:AZ512" si="174">AO511</f>
        <v>0</v>
      </c>
      <c r="AP512" s="407">
        <f t="shared" si="174"/>
        <v>0</v>
      </c>
      <c r="AQ512" s="407">
        <f t="shared" si="174"/>
        <v>0</v>
      </c>
      <c r="AR512" s="407">
        <f t="shared" si="174"/>
        <v>0</v>
      </c>
      <c r="AS512" s="407">
        <f t="shared" si="174"/>
        <v>0</v>
      </c>
      <c r="AT512" s="407">
        <f t="shared" si="174"/>
        <v>0</v>
      </c>
      <c r="AU512" s="407">
        <f t="shared" si="174"/>
        <v>0</v>
      </c>
      <c r="AV512" s="407">
        <f t="shared" si="174"/>
        <v>0</v>
      </c>
      <c r="AW512" s="407">
        <f t="shared" si="174"/>
        <v>0</v>
      </c>
      <c r="AX512" s="407">
        <f t="shared" si="174"/>
        <v>0</v>
      </c>
      <c r="AY512" s="407">
        <f t="shared" si="174"/>
        <v>0</v>
      </c>
      <c r="AZ512" s="407">
        <f t="shared" si="174"/>
        <v>0</v>
      </c>
      <c r="BA512" s="303"/>
    </row>
    <row r="513" spans="1:53" ht="15" hidden="1" outlineLevel="1">
      <c r="A513" s="501"/>
      <c r="B513" s="319"/>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419"/>
      <c r="AN513" s="420"/>
      <c r="AO513" s="420"/>
      <c r="AP513" s="420"/>
      <c r="AQ513" s="420"/>
      <c r="AR513" s="420"/>
      <c r="AS513" s="420"/>
      <c r="AT513" s="420"/>
      <c r="AU513" s="420"/>
      <c r="AV513" s="420"/>
      <c r="AW513" s="420"/>
      <c r="AX513" s="420"/>
      <c r="AY513" s="420"/>
      <c r="AZ513" s="420"/>
      <c r="BA513" s="294"/>
    </row>
    <row r="514" spans="1:53" ht="15" hidden="1" outlineLevel="1">
      <c r="A514" s="498">
        <v>27</v>
      </c>
      <c r="B514" s="318" t="s">
        <v>17</v>
      </c>
      <c r="C514" s="288" t="s">
        <v>25</v>
      </c>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c r="AH514" s="292"/>
      <c r="AI514" s="292"/>
      <c r="AJ514" s="292"/>
      <c r="AK514" s="292"/>
      <c r="AL514" s="292"/>
      <c r="AM514" s="422"/>
      <c r="AN514" s="411"/>
      <c r="AO514" s="411"/>
      <c r="AP514" s="411"/>
      <c r="AQ514" s="411"/>
      <c r="AR514" s="411"/>
      <c r="AS514" s="411"/>
      <c r="AT514" s="411"/>
      <c r="AU514" s="411"/>
      <c r="AV514" s="411"/>
      <c r="AW514" s="411"/>
      <c r="AX514" s="411"/>
      <c r="AY514" s="411"/>
      <c r="AZ514" s="411"/>
      <c r="BA514" s="293">
        <f>SUM(AM514:AZ514)</f>
        <v>0</v>
      </c>
    </row>
    <row r="515" spans="1:53" ht="15" hidden="1" outlineLevel="1">
      <c r="B515" s="291" t="s">
        <v>257</v>
      </c>
      <c r="C515" s="288" t="s">
        <v>162</v>
      </c>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c r="AH515" s="292"/>
      <c r="AI515" s="292"/>
      <c r="AJ515" s="292"/>
      <c r="AK515" s="292"/>
      <c r="AL515" s="292"/>
      <c r="AM515" s="407">
        <f>AM514</f>
        <v>0</v>
      </c>
      <c r="AN515" s="407">
        <f>AN514</f>
        <v>0</v>
      </c>
      <c r="AO515" s="407">
        <f t="shared" ref="AO515:AZ515" si="175">AO514</f>
        <v>0</v>
      </c>
      <c r="AP515" s="407">
        <f t="shared" si="175"/>
        <v>0</v>
      </c>
      <c r="AQ515" s="407">
        <f t="shared" si="175"/>
        <v>0</v>
      </c>
      <c r="AR515" s="407">
        <f t="shared" si="175"/>
        <v>0</v>
      </c>
      <c r="AS515" s="407">
        <f t="shared" si="175"/>
        <v>0</v>
      </c>
      <c r="AT515" s="407">
        <f t="shared" si="175"/>
        <v>0</v>
      </c>
      <c r="AU515" s="407">
        <f t="shared" si="175"/>
        <v>0</v>
      </c>
      <c r="AV515" s="407">
        <f t="shared" si="175"/>
        <v>0</v>
      </c>
      <c r="AW515" s="407">
        <f t="shared" si="175"/>
        <v>0</v>
      </c>
      <c r="AX515" s="407">
        <f t="shared" si="175"/>
        <v>0</v>
      </c>
      <c r="AY515" s="407">
        <f t="shared" si="175"/>
        <v>0</v>
      </c>
      <c r="AZ515" s="407">
        <f t="shared" si="175"/>
        <v>0</v>
      </c>
      <c r="BA515" s="303"/>
    </row>
    <row r="516" spans="1:53" ht="15.75" hidden="1" outlineLevel="1">
      <c r="A516" s="501"/>
      <c r="B516" s="320"/>
      <c r="C516" s="297"/>
      <c r="D516" s="288"/>
      <c r="E516" s="288"/>
      <c r="F516" s="288"/>
      <c r="G516" s="288"/>
      <c r="H516" s="288"/>
      <c r="I516" s="288"/>
      <c r="J516" s="288"/>
      <c r="K516" s="288"/>
      <c r="L516" s="288"/>
      <c r="M516" s="288"/>
      <c r="N516" s="288"/>
      <c r="O516" s="288"/>
      <c r="P516" s="288"/>
      <c r="Q516" s="288"/>
      <c r="R516" s="288"/>
      <c r="S516" s="288"/>
      <c r="T516" s="288"/>
      <c r="U516" s="297"/>
      <c r="V516" s="288"/>
      <c r="W516" s="288"/>
      <c r="X516" s="288"/>
      <c r="Y516" s="288"/>
      <c r="Z516" s="288"/>
      <c r="AA516" s="288"/>
      <c r="AB516" s="288"/>
      <c r="AC516" s="288"/>
      <c r="AD516" s="288"/>
      <c r="AE516" s="288"/>
      <c r="AF516" s="288"/>
      <c r="AG516" s="288"/>
      <c r="AH516" s="288"/>
      <c r="AI516" s="288"/>
      <c r="AJ516" s="288"/>
      <c r="AK516" s="288"/>
      <c r="AL516" s="288"/>
      <c r="AM516" s="408"/>
      <c r="AN516" s="408"/>
      <c r="AO516" s="408"/>
      <c r="AP516" s="408"/>
      <c r="AQ516" s="408"/>
      <c r="AR516" s="408"/>
      <c r="AS516" s="408"/>
      <c r="AT516" s="408"/>
      <c r="AU516" s="408"/>
      <c r="AV516" s="408"/>
      <c r="AW516" s="408"/>
      <c r="AX516" s="408"/>
      <c r="AY516" s="408"/>
      <c r="AZ516" s="408"/>
      <c r="BA516" s="303"/>
    </row>
    <row r="517" spans="1:53" ht="15" hidden="1" outlineLevel="1">
      <c r="A517" s="498">
        <v>28</v>
      </c>
      <c r="B517" s="318" t="s">
        <v>18</v>
      </c>
      <c r="C517" s="288" t="s">
        <v>25</v>
      </c>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c r="AH517" s="292"/>
      <c r="AI517" s="292"/>
      <c r="AJ517" s="292"/>
      <c r="AK517" s="292"/>
      <c r="AL517" s="292"/>
      <c r="AM517" s="422"/>
      <c r="AN517" s="411"/>
      <c r="AO517" s="411"/>
      <c r="AP517" s="411"/>
      <c r="AQ517" s="411"/>
      <c r="AR517" s="411"/>
      <c r="AS517" s="411"/>
      <c r="AT517" s="411"/>
      <c r="AU517" s="411"/>
      <c r="AV517" s="411"/>
      <c r="AW517" s="411"/>
      <c r="AX517" s="411"/>
      <c r="AY517" s="411"/>
      <c r="AZ517" s="411"/>
      <c r="BA517" s="293">
        <f>SUM(AM517:AZ517)</f>
        <v>0</v>
      </c>
    </row>
    <row r="518" spans="1:53" ht="15" hidden="1" outlineLevel="1">
      <c r="B518" s="291" t="s">
        <v>257</v>
      </c>
      <c r="C518" s="288" t="s">
        <v>162</v>
      </c>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c r="AI518" s="292"/>
      <c r="AJ518" s="292"/>
      <c r="AK518" s="292"/>
      <c r="AL518" s="292"/>
      <c r="AM518" s="407">
        <f>AM517</f>
        <v>0</v>
      </c>
      <c r="AN518" s="407">
        <f>AN517</f>
        <v>0</v>
      </c>
      <c r="AO518" s="407">
        <f t="shared" ref="AO518:AZ518" si="176">AO517</f>
        <v>0</v>
      </c>
      <c r="AP518" s="407">
        <f t="shared" si="176"/>
        <v>0</v>
      </c>
      <c r="AQ518" s="407">
        <f t="shared" si="176"/>
        <v>0</v>
      </c>
      <c r="AR518" s="407">
        <f t="shared" si="176"/>
        <v>0</v>
      </c>
      <c r="AS518" s="407">
        <f t="shared" si="176"/>
        <v>0</v>
      </c>
      <c r="AT518" s="407">
        <f t="shared" si="176"/>
        <v>0</v>
      </c>
      <c r="AU518" s="407">
        <f t="shared" si="176"/>
        <v>0</v>
      </c>
      <c r="AV518" s="407">
        <f t="shared" si="176"/>
        <v>0</v>
      </c>
      <c r="AW518" s="407">
        <f t="shared" si="176"/>
        <v>0</v>
      </c>
      <c r="AX518" s="407">
        <f t="shared" si="176"/>
        <v>0</v>
      </c>
      <c r="AY518" s="407">
        <f t="shared" si="176"/>
        <v>0</v>
      </c>
      <c r="AZ518" s="407">
        <f t="shared" si="176"/>
        <v>0</v>
      </c>
      <c r="BA518" s="294"/>
    </row>
    <row r="519" spans="1:53" ht="15" hidden="1" outlineLevel="1">
      <c r="A519" s="501"/>
      <c r="B519" s="319"/>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408"/>
      <c r="AN519" s="408"/>
      <c r="AO519" s="408"/>
      <c r="AP519" s="408"/>
      <c r="AQ519" s="408"/>
      <c r="AR519" s="408"/>
      <c r="AS519" s="408"/>
      <c r="AT519" s="408"/>
      <c r="AU519" s="408"/>
      <c r="AV519" s="408"/>
      <c r="AW519" s="408"/>
      <c r="AX519" s="408"/>
      <c r="AY519" s="408"/>
      <c r="AZ519" s="408"/>
      <c r="BA519" s="303"/>
    </row>
    <row r="520" spans="1:53" ht="15" hidden="1" outlineLevel="1">
      <c r="A520" s="498">
        <v>29</v>
      </c>
      <c r="B520" s="321" t="s">
        <v>19</v>
      </c>
      <c r="C520" s="288" t="s">
        <v>25</v>
      </c>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c r="AH520" s="292"/>
      <c r="AI520" s="292"/>
      <c r="AJ520" s="292"/>
      <c r="AK520" s="292"/>
      <c r="AL520" s="292"/>
      <c r="AM520" s="422"/>
      <c r="AN520" s="411"/>
      <c r="AO520" s="411"/>
      <c r="AP520" s="411"/>
      <c r="AQ520" s="411"/>
      <c r="AR520" s="411"/>
      <c r="AS520" s="411"/>
      <c r="AT520" s="411"/>
      <c r="AU520" s="411"/>
      <c r="AV520" s="411"/>
      <c r="AW520" s="411"/>
      <c r="AX520" s="411"/>
      <c r="AY520" s="411"/>
      <c r="AZ520" s="411"/>
      <c r="BA520" s="293">
        <f>SUM(AM520:AZ520)</f>
        <v>0</v>
      </c>
    </row>
    <row r="521" spans="1:53" ht="15" hidden="1" outlineLevel="1">
      <c r="B521" s="321" t="s">
        <v>257</v>
      </c>
      <c r="C521" s="288" t="s">
        <v>162</v>
      </c>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c r="AI521" s="292"/>
      <c r="AJ521" s="292"/>
      <c r="AK521" s="292"/>
      <c r="AL521" s="292"/>
      <c r="AM521" s="407">
        <f>AM520</f>
        <v>0</v>
      </c>
      <c r="AN521" s="407">
        <f t="shared" ref="AN521:AZ521" si="177">AN520</f>
        <v>0</v>
      </c>
      <c r="AO521" s="407">
        <f t="shared" si="177"/>
        <v>0</v>
      </c>
      <c r="AP521" s="407">
        <f t="shared" si="177"/>
        <v>0</v>
      </c>
      <c r="AQ521" s="407">
        <f t="shared" si="177"/>
        <v>0</v>
      </c>
      <c r="AR521" s="407">
        <f t="shared" si="177"/>
        <v>0</v>
      </c>
      <c r="AS521" s="407">
        <f t="shared" si="177"/>
        <v>0</v>
      </c>
      <c r="AT521" s="407">
        <f t="shared" si="177"/>
        <v>0</v>
      </c>
      <c r="AU521" s="407">
        <f t="shared" si="177"/>
        <v>0</v>
      </c>
      <c r="AV521" s="407">
        <f t="shared" si="177"/>
        <v>0</v>
      </c>
      <c r="AW521" s="407">
        <f t="shared" si="177"/>
        <v>0</v>
      </c>
      <c r="AX521" s="407">
        <f t="shared" si="177"/>
        <v>0</v>
      </c>
      <c r="AY521" s="407">
        <f t="shared" si="177"/>
        <v>0</v>
      </c>
      <c r="AZ521" s="407">
        <f t="shared" si="177"/>
        <v>0</v>
      </c>
      <c r="BA521" s="294"/>
    </row>
    <row r="522" spans="1:53" ht="15" hidden="1" outlineLevel="1">
      <c r="B522" s="321"/>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419"/>
      <c r="AN522" s="419"/>
      <c r="AO522" s="419"/>
      <c r="AP522" s="419"/>
      <c r="AQ522" s="419"/>
      <c r="AR522" s="419"/>
      <c r="AS522" s="419"/>
      <c r="AT522" s="419"/>
      <c r="AU522" s="419"/>
      <c r="AV522" s="419"/>
      <c r="AW522" s="419"/>
      <c r="AX522" s="419"/>
      <c r="AY522" s="419"/>
      <c r="AZ522" s="419"/>
      <c r="BA522" s="310"/>
    </row>
    <row r="523" spans="1:53" s="280" customFormat="1" ht="15" hidden="1" outlineLevel="1">
      <c r="A523" s="498">
        <v>30</v>
      </c>
      <c r="B523" s="311" t="s">
        <v>484</v>
      </c>
      <c r="C523" s="288" t="s">
        <v>25</v>
      </c>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c r="AH523" s="292"/>
      <c r="AI523" s="292"/>
      <c r="AJ523" s="292"/>
      <c r="AK523" s="292"/>
      <c r="AL523" s="292"/>
      <c r="AM523" s="406"/>
      <c r="AN523" s="406"/>
      <c r="AO523" s="406"/>
      <c r="AP523" s="406"/>
      <c r="AQ523" s="406"/>
      <c r="AR523" s="406"/>
      <c r="AS523" s="406"/>
      <c r="AT523" s="406"/>
      <c r="AU523" s="406"/>
      <c r="AV523" s="406"/>
      <c r="AW523" s="406"/>
      <c r="AX523" s="406"/>
      <c r="AY523" s="406"/>
      <c r="AZ523" s="406"/>
      <c r="BA523" s="293">
        <f>SUM(AM523:AZ523)</f>
        <v>0</v>
      </c>
    </row>
    <row r="524" spans="1:53" s="280" customFormat="1" ht="15" hidden="1" outlineLevel="1">
      <c r="A524" s="498"/>
      <c r="B524" s="321" t="s">
        <v>257</v>
      </c>
      <c r="C524" s="288" t="s">
        <v>162</v>
      </c>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c r="AH524" s="292"/>
      <c r="AI524" s="292"/>
      <c r="AJ524" s="292"/>
      <c r="AK524" s="292"/>
      <c r="AL524" s="292"/>
      <c r="AM524" s="407">
        <f>AM523</f>
        <v>0</v>
      </c>
      <c r="AN524" s="407">
        <f t="shared" ref="AN524:AZ524" si="178">AN523</f>
        <v>0</v>
      </c>
      <c r="AO524" s="407">
        <f t="shared" si="178"/>
        <v>0</v>
      </c>
      <c r="AP524" s="407">
        <f t="shared" si="178"/>
        <v>0</v>
      </c>
      <c r="AQ524" s="407">
        <f t="shared" si="178"/>
        <v>0</v>
      </c>
      <c r="AR524" s="407">
        <f t="shared" si="178"/>
        <v>0</v>
      </c>
      <c r="AS524" s="407">
        <f t="shared" si="178"/>
        <v>0</v>
      </c>
      <c r="AT524" s="407">
        <f t="shared" si="178"/>
        <v>0</v>
      </c>
      <c r="AU524" s="407">
        <f t="shared" si="178"/>
        <v>0</v>
      </c>
      <c r="AV524" s="407">
        <f t="shared" si="178"/>
        <v>0</v>
      </c>
      <c r="AW524" s="407">
        <f t="shared" si="178"/>
        <v>0</v>
      </c>
      <c r="AX524" s="407">
        <f t="shared" si="178"/>
        <v>0</v>
      </c>
      <c r="AY524" s="407">
        <f t="shared" si="178"/>
        <v>0</v>
      </c>
      <c r="AZ524" s="407">
        <f t="shared" si="178"/>
        <v>0</v>
      </c>
      <c r="BA524" s="294"/>
    </row>
    <row r="525" spans="1:53" s="280" customFormat="1" ht="15" hidden="1" outlineLevel="1">
      <c r="A525" s="498"/>
      <c r="B525" s="321"/>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408"/>
      <c r="AN525" s="408"/>
      <c r="AO525" s="408"/>
      <c r="AP525" s="408"/>
      <c r="AQ525" s="408"/>
      <c r="AR525" s="408"/>
      <c r="AS525" s="408"/>
      <c r="AT525" s="408"/>
      <c r="AU525" s="408"/>
      <c r="AV525" s="408"/>
      <c r="AW525" s="408"/>
      <c r="AX525" s="408"/>
      <c r="AY525" s="408"/>
      <c r="AZ525" s="408"/>
      <c r="BA525" s="310"/>
    </row>
    <row r="526" spans="1:53" s="280" customFormat="1" ht="15.75" hidden="1" outlineLevel="1">
      <c r="A526" s="498"/>
      <c r="B526" s="285" t="s">
        <v>485</v>
      </c>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 hidden="1" outlineLevel="1">
      <c r="A527" s="498">
        <v>31</v>
      </c>
      <c r="B527" s="321" t="s">
        <v>486</v>
      </c>
      <c r="C527" s="288" t="s">
        <v>25</v>
      </c>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c r="AH527" s="292"/>
      <c r="AI527" s="292"/>
      <c r="AJ527" s="292"/>
      <c r="AK527" s="292"/>
      <c r="AL527" s="292"/>
      <c r="AM527" s="406"/>
      <c r="AN527" s="406"/>
      <c r="AO527" s="406"/>
      <c r="AP527" s="406"/>
      <c r="AQ527" s="406"/>
      <c r="AR527" s="406"/>
      <c r="AS527" s="406"/>
      <c r="AT527" s="406"/>
      <c r="AU527" s="406"/>
      <c r="AV527" s="406"/>
      <c r="AW527" s="406"/>
      <c r="AX527" s="406"/>
      <c r="AY527" s="406"/>
      <c r="AZ527" s="406"/>
      <c r="BA527" s="293">
        <f>SUM(AM527:AZ527)</f>
        <v>0</v>
      </c>
    </row>
    <row r="528" spans="1:53" s="280" customFormat="1" ht="15" hidden="1" outlineLevel="1">
      <c r="A528" s="498"/>
      <c r="B528" s="321" t="s">
        <v>257</v>
      </c>
      <c r="C528" s="288" t="s">
        <v>162</v>
      </c>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c r="AH528" s="292"/>
      <c r="AI528" s="292"/>
      <c r="AJ528" s="292"/>
      <c r="AK528" s="292"/>
      <c r="AL528" s="292"/>
      <c r="AM528" s="407">
        <f>AM527</f>
        <v>0</v>
      </c>
      <c r="AN528" s="407">
        <f t="shared" ref="AN528:AZ528" si="179">AN527</f>
        <v>0</v>
      </c>
      <c r="AO528" s="407">
        <f t="shared" si="179"/>
        <v>0</v>
      </c>
      <c r="AP528" s="407">
        <f t="shared" si="179"/>
        <v>0</v>
      </c>
      <c r="AQ528" s="407">
        <f t="shared" si="179"/>
        <v>0</v>
      </c>
      <c r="AR528" s="407">
        <f t="shared" si="179"/>
        <v>0</v>
      </c>
      <c r="AS528" s="407">
        <f t="shared" si="179"/>
        <v>0</v>
      </c>
      <c r="AT528" s="407">
        <f t="shared" si="179"/>
        <v>0</v>
      </c>
      <c r="AU528" s="407">
        <f t="shared" si="179"/>
        <v>0</v>
      </c>
      <c r="AV528" s="407">
        <f t="shared" si="179"/>
        <v>0</v>
      </c>
      <c r="AW528" s="407">
        <f t="shared" si="179"/>
        <v>0</v>
      </c>
      <c r="AX528" s="407">
        <f t="shared" si="179"/>
        <v>0</v>
      </c>
      <c r="AY528" s="407">
        <f t="shared" si="179"/>
        <v>0</v>
      </c>
      <c r="AZ528" s="407">
        <f t="shared" si="179"/>
        <v>0</v>
      </c>
      <c r="BA528" s="294"/>
    </row>
    <row r="529" spans="1:55" s="280" customFormat="1" ht="15" hidden="1" outlineLevel="1">
      <c r="A529" s="498"/>
      <c r="B529" s="321"/>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408"/>
      <c r="AN529" s="408"/>
      <c r="AO529" s="408"/>
      <c r="AP529" s="408"/>
      <c r="AQ529" s="408"/>
      <c r="AR529" s="408"/>
      <c r="AS529" s="408"/>
      <c r="AT529" s="408"/>
      <c r="AU529" s="408"/>
      <c r="AV529" s="408"/>
      <c r="AW529" s="408"/>
      <c r="AX529" s="408"/>
      <c r="AY529" s="408"/>
      <c r="AZ529" s="408"/>
      <c r="BA529" s="310"/>
    </row>
    <row r="530" spans="1:55" s="280" customFormat="1" ht="15" hidden="1" outlineLevel="1">
      <c r="A530" s="498">
        <v>32</v>
      </c>
      <c r="B530" s="321" t="s">
        <v>487</v>
      </c>
      <c r="C530" s="288" t="s">
        <v>25</v>
      </c>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c r="AI530" s="292"/>
      <c r="AJ530" s="292"/>
      <c r="AK530" s="292"/>
      <c r="AL530" s="292"/>
      <c r="AM530" s="406"/>
      <c r="AN530" s="406"/>
      <c r="AO530" s="406"/>
      <c r="AP530" s="406"/>
      <c r="AQ530" s="406"/>
      <c r="AR530" s="406"/>
      <c r="AS530" s="406"/>
      <c r="AT530" s="406"/>
      <c r="AU530" s="406"/>
      <c r="AV530" s="406"/>
      <c r="AW530" s="406"/>
      <c r="AX530" s="406"/>
      <c r="AY530" s="406"/>
      <c r="AZ530" s="406"/>
      <c r="BA530" s="293">
        <f>SUM(AM530:AZ530)</f>
        <v>0</v>
      </c>
    </row>
    <row r="531" spans="1:55" s="280" customFormat="1" ht="15" hidden="1" outlineLevel="1">
      <c r="A531" s="498"/>
      <c r="B531" s="321" t="s">
        <v>257</v>
      </c>
      <c r="C531" s="288" t="s">
        <v>162</v>
      </c>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c r="AI531" s="292"/>
      <c r="AJ531" s="292"/>
      <c r="AK531" s="292"/>
      <c r="AL531" s="292"/>
      <c r="AM531" s="407">
        <f>AM530</f>
        <v>0</v>
      </c>
      <c r="AN531" s="407">
        <f t="shared" ref="AN531:AZ531" si="180">AN530</f>
        <v>0</v>
      </c>
      <c r="AO531" s="407">
        <f t="shared" si="180"/>
        <v>0</v>
      </c>
      <c r="AP531" s="407">
        <f t="shared" si="180"/>
        <v>0</v>
      </c>
      <c r="AQ531" s="407">
        <f t="shared" si="180"/>
        <v>0</v>
      </c>
      <c r="AR531" s="407">
        <f t="shared" si="180"/>
        <v>0</v>
      </c>
      <c r="AS531" s="407">
        <f t="shared" si="180"/>
        <v>0</v>
      </c>
      <c r="AT531" s="407">
        <f t="shared" si="180"/>
        <v>0</v>
      </c>
      <c r="AU531" s="407">
        <f t="shared" si="180"/>
        <v>0</v>
      </c>
      <c r="AV531" s="407">
        <f t="shared" si="180"/>
        <v>0</v>
      </c>
      <c r="AW531" s="407">
        <f t="shared" si="180"/>
        <v>0</v>
      </c>
      <c r="AX531" s="407">
        <f t="shared" si="180"/>
        <v>0</v>
      </c>
      <c r="AY531" s="407">
        <f t="shared" si="180"/>
        <v>0</v>
      </c>
      <c r="AZ531" s="407">
        <f t="shared" si="180"/>
        <v>0</v>
      </c>
      <c r="BA531" s="294"/>
    </row>
    <row r="532" spans="1:55" s="280" customFormat="1" ht="15" hidden="1" outlineLevel="1">
      <c r="A532" s="498"/>
      <c r="B532" s="321"/>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408"/>
      <c r="AN532" s="408"/>
      <c r="AO532" s="408"/>
      <c r="AP532" s="408"/>
      <c r="AQ532" s="408"/>
      <c r="AR532" s="408"/>
      <c r="AS532" s="408"/>
      <c r="AT532" s="408"/>
      <c r="AU532" s="408"/>
      <c r="AV532" s="408"/>
      <c r="AW532" s="408"/>
      <c r="AX532" s="408"/>
      <c r="AY532" s="408"/>
      <c r="AZ532" s="408"/>
      <c r="BA532" s="310"/>
    </row>
    <row r="533" spans="1:55" s="280" customFormat="1" ht="15" hidden="1" outlineLevel="1">
      <c r="A533" s="498">
        <v>33</v>
      </c>
      <c r="B533" s="321" t="s">
        <v>488</v>
      </c>
      <c r="C533" s="288" t="s">
        <v>25</v>
      </c>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c r="AH533" s="292"/>
      <c r="AI533" s="292"/>
      <c r="AJ533" s="292"/>
      <c r="AK533" s="292"/>
      <c r="AL533" s="292"/>
      <c r="AM533" s="406"/>
      <c r="AN533" s="406"/>
      <c r="AO533" s="406"/>
      <c r="AP533" s="406"/>
      <c r="AQ533" s="406"/>
      <c r="AR533" s="406"/>
      <c r="AS533" s="406"/>
      <c r="AT533" s="406"/>
      <c r="AU533" s="406"/>
      <c r="AV533" s="406"/>
      <c r="AW533" s="406"/>
      <c r="AX533" s="406"/>
      <c r="AY533" s="406"/>
      <c r="AZ533" s="406"/>
      <c r="BA533" s="293">
        <f>SUM(AM533:AZ533)</f>
        <v>0</v>
      </c>
    </row>
    <row r="534" spans="1:55" s="280" customFormat="1" ht="15" hidden="1" outlineLevel="1">
      <c r="A534" s="498"/>
      <c r="B534" s="321" t="s">
        <v>257</v>
      </c>
      <c r="C534" s="288" t="s">
        <v>162</v>
      </c>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c r="AH534" s="292"/>
      <c r="AI534" s="292"/>
      <c r="AJ534" s="292"/>
      <c r="AK534" s="292"/>
      <c r="AL534" s="292"/>
      <c r="AM534" s="407">
        <f>AM533</f>
        <v>0</v>
      </c>
      <c r="AN534" s="407">
        <f t="shared" ref="AN534:AY534" si="181">AN533</f>
        <v>0</v>
      </c>
      <c r="AO534" s="407">
        <f t="shared" si="181"/>
        <v>0</v>
      </c>
      <c r="AP534" s="407">
        <f t="shared" si="181"/>
        <v>0</v>
      </c>
      <c r="AQ534" s="407">
        <f t="shared" si="181"/>
        <v>0</v>
      </c>
      <c r="AR534" s="407">
        <f t="shared" si="181"/>
        <v>0</v>
      </c>
      <c r="AS534" s="407">
        <f t="shared" si="181"/>
        <v>0</v>
      </c>
      <c r="AT534" s="407">
        <f t="shared" si="181"/>
        <v>0</v>
      </c>
      <c r="AU534" s="407">
        <f t="shared" si="181"/>
        <v>0</v>
      </c>
      <c r="AV534" s="407">
        <f t="shared" si="181"/>
        <v>0</v>
      </c>
      <c r="AW534" s="407">
        <f t="shared" si="181"/>
        <v>0</v>
      </c>
      <c r="AX534" s="407">
        <f t="shared" si="181"/>
        <v>0</v>
      </c>
      <c r="AY534" s="407">
        <f t="shared" si="181"/>
        <v>0</v>
      </c>
      <c r="AZ534" s="407">
        <f>AZ533</f>
        <v>0</v>
      </c>
      <c r="BA534" s="294"/>
    </row>
    <row r="535" spans="1:55" ht="15" hidden="1" outlineLevel="1">
      <c r="B535" s="312"/>
      <c r="C535" s="322"/>
      <c r="D535" s="288"/>
      <c r="E535" s="288"/>
      <c r="F535" s="288"/>
      <c r="G535" s="288"/>
      <c r="H535" s="288"/>
      <c r="I535" s="288"/>
      <c r="J535" s="288"/>
      <c r="K535" s="288"/>
      <c r="L535" s="288"/>
      <c r="M535" s="288"/>
      <c r="N535" s="288"/>
      <c r="O535" s="288"/>
      <c r="P535" s="288"/>
      <c r="Q535" s="288"/>
      <c r="R535" s="288"/>
      <c r="S535" s="288"/>
      <c r="T535" s="288"/>
      <c r="U535" s="297"/>
      <c r="V535" s="288"/>
      <c r="W535" s="323"/>
      <c r="X535" s="323"/>
      <c r="Y535" s="323"/>
      <c r="Z535" s="323"/>
      <c r="AA535" s="323"/>
      <c r="AB535" s="323"/>
      <c r="AC535" s="323"/>
      <c r="AD535" s="323"/>
      <c r="AE535" s="323"/>
      <c r="AF535" s="288"/>
      <c r="AG535" s="288"/>
      <c r="AH535" s="288"/>
      <c r="AI535" s="288"/>
      <c r="AJ535" s="288"/>
      <c r="AK535" s="288"/>
      <c r="AL535" s="288"/>
      <c r="AM535" s="298"/>
      <c r="AN535" s="298"/>
      <c r="AO535" s="298"/>
      <c r="AP535" s="298"/>
      <c r="AQ535" s="298"/>
      <c r="AR535" s="298"/>
      <c r="AS535" s="298"/>
      <c r="AT535" s="298"/>
      <c r="AU535" s="298"/>
      <c r="AV535" s="298"/>
      <c r="AW535" s="298"/>
      <c r="AX535" s="298"/>
      <c r="AY535" s="298"/>
      <c r="AZ535" s="298"/>
      <c r="BA535" s="303"/>
    </row>
    <row r="536" spans="1:55" ht="15.75" collapsed="1">
      <c r="B536" s="324" t="s">
        <v>258</v>
      </c>
      <c r="C536" s="326"/>
      <c r="D536" s="326">
        <f>SUM(D431:D534)</f>
        <v>0</v>
      </c>
      <c r="E536" s="326"/>
      <c r="F536" s="326"/>
      <c r="G536" s="326"/>
      <c r="H536" s="326"/>
      <c r="I536" s="326"/>
      <c r="J536" s="326"/>
      <c r="K536" s="326"/>
      <c r="L536" s="326"/>
      <c r="M536" s="326"/>
      <c r="N536" s="326"/>
      <c r="O536" s="326"/>
      <c r="P536" s="326"/>
      <c r="Q536" s="326"/>
      <c r="R536" s="326"/>
      <c r="S536" s="326"/>
      <c r="T536" s="326"/>
      <c r="U536" s="326"/>
      <c r="V536" s="326">
        <f>SUM(V431:V534)</f>
        <v>0</v>
      </c>
      <c r="W536" s="326"/>
      <c r="X536" s="326"/>
      <c r="Y536" s="326"/>
      <c r="Z536" s="326"/>
      <c r="AA536" s="326"/>
      <c r="AB536" s="326"/>
      <c r="AC536" s="326"/>
      <c r="AD536" s="326"/>
      <c r="AE536" s="326"/>
      <c r="AF536" s="326"/>
      <c r="AG536" s="326"/>
      <c r="AH536" s="326"/>
      <c r="AI536" s="326"/>
      <c r="AJ536" s="326"/>
      <c r="AK536" s="326"/>
      <c r="AL536" s="326"/>
      <c r="AM536" s="326">
        <f>IF(AM430="kWh",SUMPRODUCT(D431:D534,AM431:AM534))</f>
        <v>0</v>
      </c>
      <c r="AN536" s="326">
        <f>IF(AN430="kWh",SUMPRODUCT(D431:D534,AN431:AN534))</f>
        <v>0</v>
      </c>
      <c r="AO536" s="326">
        <f>IF(AO430="kW",SUMPRODUCT(U431:U534,V431:V534,AO431:AO534),SUMPRODUCT(D431:D534,AO431:AO534))</f>
        <v>0</v>
      </c>
      <c r="AP536" s="326">
        <f>IF(AP430="kW",SUMPRODUCT(U431:U534,V431:V534,AP431:AP534),SUMPRODUCT(D431:D534,AP431:AP534))</f>
        <v>0</v>
      </c>
      <c r="AQ536" s="326">
        <f>IF(AQ430="kW",SUMPRODUCT(U431:U534,V431:V534,AQ431:AQ534),SUMPRODUCT(D431:D534,AQ431:AQ534))</f>
        <v>0</v>
      </c>
      <c r="AR536" s="326">
        <f>IF(AR430="kW",SUMPRODUCT(U431:U534,V431:V534,AR431:AR534),SUMPRODUCT(D431:D534,AR431:AR534))</f>
        <v>0</v>
      </c>
      <c r="AS536" s="326">
        <f>IF(AS430="kW",SUMPRODUCT(U431:U534,V431:V534,AS431:AS534),SUMPRODUCT(D431:D534,AS431:AS534))</f>
        <v>0</v>
      </c>
      <c r="AT536" s="326">
        <f>IF(AT430="kW",SUMPRODUCT(U431:U534,V431:V534,AT431:AT534),SUMPRODUCT(D431:D534,AT431:AT534))</f>
        <v>0</v>
      </c>
      <c r="AU536" s="326">
        <f>IF(AU430="kW",SUMPRODUCT(U431:U534,V431:V534,AU431:AU534),SUMPRODUCT(D431:D534,AU431:AU534))</f>
        <v>0</v>
      </c>
      <c r="AV536" s="326">
        <f>IF(AV430="kW",SUMPRODUCT(U431:U534,V431:V534,AV431:AV534),SUMPRODUCT(D431:D534,AV431:AV534))</f>
        <v>0</v>
      </c>
      <c r="AW536" s="326">
        <f>IF(AW430="kW",SUMPRODUCT(U431:U534,V431:V534,AW431:AW534),SUMPRODUCT(D431:D534,AW431:AW534))</f>
        <v>0</v>
      </c>
      <c r="AX536" s="326">
        <f>IF(AX430="kW",SUMPRODUCT(U431:U534,V431:V534,AX431:AX534),SUMPRODUCT(D431:D534,AX431:AX534))</f>
        <v>0</v>
      </c>
      <c r="AY536" s="326">
        <f>IF(AY430="kW",SUMPRODUCT(U431:U534,V431:V534,AY431:AY534),SUMPRODUCT(D431:D534,AY431:AY534))</f>
        <v>0</v>
      </c>
      <c r="AZ536" s="326">
        <f>IF(AZ430="kW",SUMPRODUCT(U431:U534,V431:V534,AZ431:AZ534),SUMPRODUCT(D431:D534,AZ431:AZ534))</f>
        <v>0</v>
      </c>
      <c r="BA536" s="327"/>
    </row>
    <row r="537" spans="1:55" ht="15.75">
      <c r="B537" s="387" t="s">
        <v>259</v>
      </c>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388"/>
      <c r="AK537" s="388"/>
      <c r="AL537" s="388"/>
      <c r="AM537" s="325">
        <f>HLOOKUP(AM429,'2. LRAMVA Threshold'!$B$101:$Q$112,6,FALSE)</f>
        <v>0</v>
      </c>
      <c r="AN537" s="325">
        <f>HLOOKUP(AN429,'2. LRAMVA Threshold'!$B$101:$Q$112,6,FALSE)</f>
        <v>0</v>
      </c>
      <c r="AO537" s="325">
        <f>HLOOKUP(AO429,'2. LRAMVA Threshold'!$B$101:$Q$112,6,FALSE)</f>
        <v>0</v>
      </c>
      <c r="AP537" s="325">
        <f>HLOOKUP(AP429,'2. LRAMVA Threshold'!$B$101:$Q$112,6,FALSE)</f>
        <v>0</v>
      </c>
      <c r="AQ537" s="325">
        <f>HLOOKUP(AQ429,'2. LRAMVA Threshold'!$B$101:$Q$112,6,FALSE)</f>
        <v>0</v>
      </c>
      <c r="AR537" s="325">
        <f>HLOOKUP(AR429,'2. LRAMVA Threshold'!$B$101:$Q$112,6,FALSE)</f>
        <v>0</v>
      </c>
      <c r="AS537" s="325">
        <f>HLOOKUP(AS429,'2. LRAMVA Threshold'!$B$101:$Q$112,6,FALSE)</f>
        <v>0</v>
      </c>
      <c r="AT537" s="325">
        <f>HLOOKUP(AT429,'2. LRAMVA Threshold'!$B$101:$Q$112,6,FALSE)</f>
        <v>0</v>
      </c>
      <c r="AU537" s="325">
        <f>HLOOKUP(AU429,'2. LRAMVA Threshold'!$B$101:$Q$112,6,FALSE)</f>
        <v>0</v>
      </c>
      <c r="AV537" s="325">
        <f>HLOOKUP(AV429,'2. LRAMVA Threshold'!$B$101:$Q$112,6,FALSE)</f>
        <v>0</v>
      </c>
      <c r="AW537" s="325">
        <f>HLOOKUP(AW429,'2. LRAMVA Threshold'!$B$101:$Q$112,6,FALSE)</f>
        <v>0</v>
      </c>
      <c r="AX537" s="325">
        <f>HLOOKUP(AX429,'2. LRAMVA Threshold'!$B$101:$Q$112,6,FALSE)</f>
        <v>0</v>
      </c>
      <c r="AY537" s="325">
        <f>HLOOKUP(AY429,'2. LRAMVA Threshold'!$B$101:$Q$112,6,FALSE)</f>
        <v>0</v>
      </c>
      <c r="AZ537" s="325">
        <f>HLOOKUP(AZ429,'2. LRAMVA Threshold'!$B$101:$Q$112,6,FALSE)</f>
        <v>0</v>
      </c>
      <c r="BA537" s="389"/>
    </row>
    <row r="538" spans="1:55" ht="15">
      <c r="B538" s="390"/>
      <c r="C538" s="391"/>
      <c r="D538" s="392"/>
      <c r="E538" s="392"/>
      <c r="F538" s="392"/>
      <c r="G538" s="392"/>
      <c r="H538" s="392"/>
      <c r="I538" s="392"/>
      <c r="J538" s="392"/>
      <c r="K538" s="392"/>
      <c r="L538" s="392"/>
      <c r="M538" s="392"/>
      <c r="N538" s="392"/>
      <c r="O538" s="392"/>
      <c r="P538" s="392"/>
      <c r="Q538" s="392"/>
      <c r="R538" s="392"/>
      <c r="S538" s="392"/>
      <c r="T538" s="392"/>
      <c r="U538" s="392"/>
      <c r="V538" s="393"/>
      <c r="W538" s="392"/>
      <c r="X538" s="392"/>
      <c r="Y538" s="392"/>
      <c r="Z538" s="394"/>
      <c r="AA538" s="394"/>
      <c r="AB538" s="394"/>
      <c r="AC538" s="394"/>
      <c r="AD538" s="392"/>
      <c r="AE538" s="392"/>
      <c r="AF538" s="392"/>
      <c r="AG538" s="392"/>
      <c r="AH538" s="392"/>
      <c r="AI538" s="392"/>
      <c r="AJ538" s="392"/>
      <c r="AK538" s="392"/>
      <c r="AL538" s="392"/>
      <c r="AM538" s="395"/>
      <c r="AN538" s="395"/>
      <c r="AO538" s="395"/>
      <c r="AP538" s="395"/>
      <c r="AQ538" s="395"/>
      <c r="AR538" s="395"/>
      <c r="AS538" s="395"/>
      <c r="AT538" s="395"/>
      <c r="AU538" s="395"/>
      <c r="AV538" s="395"/>
      <c r="AW538" s="395"/>
      <c r="AX538" s="395"/>
      <c r="AY538" s="395"/>
      <c r="AZ538" s="395"/>
      <c r="BA538" s="396"/>
    </row>
    <row r="539" spans="1:55" ht="15">
      <c r="B539" s="321" t="s">
        <v>166</v>
      </c>
      <c r="C539" s="335"/>
      <c r="D539" s="335"/>
      <c r="E539" s="372"/>
      <c r="F539" s="372"/>
      <c r="G539" s="372"/>
      <c r="H539" s="372"/>
      <c r="I539" s="372"/>
      <c r="J539" s="372"/>
      <c r="K539" s="372"/>
      <c r="L539" s="372"/>
      <c r="M539" s="372"/>
      <c r="N539" s="372"/>
      <c r="O539" s="372"/>
      <c r="P539" s="372"/>
      <c r="Q539" s="372"/>
      <c r="R539" s="372"/>
      <c r="S539" s="372"/>
      <c r="T539" s="372"/>
      <c r="U539" s="372"/>
      <c r="V539" s="288"/>
      <c r="W539" s="337"/>
      <c r="X539" s="337"/>
      <c r="Y539" s="337"/>
      <c r="Z539" s="336"/>
      <c r="AA539" s="336"/>
      <c r="AB539" s="336"/>
      <c r="AC539" s="336"/>
      <c r="AD539" s="337"/>
      <c r="AE539" s="337"/>
      <c r="AF539" s="337"/>
      <c r="AG539" s="337"/>
      <c r="AH539" s="337"/>
      <c r="AI539" s="337"/>
      <c r="AJ539" s="337"/>
      <c r="AK539" s="337"/>
      <c r="AL539" s="337"/>
      <c r="AM539" s="820">
        <f>HLOOKUP(AM$20,'3.  Distribution Rates'!$C$122:$P$133,6,FALSE)</f>
        <v>0</v>
      </c>
      <c r="AN539" s="820">
        <f>HLOOKUP(AN$20,'3.  Distribution Rates'!$C$122:$P$133,6,FALSE)</f>
        <v>0</v>
      </c>
      <c r="AO539" s="338">
        <f>HLOOKUP(AO$20,'3.  Distribution Rates'!$C$122:$P$133,6,FALSE)</f>
        <v>0</v>
      </c>
      <c r="AP539" s="338">
        <f>HLOOKUP(AP$20,'3.  Distribution Rates'!$C$122:$P$133,6,FALSE)</f>
        <v>0</v>
      </c>
      <c r="AQ539" s="338">
        <f>HLOOKUP(AQ$20,'3.  Distribution Rates'!$C$122:$P$133,6,FALSE)</f>
        <v>0</v>
      </c>
      <c r="AR539" s="338">
        <f>HLOOKUP(AR$20,'3.  Distribution Rates'!$C$122:$P$133,6,FALSE)</f>
        <v>0</v>
      </c>
      <c r="AS539" s="338">
        <f>HLOOKUP(AS$20,'3.  Distribution Rates'!$C$122:$P$133,6,FALSE)</f>
        <v>0</v>
      </c>
      <c r="AT539" s="338">
        <f>HLOOKUP(AT$20,'3.  Distribution Rates'!$C$122:$P$133,6,FALSE)</f>
        <v>0</v>
      </c>
      <c r="AU539" s="338">
        <f>HLOOKUP(AU$20,'3.  Distribution Rates'!$C$122:$P$133,6,FALSE)</f>
        <v>0</v>
      </c>
      <c r="AV539" s="338">
        <f>HLOOKUP(AV$20,'3.  Distribution Rates'!$C$122:$P$133,6,FALSE)</f>
        <v>0</v>
      </c>
      <c r="AW539" s="338">
        <f>HLOOKUP(AW$20,'3.  Distribution Rates'!$C$122:$P$133,6,FALSE)</f>
        <v>0</v>
      </c>
      <c r="AX539" s="338">
        <f>HLOOKUP(AX$20,'3.  Distribution Rates'!$C$122:$P$133,6,FALSE)</f>
        <v>0</v>
      </c>
      <c r="AY539" s="338">
        <f>HLOOKUP(AY$20,'3.  Distribution Rates'!$C$122:$P$133,6,FALSE)</f>
        <v>0</v>
      </c>
      <c r="AZ539" s="338">
        <f>HLOOKUP(AZ$20,'3.  Distribution Rates'!$C$122:$P$133,6,FALSE)</f>
        <v>0</v>
      </c>
      <c r="BA539" s="397"/>
    </row>
    <row r="540" spans="1:55" ht="15">
      <c r="B540" s="321" t="s">
        <v>158</v>
      </c>
      <c r="C540" s="342"/>
      <c r="D540" s="306"/>
      <c r="E540" s="276"/>
      <c r="F540" s="276"/>
      <c r="G540" s="276"/>
      <c r="H540" s="276"/>
      <c r="I540" s="276"/>
      <c r="J540" s="276"/>
      <c r="K540" s="276"/>
      <c r="L540" s="276"/>
      <c r="M540" s="276"/>
      <c r="N540" s="276"/>
      <c r="O540" s="276"/>
      <c r="P540" s="276"/>
      <c r="Q540" s="276"/>
      <c r="R540" s="276"/>
      <c r="S540" s="276"/>
      <c r="T540" s="276"/>
      <c r="U540" s="276"/>
      <c r="V540" s="288"/>
      <c r="W540" s="276"/>
      <c r="X540" s="276"/>
      <c r="Y540" s="276"/>
      <c r="Z540" s="306"/>
      <c r="AA540" s="306"/>
      <c r="AB540" s="306"/>
      <c r="AC540" s="306"/>
      <c r="AD540" s="276"/>
      <c r="AE540" s="276"/>
      <c r="AF540" s="276"/>
      <c r="AG540" s="276"/>
      <c r="AH540" s="276"/>
      <c r="AI540" s="276"/>
      <c r="AJ540" s="276"/>
      <c r="AK540" s="276"/>
      <c r="AL540" s="276"/>
      <c r="AM540" s="374">
        <f t="shared" ref="AM540" si="182">AM137*AM539</f>
        <v>0</v>
      </c>
      <c r="AN540" s="374">
        <f t="shared" ref="AN540:AZ540" si="183">AN137*AN539</f>
        <v>0</v>
      </c>
      <c r="AO540" s="374">
        <f t="shared" si="183"/>
        <v>0</v>
      </c>
      <c r="AP540" s="374">
        <f t="shared" si="183"/>
        <v>0</v>
      </c>
      <c r="AQ540" s="374">
        <f t="shared" si="183"/>
        <v>0</v>
      </c>
      <c r="AR540" s="374">
        <f t="shared" si="183"/>
        <v>0</v>
      </c>
      <c r="AS540" s="374">
        <f t="shared" si="183"/>
        <v>0</v>
      </c>
      <c r="AT540" s="374">
        <f t="shared" si="183"/>
        <v>0</v>
      </c>
      <c r="AU540" s="374">
        <f t="shared" si="183"/>
        <v>0</v>
      </c>
      <c r="AV540" s="374">
        <f t="shared" si="183"/>
        <v>0</v>
      </c>
      <c r="AW540" s="374">
        <f t="shared" si="183"/>
        <v>0</v>
      </c>
      <c r="AX540" s="374">
        <f t="shared" si="183"/>
        <v>0</v>
      </c>
      <c r="AY540" s="374">
        <f t="shared" si="183"/>
        <v>0</v>
      </c>
      <c r="AZ540" s="374">
        <f t="shared" si="183"/>
        <v>0</v>
      </c>
      <c r="BA540" s="615">
        <f>SUM(AM540:AZ540)</f>
        <v>0</v>
      </c>
      <c r="BC540" s="280"/>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AM276*AM539</f>
        <v>0</v>
      </c>
      <c r="AN541" s="374">
        <f t="shared" ref="AN541:AZ541" si="184">AN276*AN539</f>
        <v>0</v>
      </c>
      <c r="AO541" s="374">
        <f t="shared" si="184"/>
        <v>0</v>
      </c>
      <c r="AP541" s="374">
        <f t="shared" si="184"/>
        <v>0</v>
      </c>
      <c r="AQ541" s="374">
        <f t="shared" si="184"/>
        <v>0</v>
      </c>
      <c r="AR541" s="374">
        <f t="shared" si="184"/>
        <v>0</v>
      </c>
      <c r="AS541" s="374">
        <f t="shared" si="184"/>
        <v>0</v>
      </c>
      <c r="AT541" s="374">
        <f t="shared" si="184"/>
        <v>0</v>
      </c>
      <c r="AU541" s="374">
        <f t="shared" si="184"/>
        <v>0</v>
      </c>
      <c r="AV541" s="374">
        <f t="shared" si="184"/>
        <v>0</v>
      </c>
      <c r="AW541" s="374">
        <f t="shared" si="184"/>
        <v>0</v>
      </c>
      <c r="AX541" s="374">
        <f t="shared" si="184"/>
        <v>0</v>
      </c>
      <c r="AY541" s="374">
        <f t="shared" si="184"/>
        <v>0</v>
      </c>
      <c r="AZ541" s="374">
        <f t="shared" si="184"/>
        <v>0</v>
      </c>
      <c r="BA541" s="615">
        <f>SUM(AM541:AZ541)</f>
        <v>0</v>
      </c>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AM412*AM539</f>
        <v>0</v>
      </c>
      <c r="AN542" s="374">
        <f t="shared" ref="AN542:AZ542" si="185">AN412*AN539</f>
        <v>0</v>
      </c>
      <c r="AO542" s="374">
        <f t="shared" si="185"/>
        <v>0</v>
      </c>
      <c r="AP542" s="374">
        <f t="shared" si="185"/>
        <v>0</v>
      </c>
      <c r="AQ542" s="374">
        <f t="shared" si="185"/>
        <v>0</v>
      </c>
      <c r="AR542" s="374">
        <f t="shared" si="185"/>
        <v>0</v>
      </c>
      <c r="AS542" s="374">
        <f t="shared" si="185"/>
        <v>0</v>
      </c>
      <c r="AT542" s="374">
        <f t="shared" si="185"/>
        <v>0</v>
      </c>
      <c r="AU542" s="374">
        <f t="shared" si="185"/>
        <v>0</v>
      </c>
      <c r="AV542" s="374">
        <f t="shared" si="185"/>
        <v>0</v>
      </c>
      <c r="AW542" s="374">
        <f t="shared" si="185"/>
        <v>0</v>
      </c>
      <c r="AX542" s="374">
        <f t="shared" si="185"/>
        <v>0</v>
      </c>
      <c r="AY542" s="374">
        <f t="shared" si="185"/>
        <v>0</v>
      </c>
      <c r="AZ542" s="374">
        <f t="shared" si="185"/>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AM536*AM539</f>
        <v>0</v>
      </c>
      <c r="AN543" s="374">
        <f t="shared" ref="AN543:AZ543" si="186">AN536*AN539</f>
        <v>0</v>
      </c>
      <c r="AO543" s="374">
        <f t="shared" si="186"/>
        <v>0</v>
      </c>
      <c r="AP543" s="374">
        <f t="shared" si="186"/>
        <v>0</v>
      </c>
      <c r="AQ543" s="374">
        <f t="shared" si="186"/>
        <v>0</v>
      </c>
      <c r="AR543" s="374">
        <f t="shared" si="186"/>
        <v>0</v>
      </c>
      <c r="AS543" s="374">
        <f t="shared" si="186"/>
        <v>0</v>
      </c>
      <c r="AT543" s="374">
        <f t="shared" si="186"/>
        <v>0</v>
      </c>
      <c r="AU543" s="374">
        <f t="shared" si="186"/>
        <v>0</v>
      </c>
      <c r="AV543" s="374">
        <f t="shared" si="186"/>
        <v>0</v>
      </c>
      <c r="AW543" s="374">
        <f t="shared" si="186"/>
        <v>0</v>
      </c>
      <c r="AX543" s="374">
        <f t="shared" si="186"/>
        <v>0</v>
      </c>
      <c r="AY543" s="374">
        <f t="shared" si="186"/>
        <v>0</v>
      </c>
      <c r="AZ543" s="374">
        <f t="shared" si="186"/>
        <v>0</v>
      </c>
      <c r="BA543" s="615">
        <f>SUM(AM543:AZ543)</f>
        <v>0</v>
      </c>
    </row>
    <row r="544" spans="1:55" ht="15.75">
      <c r="B544" s="346" t="s">
        <v>260</v>
      </c>
      <c r="C544" s="342"/>
      <c r="D544" s="333"/>
      <c r="E544" s="331"/>
      <c r="F544" s="331"/>
      <c r="G544" s="331"/>
      <c r="H544" s="331"/>
      <c r="I544" s="331"/>
      <c r="J544" s="331"/>
      <c r="K544" s="331"/>
      <c r="L544" s="331"/>
      <c r="M544" s="331"/>
      <c r="N544" s="331"/>
      <c r="O544" s="331"/>
      <c r="P544" s="331"/>
      <c r="Q544" s="331"/>
      <c r="R544" s="331"/>
      <c r="S544" s="331"/>
      <c r="T544" s="331"/>
      <c r="U544" s="331"/>
      <c r="V544" s="297"/>
      <c r="W544" s="331"/>
      <c r="X544" s="331"/>
      <c r="Y544" s="331"/>
      <c r="Z544" s="333"/>
      <c r="AA544" s="333"/>
      <c r="AB544" s="333"/>
      <c r="AC544" s="333"/>
      <c r="AD544" s="331"/>
      <c r="AE544" s="331"/>
      <c r="AF544" s="331"/>
      <c r="AG544" s="331"/>
      <c r="AH544" s="331"/>
      <c r="AI544" s="331"/>
      <c r="AJ544" s="331"/>
      <c r="AK544" s="331"/>
      <c r="AL544" s="331"/>
      <c r="AM544" s="343">
        <f>SUM(AM540:AM543)</f>
        <v>0</v>
      </c>
      <c r="AN544" s="343">
        <f t="shared" ref="AN544:AY544" si="187">SUM(AN540:AN543)</f>
        <v>0</v>
      </c>
      <c r="AO544" s="343">
        <f t="shared" si="187"/>
        <v>0</v>
      </c>
      <c r="AP544" s="343">
        <f t="shared" si="187"/>
        <v>0</v>
      </c>
      <c r="AQ544" s="343">
        <f t="shared" si="187"/>
        <v>0</v>
      </c>
      <c r="AR544" s="343">
        <f t="shared" si="187"/>
        <v>0</v>
      </c>
      <c r="AS544" s="343">
        <f t="shared" si="187"/>
        <v>0</v>
      </c>
      <c r="AT544" s="343">
        <f t="shared" si="187"/>
        <v>0</v>
      </c>
      <c r="AU544" s="343">
        <f t="shared" si="187"/>
        <v>0</v>
      </c>
      <c r="AV544" s="343">
        <f t="shared" si="187"/>
        <v>0</v>
      </c>
      <c r="AW544" s="343">
        <f t="shared" si="187"/>
        <v>0</v>
      </c>
      <c r="AX544" s="343">
        <f t="shared" si="187"/>
        <v>0</v>
      </c>
      <c r="AY544" s="343">
        <f t="shared" si="187"/>
        <v>0</v>
      </c>
      <c r="AZ544" s="343">
        <f>SUM(AZ540:AZ543)</f>
        <v>0</v>
      </c>
      <c r="BA544" s="403">
        <f>SUM(BA540:BA543)</f>
        <v>0</v>
      </c>
    </row>
    <row r="545" spans="2:53" ht="15.75">
      <c r="B545" s="346" t="s">
        <v>261</v>
      </c>
      <c r="C545" s="342"/>
      <c r="D545" s="347"/>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4">
        <f>AM537*AM539</f>
        <v>0</v>
      </c>
      <c r="AN545" s="344">
        <f t="shared" ref="AN545:AX545" si="188">AN537*AN539</f>
        <v>0</v>
      </c>
      <c r="AO545" s="344">
        <f>AO537*AO539</f>
        <v>0</v>
      </c>
      <c r="AP545" s="344">
        <f t="shared" si="188"/>
        <v>0</v>
      </c>
      <c r="AQ545" s="344">
        <f t="shared" si="188"/>
        <v>0</v>
      </c>
      <c r="AR545" s="344">
        <f>AR537*AR539</f>
        <v>0</v>
      </c>
      <c r="AS545" s="344">
        <f t="shared" si="188"/>
        <v>0</v>
      </c>
      <c r="AT545" s="344">
        <f t="shared" si="188"/>
        <v>0</v>
      </c>
      <c r="AU545" s="344">
        <f t="shared" si="188"/>
        <v>0</v>
      </c>
      <c r="AV545" s="344">
        <f t="shared" si="188"/>
        <v>0</v>
      </c>
      <c r="AW545" s="344">
        <f t="shared" si="188"/>
        <v>0</v>
      </c>
      <c r="AX545" s="344">
        <f t="shared" si="188"/>
        <v>0</v>
      </c>
      <c r="AY545" s="344">
        <f>AY537*AY539</f>
        <v>0</v>
      </c>
      <c r="AZ545" s="344">
        <f>AZ537*AZ539</f>
        <v>0</v>
      </c>
      <c r="BA545" s="403">
        <f>SUM(AM545:AZ545)</f>
        <v>0</v>
      </c>
    </row>
    <row r="546" spans="2:53" ht="15.75">
      <c r="B546" s="346" t="s">
        <v>263</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47"/>
      <c r="AA546" s="347"/>
      <c r="AB546" s="347"/>
      <c r="AC546" s="347"/>
      <c r="AD546" s="331"/>
      <c r="AE546" s="331"/>
      <c r="AF546" s="331"/>
      <c r="AG546" s="331"/>
      <c r="AH546" s="331"/>
      <c r="AI546" s="331"/>
      <c r="AJ546" s="331"/>
      <c r="AK546" s="331"/>
      <c r="AL546" s="331"/>
      <c r="AM546" s="348"/>
      <c r="AN546" s="348"/>
      <c r="AO546" s="348"/>
      <c r="AP546" s="348"/>
      <c r="AQ546" s="348"/>
      <c r="AR546" s="348"/>
      <c r="AS546" s="348"/>
      <c r="AT546" s="348"/>
      <c r="AU546" s="348"/>
      <c r="AV546" s="348"/>
      <c r="AW546" s="348"/>
      <c r="AX546" s="348"/>
      <c r="AY546" s="348"/>
      <c r="AZ546" s="348"/>
      <c r="BA546" s="403">
        <f>BA544-BA545</f>
        <v>0</v>
      </c>
    </row>
    <row r="547" spans="2:53" ht="15.75">
      <c r="B547" s="346"/>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4"/>
    </row>
    <row r="549" spans="2:53" ht="15">
      <c r="B549" s="321" t="s">
        <v>200</v>
      </c>
      <c r="C549" s="347"/>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2"/>
      <c r="AB549" s="347"/>
      <c r="AC549" s="347"/>
      <c r="AD549" s="331"/>
      <c r="AE549" s="331"/>
      <c r="AF549" s="331"/>
      <c r="AG549" s="331"/>
      <c r="AH549" s="331"/>
      <c r="AI549" s="331"/>
      <c r="AJ549" s="331"/>
      <c r="AK549" s="331"/>
      <c r="AL549" s="331"/>
      <c r="AM549" s="288">
        <f>SUMPRODUCT($E$431:$E$534,AM431:AM534)</f>
        <v>0</v>
      </c>
      <c r="AN549" s="288">
        <f>SUMPRODUCT($E$431:$E$534,AN431:AN534)</f>
        <v>0</v>
      </c>
      <c r="AO549" s="288">
        <f>IF(AO430="kW",SUMPRODUCT(U431:U534,W431:W534,AO431:AO534),SUMPRODUCT(E431:E534,AO431:AO534))</f>
        <v>0</v>
      </c>
      <c r="AP549" s="288">
        <f>IF(AP430="kW",SUMPRODUCT(U431:U534,W431:W534,AP431:AP534),SUMPRODUCT(E431:E534,AP431:AP534))</f>
        <v>0</v>
      </c>
      <c r="AQ549" s="288">
        <f>IF(AQ430="kW",SUMPRODUCT(U431:U534,W431:W534,AQ431:AQ534),SUMPRODUCT(E431:E534,AQ431:AQ534))</f>
        <v>0</v>
      </c>
      <c r="AR549" s="288">
        <f>IF(AR430="kW",SUMPRODUCT(U431:U534,W431:W534,AR431:AR534),SUMPRODUCT(E431:E534, AR431:AR534))</f>
        <v>0</v>
      </c>
      <c r="AS549" s="288">
        <f>IF(AS430="kW",SUMPRODUCT(U431:U534,W431:W534,AS431:AS534),SUMPRODUCT(E431:E534,AS431:AS534))</f>
        <v>0</v>
      </c>
      <c r="AT549" s="288">
        <f>IF(AT430="kW",SUMPRODUCT(U431:U534,W431:W534,AT431:AT534),SUMPRODUCT(E431:E534,AT431:AT534))</f>
        <v>0</v>
      </c>
      <c r="AU549" s="288">
        <f>IF(AU430="kW",SUMPRODUCT(U431:U534,W431:W534,AU431:AU534),SUMPRODUCT(E431:E534,AU431:AU534))</f>
        <v>0</v>
      </c>
      <c r="AV549" s="288">
        <f>IF(AV430="kW",SUMPRODUCT(U431:U534,W431:W534,AV431:AV534),SUMPRODUCT(E431:E534,AV431:AV534))</f>
        <v>0</v>
      </c>
      <c r="AW549" s="288">
        <f>IF(AW430="kW",SUMPRODUCT(U431:U534,W431:W534,AW431:AW534),SUMPRODUCT(E431:E534,AW431:AW534))</f>
        <v>0</v>
      </c>
      <c r="AX549" s="288">
        <f>IF(AX430="kW",SUMPRODUCT(U431:U534,W431:W534,AX431:AX534),SUMPRODUCT(E431:E534,AX431:AX534))</f>
        <v>0</v>
      </c>
      <c r="AY549" s="288">
        <f>IF(AY430="kW",SUMPRODUCT(U431:U534,W431:W534,AY431:AY534),SUMPRODUCT(E431:E534,AY431:AY534))</f>
        <v>0</v>
      </c>
      <c r="AZ549" s="288">
        <f>IF(AZ430="kW",SUMPRODUCT(U431:U534,W431:W534,AZ431:AZ534),SUMPRODUCT(E431:E534,AZ431:AZ534))</f>
        <v>0</v>
      </c>
      <c r="BA549" s="350"/>
    </row>
    <row r="550" spans="2:53" ht="15">
      <c r="B550" s="321" t="s">
        <v>201</v>
      </c>
      <c r="C550" s="353"/>
      <c r="D550" s="276"/>
      <c r="E550" s="276"/>
      <c r="F550" s="276"/>
      <c r="G550" s="276"/>
      <c r="H550" s="276"/>
      <c r="I550" s="276"/>
      <c r="J550" s="276"/>
      <c r="K550" s="276"/>
      <c r="L550" s="276"/>
      <c r="M550" s="276"/>
      <c r="N550" s="276"/>
      <c r="O550" s="276"/>
      <c r="P550" s="276"/>
      <c r="Q550" s="276"/>
      <c r="R550" s="276"/>
      <c r="S550" s="276"/>
      <c r="T550" s="276"/>
      <c r="U550" s="276"/>
      <c r="V550" s="354"/>
      <c r="W550" s="276"/>
      <c r="X550" s="276"/>
      <c r="Y550" s="276"/>
      <c r="Z550" s="301"/>
      <c r="AA550" s="306"/>
      <c r="AB550" s="306"/>
      <c r="AC550" s="276"/>
      <c r="AD550" s="276"/>
      <c r="AE550" s="306"/>
      <c r="AF550" s="306"/>
      <c r="AG550" s="306"/>
      <c r="AH550" s="306"/>
      <c r="AI550" s="306"/>
      <c r="AJ550" s="306"/>
      <c r="AK550" s="306"/>
      <c r="AL550" s="306"/>
      <c r="AM550" s="288">
        <f>SUMPRODUCT($F$431:$F$534,AM431:AM534)</f>
        <v>0</v>
      </c>
      <c r="AN550" s="288">
        <f>SUMPRODUCT($F$431:$F$534,AN431:AN534)</f>
        <v>0</v>
      </c>
      <c r="AO550" s="288">
        <f>IF(AO430="kW",SUMPRODUCT(U431:U534,X431:X534,AO431:AO534),SUMPRODUCT(F431:F534,AO431:AO534))</f>
        <v>0</v>
      </c>
      <c r="AP550" s="288">
        <f>IF(AP430="kW",SUMPRODUCT(U431:U534,X431:X534,AP431:AP534),SUMPRODUCT(F431:F534,AP431:AP534))</f>
        <v>0</v>
      </c>
      <c r="AQ550" s="288">
        <f>IF(AQ430="kW",SUMPRODUCT(U431:U534,X431:X534,AQ431:AQ534),SUMPRODUCT(F431:F534, AQ431:AQ534))</f>
        <v>0</v>
      </c>
      <c r="AR550" s="288">
        <f>IF(AR430="kW",SUMPRODUCT(U431:U534,X431:X534,AR431:AR534),SUMPRODUCT(F431:F534, AR431:AR534))</f>
        <v>0</v>
      </c>
      <c r="AS550" s="288">
        <f>IF(AS430="kW",SUMPRODUCT(U431:U534,X431:X534,AS431:AS534),SUMPRODUCT(F431:F534,AS431:AS534))</f>
        <v>0</v>
      </c>
      <c r="AT550" s="288">
        <f>IF(AT430="kW",SUMPRODUCT(U431:U534,X431:X534,AT431:AT534),SUMPRODUCT(F431:F534,AT431:AT534))</f>
        <v>0</v>
      </c>
      <c r="AU550" s="288">
        <f>IF(AU430="kW",SUMPRODUCT(U431:U534,X431:X534,AU431:AU534),SUMPRODUCT(F431:F534,AU431:AU534))</f>
        <v>0</v>
      </c>
      <c r="AV550" s="288">
        <f>IF(AV430="kW",SUMPRODUCT(U431:U534,X431:X534,AV431:AV534),SUMPRODUCT(F431:F534,AV431:AV534))</f>
        <v>0</v>
      </c>
      <c r="AW550" s="288">
        <f>IF(AW430="kW",SUMPRODUCT(U431:U534,X431:X534,AW431:AW534),SUMPRODUCT(F431:F534,AW431:AW534))</f>
        <v>0</v>
      </c>
      <c r="AX550" s="288">
        <f>IF(AX430="kW",SUMPRODUCT(U431:U534,X431:X534,AX431:AX534),SUMPRODUCT(F431:F534,AX431:AX534))</f>
        <v>0</v>
      </c>
      <c r="AY550" s="288">
        <f>IF(AY430="kW",SUMPRODUCT(U431:U534,X431:X534,AY431:AY534),SUMPRODUCT(F431:F534,AY431:AY534))</f>
        <v>0</v>
      </c>
      <c r="AZ550" s="288">
        <f>IF(AZ430="kW",SUMPRODUCT(U431:U534,X431:X534,AZ431:AZ534),SUMPRODUCT(F431:F534,AZ431:AZ534))</f>
        <v>0</v>
      </c>
      <c r="BA550" s="334"/>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SUMPRODUCT($G$431:$G$534,AM431:AM534)</f>
        <v>0</v>
      </c>
      <c r="AN551" s="288">
        <f>SUMPRODUCT($G$431:$G$534,AN431:AN534)</f>
        <v>0</v>
      </c>
      <c r="AO551" s="288">
        <f>IF(AO430="kW",SUMPRODUCT(U431:U534,Y431:Y534,AO431:AO534),SUMPRODUCT(G431:G534,AO431:AO534))</f>
        <v>0</v>
      </c>
      <c r="AP551" s="288">
        <f>IF(AP430="kW",SUMPRODUCT(U431:U534,Y431:Y534,AP431:AP534),SUMPRODUCT(G431:G534,AP431:AP534))</f>
        <v>0</v>
      </c>
      <c r="AQ551" s="288">
        <f>IF(AQ430="kW",SUMPRODUCT(U431:U534,Y431:Y534,AQ431:AQ534),SUMPRODUCT(G431:G534, AQ431:AQ534))</f>
        <v>0</v>
      </c>
      <c r="AR551" s="288">
        <f>IF(AR430="kW",SUMPRODUCT(U431:U534,Y431:Y534,AR431:AR534),SUMPRODUCT(G431:G534, AR431:AR534))</f>
        <v>0</v>
      </c>
      <c r="AS551" s="288">
        <f>IF(AS430="kW",SUMPRODUCT(U431:U534,Y431:Y534,AS431:AS534),SUMPRODUCT(G431:G534,AS431:AS534))</f>
        <v>0</v>
      </c>
      <c r="AT551" s="288">
        <f>IF(AT430="kW",SUMPRODUCT(U431:U534,Y431:Y534,AT431:AT534),SUMPRODUCT(G431:G534,AT431:AT534))</f>
        <v>0</v>
      </c>
      <c r="AU551" s="288">
        <f>IF(AU430="kW",SUMPRODUCT(U431:U534,Y431:Y534,AU431:AU534),SUMPRODUCT(G431:G534,AU431:AU534))</f>
        <v>0</v>
      </c>
      <c r="AV551" s="288">
        <f>IF(AV430="kW",SUMPRODUCT(U431:U534,Y431:Y534,AV431:AV534),SUMPRODUCT(G431:G534,AV431:AV534))</f>
        <v>0</v>
      </c>
      <c r="AW551" s="288">
        <f>IF(AW430="kW",SUMPRODUCT(U431:U534,Y431:Y534,AW431:AW534),SUMPRODUCT(G431:G534,AW431:AW534))</f>
        <v>0</v>
      </c>
      <c r="AX551" s="288">
        <f>IF(AX430="kW",SUMPRODUCT(U431:U534,Y431:Y534,AX431:AX534),SUMPRODUCT(G431:G534,AX431:AX534))</f>
        <v>0</v>
      </c>
      <c r="AY551" s="288">
        <f>IF(AY430="kW",SUMPRODUCT(U431:U534,Y431:Y534,AY431:AY534),SUMPRODUCT(G431:G534,AY431:AY534))</f>
        <v>0</v>
      </c>
      <c r="AZ551" s="288">
        <f>IF(AZ430="kW",SUMPRODUCT(U431:U534,Y431:Y534,AZ431:AZ534),SUMPRODUCT(G431:G534,AZ431:AZ534))</f>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SUMPRODUCT($H$431:$H$534,AM431:AM534)</f>
        <v>0</v>
      </c>
      <c r="AN552" s="288">
        <f>SUMPRODUCT($H$431:$H$534,AN431:AN534)</f>
        <v>0</v>
      </c>
      <c r="AO552" s="288">
        <f>IF(AO430="kW",SUMPRODUCT(U431:U534,Z431:Z534,AO431:AO534),SUMPRODUCT(H431:H534,AO431:AO534))</f>
        <v>0</v>
      </c>
      <c r="AP552" s="288">
        <f>IF(AP430="kW",SUMPRODUCT(U431:U534,Z431:Z534,AP431:AP534),SUMPRODUCT(H431:H534,AP431:AP534))</f>
        <v>0</v>
      </c>
      <c r="AQ552" s="288">
        <f>IF(AQ430="kW",SUMPRODUCT(U431:U534,Z431:Z534,AQ431:AQ534),SUMPRODUCT(H431:H534, AQ431:AQ534))</f>
        <v>0</v>
      </c>
      <c r="AR552" s="288">
        <f>IF(AR430="kW",SUMPRODUCT(U431:U534,Z431:Z534,AR431:AR534),SUMPRODUCT(H431:H534, AR431:AR534))</f>
        <v>0</v>
      </c>
      <c r="AS552" s="288">
        <f>IF(AS430="kW",SUMPRODUCT(U431:U534,Z431:Z534,AS431:AS534),SUMPRODUCT(H431:H534,AS431:AS534))</f>
        <v>0</v>
      </c>
      <c r="AT552" s="288">
        <f>IF(AT430="kW",SUMPRODUCT(U431:U534,Z431:Z534,AT431:AT534),SUMPRODUCT(H431:H534,AT431:AT534))</f>
        <v>0</v>
      </c>
      <c r="AU552" s="288">
        <f>IF(AU430="kW",SUMPRODUCT(U431:U534,Z431:Z534,AU431:AU534),SUMPRODUCT(H431:H534,AU431:AU534))</f>
        <v>0</v>
      </c>
      <c r="AV552" s="288">
        <f>IF(AV430="kW",SUMPRODUCT(U431:U534,Z431:Z534,AV431:AV534),SUMPRODUCT(H431:H534,AV431:AV534))</f>
        <v>0</v>
      </c>
      <c r="AW552" s="288">
        <f>IF(AW430="kW",SUMPRODUCT(U431:U534,Z431:Z534,AW431:AW534),SUMPRODUCT(H431:H534,AW431:AW534))</f>
        <v>0</v>
      </c>
      <c r="AX552" s="288">
        <f>IF(AX430="kW",SUMPRODUCT(U431:U534,Z431:Z534,AX431:AX534),SUMPRODUCT(H431:H534,AX431:AX534))</f>
        <v>0</v>
      </c>
      <c r="AY552" s="288">
        <f>IF(AY430="kW",SUMPRODUCT(U431:U534,Z431:Z534,AY431:AY534),SUMPRODUCT(H431:H534,AY431:AY534))</f>
        <v>0</v>
      </c>
      <c r="AZ552" s="288">
        <f>IF(AZ430="kW",SUMPRODUCT(U431:U534,Z431:Z534,AZ431:AZ534),SUMPRODUCT(H431:H534,AZ431:AZ534))</f>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SUMPRODUCT($I$431:$I$534,AM431:AM534)</f>
        <v>0</v>
      </c>
      <c r="AN553" s="288">
        <f>SUMPRODUCT($I$431:$I$534,AN431:AN534)</f>
        <v>0</v>
      </c>
      <c r="AO553" s="288">
        <f>IF(AO430="kW",SUMPRODUCT(U431:U534,AA431:AA534,AO431:AO534),SUMPRODUCT(I431:I534,AO431:AO534))</f>
        <v>0</v>
      </c>
      <c r="AP553" s="288">
        <f>IF(AP430="kW",SUMPRODUCT(U431:U534,AA431:AA534,AP431:AP534),SUMPRODUCT(I431:I534,AP431:AP534))</f>
        <v>0</v>
      </c>
      <c r="AQ553" s="288">
        <f>IF(AQ430="kW",SUMPRODUCT(U431:U534,AA431:AA534,AQ431:AQ534),SUMPRODUCT(I431:I534, AQ431:AQ534))</f>
        <v>0</v>
      </c>
      <c r="AR553" s="288">
        <f>IF(AR430="kW",SUMPRODUCT(U431:U534,AA431:AA534,AR431:AR534),SUMPRODUCT(I431:I534, AR431:AR534))</f>
        <v>0</v>
      </c>
      <c r="AS553" s="288">
        <f>IF(AS430="kW",SUMPRODUCT(U431:U534,AA431:AA534,AS431:AS534),SUMPRODUCT(I431:I534,AS431:AS534))</f>
        <v>0</v>
      </c>
      <c r="AT553" s="288">
        <f>IF(AT430="kW",SUMPRODUCT(U431:U534,AA431:AA534,AT431:AT534),SUMPRODUCT(I431:I534,AT431:AT534))</f>
        <v>0</v>
      </c>
      <c r="AU553" s="288">
        <f>IF(AU430="kW",SUMPRODUCT(U431:U534,AA431:AA534,AU431:AU534),SUMPRODUCT(I431:I534,AU431:AU534))</f>
        <v>0</v>
      </c>
      <c r="AV553" s="288">
        <f>IF(AV430="kW",SUMPRODUCT(U431:U534,AA431:AA534,AV431:AV534),SUMPRODUCT(I431:I534,AV431:AV534))</f>
        <v>0</v>
      </c>
      <c r="AW553" s="288">
        <f>IF(AW430="kW",SUMPRODUCT(U431:U534,AA431:AA534,AW431:AW534),SUMPRODUCT(I431:I534,AW431:AW534))</f>
        <v>0</v>
      </c>
      <c r="AX553" s="288">
        <f>IF(AX430="kW",SUMPRODUCT(U431:U534,AA431:AA534,AX431:AX534),SUMPRODUCT(I431:I534,AX431:AX534))</f>
        <v>0</v>
      </c>
      <c r="AY553" s="288">
        <f>IF(AY430="kW",SUMPRODUCT(U431:U534,AA431:AA534,AY431:AY534),SUMPRODUCT(I431:I534,AY431:AY534))</f>
        <v>0</v>
      </c>
      <c r="AZ553" s="288">
        <f>IF(AZ430="kW",SUMPRODUCT(U431:U534,AA431:AA534,AZ431:AZ534),SUMPRODUCT(I431:I534,AZ431:AZ534))</f>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SUMPRODUCT($J$431:$J$534,AM431:AM534)</f>
        <v>0</v>
      </c>
      <c r="AN554" s="288">
        <f>SUMPRODUCT($J$431:$J$534,AN431:AN534)</f>
        <v>0</v>
      </c>
      <c r="AO554" s="288">
        <f>IF(AO430="kW",SUMPRODUCT($U$431:$U$534,$AB$431:$AB$534,AO431:AO534),SUMPRODUCT($J$431:$J$534,AO431:AO534))</f>
        <v>0</v>
      </c>
      <c r="AP554" s="288">
        <f t="shared" ref="AP554:AZ554" si="189">IF(AP430="kW",SUMPRODUCT($U$431:$U$534,$AB$431:$AB$534,AP431:AP534),SUMPRODUCT($J$431:$J$534,AP431:AP534))</f>
        <v>0</v>
      </c>
      <c r="AQ554" s="288">
        <f t="shared" si="189"/>
        <v>0</v>
      </c>
      <c r="AR554" s="288">
        <f t="shared" si="189"/>
        <v>0</v>
      </c>
      <c r="AS554" s="288">
        <f t="shared" si="189"/>
        <v>0</v>
      </c>
      <c r="AT554" s="288">
        <f t="shared" si="189"/>
        <v>0</v>
      </c>
      <c r="AU554" s="288">
        <f t="shared" si="189"/>
        <v>0</v>
      </c>
      <c r="AV554" s="288">
        <f t="shared" si="189"/>
        <v>0</v>
      </c>
      <c r="AW554" s="288">
        <f t="shared" si="189"/>
        <v>0</v>
      </c>
      <c r="AX554" s="288">
        <f t="shared" si="189"/>
        <v>0</v>
      </c>
      <c r="AY554" s="288">
        <f t="shared" si="189"/>
        <v>0</v>
      </c>
      <c r="AZ554" s="288">
        <f t="shared" si="189"/>
        <v>0</v>
      </c>
      <c r="BA554" s="334"/>
    </row>
    <row r="555" spans="2:53" ht="15">
      <c r="B555" s="321" t="s">
        <v>908</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SUMPRODUCT($K$431:$K$534,AM431:AM534)</f>
        <v>0</v>
      </c>
      <c r="AN555" s="288">
        <f>SUMPRODUCT($K$431:$K$534,AN431:AN534)</f>
        <v>0</v>
      </c>
      <c r="AO555" s="288">
        <f>IF($AO$430="kW",SUMPRODUCT($U$431:$U$534,$AA$431:$AA$534,AO431:AO534),SUMPRODUCT($K$431:$K$534,AO431:AO534))</f>
        <v>0</v>
      </c>
      <c r="AP555" s="288">
        <f t="shared" ref="AP555:AZ555" si="190">IF($AO$430="kW",SUMPRODUCT($U$431:$U$534,$AA$431:$AA$534,AP431:AP534),SUMPRODUCT($K$431:$K$534,AP431:AP534))</f>
        <v>0</v>
      </c>
      <c r="AQ555" s="288">
        <f t="shared" si="190"/>
        <v>0</v>
      </c>
      <c r="AR555" s="288">
        <f t="shared" si="190"/>
        <v>0</v>
      </c>
      <c r="AS555" s="288">
        <f t="shared" si="190"/>
        <v>0</v>
      </c>
      <c r="AT555" s="288">
        <f t="shared" si="190"/>
        <v>0</v>
      </c>
      <c r="AU555" s="288">
        <f t="shared" si="190"/>
        <v>0</v>
      </c>
      <c r="AV555" s="288">
        <f t="shared" si="190"/>
        <v>0</v>
      </c>
      <c r="AW555" s="288">
        <f t="shared" si="190"/>
        <v>0</v>
      </c>
      <c r="AX555" s="288">
        <f t="shared" si="190"/>
        <v>0</v>
      </c>
      <c r="AY555" s="288">
        <f t="shared" si="190"/>
        <v>0</v>
      </c>
      <c r="AZ555" s="288">
        <f t="shared" si="190"/>
        <v>0</v>
      </c>
      <c r="BA555" s="334"/>
    </row>
    <row r="556" spans="2:53" ht="15">
      <c r="B556" s="321" t="s">
        <v>916</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SUMPRODUCT($L$431:$L$534,AM431:AM534)</f>
        <v>0</v>
      </c>
      <c r="AN556" s="288">
        <f>SUMPRODUCT($L$431:$L$534,AN431:AN534)</f>
        <v>0</v>
      </c>
      <c r="AO556" s="288">
        <f>IF($AO$430="kW",SUMPRODUCT($U$431:$U$534,$AA$431:$AA$534,AO431:AO534),SUMPRODUCT($L$431:$L$534,AO431:AO534))</f>
        <v>0</v>
      </c>
      <c r="AP556" s="288">
        <f t="shared" ref="AP556:AZ556" si="191">IF($AO$430="kW",SUMPRODUCT($U$431:$U$534,$AA$431:$AA$534,AP431:AP534),SUMPRODUCT($L$431:$L$534,AP431:AP534))</f>
        <v>0</v>
      </c>
      <c r="AQ556" s="288">
        <f t="shared" si="191"/>
        <v>0</v>
      </c>
      <c r="AR556" s="288">
        <f t="shared" si="191"/>
        <v>0</v>
      </c>
      <c r="AS556" s="288">
        <f t="shared" si="191"/>
        <v>0</v>
      </c>
      <c r="AT556" s="288">
        <f t="shared" si="191"/>
        <v>0</v>
      </c>
      <c r="AU556" s="288">
        <f t="shared" si="191"/>
        <v>0</v>
      </c>
      <c r="AV556" s="288">
        <f t="shared" si="191"/>
        <v>0</v>
      </c>
      <c r="AW556" s="288">
        <f t="shared" si="191"/>
        <v>0</v>
      </c>
      <c r="AX556" s="288">
        <f t="shared" si="191"/>
        <v>0</v>
      </c>
      <c r="AY556" s="288">
        <f t="shared" si="191"/>
        <v>0</v>
      </c>
      <c r="AZ556" s="288">
        <f t="shared" si="191"/>
        <v>0</v>
      </c>
      <c r="BA556" s="334"/>
    </row>
    <row r="557" spans="2:53" ht="15">
      <c r="B557" s="321" t="s">
        <v>917</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SUMPRODUCT($M$431:$M$534,AM431:AM534)</f>
        <v>0</v>
      </c>
      <c r="AN557" s="288">
        <f>SUMPRODUCT($M$431:$M$534,AN431:AN534)</f>
        <v>0</v>
      </c>
      <c r="AO557" s="288">
        <f>IF($AO$430="kW",SUMPRODUCT($U$431:$U$534,$AA$431:$AA$534,AO431:AO534),SUMPRODUCT($M$431:$M$534,AO431:AO534))</f>
        <v>0</v>
      </c>
      <c r="AP557" s="288">
        <f t="shared" ref="AP557:AZ557" si="192">IF($AO$430="kW",SUMPRODUCT($U$431:$U$534,$AA$431:$AA$534,AP431:AP534),SUMPRODUCT($M$431:$M$534,AP431:AP534))</f>
        <v>0</v>
      </c>
      <c r="AQ557" s="288">
        <f t="shared" si="192"/>
        <v>0</v>
      </c>
      <c r="AR557" s="288">
        <f t="shared" si="192"/>
        <v>0</v>
      </c>
      <c r="AS557" s="288">
        <f t="shared" si="192"/>
        <v>0</v>
      </c>
      <c r="AT557" s="288">
        <f t="shared" si="192"/>
        <v>0</v>
      </c>
      <c r="AU557" s="288">
        <f t="shared" si="192"/>
        <v>0</v>
      </c>
      <c r="AV557" s="288">
        <f t="shared" si="192"/>
        <v>0</v>
      </c>
      <c r="AW557" s="288">
        <f t="shared" si="192"/>
        <v>0</v>
      </c>
      <c r="AX557" s="288">
        <f t="shared" si="192"/>
        <v>0</v>
      </c>
      <c r="AY557" s="288">
        <f t="shared" si="192"/>
        <v>0</v>
      </c>
      <c r="AZ557" s="288">
        <f t="shared" si="192"/>
        <v>0</v>
      </c>
      <c r="BA557" s="334"/>
    </row>
    <row r="558" spans="2:53" ht="15">
      <c r="B558" s="321" t="s">
        <v>918</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SUMPRODUCT($N$431:$N$534,AM431:AM534)</f>
        <v>0</v>
      </c>
      <c r="AN558" s="288">
        <f>SUMPRODUCT($N$431:$N$534,AN431:AN534)</f>
        <v>0</v>
      </c>
      <c r="AO558" s="288">
        <f>IF($AO$430="kW",SUMPRODUCT($U$431:$U$534,$AA$431:$AA$534,AO431:AO534),SUMPRODUCT($O$431:$O$534,AO431:AO534))</f>
        <v>0</v>
      </c>
      <c r="AP558" s="288">
        <f t="shared" ref="AP558:AZ558" si="193">IF($AO$430="kW",SUMPRODUCT($U$431:$U$534,$AA$431:$AA$534,AP431:AP534),SUMPRODUCT($O$431:$O$534,AP431:AP534))</f>
        <v>0</v>
      </c>
      <c r="AQ558" s="288">
        <f t="shared" si="193"/>
        <v>0</v>
      </c>
      <c r="AR558" s="288">
        <f t="shared" si="193"/>
        <v>0</v>
      </c>
      <c r="AS558" s="288">
        <f t="shared" si="193"/>
        <v>0</v>
      </c>
      <c r="AT558" s="288">
        <f t="shared" si="193"/>
        <v>0</v>
      </c>
      <c r="AU558" s="288">
        <f t="shared" si="193"/>
        <v>0</v>
      </c>
      <c r="AV558" s="288">
        <f t="shared" si="193"/>
        <v>0</v>
      </c>
      <c r="AW558" s="288">
        <f t="shared" si="193"/>
        <v>0</v>
      </c>
      <c r="AX558" s="288">
        <f t="shared" si="193"/>
        <v>0</v>
      </c>
      <c r="AY558" s="288">
        <f t="shared" si="193"/>
        <v>0</v>
      </c>
      <c r="AZ558" s="288">
        <f t="shared" si="193"/>
        <v>0</v>
      </c>
      <c r="BA558" s="334"/>
    </row>
    <row r="559" spans="2:53" ht="15">
      <c r="B559" s="321" t="s">
        <v>919</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SUMPRODUCT($O$431:$O$534,AM431:AM534)</f>
        <v>0</v>
      </c>
      <c r="AN559" s="288">
        <f>SUMPRODUCT($O$431:$O$534,AN431:AN534)</f>
        <v>0</v>
      </c>
      <c r="AO559" s="288">
        <f>IF($AO$430="kW",SUMPRODUCT($U$431:$U$534,$AA$431:$AA$534,AO431:AO534),SUMPRODUCT($P$431:$P$534,AO431:AO534))</f>
        <v>0</v>
      </c>
      <c r="AP559" s="288">
        <f t="shared" ref="AP559:AZ559" si="194">IF($AO$430="kW",SUMPRODUCT($U$431:$U$534,$AA$431:$AA$534,AP431:AP534),SUMPRODUCT($P$431:$P$534,AP431:AP534))</f>
        <v>0</v>
      </c>
      <c r="AQ559" s="288">
        <f t="shared" si="194"/>
        <v>0</v>
      </c>
      <c r="AR559" s="288">
        <f t="shared" si="194"/>
        <v>0</v>
      </c>
      <c r="AS559" s="288">
        <f t="shared" si="194"/>
        <v>0</v>
      </c>
      <c r="AT559" s="288">
        <f t="shared" si="194"/>
        <v>0</v>
      </c>
      <c r="AU559" s="288">
        <f t="shared" si="194"/>
        <v>0</v>
      </c>
      <c r="AV559" s="288">
        <f t="shared" si="194"/>
        <v>0</v>
      </c>
      <c r="AW559" s="288">
        <f t="shared" si="194"/>
        <v>0</v>
      </c>
      <c r="AX559" s="288">
        <f t="shared" si="194"/>
        <v>0</v>
      </c>
      <c r="AY559" s="288">
        <f t="shared" si="194"/>
        <v>0</v>
      </c>
      <c r="AZ559" s="288">
        <f t="shared" si="194"/>
        <v>0</v>
      </c>
      <c r="BA559" s="334"/>
    </row>
    <row r="560" spans="2:53" ht="15">
      <c r="B560" s="321" t="s">
        <v>920</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SUMPRODUCT($P$431:$P$534,AM431:AM534)</f>
        <v>0</v>
      </c>
      <c r="AN560" s="288">
        <f>SUMPRODUCT($P$431:$P$534,AN431:AN534)</f>
        <v>0</v>
      </c>
      <c r="AO560" s="288">
        <f>IF($AO$430="kW",SUMPRODUCT($U$431:$U$534,$AA$431:$AA$534,AO431:AO534),SUMPRODUCT($Q$431:$Q$534,AO431:AO534))</f>
        <v>0</v>
      </c>
      <c r="AP560" s="288">
        <f t="shared" ref="AP560:AZ560" si="195">IF($AO$430="kW",SUMPRODUCT($U$431:$U$534,$AA$431:$AA$534,AP431:AP534),SUMPRODUCT($Q$431:$Q$534,AP431:AP534))</f>
        <v>0</v>
      </c>
      <c r="AQ560" s="288">
        <f t="shared" si="195"/>
        <v>0</v>
      </c>
      <c r="AR560" s="288">
        <f t="shared" si="195"/>
        <v>0</v>
      </c>
      <c r="AS560" s="288">
        <f t="shared" si="195"/>
        <v>0</v>
      </c>
      <c r="AT560" s="288">
        <f t="shared" si="195"/>
        <v>0</v>
      </c>
      <c r="AU560" s="288">
        <f t="shared" si="195"/>
        <v>0</v>
      </c>
      <c r="AV560" s="288">
        <f t="shared" si="195"/>
        <v>0</v>
      </c>
      <c r="AW560" s="288">
        <f t="shared" si="195"/>
        <v>0</v>
      </c>
      <c r="AX560" s="288">
        <f t="shared" si="195"/>
        <v>0</v>
      </c>
      <c r="AY560" s="288">
        <f t="shared" si="195"/>
        <v>0</v>
      </c>
      <c r="AZ560" s="288">
        <f t="shared" si="195"/>
        <v>0</v>
      </c>
      <c r="BA560" s="334"/>
    </row>
    <row r="561" spans="2:53" ht="15">
      <c r="B561" s="377" t="s">
        <v>915</v>
      </c>
      <c r="C561" s="356"/>
      <c r="D561" s="380"/>
      <c r="E561" s="380"/>
      <c r="F561" s="380"/>
      <c r="G561" s="380"/>
      <c r="H561" s="380"/>
      <c r="I561" s="380"/>
      <c r="J561" s="380"/>
      <c r="K561" s="380"/>
      <c r="L561" s="380"/>
      <c r="M561" s="380"/>
      <c r="N561" s="380"/>
      <c r="O561" s="380"/>
      <c r="P561" s="380"/>
      <c r="Q561" s="380"/>
      <c r="R561" s="380"/>
      <c r="S561" s="380"/>
      <c r="T561" s="380"/>
      <c r="U561" s="380"/>
      <c r="V561" s="379"/>
      <c r="W561" s="380"/>
      <c r="X561" s="380"/>
      <c r="Y561" s="380"/>
      <c r="Z561" s="361"/>
      <c r="AA561" s="381"/>
      <c r="AB561" s="381"/>
      <c r="AC561" s="380"/>
      <c r="AD561" s="380"/>
      <c r="AE561" s="381"/>
      <c r="AF561" s="381"/>
      <c r="AG561" s="381"/>
      <c r="AH561" s="381"/>
      <c r="AI561" s="381"/>
      <c r="AJ561" s="381"/>
      <c r="AK561" s="381"/>
      <c r="AL561" s="381"/>
      <c r="AM561" s="323">
        <f>SUMPRODUCT($Q$431:$Q$534,AM431:AM534)</f>
        <v>0</v>
      </c>
      <c r="AN561" s="323">
        <f>SUMPRODUCT($Q$431:$Q$534,AN431:AN534)</f>
        <v>0</v>
      </c>
      <c r="AO561" s="323">
        <f>IF($AO$430="kW",SUMPRODUCT($U$431:$U$534,$AB$431:$AB$534,AO431:AO534),SUMPRODUCT($R$431:$R$534,AO431:AO534))</f>
        <v>0</v>
      </c>
      <c r="AP561" s="323">
        <f t="shared" ref="AP561:AZ561" si="196">IF($AO$430="kW",SUMPRODUCT($U$431:$U$534,$AB$431:$AB$534,AP431:AP534),SUMPRODUCT($R$431:$R$534,AP431:AP534))</f>
        <v>0</v>
      </c>
      <c r="AQ561" s="323">
        <f t="shared" si="196"/>
        <v>0</v>
      </c>
      <c r="AR561" s="323">
        <f t="shared" si="196"/>
        <v>0</v>
      </c>
      <c r="AS561" s="323">
        <f t="shared" si="196"/>
        <v>0</v>
      </c>
      <c r="AT561" s="323">
        <f t="shared" si="196"/>
        <v>0</v>
      </c>
      <c r="AU561" s="323">
        <f t="shared" si="196"/>
        <v>0</v>
      </c>
      <c r="AV561" s="323">
        <f t="shared" si="196"/>
        <v>0</v>
      </c>
      <c r="AW561" s="323">
        <f t="shared" si="196"/>
        <v>0</v>
      </c>
      <c r="AX561" s="323">
        <f t="shared" si="196"/>
        <v>0</v>
      </c>
      <c r="AY561" s="323">
        <f t="shared" si="196"/>
        <v>0</v>
      </c>
      <c r="AZ561" s="323">
        <f t="shared" si="196"/>
        <v>0</v>
      </c>
      <c r="BA561" s="382"/>
    </row>
    <row r="562" spans="2:53" ht="22.5" customHeight="1">
      <c r="B562" s="364" t="s">
        <v>581</v>
      </c>
      <c r="C562" s="383"/>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67"/>
      <c r="AA562" s="368"/>
      <c r="AB562" s="384"/>
      <c r="AC562" s="384"/>
      <c r="AD562" s="384"/>
      <c r="AE562" s="384"/>
      <c r="AF562" s="384"/>
      <c r="AG562" s="384"/>
      <c r="AH562" s="384"/>
      <c r="AI562" s="384"/>
      <c r="AJ562" s="384"/>
      <c r="AK562" s="384"/>
      <c r="AL562" s="384"/>
      <c r="AM562" s="405"/>
      <c r="AN562" s="405"/>
      <c r="AO562" s="405"/>
      <c r="AP562" s="405"/>
      <c r="AQ562" s="405"/>
      <c r="AR562" s="405"/>
      <c r="AS562" s="405"/>
      <c r="AT562" s="405"/>
      <c r="AU562" s="405"/>
      <c r="AV562" s="405"/>
      <c r="AW562" s="405"/>
      <c r="AX562" s="405"/>
      <c r="AY562" s="405"/>
      <c r="AZ562" s="405"/>
      <c r="BA562" s="385"/>
    </row>
    <row r="564" spans="2:53" ht="15">
      <c r="B564" s="584" t="s">
        <v>521</v>
      </c>
    </row>
  </sheetData>
  <sheetProtection formatCells="0" formatColumns="0" formatRows="0" insertColumns="0" insertRows="0" insertHyperlinks="0" deleteColumns="0" deleteRows="0" sort="0" autoFilter="0" pivotTables="0"/>
  <mergeCells count="33">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7"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4"/>
  <sheetViews>
    <sheetView topLeftCell="A939" zoomScale="80" zoomScaleNormal="80" workbookViewId="0">
      <pane xSplit="2" topLeftCell="M1" activePane="topRight" state="frozen"/>
      <selection pane="topRight" activeCell="Z960" sqref="Z960"/>
    </sheetView>
  </sheetViews>
  <sheetFormatPr defaultColWidth="9" defaultRowHeight="15" outlineLevelRow="1" outlineLevelCol="1"/>
  <cols>
    <col min="1" max="1" width="4.5703125" style="511" customWidth="1"/>
    <col min="2" max="2" width="55.85546875" style="423" customWidth="1"/>
    <col min="3" max="3" width="13.42578125" style="423" customWidth="1"/>
    <col min="4" max="4" width="17" style="423" customWidth="1"/>
    <col min="5" max="5" width="16.42578125" style="423" customWidth="1" outlineLevel="1"/>
    <col min="6" max="6" width="16.85546875" style="423" customWidth="1" outlineLevel="1"/>
    <col min="7" max="9" width="16.42578125" style="423" customWidth="1" outlineLevel="1"/>
    <col min="10" max="10" width="18.5703125" style="423" customWidth="1" outlineLevel="1"/>
    <col min="11" max="11" width="16.85546875" style="423" customWidth="1" outlineLevel="1"/>
    <col min="12" max="12" width="16.42578125" style="423" customWidth="1" outlineLevel="1"/>
    <col min="13" max="13" width="15.85546875" style="423" customWidth="1" outlineLevel="1"/>
    <col min="14" max="16" width="9" style="423" customWidth="1" outlineLevel="1"/>
    <col min="17" max="17" width="13.5703125" style="423" customWidth="1" outlineLevel="1"/>
    <col min="18" max="18" width="15.5703125" style="423" customWidth="1"/>
    <col min="19" max="19" width="10" style="423" customWidth="1" outlineLevel="1"/>
    <col min="20" max="23" width="9.5703125" style="423" customWidth="1" outlineLevel="1"/>
    <col min="24" max="27" width="10" style="423" customWidth="1" outlineLevel="1"/>
    <col min="28" max="30" width="9" style="423" customWidth="1" outlineLevel="1"/>
    <col min="31" max="31" width="17" style="423" customWidth="1"/>
    <col min="32" max="32" width="15" style="423" customWidth="1"/>
    <col min="33" max="33" width="19.2851562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40" t="s">
        <v>170</v>
      </c>
      <c r="C14" s="254" t="s">
        <v>174</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40"/>
      <c r="C15" s="258" t="s">
        <v>171</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40"/>
      <c r="C16" s="934" t="s">
        <v>546</v>
      </c>
      <c r="D16" s="935"/>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40" t="s">
        <v>500</v>
      </c>
      <c r="C18" s="941" t="s">
        <v>942</v>
      </c>
      <c r="D18" s="941"/>
      <c r="E18" s="941"/>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424"/>
      <c r="AF18" s="424"/>
      <c r="AG18" s="424"/>
      <c r="AH18" s="424"/>
      <c r="AI18" s="424"/>
      <c r="AJ18" s="424"/>
      <c r="AK18" s="424"/>
      <c r="AL18" s="424"/>
      <c r="AM18" s="424"/>
      <c r="AN18" s="424"/>
      <c r="AO18" s="424"/>
      <c r="AP18" s="424"/>
      <c r="AQ18" s="424"/>
      <c r="AR18" s="424"/>
      <c r="AS18" s="424"/>
    </row>
    <row r="19" spans="2:45" ht="54.6" customHeight="1">
      <c r="B19" s="940"/>
      <c r="C19" s="941" t="s">
        <v>884</v>
      </c>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424"/>
      <c r="AF19" s="424"/>
      <c r="AG19" s="424"/>
      <c r="AH19" s="424"/>
      <c r="AI19" s="424"/>
      <c r="AJ19" s="424"/>
      <c r="AK19" s="424"/>
      <c r="AL19" s="424"/>
      <c r="AM19" s="424"/>
      <c r="AN19" s="424"/>
      <c r="AO19" s="424"/>
      <c r="AP19" s="424"/>
      <c r="AQ19" s="424"/>
      <c r="AR19" s="424"/>
      <c r="AS19" s="424"/>
    </row>
    <row r="20" spans="2:45" ht="62.25" customHeight="1">
      <c r="B20" s="270"/>
      <c r="C20" s="941" t="s">
        <v>563</v>
      </c>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424"/>
      <c r="AF20" s="424"/>
      <c r="AG20" s="424"/>
      <c r="AH20" s="424"/>
      <c r="AI20" s="424"/>
      <c r="AJ20" s="424"/>
      <c r="AK20" s="424"/>
      <c r="AL20" s="424"/>
      <c r="AM20" s="424"/>
      <c r="AN20" s="424"/>
      <c r="AO20" s="424"/>
      <c r="AP20" s="424"/>
      <c r="AQ20" s="424"/>
      <c r="AR20" s="424"/>
      <c r="AS20" s="424"/>
    </row>
    <row r="21" spans="2:45" ht="43.5" customHeight="1">
      <c r="B21" s="270"/>
      <c r="C21" s="941" t="s">
        <v>619</v>
      </c>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424"/>
      <c r="AF21" s="424"/>
      <c r="AG21" s="424"/>
      <c r="AH21" s="424"/>
      <c r="AI21" s="424"/>
      <c r="AJ21" s="424"/>
      <c r="AK21" s="424"/>
      <c r="AL21" s="424"/>
      <c r="AM21" s="424"/>
      <c r="AN21" s="424"/>
      <c r="AO21" s="424"/>
      <c r="AP21" s="424"/>
      <c r="AQ21" s="424"/>
      <c r="AR21" s="424"/>
      <c r="AS21" s="424"/>
    </row>
    <row r="22" spans="2:45" ht="70.5" customHeight="1">
      <c r="B22" s="270"/>
      <c r="C22" s="941" t="s">
        <v>703</v>
      </c>
      <c r="D22" s="941"/>
      <c r="E22" s="941"/>
      <c r="F22" s="941"/>
      <c r="G22" s="941"/>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40" t="s">
        <v>522</v>
      </c>
      <c r="C24" s="585" t="s">
        <v>524</v>
      </c>
      <c r="D24" s="273"/>
      <c r="E24" s="273"/>
      <c r="F24" s="585" t="s">
        <v>704</v>
      </c>
      <c r="G24" s="273"/>
      <c r="H24" s="273"/>
      <c r="I24" s="273"/>
      <c r="J24" s="585" t="s">
        <v>710</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40"/>
      <c r="C25" s="585" t="s">
        <v>525</v>
      </c>
      <c r="D25" s="273"/>
      <c r="E25" s="273"/>
      <c r="F25" s="585" t="s">
        <v>705</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526</v>
      </c>
      <c r="D26" s="273"/>
      <c r="E26" s="273"/>
      <c r="F26" s="585" t="s">
        <v>706</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527</v>
      </c>
      <c r="D27" s="273"/>
      <c r="E27" s="273"/>
      <c r="F27" s="585" t="s">
        <v>707</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528</v>
      </c>
      <c r="D28" s="273"/>
      <c r="E28" s="273"/>
      <c r="F28" s="585" t="s">
        <v>708</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529</v>
      </c>
      <c r="D29" s="273"/>
      <c r="E29" s="273"/>
      <c r="F29" s="585" t="s">
        <v>709</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264</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36" t="s">
        <v>210</v>
      </c>
      <c r="C34" s="938" t="s">
        <v>33</v>
      </c>
      <c r="D34" s="736" t="s">
        <v>419</v>
      </c>
      <c r="E34" s="955" t="s">
        <v>208</v>
      </c>
      <c r="F34" s="956"/>
      <c r="G34" s="956"/>
      <c r="H34" s="956"/>
      <c r="I34" s="956"/>
      <c r="J34" s="956"/>
      <c r="K34" s="956"/>
      <c r="L34" s="956"/>
      <c r="M34" s="956"/>
      <c r="N34" s="956"/>
      <c r="O34" s="956"/>
      <c r="P34" s="956"/>
      <c r="Q34" s="953" t="s">
        <v>212</v>
      </c>
      <c r="R34" s="735" t="s">
        <v>420</v>
      </c>
      <c r="S34" s="942" t="s">
        <v>211</v>
      </c>
      <c r="T34" s="943"/>
      <c r="U34" s="943"/>
      <c r="V34" s="943"/>
      <c r="W34" s="943"/>
      <c r="X34" s="943"/>
      <c r="Y34" s="943"/>
      <c r="Z34" s="943"/>
      <c r="AA34" s="943"/>
      <c r="AB34" s="943"/>
      <c r="AC34" s="943"/>
      <c r="AD34" s="950"/>
      <c r="AE34" s="942" t="s">
        <v>241</v>
      </c>
      <c r="AF34" s="943"/>
      <c r="AG34" s="943"/>
      <c r="AH34" s="943"/>
      <c r="AI34" s="943"/>
      <c r="AJ34" s="943"/>
      <c r="AK34" s="943"/>
      <c r="AL34" s="943"/>
      <c r="AM34" s="943"/>
      <c r="AN34" s="943"/>
      <c r="AO34" s="943"/>
      <c r="AP34" s="943"/>
      <c r="AQ34" s="943"/>
      <c r="AR34" s="943"/>
      <c r="AS34" s="944"/>
    </row>
    <row r="35" spans="1:45" ht="65.25" customHeight="1">
      <c r="B35" s="937"/>
      <c r="C35" s="954"/>
      <c r="D35" s="744">
        <v>2015</v>
      </c>
      <c r="E35" s="748">
        <v>2016</v>
      </c>
      <c r="F35" s="745">
        <v>2017</v>
      </c>
      <c r="G35" s="745">
        <v>2018</v>
      </c>
      <c r="H35" s="745">
        <v>2019</v>
      </c>
      <c r="I35" s="745">
        <v>2020</v>
      </c>
      <c r="J35" s="745">
        <v>2021</v>
      </c>
      <c r="K35" s="745">
        <v>2022</v>
      </c>
      <c r="L35" s="747">
        <v>2023</v>
      </c>
      <c r="M35" s="746">
        <v>2024</v>
      </c>
      <c r="N35" s="745">
        <v>2025</v>
      </c>
      <c r="O35" s="746">
        <v>2026</v>
      </c>
      <c r="P35" s="748">
        <v>2027</v>
      </c>
      <c r="Q35" s="953"/>
      <c r="R35" s="749">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TO 1,499 KW</v>
      </c>
      <c r="AH35" s="282" t="str">
        <f>'1.  LRAMVA Summary'!$G$53</f>
        <v>GS 1,500 TO 4,999</v>
      </c>
      <c r="AI35" s="282" t="str">
        <f>'1.  LRAMVA Summary'!$H$53</f>
        <v>Large User</v>
      </c>
      <c r="AJ35" s="282" t="str">
        <f>'1.  LRAMVA Summary'!$I$53</f>
        <v>Unmetered Scattered Load</v>
      </c>
      <c r="AK35" s="282" t="str">
        <f>'1.  LRAMVA Summary'!$J$53</f>
        <v>Streetlighting</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499</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kWh</v>
      </c>
      <c r="AK36" s="288" t="str">
        <f>'1.  LRAMVA Summary'!$J$54</f>
        <v>kW</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492</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idden="1" outlineLevel="1">
      <c r="A38" s="511">
        <v>1</v>
      </c>
      <c r="B38" s="509" t="s">
        <v>95</v>
      </c>
      <c r="C38" s="288" t="s">
        <v>25</v>
      </c>
      <c r="D38" s="846">
        <v>4706527</v>
      </c>
      <c r="E38" s="846">
        <v>4669408</v>
      </c>
      <c r="F38" s="846">
        <v>4669408</v>
      </c>
      <c r="G38" s="846">
        <v>4669408</v>
      </c>
      <c r="H38" s="846">
        <v>4669408</v>
      </c>
      <c r="I38" s="846">
        <v>4669408</v>
      </c>
      <c r="J38" s="846">
        <v>4669408</v>
      </c>
      <c r="K38" s="846">
        <v>4667743</v>
      </c>
      <c r="L38" s="846">
        <v>4667743</v>
      </c>
      <c r="M38" s="846">
        <v>4667743</v>
      </c>
      <c r="N38" s="846"/>
      <c r="O38" s="846"/>
      <c r="P38" s="846"/>
      <c r="Q38" s="288"/>
      <c r="R38" s="846">
        <v>303</v>
      </c>
      <c r="S38" s="846">
        <v>301</v>
      </c>
      <c r="T38" s="846">
        <v>301</v>
      </c>
      <c r="U38" s="846">
        <v>301</v>
      </c>
      <c r="V38" s="846">
        <v>301</v>
      </c>
      <c r="W38" s="846">
        <v>301</v>
      </c>
      <c r="X38" s="846">
        <v>301</v>
      </c>
      <c r="Y38" s="846">
        <v>301</v>
      </c>
      <c r="Z38" s="846">
        <v>301</v>
      </c>
      <c r="AA38" s="846">
        <v>301</v>
      </c>
      <c r="AB38" s="292"/>
      <c r="AC38" s="292"/>
      <c r="AD38" s="292"/>
      <c r="AE38" s="406">
        <v>1</v>
      </c>
      <c r="AF38" s="406"/>
      <c r="AG38" s="406"/>
      <c r="AH38" s="406"/>
      <c r="AI38" s="406"/>
      <c r="AJ38" s="406"/>
      <c r="AK38" s="406"/>
      <c r="AL38" s="406"/>
      <c r="AM38" s="406"/>
      <c r="AN38" s="406"/>
      <c r="AO38" s="406"/>
      <c r="AP38" s="406"/>
      <c r="AQ38" s="406"/>
      <c r="AR38" s="406"/>
      <c r="AS38" s="293">
        <f>SUM(AE38:AR38)</f>
        <v>1</v>
      </c>
    </row>
    <row r="39" spans="1:45" hidden="1" outlineLevel="1">
      <c r="B39" s="291" t="s">
        <v>265</v>
      </c>
      <c r="C39" s="288" t="s">
        <v>162</v>
      </c>
      <c r="D39" s="846">
        <v>777931</v>
      </c>
      <c r="E39" s="846">
        <v>769046</v>
      </c>
      <c r="F39" s="846">
        <v>769046</v>
      </c>
      <c r="G39" s="846">
        <v>769046</v>
      </c>
      <c r="H39" s="846">
        <v>769046</v>
      </c>
      <c r="I39" s="846">
        <v>769046</v>
      </c>
      <c r="J39" s="846">
        <v>769046</v>
      </c>
      <c r="K39" s="846">
        <v>767904</v>
      </c>
      <c r="L39" s="846">
        <v>767904</v>
      </c>
      <c r="M39" s="846">
        <v>767904</v>
      </c>
      <c r="N39" s="846"/>
      <c r="O39" s="846"/>
      <c r="P39" s="846"/>
      <c r="Q39" s="464"/>
      <c r="R39" s="846">
        <v>49</v>
      </c>
      <c r="S39" s="846">
        <v>49</v>
      </c>
      <c r="T39" s="846">
        <v>49</v>
      </c>
      <c r="U39" s="846">
        <v>49</v>
      </c>
      <c r="V39" s="846">
        <v>49</v>
      </c>
      <c r="W39" s="846">
        <v>49</v>
      </c>
      <c r="X39" s="846">
        <v>49</v>
      </c>
      <c r="Y39" s="846">
        <v>48</v>
      </c>
      <c r="Z39" s="846">
        <v>48</v>
      </c>
      <c r="AA39" s="846">
        <v>48</v>
      </c>
      <c r="AB39" s="292"/>
      <c r="AC39" s="292"/>
      <c r="AD39" s="292"/>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hidden="1" outlineLevel="1">
      <c r="B40" s="295"/>
      <c r="C40" s="296"/>
      <c r="D40" s="847"/>
      <c r="E40" s="847"/>
      <c r="F40" s="847"/>
      <c r="G40" s="847"/>
      <c r="H40" s="847"/>
      <c r="I40" s="847"/>
      <c r="J40" s="848"/>
      <c r="K40" s="847"/>
      <c r="L40" s="847"/>
      <c r="M40" s="847"/>
      <c r="N40" s="847"/>
      <c r="O40" s="847"/>
      <c r="P40" s="847"/>
      <c r="Q40" s="297"/>
      <c r="R40" s="847"/>
      <c r="S40" s="847"/>
      <c r="T40" s="847"/>
      <c r="U40" s="847"/>
      <c r="V40" s="847"/>
      <c r="W40" s="847"/>
      <c r="X40" s="847"/>
      <c r="Y40" s="847"/>
      <c r="Z40" s="847"/>
      <c r="AA40" s="847"/>
      <c r="AB40" s="296"/>
      <c r="AC40" s="296"/>
      <c r="AD40" s="296"/>
      <c r="AE40" s="408"/>
      <c r="AF40" s="409"/>
      <c r="AG40" s="409"/>
      <c r="AH40" s="409"/>
      <c r="AI40" s="409"/>
      <c r="AJ40" s="409"/>
      <c r="AK40" s="409"/>
      <c r="AL40" s="409"/>
      <c r="AM40" s="409"/>
      <c r="AN40" s="409"/>
      <c r="AO40" s="409"/>
      <c r="AP40" s="409"/>
      <c r="AQ40" s="409"/>
      <c r="AR40" s="409"/>
      <c r="AS40" s="299"/>
    </row>
    <row r="41" spans="1:45" hidden="1" outlineLevel="1">
      <c r="A41" s="511">
        <v>2</v>
      </c>
      <c r="B41" s="509" t="s">
        <v>96</v>
      </c>
      <c r="C41" s="288" t="s">
        <v>25</v>
      </c>
      <c r="D41" s="846">
        <v>5004917</v>
      </c>
      <c r="E41" s="846">
        <v>4915968</v>
      </c>
      <c r="F41" s="846">
        <v>4915968</v>
      </c>
      <c r="G41" s="846">
        <v>4915968</v>
      </c>
      <c r="H41" s="846">
        <v>4915968</v>
      </c>
      <c r="I41" s="846">
        <v>4915968</v>
      </c>
      <c r="J41" s="846">
        <v>4915968</v>
      </c>
      <c r="K41" s="846">
        <v>4913394</v>
      </c>
      <c r="L41" s="846">
        <v>4913394</v>
      </c>
      <c r="M41" s="846">
        <v>4913394</v>
      </c>
      <c r="N41" s="846"/>
      <c r="O41" s="846"/>
      <c r="P41" s="846"/>
      <c r="Q41" s="288"/>
      <c r="R41" s="846">
        <v>338</v>
      </c>
      <c r="S41" s="846">
        <v>332</v>
      </c>
      <c r="T41" s="846">
        <v>332</v>
      </c>
      <c r="U41" s="846">
        <v>332</v>
      </c>
      <c r="V41" s="846">
        <v>332</v>
      </c>
      <c r="W41" s="846">
        <v>332</v>
      </c>
      <c r="X41" s="846">
        <v>332</v>
      </c>
      <c r="Y41" s="846">
        <v>332</v>
      </c>
      <c r="Z41" s="846">
        <v>332</v>
      </c>
      <c r="AA41" s="846">
        <v>332</v>
      </c>
      <c r="AB41" s="292"/>
      <c r="AC41" s="292"/>
      <c r="AD41" s="292"/>
      <c r="AE41" s="406">
        <v>1</v>
      </c>
      <c r="AF41" s="406"/>
      <c r="AG41" s="406"/>
      <c r="AH41" s="406"/>
      <c r="AI41" s="406"/>
      <c r="AJ41" s="406"/>
      <c r="AK41" s="406"/>
      <c r="AL41" s="406"/>
      <c r="AM41" s="406"/>
      <c r="AN41" s="406"/>
      <c r="AO41" s="406"/>
      <c r="AP41" s="406"/>
      <c r="AQ41" s="406"/>
      <c r="AR41" s="406"/>
      <c r="AS41" s="293">
        <f>SUM(AE41:AR41)</f>
        <v>1</v>
      </c>
    </row>
    <row r="42" spans="1:45" hidden="1" outlineLevel="1">
      <c r="B42" s="291" t="s">
        <v>265</v>
      </c>
      <c r="C42" s="288" t="s">
        <v>162</v>
      </c>
      <c r="D42" s="846">
        <v>51769</v>
      </c>
      <c r="E42" s="846">
        <v>51162</v>
      </c>
      <c r="F42" s="846">
        <v>51162</v>
      </c>
      <c r="G42" s="846">
        <v>51162</v>
      </c>
      <c r="H42" s="846">
        <v>51162</v>
      </c>
      <c r="I42" s="846">
        <v>51162</v>
      </c>
      <c r="J42" s="846">
        <v>51162</v>
      </c>
      <c r="K42" s="846">
        <v>51034</v>
      </c>
      <c r="L42" s="846">
        <v>51034</v>
      </c>
      <c r="M42" s="846">
        <v>51034</v>
      </c>
      <c r="N42" s="846"/>
      <c r="O42" s="846"/>
      <c r="P42" s="846"/>
      <c r="Q42" s="464"/>
      <c r="R42" s="846">
        <v>3</v>
      </c>
      <c r="S42" s="846">
        <v>3</v>
      </c>
      <c r="T42" s="846">
        <v>3</v>
      </c>
      <c r="U42" s="846">
        <v>3</v>
      </c>
      <c r="V42" s="846">
        <v>3</v>
      </c>
      <c r="W42" s="846">
        <v>3</v>
      </c>
      <c r="X42" s="846">
        <v>3</v>
      </c>
      <c r="Y42" s="846">
        <v>3</v>
      </c>
      <c r="Z42" s="846">
        <v>3</v>
      </c>
      <c r="AA42" s="846">
        <v>3</v>
      </c>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hidden="1" outlineLevel="1">
      <c r="B43" s="295"/>
      <c r="C43" s="296"/>
      <c r="D43" s="849"/>
      <c r="E43" s="849"/>
      <c r="F43" s="849"/>
      <c r="G43" s="849"/>
      <c r="H43" s="849"/>
      <c r="I43" s="849"/>
      <c r="J43" s="849"/>
      <c r="K43" s="849"/>
      <c r="L43" s="849"/>
      <c r="M43" s="849"/>
      <c r="N43" s="849"/>
      <c r="O43" s="849"/>
      <c r="P43" s="849"/>
      <c r="Q43" s="297"/>
      <c r="R43" s="849"/>
      <c r="S43" s="849"/>
      <c r="T43" s="849"/>
      <c r="U43" s="849"/>
      <c r="V43" s="849"/>
      <c r="W43" s="849"/>
      <c r="X43" s="849"/>
      <c r="Y43" s="849"/>
      <c r="Z43" s="849"/>
      <c r="AA43" s="849"/>
      <c r="AB43" s="301"/>
      <c r="AC43" s="301"/>
      <c r="AD43" s="301"/>
      <c r="AE43" s="408"/>
      <c r="AF43" s="409"/>
      <c r="AG43" s="409"/>
      <c r="AH43" s="409"/>
      <c r="AI43" s="409"/>
      <c r="AJ43" s="409"/>
      <c r="AK43" s="409"/>
      <c r="AL43" s="409"/>
      <c r="AM43" s="409"/>
      <c r="AN43" s="409"/>
      <c r="AO43" s="409"/>
      <c r="AP43" s="409"/>
      <c r="AQ43" s="409"/>
      <c r="AR43" s="409"/>
      <c r="AS43" s="299"/>
    </row>
    <row r="44" spans="1:45" hidden="1" outlineLevel="1">
      <c r="A44" s="511">
        <v>3</v>
      </c>
      <c r="B44" s="509" t="s">
        <v>97</v>
      </c>
      <c r="C44" s="288" t="s">
        <v>25</v>
      </c>
      <c r="D44" s="846">
        <v>373322</v>
      </c>
      <c r="E44" s="846">
        <v>373322</v>
      </c>
      <c r="F44" s="846">
        <v>373322</v>
      </c>
      <c r="G44" s="846">
        <v>372278</v>
      </c>
      <c r="H44" s="846">
        <v>220987</v>
      </c>
      <c r="I44" s="846">
        <v>0</v>
      </c>
      <c r="J44" s="846">
        <v>0</v>
      </c>
      <c r="K44" s="846">
        <v>0</v>
      </c>
      <c r="L44" s="846">
        <v>0</v>
      </c>
      <c r="M44" s="846">
        <v>0</v>
      </c>
      <c r="N44" s="846"/>
      <c r="O44" s="846"/>
      <c r="P44" s="846"/>
      <c r="Q44" s="288"/>
      <c r="R44" s="846">
        <v>57</v>
      </c>
      <c r="S44" s="846">
        <v>57</v>
      </c>
      <c r="T44" s="846">
        <v>57</v>
      </c>
      <c r="U44" s="846">
        <v>56</v>
      </c>
      <c r="V44" s="846">
        <v>32</v>
      </c>
      <c r="W44" s="846">
        <v>0</v>
      </c>
      <c r="X44" s="846">
        <v>0</v>
      </c>
      <c r="Y44" s="846">
        <v>0</v>
      </c>
      <c r="Z44" s="846">
        <v>0</v>
      </c>
      <c r="AA44" s="846">
        <v>0</v>
      </c>
      <c r="AB44" s="292"/>
      <c r="AC44" s="292"/>
      <c r="AD44" s="292"/>
      <c r="AE44" s="406">
        <v>1</v>
      </c>
      <c r="AF44" s="406"/>
      <c r="AG44" s="406"/>
      <c r="AH44" s="406"/>
      <c r="AI44" s="406"/>
      <c r="AJ44" s="406"/>
      <c r="AK44" s="406"/>
      <c r="AL44" s="406"/>
      <c r="AM44" s="406"/>
      <c r="AN44" s="406"/>
      <c r="AO44" s="406"/>
      <c r="AP44" s="406"/>
      <c r="AQ44" s="406"/>
      <c r="AR44" s="406"/>
      <c r="AS44" s="293">
        <f>SUM(AE44:AR44)</f>
        <v>1</v>
      </c>
    </row>
    <row r="45" spans="1:45" hidden="1" outlineLevel="1">
      <c r="B45" s="291" t="s">
        <v>265</v>
      </c>
      <c r="C45" s="288" t="s">
        <v>162</v>
      </c>
      <c r="D45" s="846">
        <v>0</v>
      </c>
      <c r="E45" s="846">
        <v>0</v>
      </c>
      <c r="F45" s="846">
        <v>0</v>
      </c>
      <c r="G45" s="846">
        <v>0</v>
      </c>
      <c r="H45" s="846">
        <v>0</v>
      </c>
      <c r="I45" s="846">
        <v>0</v>
      </c>
      <c r="J45" s="846">
        <v>0</v>
      </c>
      <c r="K45" s="846">
        <v>0</v>
      </c>
      <c r="L45" s="846">
        <v>0</v>
      </c>
      <c r="M45" s="846">
        <v>0</v>
      </c>
      <c r="N45" s="846"/>
      <c r="O45" s="846"/>
      <c r="P45" s="846"/>
      <c r="Q45" s="464"/>
      <c r="R45" s="846">
        <v>0</v>
      </c>
      <c r="S45" s="846">
        <v>0</v>
      </c>
      <c r="T45" s="846">
        <v>0</v>
      </c>
      <c r="U45" s="846">
        <v>0</v>
      </c>
      <c r="V45" s="846">
        <v>0</v>
      </c>
      <c r="W45" s="846">
        <v>0</v>
      </c>
      <c r="X45" s="846">
        <v>0</v>
      </c>
      <c r="Y45" s="846">
        <v>0</v>
      </c>
      <c r="Z45" s="846">
        <v>0</v>
      </c>
      <c r="AA45" s="846">
        <v>0</v>
      </c>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idden="1" outlineLevel="1">
      <c r="B46" s="291"/>
      <c r="C46" s="302"/>
      <c r="D46" s="850"/>
      <c r="E46" s="850"/>
      <c r="F46" s="850"/>
      <c r="G46" s="850"/>
      <c r="H46" s="850"/>
      <c r="I46" s="850"/>
      <c r="J46" s="850"/>
      <c r="K46" s="850"/>
      <c r="L46" s="850"/>
      <c r="M46" s="850"/>
      <c r="N46" s="850"/>
      <c r="O46" s="850"/>
      <c r="P46" s="850"/>
      <c r="Q46" s="288"/>
      <c r="R46" s="850"/>
      <c r="S46" s="850"/>
      <c r="T46" s="850"/>
      <c r="U46" s="850"/>
      <c r="V46" s="850"/>
      <c r="W46" s="850"/>
      <c r="X46" s="850"/>
      <c r="Y46" s="850"/>
      <c r="Z46" s="850"/>
      <c r="AA46" s="850"/>
      <c r="AB46" s="288"/>
      <c r="AC46" s="288"/>
      <c r="AD46" s="288"/>
      <c r="AE46" s="408"/>
      <c r="AF46" s="408"/>
      <c r="AG46" s="408"/>
      <c r="AH46" s="408"/>
      <c r="AI46" s="408"/>
      <c r="AJ46" s="408"/>
      <c r="AK46" s="408"/>
      <c r="AL46" s="408"/>
      <c r="AM46" s="408"/>
      <c r="AN46" s="408"/>
      <c r="AO46" s="408"/>
      <c r="AP46" s="408"/>
      <c r="AQ46" s="408"/>
      <c r="AR46" s="408"/>
      <c r="AS46" s="303"/>
    </row>
    <row r="47" spans="1:45" hidden="1" outlineLevel="1">
      <c r="A47" s="511">
        <v>4</v>
      </c>
      <c r="B47" s="509" t="s">
        <v>656</v>
      </c>
      <c r="C47" s="288" t="s">
        <v>25</v>
      </c>
      <c r="D47" s="846">
        <v>4351035</v>
      </c>
      <c r="E47" s="846">
        <v>4351035</v>
      </c>
      <c r="F47" s="846">
        <v>4351035</v>
      </c>
      <c r="G47" s="846">
        <v>4351035</v>
      </c>
      <c r="H47" s="846">
        <v>4351035</v>
      </c>
      <c r="I47" s="846">
        <v>4351035</v>
      </c>
      <c r="J47" s="846">
        <v>4351035</v>
      </c>
      <c r="K47" s="846">
        <v>4351035</v>
      </c>
      <c r="L47" s="846">
        <v>4351035</v>
      </c>
      <c r="M47" s="846">
        <v>4351035</v>
      </c>
      <c r="N47" s="846"/>
      <c r="O47" s="846"/>
      <c r="P47" s="846"/>
      <c r="Q47" s="288"/>
      <c r="R47" s="846">
        <v>2261</v>
      </c>
      <c r="S47" s="846">
        <v>2261</v>
      </c>
      <c r="T47" s="846">
        <v>2261</v>
      </c>
      <c r="U47" s="846">
        <v>2261</v>
      </c>
      <c r="V47" s="846">
        <v>2261</v>
      </c>
      <c r="W47" s="846">
        <v>2261</v>
      </c>
      <c r="X47" s="846">
        <v>2261</v>
      </c>
      <c r="Y47" s="846">
        <v>2261</v>
      </c>
      <c r="Z47" s="846">
        <v>2261</v>
      </c>
      <c r="AA47" s="846">
        <v>2261</v>
      </c>
      <c r="AB47" s="292"/>
      <c r="AC47" s="292"/>
      <c r="AD47" s="292"/>
      <c r="AE47" s="406">
        <v>1</v>
      </c>
      <c r="AF47" s="406"/>
      <c r="AG47" s="406"/>
      <c r="AH47" s="406"/>
      <c r="AI47" s="406"/>
      <c r="AJ47" s="406"/>
      <c r="AK47" s="406"/>
      <c r="AL47" s="406"/>
      <c r="AM47" s="406"/>
      <c r="AN47" s="406"/>
      <c r="AO47" s="406"/>
      <c r="AP47" s="406"/>
      <c r="AQ47" s="406"/>
      <c r="AR47" s="406"/>
      <c r="AS47" s="293">
        <f>SUM(AE47:AR47)</f>
        <v>1</v>
      </c>
    </row>
    <row r="48" spans="1:45" hidden="1" outlineLevel="1">
      <c r="B48" s="291" t="s">
        <v>265</v>
      </c>
      <c r="C48" s="288" t="s">
        <v>162</v>
      </c>
      <c r="D48" s="846">
        <v>137637</v>
      </c>
      <c r="E48" s="846">
        <v>137637</v>
      </c>
      <c r="F48" s="846">
        <v>137637</v>
      </c>
      <c r="G48" s="846">
        <v>137637</v>
      </c>
      <c r="H48" s="846">
        <v>137637</v>
      </c>
      <c r="I48" s="846">
        <v>137637</v>
      </c>
      <c r="J48" s="846">
        <v>137637</v>
      </c>
      <c r="K48" s="846">
        <v>137637</v>
      </c>
      <c r="L48" s="846">
        <v>137637</v>
      </c>
      <c r="M48" s="846">
        <v>137637</v>
      </c>
      <c r="N48" s="846"/>
      <c r="O48" s="846"/>
      <c r="P48" s="846"/>
      <c r="Q48" s="464"/>
      <c r="R48" s="846">
        <v>71</v>
      </c>
      <c r="S48" s="846">
        <v>71</v>
      </c>
      <c r="T48" s="846">
        <v>71</v>
      </c>
      <c r="U48" s="846">
        <v>71</v>
      </c>
      <c r="V48" s="846">
        <v>71</v>
      </c>
      <c r="W48" s="846">
        <v>71</v>
      </c>
      <c r="X48" s="846">
        <v>71</v>
      </c>
      <c r="Y48" s="846">
        <v>71</v>
      </c>
      <c r="Z48" s="846">
        <v>71</v>
      </c>
      <c r="AA48" s="846">
        <v>71</v>
      </c>
      <c r="AB48" s="292"/>
      <c r="AC48" s="292"/>
      <c r="AD48" s="292"/>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idden="1" outlineLevel="1">
      <c r="B49" s="291"/>
      <c r="C49" s="302"/>
      <c r="D49" s="849"/>
      <c r="E49" s="849"/>
      <c r="F49" s="849"/>
      <c r="G49" s="849"/>
      <c r="H49" s="849"/>
      <c r="I49" s="849"/>
      <c r="J49" s="849"/>
      <c r="K49" s="849"/>
      <c r="L49" s="849"/>
      <c r="M49" s="849"/>
      <c r="N49" s="849"/>
      <c r="O49" s="849"/>
      <c r="P49" s="849"/>
      <c r="Q49" s="288"/>
      <c r="R49" s="849"/>
      <c r="S49" s="849"/>
      <c r="T49" s="849"/>
      <c r="U49" s="849"/>
      <c r="V49" s="849"/>
      <c r="W49" s="849"/>
      <c r="X49" s="849"/>
      <c r="Y49" s="849"/>
      <c r="Z49" s="849"/>
      <c r="AA49" s="849"/>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846">
        <v>656805</v>
      </c>
      <c r="E50" s="846">
        <v>656805</v>
      </c>
      <c r="F50" s="846">
        <v>656805</v>
      </c>
      <c r="G50" s="846">
        <v>656805</v>
      </c>
      <c r="H50" s="846">
        <v>656805</v>
      </c>
      <c r="I50" s="846">
        <v>656805</v>
      </c>
      <c r="J50" s="846">
        <v>656805</v>
      </c>
      <c r="K50" s="846">
        <v>656805</v>
      </c>
      <c r="L50" s="846">
        <v>656805</v>
      </c>
      <c r="M50" s="846">
        <v>656805</v>
      </c>
      <c r="N50" s="846"/>
      <c r="O50" s="846"/>
      <c r="P50" s="846"/>
      <c r="Q50" s="288"/>
      <c r="R50" s="846">
        <v>123</v>
      </c>
      <c r="S50" s="846">
        <v>123</v>
      </c>
      <c r="T50" s="846">
        <v>123</v>
      </c>
      <c r="U50" s="846">
        <v>123</v>
      </c>
      <c r="V50" s="846">
        <v>123</v>
      </c>
      <c r="W50" s="846">
        <v>123</v>
      </c>
      <c r="X50" s="846">
        <v>123</v>
      </c>
      <c r="Y50" s="846">
        <v>123</v>
      </c>
      <c r="Z50" s="846">
        <v>123</v>
      </c>
      <c r="AA50" s="846">
        <v>123</v>
      </c>
      <c r="AB50" s="292"/>
      <c r="AC50" s="292"/>
      <c r="AD50" s="292"/>
      <c r="AE50" s="406">
        <v>1</v>
      </c>
      <c r="AF50" s="406"/>
      <c r="AG50" s="406"/>
      <c r="AH50" s="406"/>
      <c r="AI50" s="406"/>
      <c r="AJ50" s="406"/>
      <c r="AK50" s="406"/>
      <c r="AL50" s="406"/>
      <c r="AM50" s="406"/>
      <c r="AN50" s="406"/>
      <c r="AO50" s="406"/>
      <c r="AP50" s="406"/>
      <c r="AQ50" s="406"/>
      <c r="AR50" s="406"/>
      <c r="AS50" s="293">
        <f>SUM(AE50:AR50)</f>
        <v>1</v>
      </c>
    </row>
    <row r="51" spans="1:45" hidden="1" outlineLevel="1">
      <c r="B51" s="291" t="s">
        <v>265</v>
      </c>
      <c r="C51" s="288" t="s">
        <v>162</v>
      </c>
      <c r="D51" s="846">
        <v>207993</v>
      </c>
      <c r="E51" s="846">
        <v>207993</v>
      </c>
      <c r="F51" s="846">
        <v>207993</v>
      </c>
      <c r="G51" s="846">
        <v>207993</v>
      </c>
      <c r="H51" s="846">
        <v>207993</v>
      </c>
      <c r="I51" s="846">
        <v>207993</v>
      </c>
      <c r="J51" s="846">
        <v>207993</v>
      </c>
      <c r="K51" s="846">
        <v>207993</v>
      </c>
      <c r="L51" s="846">
        <v>207993</v>
      </c>
      <c r="M51" s="846">
        <v>207993</v>
      </c>
      <c r="N51" s="846"/>
      <c r="O51" s="846"/>
      <c r="P51" s="846"/>
      <c r="Q51" s="464"/>
      <c r="R51" s="846">
        <v>13</v>
      </c>
      <c r="S51" s="846">
        <v>13</v>
      </c>
      <c r="T51" s="846">
        <v>13</v>
      </c>
      <c r="U51" s="846">
        <v>13</v>
      </c>
      <c r="V51" s="846">
        <v>13</v>
      </c>
      <c r="W51" s="846">
        <v>13</v>
      </c>
      <c r="X51" s="846">
        <v>13</v>
      </c>
      <c r="Y51" s="846">
        <v>13</v>
      </c>
      <c r="Z51" s="846">
        <v>13</v>
      </c>
      <c r="AA51" s="846">
        <v>13</v>
      </c>
      <c r="AB51" s="292"/>
      <c r="AC51" s="292"/>
      <c r="AD51" s="292"/>
      <c r="AE51" s="407">
        <f>AE50</f>
        <v>1</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idden="1" outlineLevel="1">
      <c r="B52" s="291"/>
      <c r="C52" s="288"/>
      <c r="D52" s="850"/>
      <c r="E52" s="850"/>
      <c r="F52" s="850"/>
      <c r="G52" s="850"/>
      <c r="H52" s="850"/>
      <c r="I52" s="850"/>
      <c r="J52" s="850"/>
      <c r="K52" s="850"/>
      <c r="L52" s="850"/>
      <c r="M52" s="850"/>
      <c r="N52" s="850"/>
      <c r="O52" s="850"/>
      <c r="P52" s="850"/>
      <c r="Q52" s="288"/>
      <c r="R52" s="850"/>
      <c r="S52" s="850"/>
      <c r="T52" s="850"/>
      <c r="U52" s="850"/>
      <c r="V52" s="850"/>
      <c r="W52" s="850"/>
      <c r="X52" s="850"/>
      <c r="Y52" s="850"/>
      <c r="Z52" s="850"/>
      <c r="AA52" s="850"/>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493</v>
      </c>
      <c r="C53" s="286"/>
      <c r="D53" s="851"/>
      <c r="E53" s="851"/>
      <c r="F53" s="851"/>
      <c r="G53" s="851"/>
      <c r="H53" s="851"/>
      <c r="I53" s="851"/>
      <c r="J53" s="851"/>
      <c r="K53" s="851"/>
      <c r="L53" s="851"/>
      <c r="M53" s="851"/>
      <c r="N53" s="851"/>
      <c r="O53" s="851"/>
      <c r="P53" s="851"/>
      <c r="Q53" s="287"/>
      <c r="R53" s="851"/>
      <c r="S53" s="851"/>
      <c r="T53" s="851"/>
      <c r="U53" s="851"/>
      <c r="V53" s="851"/>
      <c r="W53" s="851"/>
      <c r="X53" s="851"/>
      <c r="Y53" s="851"/>
      <c r="Z53" s="851"/>
      <c r="AA53" s="851"/>
      <c r="AB53" s="286"/>
      <c r="AC53" s="286"/>
      <c r="AD53" s="286"/>
      <c r="AE53" s="410"/>
      <c r="AF53" s="410"/>
      <c r="AG53" s="410"/>
      <c r="AH53" s="410"/>
      <c r="AI53" s="410"/>
      <c r="AJ53" s="410"/>
      <c r="AK53" s="410"/>
      <c r="AL53" s="410"/>
      <c r="AM53" s="410"/>
      <c r="AN53" s="410"/>
      <c r="AO53" s="410"/>
      <c r="AP53" s="410"/>
      <c r="AQ53" s="410"/>
      <c r="AR53" s="410"/>
      <c r="AS53" s="289"/>
    </row>
    <row r="54" spans="1:45" hidden="1" outlineLevel="1">
      <c r="A54" s="511">
        <v>6</v>
      </c>
      <c r="B54" s="509" t="s">
        <v>99</v>
      </c>
      <c r="C54" s="288" t="s">
        <v>25</v>
      </c>
      <c r="D54" s="846">
        <v>3452201</v>
      </c>
      <c r="E54" s="846">
        <v>3452201</v>
      </c>
      <c r="F54" s="846">
        <v>3452201</v>
      </c>
      <c r="G54" s="846">
        <v>3452201</v>
      </c>
      <c r="H54" s="846">
        <v>0</v>
      </c>
      <c r="I54" s="846">
        <v>0</v>
      </c>
      <c r="J54" s="846">
        <v>0</v>
      </c>
      <c r="K54" s="846">
        <v>0</v>
      </c>
      <c r="L54" s="846">
        <v>0</v>
      </c>
      <c r="M54" s="846">
        <v>0</v>
      </c>
      <c r="N54" s="846"/>
      <c r="O54" s="846"/>
      <c r="P54" s="846"/>
      <c r="Q54" s="292">
        <v>12</v>
      </c>
      <c r="R54" s="846">
        <v>736</v>
      </c>
      <c r="S54" s="846">
        <v>736</v>
      </c>
      <c r="T54" s="846">
        <v>736</v>
      </c>
      <c r="U54" s="846">
        <v>736</v>
      </c>
      <c r="V54" s="846">
        <v>0</v>
      </c>
      <c r="W54" s="846">
        <v>0</v>
      </c>
      <c r="X54" s="846">
        <v>0</v>
      </c>
      <c r="Y54" s="846">
        <v>0</v>
      </c>
      <c r="Z54" s="846">
        <v>0</v>
      </c>
      <c r="AA54" s="846">
        <v>0</v>
      </c>
      <c r="AB54" s="292"/>
      <c r="AC54" s="292"/>
      <c r="AD54" s="292"/>
      <c r="AE54" s="411">
        <v>0</v>
      </c>
      <c r="AF54" s="406">
        <v>0.03</v>
      </c>
      <c r="AG54" s="406">
        <v>0.62</v>
      </c>
      <c r="AH54" s="406">
        <v>0.3</v>
      </c>
      <c r="AI54" s="406">
        <v>0.05</v>
      </c>
      <c r="AJ54" s="406">
        <v>0</v>
      </c>
      <c r="AK54" s="406">
        <v>0</v>
      </c>
      <c r="AL54" s="411"/>
      <c r="AM54" s="411"/>
      <c r="AN54" s="411"/>
      <c r="AO54" s="411"/>
      <c r="AP54" s="411"/>
      <c r="AQ54" s="411"/>
      <c r="AR54" s="411"/>
      <c r="AS54" s="293">
        <f>SUM(AE54:AR54)</f>
        <v>1</v>
      </c>
    </row>
    <row r="55" spans="1:45" hidden="1" outlineLevel="1">
      <c r="B55" s="291" t="s">
        <v>265</v>
      </c>
      <c r="C55" s="288" t="s">
        <v>162</v>
      </c>
      <c r="D55" s="846">
        <v>1878573</v>
      </c>
      <c r="E55" s="846">
        <v>1878573</v>
      </c>
      <c r="F55" s="846">
        <v>1878573</v>
      </c>
      <c r="G55" s="846">
        <v>1878573</v>
      </c>
      <c r="H55" s="846">
        <v>5330779</v>
      </c>
      <c r="I55" s="846">
        <v>5330779</v>
      </c>
      <c r="J55" s="846">
        <v>5330779</v>
      </c>
      <c r="K55" s="846">
        <v>5330779</v>
      </c>
      <c r="L55" s="846">
        <v>5330779</v>
      </c>
      <c r="M55" s="846">
        <v>5330779</v>
      </c>
      <c r="N55" s="846"/>
      <c r="O55" s="846"/>
      <c r="P55" s="846"/>
      <c r="Q55" s="292">
        <f>Q54</f>
        <v>12</v>
      </c>
      <c r="R55" s="846">
        <v>400</v>
      </c>
      <c r="S55" s="846">
        <v>400</v>
      </c>
      <c r="T55" s="846">
        <v>400</v>
      </c>
      <c r="U55" s="846">
        <v>400</v>
      </c>
      <c r="V55" s="846">
        <v>1174</v>
      </c>
      <c r="W55" s="846">
        <v>1174</v>
      </c>
      <c r="X55" s="846">
        <v>1174</v>
      </c>
      <c r="Y55" s="846">
        <v>1174</v>
      </c>
      <c r="Z55" s="846">
        <v>1174</v>
      </c>
      <c r="AA55" s="846">
        <v>1174</v>
      </c>
      <c r="AB55" s="292"/>
      <c r="AC55" s="292"/>
      <c r="AD55" s="292"/>
      <c r="AE55" s="407">
        <f>AE54</f>
        <v>0</v>
      </c>
      <c r="AF55" s="407">
        <f t="shared" ref="AF55" si="53">AF54</f>
        <v>0.03</v>
      </c>
      <c r="AG55" s="407">
        <f t="shared" ref="AG55" si="54">AG54</f>
        <v>0.62</v>
      </c>
      <c r="AH55" s="407">
        <f t="shared" ref="AH55" si="55">AH54</f>
        <v>0.3</v>
      </c>
      <c r="AI55" s="407">
        <f t="shared" ref="AI55" si="56">AI54</f>
        <v>0.05</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idden="1" outlineLevel="1">
      <c r="B56" s="307"/>
      <c r="C56" s="309"/>
      <c r="D56" s="850"/>
      <c r="E56" s="850"/>
      <c r="F56" s="850"/>
      <c r="G56" s="850"/>
      <c r="H56" s="850"/>
      <c r="I56" s="850"/>
      <c r="J56" s="850"/>
      <c r="K56" s="850"/>
      <c r="L56" s="850"/>
      <c r="M56" s="850"/>
      <c r="N56" s="850"/>
      <c r="O56" s="850"/>
      <c r="P56" s="850"/>
      <c r="Q56" s="288"/>
      <c r="R56" s="850"/>
      <c r="S56" s="850"/>
      <c r="T56" s="850"/>
      <c r="U56" s="850"/>
      <c r="V56" s="850"/>
      <c r="W56" s="850"/>
      <c r="X56" s="850"/>
      <c r="Y56" s="850"/>
      <c r="Z56" s="850"/>
      <c r="AA56" s="850"/>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846">
        <v>30836699</v>
      </c>
      <c r="E57" s="846">
        <v>30836699</v>
      </c>
      <c r="F57" s="846">
        <v>30156595</v>
      </c>
      <c r="G57" s="846">
        <v>30156595</v>
      </c>
      <c r="H57" s="846">
        <v>30156595</v>
      </c>
      <c r="I57" s="846">
        <v>30154348</v>
      </c>
      <c r="J57" s="846">
        <v>29373060</v>
      </c>
      <c r="K57" s="846">
        <v>29373060</v>
      </c>
      <c r="L57" s="846">
        <v>28560818</v>
      </c>
      <c r="M57" s="846">
        <v>25918135</v>
      </c>
      <c r="N57" s="846"/>
      <c r="O57" s="846"/>
      <c r="P57" s="846"/>
      <c r="Q57" s="292">
        <v>12</v>
      </c>
      <c r="R57" s="846">
        <v>4824</v>
      </c>
      <c r="S57" s="846">
        <v>4824</v>
      </c>
      <c r="T57" s="846">
        <v>4619</v>
      </c>
      <c r="U57" s="846">
        <v>4619</v>
      </c>
      <c r="V57" s="846">
        <v>4619</v>
      </c>
      <c r="W57" s="846">
        <v>4618</v>
      </c>
      <c r="X57" s="846">
        <v>4507</v>
      </c>
      <c r="Y57" s="846">
        <v>4507</v>
      </c>
      <c r="Z57" s="846">
        <v>4307</v>
      </c>
      <c r="AA57" s="846">
        <v>3942</v>
      </c>
      <c r="AB57" s="292"/>
      <c r="AC57" s="292"/>
      <c r="AD57" s="292"/>
      <c r="AE57" s="856">
        <v>0</v>
      </c>
      <c r="AF57" s="861">
        <v>0.11</v>
      </c>
      <c r="AG57" s="861">
        <v>0.67</v>
      </c>
      <c r="AH57" s="406">
        <v>0.15</v>
      </c>
      <c r="AI57" s="856">
        <v>7.0000000000000007E-2</v>
      </c>
      <c r="AJ57" s="406">
        <v>0</v>
      </c>
      <c r="AK57" s="406">
        <v>0</v>
      </c>
      <c r="AL57" s="411"/>
      <c r="AM57" s="411"/>
      <c r="AN57" s="411"/>
      <c r="AO57" s="411"/>
      <c r="AP57" s="411"/>
      <c r="AQ57" s="411"/>
      <c r="AR57" s="411"/>
      <c r="AS57" s="293">
        <f>SUM(AE57:AR57)</f>
        <v>1</v>
      </c>
    </row>
    <row r="58" spans="1:45" hidden="1" outlineLevel="1">
      <c r="B58" s="291" t="s">
        <v>265</v>
      </c>
      <c r="C58" s="288" t="s">
        <v>162</v>
      </c>
      <c r="D58" s="846">
        <v>5382554</v>
      </c>
      <c r="E58" s="846">
        <v>5382554</v>
      </c>
      <c r="F58" s="846">
        <v>6062657</v>
      </c>
      <c r="G58" s="846">
        <v>6091243</v>
      </c>
      <c r="H58" s="846">
        <v>6091243</v>
      </c>
      <c r="I58" s="846">
        <v>6091243</v>
      </c>
      <c r="J58" s="846">
        <v>6872530</v>
      </c>
      <c r="K58" s="846">
        <v>6872530</v>
      </c>
      <c r="L58" s="846">
        <v>7124394</v>
      </c>
      <c r="M58" s="846">
        <v>6497336</v>
      </c>
      <c r="N58" s="846"/>
      <c r="O58" s="846"/>
      <c r="P58" s="846"/>
      <c r="Q58" s="292">
        <f>Q57</f>
        <v>12</v>
      </c>
      <c r="R58" s="846">
        <v>821</v>
      </c>
      <c r="S58" s="846">
        <v>821</v>
      </c>
      <c r="T58" s="846">
        <v>1026</v>
      </c>
      <c r="U58" s="846">
        <v>1036</v>
      </c>
      <c r="V58" s="846">
        <v>1036</v>
      </c>
      <c r="W58" s="846">
        <v>1036</v>
      </c>
      <c r="X58" s="846">
        <v>1147</v>
      </c>
      <c r="Y58" s="846">
        <v>1147</v>
      </c>
      <c r="Z58" s="846">
        <v>1188</v>
      </c>
      <c r="AA58" s="846">
        <v>1034</v>
      </c>
      <c r="AB58" s="292"/>
      <c r="AC58" s="292"/>
      <c r="AD58" s="292"/>
      <c r="AE58" s="407">
        <f>AE57</f>
        <v>0</v>
      </c>
      <c r="AF58" s="407">
        <f>AF57</f>
        <v>0.11</v>
      </c>
      <c r="AG58" s="407">
        <f t="shared" ref="AG58" si="66">AG57</f>
        <v>0.67</v>
      </c>
      <c r="AH58" s="407">
        <f t="shared" ref="AH58" si="67">AH57</f>
        <v>0.15</v>
      </c>
      <c r="AI58" s="407">
        <f t="shared" ref="AI58" si="68">AI57</f>
        <v>7.0000000000000007E-2</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idden="1" outlineLevel="1">
      <c r="B59" s="311"/>
      <c r="C59" s="309"/>
      <c r="D59" s="850"/>
      <c r="E59" s="850"/>
      <c r="F59" s="850"/>
      <c r="G59" s="850"/>
      <c r="H59" s="850"/>
      <c r="I59" s="850"/>
      <c r="J59" s="850"/>
      <c r="K59" s="850"/>
      <c r="L59" s="850"/>
      <c r="M59" s="850"/>
      <c r="N59" s="850"/>
      <c r="O59" s="850"/>
      <c r="P59" s="850"/>
      <c r="Q59" s="288"/>
      <c r="R59" s="850"/>
      <c r="S59" s="850"/>
      <c r="T59" s="850"/>
      <c r="U59" s="850"/>
      <c r="V59" s="850"/>
      <c r="W59" s="850"/>
      <c r="X59" s="850"/>
      <c r="Y59" s="850"/>
      <c r="Z59" s="850"/>
      <c r="AA59" s="850"/>
      <c r="AB59" s="288"/>
      <c r="AC59" s="288"/>
      <c r="AD59" s="288"/>
      <c r="AE59" s="412"/>
      <c r="AF59" s="413"/>
      <c r="AG59" s="412"/>
      <c r="AH59" s="412"/>
      <c r="AI59" s="412"/>
      <c r="AJ59" s="412"/>
      <c r="AK59" s="412"/>
      <c r="AL59" s="412"/>
      <c r="AM59" s="412"/>
      <c r="AN59" s="412"/>
      <c r="AO59" s="412"/>
      <c r="AP59" s="412"/>
      <c r="AQ59" s="412"/>
      <c r="AR59" s="412"/>
      <c r="AS59" s="310"/>
    </row>
    <row r="60" spans="1:45" hidden="1" outlineLevel="1">
      <c r="A60" s="511">
        <v>8</v>
      </c>
      <c r="B60" s="509" t="s">
        <v>101</v>
      </c>
      <c r="C60" s="288" t="s">
        <v>25</v>
      </c>
      <c r="D60" s="846">
        <v>5000195</v>
      </c>
      <c r="E60" s="846">
        <v>3617310</v>
      </c>
      <c r="F60" s="846">
        <v>2777250</v>
      </c>
      <c r="G60" s="846">
        <v>2775365</v>
      </c>
      <c r="H60" s="846">
        <v>2775365</v>
      </c>
      <c r="I60" s="846">
        <v>2775365</v>
      </c>
      <c r="J60" s="846">
        <v>2775365</v>
      </c>
      <c r="K60" s="846">
        <v>2775214</v>
      </c>
      <c r="L60" s="846">
        <v>2775214</v>
      </c>
      <c r="M60" s="846">
        <v>2775214</v>
      </c>
      <c r="N60" s="846"/>
      <c r="O60" s="846"/>
      <c r="P60" s="846"/>
      <c r="Q60" s="292">
        <v>12</v>
      </c>
      <c r="R60" s="846">
        <v>1169</v>
      </c>
      <c r="S60" s="846">
        <v>853</v>
      </c>
      <c r="T60" s="846">
        <v>630</v>
      </c>
      <c r="U60" s="846">
        <v>629</v>
      </c>
      <c r="V60" s="846">
        <v>629</v>
      </c>
      <c r="W60" s="846">
        <v>629</v>
      </c>
      <c r="X60" s="846">
        <v>629</v>
      </c>
      <c r="Y60" s="846">
        <v>629</v>
      </c>
      <c r="Z60" s="846">
        <v>629</v>
      </c>
      <c r="AA60" s="846">
        <v>629</v>
      </c>
      <c r="AB60" s="292"/>
      <c r="AC60" s="292"/>
      <c r="AD60" s="292"/>
      <c r="AE60" s="411">
        <v>0</v>
      </c>
      <c r="AF60" s="855">
        <v>0.9</v>
      </c>
      <c r="AG60" s="406">
        <v>7.0000000000000007E-2</v>
      </c>
      <c r="AH60" s="406">
        <v>0.03</v>
      </c>
      <c r="AI60" s="406">
        <v>0</v>
      </c>
      <c r="AJ60" s="406">
        <v>0</v>
      </c>
      <c r="AK60" s="406">
        <v>0</v>
      </c>
      <c r="AL60" s="411"/>
      <c r="AM60" s="411"/>
      <c r="AN60" s="411"/>
      <c r="AO60" s="411"/>
      <c r="AP60" s="411"/>
      <c r="AQ60" s="411"/>
      <c r="AR60" s="411"/>
      <c r="AS60" s="293">
        <f>SUM(AE60:AR60)</f>
        <v>1</v>
      </c>
    </row>
    <row r="61" spans="1:45" hidden="1" outlineLevel="1">
      <c r="B61" s="291" t="s">
        <v>265</v>
      </c>
      <c r="C61" s="288" t="s">
        <v>162</v>
      </c>
      <c r="D61" s="846">
        <v>-2021889</v>
      </c>
      <c r="E61" s="846">
        <v>-639003</v>
      </c>
      <c r="F61" s="846">
        <v>201057</v>
      </c>
      <c r="G61" s="846">
        <v>481781</v>
      </c>
      <c r="H61" s="846">
        <v>481781</v>
      </c>
      <c r="I61" s="846">
        <v>481781</v>
      </c>
      <c r="J61" s="846">
        <v>481781</v>
      </c>
      <c r="K61" s="846">
        <v>481836</v>
      </c>
      <c r="L61" s="846">
        <v>481836</v>
      </c>
      <c r="M61" s="846">
        <v>481836</v>
      </c>
      <c r="N61" s="846"/>
      <c r="O61" s="846"/>
      <c r="P61" s="846"/>
      <c r="Q61" s="292">
        <f>Q60</f>
        <v>12</v>
      </c>
      <c r="R61" s="846">
        <v>-488</v>
      </c>
      <c r="S61" s="846">
        <v>-172</v>
      </c>
      <c r="T61" s="846">
        <v>52</v>
      </c>
      <c r="U61" s="846">
        <v>116</v>
      </c>
      <c r="V61" s="846">
        <v>116</v>
      </c>
      <c r="W61" s="846">
        <v>116</v>
      </c>
      <c r="X61" s="846">
        <v>116</v>
      </c>
      <c r="Y61" s="846">
        <v>116</v>
      </c>
      <c r="Z61" s="846">
        <v>116</v>
      </c>
      <c r="AA61" s="846">
        <v>116</v>
      </c>
      <c r="AB61" s="292"/>
      <c r="AC61" s="292"/>
      <c r="AD61" s="292"/>
      <c r="AE61" s="407">
        <f>AE60</f>
        <v>0</v>
      </c>
      <c r="AF61" s="407">
        <f t="shared" ref="AF61" si="78">AF60</f>
        <v>0.9</v>
      </c>
      <c r="AG61" s="407">
        <f t="shared" ref="AG61" si="79">AG60</f>
        <v>7.0000000000000007E-2</v>
      </c>
      <c r="AH61" s="407">
        <f t="shared" ref="AH61" si="80">AH60</f>
        <v>0.03</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idden="1" outlineLevel="1">
      <c r="B62" s="311"/>
      <c r="C62" s="309"/>
      <c r="D62" s="852"/>
      <c r="E62" s="852"/>
      <c r="F62" s="852"/>
      <c r="G62" s="852"/>
      <c r="H62" s="852"/>
      <c r="I62" s="852"/>
      <c r="J62" s="852"/>
      <c r="K62" s="852"/>
      <c r="L62" s="852"/>
      <c r="M62" s="852"/>
      <c r="N62" s="852"/>
      <c r="O62" s="852"/>
      <c r="P62" s="852"/>
      <c r="Q62" s="288"/>
      <c r="R62" s="852"/>
      <c r="S62" s="852"/>
      <c r="T62" s="852"/>
      <c r="U62" s="852"/>
      <c r="V62" s="852"/>
      <c r="W62" s="852"/>
      <c r="X62" s="852"/>
      <c r="Y62" s="852"/>
      <c r="Z62" s="852"/>
      <c r="AA62" s="852"/>
      <c r="AB62" s="313"/>
      <c r="AC62" s="313"/>
      <c r="AD62" s="313"/>
      <c r="AE62" s="412"/>
      <c r="AF62" s="413"/>
      <c r="AG62" s="412"/>
      <c r="AH62" s="412"/>
      <c r="AI62" s="412"/>
      <c r="AJ62" s="412"/>
      <c r="AK62" s="412"/>
      <c r="AL62" s="412"/>
      <c r="AM62" s="412"/>
      <c r="AN62" s="412"/>
      <c r="AO62" s="412"/>
      <c r="AP62" s="412"/>
      <c r="AQ62" s="412"/>
      <c r="AR62" s="412"/>
      <c r="AS62" s="310"/>
    </row>
    <row r="63" spans="1:45" hidden="1" outlineLevel="1">
      <c r="A63" s="511">
        <v>9</v>
      </c>
      <c r="B63" s="509" t="s">
        <v>102</v>
      </c>
      <c r="C63" s="288" t="s">
        <v>25</v>
      </c>
      <c r="D63" s="846">
        <v>328413</v>
      </c>
      <c r="E63" s="846">
        <v>328413</v>
      </c>
      <c r="F63" s="846">
        <v>328413</v>
      </c>
      <c r="G63" s="846">
        <v>328413</v>
      </c>
      <c r="H63" s="846">
        <v>328413</v>
      </c>
      <c r="I63" s="846">
        <v>328413</v>
      </c>
      <c r="J63" s="846">
        <v>328413</v>
      </c>
      <c r="K63" s="846">
        <v>328413</v>
      </c>
      <c r="L63" s="846">
        <v>293369</v>
      </c>
      <c r="M63" s="846">
        <v>293369</v>
      </c>
      <c r="N63" s="846"/>
      <c r="O63" s="846"/>
      <c r="P63" s="846"/>
      <c r="Q63" s="292">
        <v>12</v>
      </c>
      <c r="R63" s="846">
        <v>52</v>
      </c>
      <c r="S63" s="846">
        <v>52</v>
      </c>
      <c r="T63" s="846">
        <v>52</v>
      </c>
      <c r="U63" s="846">
        <v>52</v>
      </c>
      <c r="V63" s="846">
        <v>52</v>
      </c>
      <c r="W63" s="846">
        <v>52</v>
      </c>
      <c r="X63" s="846">
        <v>52</v>
      </c>
      <c r="Y63" s="846">
        <v>52</v>
      </c>
      <c r="Z63" s="846">
        <v>42</v>
      </c>
      <c r="AA63" s="846">
        <v>42</v>
      </c>
      <c r="AB63" s="292"/>
      <c r="AC63" s="292"/>
      <c r="AD63" s="292"/>
      <c r="AE63" s="411"/>
      <c r="AF63" s="406"/>
      <c r="AG63" s="406">
        <v>1</v>
      </c>
      <c r="AH63" s="406"/>
      <c r="AI63" s="406"/>
      <c r="AJ63" s="406"/>
      <c r="AK63" s="406"/>
      <c r="AL63" s="411"/>
      <c r="AM63" s="411"/>
      <c r="AN63" s="411"/>
      <c r="AO63" s="411"/>
      <c r="AP63" s="411"/>
      <c r="AQ63" s="411"/>
      <c r="AR63" s="411"/>
      <c r="AS63" s="293">
        <f>SUM(AE63:AR63)</f>
        <v>1</v>
      </c>
    </row>
    <row r="64" spans="1:45" hidden="1" outlineLevel="1">
      <c r="B64" s="291" t="s">
        <v>265</v>
      </c>
      <c r="C64" s="288" t="s">
        <v>162</v>
      </c>
      <c r="D64" s="846">
        <v>269480</v>
      </c>
      <c r="E64" s="846">
        <v>269480</v>
      </c>
      <c r="F64" s="846">
        <v>269480</v>
      </c>
      <c r="G64" s="846">
        <v>269480</v>
      </c>
      <c r="H64" s="846">
        <v>269480</v>
      </c>
      <c r="I64" s="846">
        <v>269480</v>
      </c>
      <c r="J64" s="846">
        <v>269480</v>
      </c>
      <c r="K64" s="846">
        <v>269480</v>
      </c>
      <c r="L64" s="846">
        <v>269480</v>
      </c>
      <c r="M64" s="846">
        <v>269480</v>
      </c>
      <c r="N64" s="846"/>
      <c r="O64" s="846"/>
      <c r="P64" s="846"/>
      <c r="Q64" s="292">
        <f>Q63</f>
        <v>12</v>
      </c>
      <c r="R64" s="846">
        <v>38</v>
      </c>
      <c r="S64" s="846">
        <v>38</v>
      </c>
      <c r="T64" s="846">
        <v>38</v>
      </c>
      <c r="U64" s="846">
        <v>38</v>
      </c>
      <c r="V64" s="846">
        <v>38</v>
      </c>
      <c r="W64" s="846">
        <v>38</v>
      </c>
      <c r="X64" s="846">
        <v>38</v>
      </c>
      <c r="Y64" s="846">
        <v>38</v>
      </c>
      <c r="Z64" s="846">
        <v>38</v>
      </c>
      <c r="AA64" s="846">
        <v>38</v>
      </c>
      <c r="AB64" s="292"/>
      <c r="AC64" s="292"/>
      <c r="AD64" s="292"/>
      <c r="AE64" s="407">
        <f>AE63</f>
        <v>0</v>
      </c>
      <c r="AF64" s="407">
        <f t="shared" ref="AF64" si="91">AF63</f>
        <v>0</v>
      </c>
      <c r="AG64" s="407">
        <f t="shared" ref="AG64" si="92">AG63</f>
        <v>1</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idden="1" outlineLevel="1">
      <c r="B65" s="311"/>
      <c r="C65" s="309"/>
      <c r="D65" s="852"/>
      <c r="E65" s="852"/>
      <c r="F65" s="852"/>
      <c r="G65" s="852"/>
      <c r="H65" s="852"/>
      <c r="I65" s="852"/>
      <c r="J65" s="852"/>
      <c r="K65" s="852"/>
      <c r="L65" s="852"/>
      <c r="M65" s="852"/>
      <c r="N65" s="852"/>
      <c r="O65" s="852"/>
      <c r="P65" s="852"/>
      <c r="Q65" s="288"/>
      <c r="R65" s="852"/>
      <c r="S65" s="852"/>
      <c r="T65" s="852"/>
      <c r="U65" s="852"/>
      <c r="V65" s="852"/>
      <c r="W65" s="852"/>
      <c r="X65" s="852"/>
      <c r="Y65" s="852"/>
      <c r="Z65" s="852"/>
      <c r="AA65" s="852"/>
      <c r="AB65" s="313"/>
      <c r="AC65" s="313"/>
      <c r="AD65" s="313"/>
      <c r="AE65" s="412"/>
      <c r="AF65" s="412"/>
      <c r="AG65" s="412"/>
      <c r="AH65" s="412"/>
      <c r="AI65" s="412"/>
      <c r="AJ65" s="412"/>
      <c r="AK65" s="412"/>
      <c r="AL65" s="412"/>
      <c r="AM65" s="412"/>
      <c r="AN65" s="412"/>
      <c r="AO65" s="412"/>
      <c r="AP65" s="412"/>
      <c r="AQ65" s="412"/>
      <c r="AR65" s="412"/>
      <c r="AS65" s="310"/>
    </row>
    <row r="66" spans="1:45" hidden="1" outlineLevel="1">
      <c r="A66" s="511">
        <v>10</v>
      </c>
      <c r="B66" s="509" t="s">
        <v>103</v>
      </c>
      <c r="C66" s="288" t="s">
        <v>25</v>
      </c>
      <c r="D66" s="846">
        <v>0</v>
      </c>
      <c r="E66" s="846">
        <v>0</v>
      </c>
      <c r="F66" s="846">
        <v>0</v>
      </c>
      <c r="G66" s="846">
        <v>0</v>
      </c>
      <c r="H66" s="846">
        <v>0</v>
      </c>
      <c r="I66" s="846">
        <v>0</v>
      </c>
      <c r="J66" s="846">
        <v>0</v>
      </c>
      <c r="K66" s="846">
        <v>0</v>
      </c>
      <c r="L66" s="846">
        <v>0</v>
      </c>
      <c r="M66" s="846">
        <v>0</v>
      </c>
      <c r="N66" s="846"/>
      <c r="O66" s="846"/>
      <c r="P66" s="846"/>
      <c r="Q66" s="292">
        <v>3</v>
      </c>
      <c r="R66" s="846">
        <v>0</v>
      </c>
      <c r="S66" s="846">
        <v>0</v>
      </c>
      <c r="T66" s="846">
        <v>0</v>
      </c>
      <c r="U66" s="846">
        <v>0</v>
      </c>
      <c r="V66" s="846">
        <v>0</v>
      </c>
      <c r="W66" s="846">
        <v>0</v>
      </c>
      <c r="X66" s="846">
        <v>0</v>
      </c>
      <c r="Y66" s="846">
        <v>0</v>
      </c>
      <c r="Z66" s="846">
        <v>0</v>
      </c>
      <c r="AA66" s="846">
        <v>0</v>
      </c>
      <c r="AB66" s="292"/>
      <c r="AC66" s="292"/>
      <c r="AD66" s="292"/>
      <c r="AE66" s="411"/>
      <c r="AF66" s="406"/>
      <c r="AG66" s="406"/>
      <c r="AH66" s="406"/>
      <c r="AI66" s="406"/>
      <c r="AJ66" s="406"/>
      <c r="AK66" s="406"/>
      <c r="AL66" s="411"/>
      <c r="AM66" s="411"/>
      <c r="AN66" s="411"/>
      <c r="AO66" s="411"/>
      <c r="AP66" s="411"/>
      <c r="AQ66" s="411"/>
      <c r="AR66" s="411"/>
      <c r="AS66" s="293">
        <f>SUM(AE66:AR66)</f>
        <v>0</v>
      </c>
    </row>
    <row r="67" spans="1:45" hidden="1" outlineLevel="1">
      <c r="B67" s="291" t="s">
        <v>265</v>
      </c>
      <c r="C67" s="288" t="s">
        <v>162</v>
      </c>
      <c r="D67" s="846">
        <v>0</v>
      </c>
      <c r="E67" s="846">
        <v>0</v>
      </c>
      <c r="F67" s="846">
        <v>0</v>
      </c>
      <c r="G67" s="846">
        <v>0</v>
      </c>
      <c r="H67" s="846">
        <v>0</v>
      </c>
      <c r="I67" s="846">
        <v>0</v>
      </c>
      <c r="J67" s="846">
        <v>0</v>
      </c>
      <c r="K67" s="846">
        <v>0</v>
      </c>
      <c r="L67" s="846">
        <v>0</v>
      </c>
      <c r="M67" s="846">
        <v>0</v>
      </c>
      <c r="N67" s="846"/>
      <c r="O67" s="846"/>
      <c r="P67" s="846"/>
      <c r="Q67" s="292">
        <f>Q66</f>
        <v>3</v>
      </c>
      <c r="R67" s="846">
        <v>0</v>
      </c>
      <c r="S67" s="846">
        <v>0</v>
      </c>
      <c r="T67" s="846">
        <v>0</v>
      </c>
      <c r="U67" s="846">
        <v>0</v>
      </c>
      <c r="V67" s="846">
        <v>0</v>
      </c>
      <c r="W67" s="846">
        <v>0</v>
      </c>
      <c r="X67" s="846">
        <v>0</v>
      </c>
      <c r="Y67" s="846">
        <v>0</v>
      </c>
      <c r="Z67" s="846">
        <v>0</v>
      </c>
      <c r="AA67" s="846">
        <v>0</v>
      </c>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idden="1" outlineLevel="1">
      <c r="B68" s="311"/>
      <c r="C68" s="309"/>
      <c r="D68" s="852"/>
      <c r="E68" s="852"/>
      <c r="F68" s="852"/>
      <c r="G68" s="852"/>
      <c r="H68" s="852"/>
      <c r="I68" s="852"/>
      <c r="J68" s="852"/>
      <c r="K68" s="852"/>
      <c r="L68" s="852"/>
      <c r="M68" s="852"/>
      <c r="N68" s="852"/>
      <c r="O68" s="852"/>
      <c r="P68" s="852"/>
      <c r="Q68" s="288"/>
      <c r="R68" s="852"/>
      <c r="S68" s="852"/>
      <c r="T68" s="852"/>
      <c r="U68" s="852"/>
      <c r="V68" s="852"/>
      <c r="W68" s="852"/>
      <c r="X68" s="852"/>
      <c r="Y68" s="852"/>
      <c r="Z68" s="852"/>
      <c r="AA68" s="852"/>
      <c r="AB68" s="313"/>
      <c r="AC68" s="313"/>
      <c r="AD68" s="313"/>
      <c r="AE68" s="412"/>
      <c r="AF68" s="413"/>
      <c r="AG68" s="412"/>
      <c r="AH68" s="412"/>
      <c r="AI68" s="412"/>
      <c r="AJ68" s="412"/>
      <c r="AK68" s="412"/>
      <c r="AL68" s="412"/>
      <c r="AM68" s="412"/>
      <c r="AN68" s="412"/>
      <c r="AO68" s="412"/>
      <c r="AP68" s="412"/>
      <c r="AQ68" s="412"/>
      <c r="AR68" s="412"/>
      <c r="AS68" s="310"/>
    </row>
    <row r="69" spans="1:45" ht="15.75" hidden="1" outlineLevel="1">
      <c r="B69" s="285" t="s">
        <v>10</v>
      </c>
      <c r="C69" s="286"/>
      <c r="D69" s="851"/>
      <c r="E69" s="851"/>
      <c r="F69" s="851"/>
      <c r="G69" s="851"/>
      <c r="H69" s="851"/>
      <c r="I69" s="851"/>
      <c r="J69" s="851"/>
      <c r="K69" s="851"/>
      <c r="L69" s="851"/>
      <c r="M69" s="851"/>
      <c r="N69" s="851"/>
      <c r="O69" s="851"/>
      <c r="P69" s="851"/>
      <c r="Q69" s="287"/>
      <c r="R69" s="851"/>
      <c r="S69" s="851"/>
      <c r="T69" s="851"/>
      <c r="U69" s="851"/>
      <c r="V69" s="851"/>
      <c r="W69" s="851"/>
      <c r="X69" s="851"/>
      <c r="Y69" s="851"/>
      <c r="Z69" s="851"/>
      <c r="AA69" s="851"/>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846">
        <v>0</v>
      </c>
      <c r="E70" s="846">
        <v>0</v>
      </c>
      <c r="F70" s="846">
        <v>0</v>
      </c>
      <c r="G70" s="846">
        <v>0</v>
      </c>
      <c r="H70" s="846">
        <v>0</v>
      </c>
      <c r="I70" s="846">
        <v>0</v>
      </c>
      <c r="J70" s="846">
        <v>0</v>
      </c>
      <c r="K70" s="846">
        <v>0</v>
      </c>
      <c r="L70" s="846">
        <v>0</v>
      </c>
      <c r="M70" s="846">
        <v>0</v>
      </c>
      <c r="N70" s="846"/>
      <c r="O70" s="846"/>
      <c r="P70" s="846"/>
      <c r="Q70" s="292">
        <v>12</v>
      </c>
      <c r="R70" s="846">
        <v>0</v>
      </c>
      <c r="S70" s="846">
        <v>0</v>
      </c>
      <c r="T70" s="846">
        <v>0</v>
      </c>
      <c r="U70" s="846">
        <v>0</v>
      </c>
      <c r="V70" s="846">
        <v>0</v>
      </c>
      <c r="W70" s="846">
        <v>0</v>
      </c>
      <c r="X70" s="846">
        <v>0</v>
      </c>
      <c r="Y70" s="846">
        <v>0</v>
      </c>
      <c r="Z70" s="846">
        <v>0</v>
      </c>
      <c r="AA70" s="846">
        <v>0</v>
      </c>
      <c r="AB70" s="292"/>
      <c r="AC70" s="292"/>
      <c r="AD70" s="292"/>
      <c r="AE70" s="422"/>
      <c r="AF70" s="406"/>
      <c r="AG70" s="406"/>
      <c r="AH70" s="406"/>
      <c r="AI70" s="406"/>
      <c r="AJ70" s="406"/>
      <c r="AK70" s="406"/>
      <c r="AL70" s="411"/>
      <c r="AM70" s="411"/>
      <c r="AN70" s="411"/>
      <c r="AO70" s="411"/>
      <c r="AP70" s="411"/>
      <c r="AQ70" s="411"/>
      <c r="AR70" s="411"/>
      <c r="AS70" s="293">
        <f>SUM(AE70:AR70)</f>
        <v>0</v>
      </c>
    </row>
    <row r="71" spans="1:45" hidden="1" outlineLevel="1">
      <c r="B71" s="291" t="s">
        <v>265</v>
      </c>
      <c r="C71" s="288" t="s">
        <v>162</v>
      </c>
      <c r="D71" s="846">
        <v>0</v>
      </c>
      <c r="E71" s="846">
        <v>0</v>
      </c>
      <c r="F71" s="846">
        <v>0</v>
      </c>
      <c r="G71" s="846">
        <v>0</v>
      </c>
      <c r="H71" s="846">
        <v>0</v>
      </c>
      <c r="I71" s="846">
        <v>0</v>
      </c>
      <c r="J71" s="846">
        <v>0</v>
      </c>
      <c r="K71" s="846">
        <v>0</v>
      </c>
      <c r="L71" s="846">
        <v>0</v>
      </c>
      <c r="M71" s="846">
        <v>0</v>
      </c>
      <c r="N71" s="846"/>
      <c r="O71" s="846"/>
      <c r="P71" s="846"/>
      <c r="Q71" s="292">
        <f>Q70</f>
        <v>12</v>
      </c>
      <c r="R71" s="846">
        <v>0</v>
      </c>
      <c r="S71" s="846">
        <v>0</v>
      </c>
      <c r="T71" s="846">
        <v>0</v>
      </c>
      <c r="U71" s="846">
        <v>0</v>
      </c>
      <c r="V71" s="846">
        <v>0</v>
      </c>
      <c r="W71" s="846">
        <v>0</v>
      </c>
      <c r="X71" s="846">
        <v>0</v>
      </c>
      <c r="Y71" s="846">
        <v>0</v>
      </c>
      <c r="Z71" s="846">
        <v>0</v>
      </c>
      <c r="AA71" s="846">
        <v>0</v>
      </c>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idden="1" outlineLevel="1">
      <c r="B72" s="312"/>
      <c r="C72" s="302"/>
      <c r="D72" s="850"/>
      <c r="E72" s="850"/>
      <c r="F72" s="850"/>
      <c r="G72" s="850"/>
      <c r="H72" s="850"/>
      <c r="I72" s="850"/>
      <c r="J72" s="850"/>
      <c r="K72" s="850"/>
      <c r="L72" s="850"/>
      <c r="M72" s="850"/>
      <c r="N72" s="850"/>
      <c r="O72" s="850"/>
      <c r="P72" s="850"/>
      <c r="Q72" s="288"/>
      <c r="R72" s="850"/>
      <c r="S72" s="850"/>
      <c r="T72" s="850"/>
      <c r="U72" s="850"/>
      <c r="V72" s="850"/>
      <c r="W72" s="850"/>
      <c r="X72" s="850"/>
      <c r="Y72" s="850"/>
      <c r="Z72" s="850"/>
      <c r="AA72" s="850"/>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846">
        <v>0</v>
      </c>
      <c r="E73" s="846">
        <v>0</v>
      </c>
      <c r="F73" s="846">
        <v>0</v>
      </c>
      <c r="G73" s="846">
        <v>0</v>
      </c>
      <c r="H73" s="846">
        <v>0</v>
      </c>
      <c r="I73" s="846">
        <v>0</v>
      </c>
      <c r="J73" s="846">
        <v>0</v>
      </c>
      <c r="K73" s="846">
        <v>0</v>
      </c>
      <c r="L73" s="846">
        <v>0</v>
      </c>
      <c r="M73" s="846">
        <v>0</v>
      </c>
      <c r="N73" s="846"/>
      <c r="O73" s="846"/>
      <c r="P73" s="846"/>
      <c r="Q73" s="292">
        <v>12</v>
      </c>
      <c r="R73" s="846">
        <v>0</v>
      </c>
      <c r="S73" s="846">
        <v>0</v>
      </c>
      <c r="T73" s="846">
        <v>0</v>
      </c>
      <c r="U73" s="846">
        <v>0</v>
      </c>
      <c r="V73" s="846">
        <v>0</v>
      </c>
      <c r="W73" s="846">
        <v>0</v>
      </c>
      <c r="X73" s="846">
        <v>0</v>
      </c>
      <c r="Y73" s="846">
        <v>0</v>
      </c>
      <c r="Z73" s="846">
        <v>0</v>
      </c>
      <c r="AA73" s="846">
        <v>0</v>
      </c>
      <c r="AB73" s="292"/>
      <c r="AC73" s="292"/>
      <c r="AD73" s="292"/>
      <c r="AE73" s="406"/>
      <c r="AF73" s="406"/>
      <c r="AG73" s="406"/>
      <c r="AH73" s="406"/>
      <c r="AI73" s="406"/>
      <c r="AJ73" s="406"/>
      <c r="AK73" s="406"/>
      <c r="AL73" s="411"/>
      <c r="AM73" s="411"/>
      <c r="AN73" s="411"/>
      <c r="AO73" s="411"/>
      <c r="AP73" s="411"/>
      <c r="AQ73" s="411"/>
      <c r="AR73" s="411"/>
      <c r="AS73" s="293">
        <f>SUM(AE73:AR73)</f>
        <v>0</v>
      </c>
    </row>
    <row r="74" spans="1:45" hidden="1" outlineLevel="1">
      <c r="B74" s="509" t="s">
        <v>265</v>
      </c>
      <c r="C74" s="288" t="s">
        <v>162</v>
      </c>
      <c r="D74" s="846">
        <v>0</v>
      </c>
      <c r="E74" s="846">
        <v>0</v>
      </c>
      <c r="F74" s="846">
        <v>0</v>
      </c>
      <c r="G74" s="846">
        <v>0</v>
      </c>
      <c r="H74" s="846">
        <v>0</v>
      </c>
      <c r="I74" s="846">
        <v>0</v>
      </c>
      <c r="J74" s="846">
        <v>0</v>
      </c>
      <c r="K74" s="846">
        <v>0</v>
      </c>
      <c r="L74" s="846">
        <v>0</v>
      </c>
      <c r="M74" s="846">
        <v>0</v>
      </c>
      <c r="N74" s="846"/>
      <c r="O74" s="846"/>
      <c r="P74" s="846"/>
      <c r="Q74" s="292">
        <f>Q73</f>
        <v>12</v>
      </c>
      <c r="R74" s="846">
        <v>0</v>
      </c>
      <c r="S74" s="846">
        <v>0</v>
      </c>
      <c r="T74" s="846">
        <v>0</v>
      </c>
      <c r="U74" s="846">
        <v>0</v>
      </c>
      <c r="V74" s="846">
        <v>0</v>
      </c>
      <c r="W74" s="846">
        <v>0</v>
      </c>
      <c r="X74" s="846">
        <v>0</v>
      </c>
      <c r="Y74" s="846">
        <v>0</v>
      </c>
      <c r="Z74" s="846">
        <v>0</v>
      </c>
      <c r="AA74" s="846">
        <v>0</v>
      </c>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idden="1" outlineLevel="1">
      <c r="B75" s="509"/>
      <c r="C75" s="302"/>
      <c r="D75" s="850"/>
      <c r="E75" s="850"/>
      <c r="F75" s="850"/>
      <c r="G75" s="850"/>
      <c r="H75" s="850"/>
      <c r="I75" s="850"/>
      <c r="J75" s="850"/>
      <c r="K75" s="850"/>
      <c r="L75" s="850"/>
      <c r="M75" s="850"/>
      <c r="N75" s="850"/>
      <c r="O75" s="850"/>
      <c r="P75" s="850"/>
      <c r="Q75" s="288"/>
      <c r="R75" s="850"/>
      <c r="S75" s="850"/>
      <c r="T75" s="850"/>
      <c r="U75" s="850"/>
      <c r="V75" s="850"/>
      <c r="W75" s="850"/>
      <c r="X75" s="850"/>
      <c r="Y75" s="850"/>
      <c r="Z75" s="850"/>
      <c r="AA75" s="850"/>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846">
        <v>3527753</v>
      </c>
      <c r="E76" s="846">
        <v>3477653</v>
      </c>
      <c r="F76" s="846">
        <v>3477653</v>
      </c>
      <c r="G76" s="846">
        <v>3477653</v>
      </c>
      <c r="H76" s="846">
        <v>3477653</v>
      </c>
      <c r="I76" s="846">
        <v>3477653</v>
      </c>
      <c r="J76" s="846">
        <v>3477653</v>
      </c>
      <c r="K76" s="846">
        <v>3477653</v>
      </c>
      <c r="L76" s="846">
        <v>2951442</v>
      </c>
      <c r="M76" s="846">
        <v>2914969</v>
      </c>
      <c r="N76" s="846"/>
      <c r="O76" s="846"/>
      <c r="P76" s="846"/>
      <c r="Q76" s="292">
        <v>12</v>
      </c>
      <c r="R76" s="846">
        <v>434</v>
      </c>
      <c r="S76" s="846">
        <v>433</v>
      </c>
      <c r="T76" s="846">
        <v>433</v>
      </c>
      <c r="U76" s="846">
        <v>433</v>
      </c>
      <c r="V76" s="846">
        <v>433</v>
      </c>
      <c r="W76" s="846">
        <v>433</v>
      </c>
      <c r="X76" s="846">
        <v>433</v>
      </c>
      <c r="Y76" s="846">
        <v>433</v>
      </c>
      <c r="Z76" s="846">
        <v>325</v>
      </c>
      <c r="AA76" s="846">
        <v>316</v>
      </c>
      <c r="AB76" s="292"/>
      <c r="AC76" s="292"/>
      <c r="AD76" s="292"/>
      <c r="AE76" s="406">
        <v>0</v>
      </c>
      <c r="AF76" s="406">
        <v>0.183</v>
      </c>
      <c r="AG76" s="406">
        <v>0.5</v>
      </c>
      <c r="AH76" s="406">
        <v>0.27600000000000002</v>
      </c>
      <c r="AI76" s="406">
        <v>0.04</v>
      </c>
      <c r="AJ76" s="406">
        <v>0</v>
      </c>
      <c r="AK76" s="406">
        <v>0</v>
      </c>
      <c r="AL76" s="411"/>
      <c r="AM76" s="411"/>
      <c r="AN76" s="411"/>
      <c r="AO76" s="411"/>
      <c r="AP76" s="411"/>
      <c r="AQ76" s="411"/>
      <c r="AR76" s="411"/>
      <c r="AS76" s="293">
        <f>SUM(AE76:AR76)</f>
        <v>0.99900000000000011</v>
      </c>
    </row>
    <row r="77" spans="1:45" hidden="1" outlineLevel="1">
      <c r="B77" s="509" t="s">
        <v>265</v>
      </c>
      <c r="C77" s="288" t="s">
        <v>162</v>
      </c>
      <c r="D77" s="846">
        <v>0</v>
      </c>
      <c r="E77" s="846">
        <v>0</v>
      </c>
      <c r="F77" s="846">
        <v>0</v>
      </c>
      <c r="G77" s="846">
        <v>0</v>
      </c>
      <c r="H77" s="846">
        <v>0</v>
      </c>
      <c r="I77" s="846">
        <v>0</v>
      </c>
      <c r="J77" s="846">
        <v>0</v>
      </c>
      <c r="K77" s="846">
        <v>0</v>
      </c>
      <c r="L77" s="846">
        <v>0</v>
      </c>
      <c r="M77" s="846">
        <v>0</v>
      </c>
      <c r="N77" s="846"/>
      <c r="O77" s="846"/>
      <c r="P77" s="846"/>
      <c r="Q77" s="292">
        <f>Q76</f>
        <v>12</v>
      </c>
      <c r="R77" s="846">
        <v>0</v>
      </c>
      <c r="S77" s="846">
        <v>0</v>
      </c>
      <c r="T77" s="846">
        <v>0</v>
      </c>
      <c r="U77" s="846">
        <v>0</v>
      </c>
      <c r="V77" s="846">
        <v>0</v>
      </c>
      <c r="W77" s="846">
        <v>0</v>
      </c>
      <c r="X77" s="846">
        <v>0</v>
      </c>
      <c r="Y77" s="846">
        <v>0</v>
      </c>
      <c r="Z77" s="846">
        <v>0</v>
      </c>
      <c r="AA77" s="846">
        <v>0</v>
      </c>
      <c r="AB77" s="292"/>
      <c r="AC77" s="292"/>
      <c r="AD77" s="292"/>
      <c r="AE77" s="407">
        <f>AE76</f>
        <v>0</v>
      </c>
      <c r="AF77" s="407">
        <f t="shared" ref="AF77:AR77" si="143">AF76</f>
        <v>0.183</v>
      </c>
      <c r="AG77" s="407">
        <f t="shared" si="143"/>
        <v>0.5</v>
      </c>
      <c r="AH77" s="407">
        <f t="shared" si="143"/>
        <v>0.27600000000000002</v>
      </c>
      <c r="AI77" s="407">
        <f t="shared" si="143"/>
        <v>0.04</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idden="1" outlineLevel="1">
      <c r="B78" s="509"/>
      <c r="C78" s="302"/>
      <c r="D78" s="850"/>
      <c r="E78" s="850"/>
      <c r="F78" s="850"/>
      <c r="G78" s="850"/>
      <c r="H78" s="850"/>
      <c r="I78" s="850"/>
      <c r="J78" s="850"/>
      <c r="K78" s="850"/>
      <c r="L78" s="850"/>
      <c r="M78" s="850"/>
      <c r="N78" s="850"/>
      <c r="O78" s="850"/>
      <c r="P78" s="850"/>
      <c r="Q78" s="288"/>
      <c r="R78" s="850"/>
      <c r="S78" s="850"/>
      <c r="T78" s="850"/>
      <c r="U78" s="850"/>
      <c r="V78" s="850"/>
      <c r="W78" s="850"/>
      <c r="X78" s="850"/>
      <c r="Y78" s="850"/>
      <c r="Z78" s="850"/>
      <c r="AA78" s="850"/>
      <c r="AB78" s="288"/>
      <c r="AC78" s="288"/>
      <c r="AD78" s="288"/>
      <c r="AE78" s="408"/>
      <c r="AF78" s="408"/>
      <c r="AG78" s="408"/>
      <c r="AH78" s="408"/>
      <c r="AI78" s="408"/>
      <c r="AJ78" s="408"/>
      <c r="AK78" s="408"/>
      <c r="AL78" s="408"/>
      <c r="AM78" s="408"/>
      <c r="AN78" s="408"/>
      <c r="AO78" s="408"/>
      <c r="AP78" s="408"/>
      <c r="AQ78" s="408"/>
      <c r="AR78" s="408"/>
      <c r="AS78" s="303"/>
    </row>
    <row r="79" spans="1:45" ht="15.75" hidden="1" outlineLevel="1">
      <c r="B79" s="285" t="s">
        <v>107</v>
      </c>
      <c r="C79" s="286"/>
      <c r="D79" s="853"/>
      <c r="E79" s="853"/>
      <c r="F79" s="853"/>
      <c r="G79" s="853"/>
      <c r="H79" s="853"/>
      <c r="I79" s="853"/>
      <c r="J79" s="853"/>
      <c r="K79" s="853"/>
      <c r="L79" s="853"/>
      <c r="M79" s="853"/>
      <c r="N79" s="853"/>
      <c r="O79" s="853"/>
      <c r="P79" s="853"/>
      <c r="Q79" s="287"/>
      <c r="R79" s="853"/>
      <c r="S79" s="851"/>
      <c r="T79" s="851"/>
      <c r="U79" s="851"/>
      <c r="V79" s="851"/>
      <c r="W79" s="851"/>
      <c r="X79" s="851"/>
      <c r="Y79" s="851"/>
      <c r="Z79" s="851"/>
      <c r="AA79" s="851"/>
      <c r="AB79" s="286"/>
      <c r="AC79" s="286"/>
      <c r="AD79" s="286"/>
      <c r="AE79" s="410"/>
      <c r="AF79" s="410"/>
      <c r="AG79" s="410"/>
      <c r="AH79" s="410"/>
      <c r="AI79" s="410"/>
      <c r="AJ79" s="410"/>
      <c r="AK79" s="410"/>
      <c r="AL79" s="410"/>
      <c r="AM79" s="410"/>
      <c r="AN79" s="410"/>
      <c r="AO79" s="410"/>
      <c r="AP79" s="410"/>
      <c r="AQ79" s="410"/>
      <c r="AR79" s="410"/>
      <c r="AS79" s="289"/>
    </row>
    <row r="80" spans="1:45" hidden="1" outlineLevel="1">
      <c r="A80" s="511">
        <v>14</v>
      </c>
      <c r="B80" s="312" t="s">
        <v>108</v>
      </c>
      <c r="C80" s="288" t="s">
        <v>25</v>
      </c>
      <c r="D80" s="846">
        <v>3472200</v>
      </c>
      <c r="E80" s="846">
        <v>3310504</v>
      </c>
      <c r="F80" s="846">
        <v>3283038</v>
      </c>
      <c r="G80" s="846">
        <v>3258041</v>
      </c>
      <c r="H80" s="846">
        <v>3257821</v>
      </c>
      <c r="I80" s="846">
        <v>3257821</v>
      </c>
      <c r="J80" s="846">
        <v>3238550</v>
      </c>
      <c r="K80" s="846">
        <v>3237814</v>
      </c>
      <c r="L80" s="846">
        <v>2997737</v>
      </c>
      <c r="M80" s="846">
        <v>2996626</v>
      </c>
      <c r="N80" s="846"/>
      <c r="O80" s="846"/>
      <c r="P80" s="846"/>
      <c r="Q80" s="292">
        <v>12</v>
      </c>
      <c r="R80" s="846">
        <v>1039</v>
      </c>
      <c r="S80" s="846">
        <v>1030</v>
      </c>
      <c r="T80" s="846">
        <v>1029</v>
      </c>
      <c r="U80" s="846">
        <v>1028</v>
      </c>
      <c r="V80" s="846">
        <v>1028</v>
      </c>
      <c r="W80" s="846">
        <v>1028</v>
      </c>
      <c r="X80" s="846">
        <v>1027</v>
      </c>
      <c r="Y80" s="846">
        <v>1027</v>
      </c>
      <c r="Z80" s="846">
        <v>1014</v>
      </c>
      <c r="AA80" s="846">
        <v>1013</v>
      </c>
      <c r="AB80" s="292"/>
      <c r="AC80" s="292"/>
      <c r="AD80" s="292"/>
      <c r="AE80" s="406">
        <v>1</v>
      </c>
      <c r="AF80" s="406"/>
      <c r="AG80" s="406"/>
      <c r="AH80" s="406"/>
      <c r="AI80" s="406"/>
      <c r="AJ80" s="406"/>
      <c r="AK80" s="406"/>
      <c r="AL80" s="406"/>
      <c r="AM80" s="406"/>
      <c r="AN80" s="406"/>
      <c r="AO80" s="406"/>
      <c r="AP80" s="406"/>
      <c r="AQ80" s="406"/>
      <c r="AR80" s="406"/>
      <c r="AS80" s="293">
        <f>SUM(AE80:AR80)</f>
        <v>1</v>
      </c>
    </row>
    <row r="81" spans="1:46" hidden="1" outlineLevel="1">
      <c r="B81" s="291" t="s">
        <v>265</v>
      </c>
      <c r="C81" s="288" t="s">
        <v>162</v>
      </c>
      <c r="D81" s="846">
        <v>0</v>
      </c>
      <c r="E81" s="846">
        <v>0</v>
      </c>
      <c r="F81" s="846">
        <v>0</v>
      </c>
      <c r="G81" s="846">
        <v>0</v>
      </c>
      <c r="H81" s="846">
        <v>0</v>
      </c>
      <c r="I81" s="846">
        <v>0</v>
      </c>
      <c r="J81" s="846">
        <v>0</v>
      </c>
      <c r="K81" s="846">
        <v>0</v>
      </c>
      <c r="L81" s="846">
        <v>0</v>
      </c>
      <c r="M81" s="846">
        <v>0</v>
      </c>
      <c r="N81" s="846"/>
      <c r="O81" s="846"/>
      <c r="P81" s="846"/>
      <c r="Q81" s="292">
        <f>Q80</f>
        <v>12</v>
      </c>
      <c r="R81" s="846">
        <v>0</v>
      </c>
      <c r="S81" s="846">
        <v>0</v>
      </c>
      <c r="T81" s="846">
        <v>0</v>
      </c>
      <c r="U81" s="846">
        <v>0</v>
      </c>
      <c r="V81" s="846">
        <v>0</v>
      </c>
      <c r="W81" s="846">
        <v>0</v>
      </c>
      <c r="X81" s="846">
        <v>0</v>
      </c>
      <c r="Y81" s="846">
        <v>0</v>
      </c>
      <c r="Z81" s="846">
        <v>0</v>
      </c>
      <c r="AA81" s="846">
        <v>0</v>
      </c>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idden="1" outlineLevel="1">
      <c r="A82" s="512"/>
      <c r="B82" s="291"/>
      <c r="C82" s="288"/>
      <c r="D82" s="850"/>
      <c r="E82" s="850"/>
      <c r="F82" s="850"/>
      <c r="G82" s="850"/>
      <c r="H82" s="850"/>
      <c r="I82" s="850"/>
      <c r="J82" s="850"/>
      <c r="K82" s="850"/>
      <c r="L82" s="850"/>
      <c r="M82" s="850"/>
      <c r="N82" s="850"/>
      <c r="O82" s="850"/>
      <c r="P82" s="850"/>
      <c r="Q82" s="464"/>
      <c r="R82" s="850"/>
      <c r="S82" s="850"/>
      <c r="T82" s="850"/>
      <c r="U82" s="850"/>
      <c r="V82" s="850"/>
      <c r="W82" s="850"/>
      <c r="X82" s="850"/>
      <c r="Y82" s="850"/>
      <c r="Z82" s="850"/>
      <c r="AA82" s="850"/>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hidden="1" outlineLevel="1">
      <c r="A83" s="512"/>
      <c r="B83" s="285" t="s">
        <v>485</v>
      </c>
      <c r="C83" s="288"/>
      <c r="D83" s="850"/>
      <c r="E83" s="850"/>
      <c r="F83" s="850"/>
      <c r="G83" s="850"/>
      <c r="H83" s="850"/>
      <c r="I83" s="850"/>
      <c r="J83" s="850"/>
      <c r="K83" s="850"/>
      <c r="L83" s="850"/>
      <c r="M83" s="850"/>
      <c r="N83" s="850"/>
      <c r="O83" s="850"/>
      <c r="P83" s="850"/>
      <c r="Q83" s="288"/>
      <c r="R83" s="850"/>
      <c r="S83" s="850"/>
      <c r="T83" s="850"/>
      <c r="U83" s="850"/>
      <c r="V83" s="850"/>
      <c r="W83" s="850"/>
      <c r="X83" s="850"/>
      <c r="Y83" s="850"/>
      <c r="Z83" s="850"/>
      <c r="AA83" s="850"/>
      <c r="AB83" s="288"/>
      <c r="AC83" s="288"/>
      <c r="AD83" s="288"/>
      <c r="AE83" s="408"/>
      <c r="AF83" s="408"/>
      <c r="AG83" s="408"/>
      <c r="AH83" s="408"/>
      <c r="AI83" s="408"/>
      <c r="AJ83" s="408"/>
      <c r="AK83" s="412"/>
      <c r="AL83" s="412"/>
      <c r="AM83" s="412"/>
      <c r="AN83" s="412"/>
      <c r="AO83" s="412"/>
      <c r="AP83" s="412"/>
      <c r="AQ83" s="412"/>
      <c r="AR83" s="412"/>
      <c r="AS83" s="506"/>
      <c r="AT83" s="617"/>
    </row>
    <row r="84" spans="1:46" hidden="1" outlineLevel="1">
      <c r="A84" s="511">
        <v>15</v>
      </c>
      <c r="B84" s="291" t="s">
        <v>490</v>
      </c>
      <c r="C84" s="288" t="s">
        <v>25</v>
      </c>
      <c r="D84" s="846">
        <v>0</v>
      </c>
      <c r="E84" s="846">
        <v>0</v>
      </c>
      <c r="F84" s="846">
        <v>0</v>
      </c>
      <c r="G84" s="846">
        <v>0</v>
      </c>
      <c r="H84" s="846">
        <v>0</v>
      </c>
      <c r="I84" s="846">
        <v>0</v>
      </c>
      <c r="J84" s="846">
        <v>0</v>
      </c>
      <c r="K84" s="846">
        <v>0</v>
      </c>
      <c r="L84" s="846">
        <v>0</v>
      </c>
      <c r="M84" s="846">
        <v>0</v>
      </c>
      <c r="N84" s="846"/>
      <c r="O84" s="846"/>
      <c r="P84" s="846"/>
      <c r="Q84" s="292">
        <v>0</v>
      </c>
      <c r="R84" s="846">
        <v>0</v>
      </c>
      <c r="S84" s="846">
        <v>0</v>
      </c>
      <c r="T84" s="846">
        <v>0</v>
      </c>
      <c r="U84" s="846">
        <v>0</v>
      </c>
      <c r="V84" s="846">
        <v>0</v>
      </c>
      <c r="W84" s="846">
        <v>0</v>
      </c>
      <c r="X84" s="846">
        <v>0</v>
      </c>
      <c r="Y84" s="846">
        <v>0</v>
      </c>
      <c r="Z84" s="846">
        <v>0</v>
      </c>
      <c r="AA84" s="846">
        <v>0</v>
      </c>
      <c r="AB84" s="292"/>
      <c r="AC84" s="292"/>
      <c r="AD84" s="292"/>
      <c r="AE84" s="406"/>
      <c r="AF84" s="406"/>
      <c r="AG84" s="406"/>
      <c r="AH84" s="406"/>
      <c r="AI84" s="406"/>
      <c r="AJ84" s="406"/>
      <c r="AK84" s="406"/>
      <c r="AL84" s="406"/>
      <c r="AM84" s="406"/>
      <c r="AN84" s="406"/>
      <c r="AO84" s="406"/>
      <c r="AP84" s="406"/>
      <c r="AQ84" s="406"/>
      <c r="AR84" s="406"/>
      <c r="AS84" s="293">
        <f>SUM(AE84:AR84)</f>
        <v>0</v>
      </c>
    </row>
    <row r="85" spans="1:46" hidden="1" outlineLevel="1">
      <c r="B85" s="291" t="s">
        <v>265</v>
      </c>
      <c r="C85" s="288" t="s">
        <v>162</v>
      </c>
      <c r="D85" s="846">
        <v>0</v>
      </c>
      <c r="E85" s="846">
        <v>0</v>
      </c>
      <c r="F85" s="846">
        <v>0</v>
      </c>
      <c r="G85" s="846">
        <v>0</v>
      </c>
      <c r="H85" s="846">
        <v>0</v>
      </c>
      <c r="I85" s="846">
        <v>0</v>
      </c>
      <c r="J85" s="846">
        <v>0</v>
      </c>
      <c r="K85" s="846">
        <v>0</v>
      </c>
      <c r="L85" s="846">
        <v>0</v>
      </c>
      <c r="M85" s="846">
        <v>0</v>
      </c>
      <c r="N85" s="846"/>
      <c r="O85" s="846"/>
      <c r="P85" s="846"/>
      <c r="Q85" s="292">
        <f>Q84</f>
        <v>0</v>
      </c>
      <c r="R85" s="846">
        <v>0</v>
      </c>
      <c r="S85" s="846">
        <v>0</v>
      </c>
      <c r="T85" s="846">
        <v>0</v>
      </c>
      <c r="U85" s="846">
        <v>0</v>
      </c>
      <c r="V85" s="846">
        <v>0</v>
      </c>
      <c r="W85" s="846">
        <v>0</v>
      </c>
      <c r="X85" s="846">
        <v>0</v>
      </c>
      <c r="Y85" s="846">
        <v>0</v>
      </c>
      <c r="Z85" s="846">
        <v>0</v>
      </c>
      <c r="AA85" s="846">
        <v>0</v>
      </c>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idden="1" outlineLevel="1">
      <c r="B86" s="312"/>
      <c r="C86" s="302"/>
      <c r="D86" s="850"/>
      <c r="E86" s="850"/>
      <c r="F86" s="850"/>
      <c r="G86" s="850"/>
      <c r="H86" s="850"/>
      <c r="I86" s="850"/>
      <c r="J86" s="850"/>
      <c r="K86" s="850"/>
      <c r="L86" s="850"/>
      <c r="M86" s="850"/>
      <c r="N86" s="850"/>
      <c r="O86" s="850"/>
      <c r="P86" s="850"/>
      <c r="Q86" s="288"/>
      <c r="R86" s="850"/>
      <c r="S86" s="850"/>
      <c r="T86" s="850"/>
      <c r="U86" s="850"/>
      <c r="V86" s="850"/>
      <c r="W86" s="850"/>
      <c r="X86" s="850"/>
      <c r="Y86" s="850"/>
      <c r="Z86" s="850"/>
      <c r="AA86" s="850"/>
      <c r="AB86" s="288"/>
      <c r="AC86" s="288"/>
      <c r="AD86" s="288"/>
      <c r="AE86" s="408"/>
      <c r="AF86" s="408"/>
      <c r="AG86" s="408"/>
      <c r="AH86" s="408"/>
      <c r="AI86" s="408"/>
      <c r="AJ86" s="408"/>
      <c r="AK86" s="408"/>
      <c r="AL86" s="408"/>
      <c r="AM86" s="408"/>
      <c r="AN86" s="408"/>
      <c r="AO86" s="408"/>
      <c r="AP86" s="408"/>
      <c r="AQ86" s="408"/>
      <c r="AR86" s="408"/>
      <c r="AS86" s="303"/>
    </row>
    <row r="87" spans="1:46" s="280" customFormat="1" hidden="1" outlineLevel="1">
      <c r="A87" s="511">
        <v>16</v>
      </c>
      <c r="B87" s="321" t="s">
        <v>486</v>
      </c>
      <c r="C87" s="288" t="s">
        <v>25</v>
      </c>
      <c r="D87" s="846">
        <v>0</v>
      </c>
      <c r="E87" s="846">
        <v>0</v>
      </c>
      <c r="F87" s="846">
        <v>0</v>
      </c>
      <c r="G87" s="846">
        <v>0</v>
      </c>
      <c r="H87" s="846">
        <v>0</v>
      </c>
      <c r="I87" s="846">
        <v>0</v>
      </c>
      <c r="J87" s="846">
        <v>0</v>
      </c>
      <c r="K87" s="846">
        <v>0</v>
      </c>
      <c r="L87" s="846">
        <v>0</v>
      </c>
      <c r="M87" s="846">
        <v>0</v>
      </c>
      <c r="N87" s="846"/>
      <c r="O87" s="846"/>
      <c r="P87" s="846"/>
      <c r="Q87" s="292">
        <v>0</v>
      </c>
      <c r="R87" s="846">
        <v>0</v>
      </c>
      <c r="S87" s="846">
        <v>0</v>
      </c>
      <c r="T87" s="846">
        <v>0</v>
      </c>
      <c r="U87" s="846">
        <v>0</v>
      </c>
      <c r="V87" s="846">
        <v>0</v>
      </c>
      <c r="W87" s="846">
        <v>0</v>
      </c>
      <c r="X87" s="846">
        <v>0</v>
      </c>
      <c r="Y87" s="846">
        <v>0</v>
      </c>
      <c r="Z87" s="846">
        <v>0</v>
      </c>
      <c r="AA87" s="846">
        <v>0</v>
      </c>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idden="1" outlineLevel="1">
      <c r="A88" s="511"/>
      <c r="B88" s="321" t="s">
        <v>265</v>
      </c>
      <c r="C88" s="288" t="s">
        <v>162</v>
      </c>
      <c r="D88" s="846">
        <v>0</v>
      </c>
      <c r="E88" s="846">
        <v>0</v>
      </c>
      <c r="F88" s="846">
        <v>0</v>
      </c>
      <c r="G88" s="846">
        <v>0</v>
      </c>
      <c r="H88" s="846">
        <v>0</v>
      </c>
      <c r="I88" s="846">
        <v>0</v>
      </c>
      <c r="J88" s="846">
        <v>0</v>
      </c>
      <c r="K88" s="846">
        <v>0</v>
      </c>
      <c r="L88" s="846">
        <v>0</v>
      </c>
      <c r="M88" s="846">
        <v>0</v>
      </c>
      <c r="N88" s="846"/>
      <c r="O88" s="846"/>
      <c r="P88" s="846"/>
      <c r="Q88" s="292">
        <f>Q87</f>
        <v>0</v>
      </c>
      <c r="R88" s="846">
        <v>0</v>
      </c>
      <c r="S88" s="846">
        <v>0</v>
      </c>
      <c r="T88" s="846">
        <v>0</v>
      </c>
      <c r="U88" s="846">
        <v>0</v>
      </c>
      <c r="V88" s="846">
        <v>0</v>
      </c>
      <c r="W88" s="846">
        <v>0</v>
      </c>
      <c r="X88" s="846">
        <v>0</v>
      </c>
      <c r="Y88" s="846">
        <v>0</v>
      </c>
      <c r="Z88" s="846">
        <v>0</v>
      </c>
      <c r="AA88" s="846">
        <v>0</v>
      </c>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idden="1" outlineLevel="1">
      <c r="A89" s="511"/>
      <c r="B89" s="321"/>
      <c r="C89" s="288"/>
      <c r="D89" s="850"/>
      <c r="E89" s="850"/>
      <c r="F89" s="850"/>
      <c r="G89" s="850"/>
      <c r="H89" s="850"/>
      <c r="I89" s="850"/>
      <c r="J89" s="850"/>
      <c r="K89" s="850"/>
      <c r="L89" s="850"/>
      <c r="M89" s="850"/>
      <c r="N89" s="850"/>
      <c r="O89" s="850"/>
      <c r="P89" s="850"/>
      <c r="Q89" s="288"/>
      <c r="R89" s="850"/>
      <c r="S89" s="850"/>
      <c r="T89" s="850"/>
      <c r="U89" s="850"/>
      <c r="V89" s="850"/>
      <c r="W89" s="850"/>
      <c r="X89" s="850"/>
      <c r="Y89" s="850"/>
      <c r="Z89" s="850"/>
      <c r="AA89" s="850"/>
      <c r="AB89" s="288"/>
      <c r="AC89" s="288"/>
      <c r="AD89" s="288"/>
      <c r="AE89" s="408"/>
      <c r="AF89" s="408"/>
      <c r="AG89" s="408"/>
      <c r="AH89" s="408"/>
      <c r="AI89" s="408"/>
      <c r="AJ89" s="408"/>
      <c r="AK89" s="412"/>
      <c r="AL89" s="412"/>
      <c r="AM89" s="412"/>
      <c r="AN89" s="412"/>
      <c r="AO89" s="412"/>
      <c r="AP89" s="412"/>
      <c r="AQ89" s="412"/>
      <c r="AR89" s="412"/>
      <c r="AS89" s="310"/>
    </row>
    <row r="90" spans="1:46" ht="15.75" hidden="1" outlineLevel="1">
      <c r="B90" s="508" t="s">
        <v>491</v>
      </c>
      <c r="C90" s="317"/>
      <c r="D90" s="853"/>
      <c r="E90" s="851"/>
      <c r="F90" s="851"/>
      <c r="G90" s="851"/>
      <c r="H90" s="851"/>
      <c r="I90" s="851"/>
      <c r="J90" s="851"/>
      <c r="K90" s="851"/>
      <c r="L90" s="851"/>
      <c r="M90" s="851"/>
      <c r="N90" s="851"/>
      <c r="O90" s="851"/>
      <c r="P90" s="851"/>
      <c r="Q90" s="287"/>
      <c r="R90" s="851"/>
      <c r="S90" s="851"/>
      <c r="T90" s="851"/>
      <c r="U90" s="851"/>
      <c r="V90" s="851"/>
      <c r="W90" s="851"/>
      <c r="X90" s="851"/>
      <c r="Y90" s="851"/>
      <c r="Z90" s="851"/>
      <c r="AA90" s="851"/>
      <c r="AB90" s="286"/>
      <c r="AC90" s="286"/>
      <c r="AD90" s="286"/>
      <c r="AE90" s="410"/>
      <c r="AF90" s="410"/>
      <c r="AG90" s="410"/>
      <c r="AH90" s="410"/>
      <c r="AI90" s="410"/>
      <c r="AJ90" s="410"/>
      <c r="AK90" s="410"/>
      <c r="AL90" s="410"/>
      <c r="AM90" s="410"/>
      <c r="AN90" s="410"/>
      <c r="AO90" s="410"/>
      <c r="AP90" s="410"/>
      <c r="AQ90" s="410"/>
      <c r="AR90" s="410"/>
      <c r="AS90" s="289"/>
    </row>
    <row r="91" spans="1:46" hidden="1" outlineLevel="1">
      <c r="A91" s="511">
        <v>17</v>
      </c>
      <c r="B91" s="509" t="s">
        <v>112</v>
      </c>
      <c r="C91" s="288" t="s">
        <v>25</v>
      </c>
      <c r="D91" s="846">
        <v>0</v>
      </c>
      <c r="E91" s="846">
        <v>0</v>
      </c>
      <c r="F91" s="846">
        <v>0</v>
      </c>
      <c r="G91" s="846">
        <v>0</v>
      </c>
      <c r="H91" s="846">
        <v>0</v>
      </c>
      <c r="I91" s="846">
        <v>0</v>
      </c>
      <c r="J91" s="846">
        <v>0</v>
      </c>
      <c r="K91" s="846">
        <v>0</v>
      </c>
      <c r="L91" s="846">
        <v>0</v>
      </c>
      <c r="M91" s="846">
        <v>0</v>
      </c>
      <c r="N91" s="846"/>
      <c r="O91" s="846"/>
      <c r="P91" s="846"/>
      <c r="Q91" s="292">
        <v>12</v>
      </c>
      <c r="R91" s="846">
        <v>0</v>
      </c>
      <c r="S91" s="846">
        <v>0</v>
      </c>
      <c r="T91" s="846">
        <v>0</v>
      </c>
      <c r="U91" s="846">
        <v>0</v>
      </c>
      <c r="V91" s="846">
        <v>0</v>
      </c>
      <c r="W91" s="846">
        <v>0</v>
      </c>
      <c r="X91" s="846">
        <v>0</v>
      </c>
      <c r="Y91" s="846">
        <v>0</v>
      </c>
      <c r="Z91" s="846">
        <v>0</v>
      </c>
      <c r="AA91" s="846">
        <v>0</v>
      </c>
      <c r="AB91" s="292"/>
      <c r="AC91" s="292"/>
      <c r="AD91" s="292"/>
      <c r="AE91" s="422"/>
      <c r="AF91" s="406"/>
      <c r="AG91" s="406"/>
      <c r="AH91" s="406"/>
      <c r="AI91" s="406"/>
      <c r="AJ91" s="406"/>
      <c r="AK91" s="406"/>
      <c r="AL91" s="411"/>
      <c r="AM91" s="411"/>
      <c r="AN91" s="411"/>
      <c r="AO91" s="411"/>
      <c r="AP91" s="411"/>
      <c r="AQ91" s="411"/>
      <c r="AR91" s="411"/>
      <c r="AS91" s="293">
        <f>SUM(AE91:AR91)</f>
        <v>0</v>
      </c>
    </row>
    <row r="92" spans="1:46" hidden="1" outlineLevel="1">
      <c r="B92" s="291" t="s">
        <v>265</v>
      </c>
      <c r="C92" s="288" t="s">
        <v>162</v>
      </c>
      <c r="D92" s="846">
        <v>0</v>
      </c>
      <c r="E92" s="846">
        <v>0</v>
      </c>
      <c r="F92" s="846">
        <v>0</v>
      </c>
      <c r="G92" s="846">
        <v>0</v>
      </c>
      <c r="H92" s="846">
        <v>0</v>
      </c>
      <c r="I92" s="846">
        <v>0</v>
      </c>
      <c r="J92" s="846">
        <v>0</v>
      </c>
      <c r="K92" s="846">
        <v>0</v>
      </c>
      <c r="L92" s="846">
        <v>0</v>
      </c>
      <c r="M92" s="846">
        <v>0</v>
      </c>
      <c r="N92" s="846"/>
      <c r="O92" s="846"/>
      <c r="P92" s="846"/>
      <c r="Q92" s="292">
        <f>Q91</f>
        <v>12</v>
      </c>
      <c r="R92" s="846">
        <v>0</v>
      </c>
      <c r="S92" s="846">
        <v>0</v>
      </c>
      <c r="T92" s="846">
        <v>0</v>
      </c>
      <c r="U92" s="846">
        <v>0</v>
      </c>
      <c r="V92" s="846">
        <v>0</v>
      </c>
      <c r="W92" s="846">
        <v>0</v>
      </c>
      <c r="X92" s="846">
        <v>0</v>
      </c>
      <c r="Y92" s="846">
        <v>0</v>
      </c>
      <c r="Z92" s="846">
        <v>0</v>
      </c>
      <c r="AA92" s="846">
        <v>0</v>
      </c>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idden="1" outlineLevel="1">
      <c r="B93" s="291"/>
      <c r="C93" s="288"/>
      <c r="D93" s="850"/>
      <c r="E93" s="850"/>
      <c r="F93" s="850"/>
      <c r="G93" s="850"/>
      <c r="H93" s="850"/>
      <c r="I93" s="850"/>
      <c r="J93" s="850"/>
      <c r="K93" s="850"/>
      <c r="L93" s="850"/>
      <c r="M93" s="850"/>
      <c r="N93" s="850"/>
      <c r="O93" s="850"/>
      <c r="P93" s="850"/>
      <c r="Q93" s="288"/>
      <c r="R93" s="850"/>
      <c r="S93" s="850"/>
      <c r="T93" s="850"/>
      <c r="U93" s="850"/>
      <c r="V93" s="850"/>
      <c r="W93" s="850"/>
      <c r="X93" s="850"/>
      <c r="Y93" s="850"/>
      <c r="Z93" s="850"/>
      <c r="AA93" s="850"/>
      <c r="AB93" s="288"/>
      <c r="AC93" s="288"/>
      <c r="AD93" s="288"/>
      <c r="AE93" s="418"/>
      <c r="AF93" s="421"/>
      <c r="AG93" s="421"/>
      <c r="AH93" s="421"/>
      <c r="AI93" s="421"/>
      <c r="AJ93" s="421"/>
      <c r="AK93" s="421"/>
      <c r="AL93" s="421"/>
      <c r="AM93" s="421"/>
      <c r="AN93" s="421"/>
      <c r="AO93" s="421"/>
      <c r="AP93" s="421"/>
      <c r="AQ93" s="421"/>
      <c r="AR93" s="421"/>
      <c r="AS93" s="303"/>
    </row>
    <row r="94" spans="1:46" hidden="1" outlineLevel="1">
      <c r="A94" s="511">
        <v>18</v>
      </c>
      <c r="B94" s="509" t="s">
        <v>109</v>
      </c>
      <c r="C94" s="288" t="s">
        <v>25</v>
      </c>
      <c r="D94" s="846">
        <v>1137198</v>
      </c>
      <c r="E94" s="846">
        <v>1137198</v>
      </c>
      <c r="F94" s="846">
        <v>1137198</v>
      </c>
      <c r="G94" s="846">
        <v>1137198</v>
      </c>
      <c r="H94" s="846">
        <v>1137198</v>
      </c>
      <c r="I94" s="846">
        <v>1137198</v>
      </c>
      <c r="J94" s="846">
        <v>1137198</v>
      </c>
      <c r="K94" s="846">
        <v>1137198</v>
      </c>
      <c r="L94" s="846">
        <v>1137198</v>
      </c>
      <c r="M94" s="846">
        <v>1137198</v>
      </c>
      <c r="N94" s="846"/>
      <c r="O94" s="846"/>
      <c r="P94" s="846"/>
      <c r="Q94" s="292">
        <v>12</v>
      </c>
      <c r="R94" s="846">
        <v>89</v>
      </c>
      <c r="S94" s="846">
        <v>89</v>
      </c>
      <c r="T94" s="846">
        <v>89</v>
      </c>
      <c r="U94" s="846">
        <v>89</v>
      </c>
      <c r="V94" s="846">
        <v>89</v>
      </c>
      <c r="W94" s="846">
        <v>89</v>
      </c>
      <c r="X94" s="846">
        <v>89</v>
      </c>
      <c r="Y94" s="846">
        <v>89</v>
      </c>
      <c r="Z94" s="846">
        <v>89</v>
      </c>
      <c r="AA94" s="846">
        <v>89</v>
      </c>
      <c r="AB94" s="292"/>
      <c r="AC94" s="292"/>
      <c r="AD94" s="292"/>
      <c r="AE94" s="422"/>
      <c r="AF94" s="406"/>
      <c r="AG94" s="406">
        <v>1</v>
      </c>
      <c r="AH94" s="406"/>
      <c r="AI94" s="406"/>
      <c r="AJ94" s="406"/>
      <c r="AK94" s="406"/>
      <c r="AL94" s="411"/>
      <c r="AM94" s="411"/>
      <c r="AN94" s="411"/>
      <c r="AO94" s="411"/>
      <c r="AP94" s="411"/>
      <c r="AQ94" s="411"/>
      <c r="AR94" s="411"/>
      <c r="AS94" s="293">
        <f>SUM(AE94:AR94)</f>
        <v>1</v>
      </c>
    </row>
    <row r="95" spans="1:46" hidden="1" outlineLevel="1">
      <c r="B95" s="291" t="s">
        <v>265</v>
      </c>
      <c r="C95" s="288" t="s">
        <v>162</v>
      </c>
      <c r="D95" s="846">
        <v>0</v>
      </c>
      <c r="E95" s="846">
        <v>0</v>
      </c>
      <c r="F95" s="846">
        <v>0</v>
      </c>
      <c r="G95" s="846">
        <v>0</v>
      </c>
      <c r="H95" s="846">
        <v>0</v>
      </c>
      <c r="I95" s="846">
        <v>0</v>
      </c>
      <c r="J95" s="846">
        <v>0</v>
      </c>
      <c r="K95" s="846">
        <v>0</v>
      </c>
      <c r="L95" s="846">
        <v>0</v>
      </c>
      <c r="M95" s="846">
        <v>0</v>
      </c>
      <c r="N95" s="846"/>
      <c r="O95" s="846"/>
      <c r="P95" s="846"/>
      <c r="Q95" s="292">
        <f>Q94</f>
        <v>12</v>
      </c>
      <c r="R95" s="846">
        <v>0</v>
      </c>
      <c r="S95" s="846">
        <v>0</v>
      </c>
      <c r="T95" s="846">
        <v>0</v>
      </c>
      <c r="U95" s="846">
        <v>0</v>
      </c>
      <c r="V95" s="846">
        <v>0</v>
      </c>
      <c r="W95" s="846">
        <v>0</v>
      </c>
      <c r="X95" s="846">
        <v>0</v>
      </c>
      <c r="Y95" s="846">
        <v>0</v>
      </c>
      <c r="Z95" s="846">
        <v>0</v>
      </c>
      <c r="AA95" s="846">
        <v>0</v>
      </c>
      <c r="AB95" s="292"/>
      <c r="AC95" s="292"/>
      <c r="AD95" s="292"/>
      <c r="AE95" s="407">
        <f>AE94</f>
        <v>0</v>
      </c>
      <c r="AF95" s="407">
        <f t="shared" ref="AF95" si="161">AF94</f>
        <v>0</v>
      </c>
      <c r="AG95" s="407">
        <f t="shared" ref="AG95" si="162">AG94</f>
        <v>1</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idden="1" outlineLevel="1">
      <c r="B96" s="319"/>
      <c r="C96" s="288"/>
      <c r="D96" s="850"/>
      <c r="E96" s="850"/>
      <c r="F96" s="850"/>
      <c r="G96" s="850"/>
      <c r="H96" s="850"/>
      <c r="I96" s="850"/>
      <c r="J96" s="850"/>
      <c r="K96" s="850"/>
      <c r="L96" s="850"/>
      <c r="M96" s="850"/>
      <c r="N96" s="850"/>
      <c r="O96" s="850"/>
      <c r="P96" s="850"/>
      <c r="Q96" s="288"/>
      <c r="R96" s="850"/>
      <c r="S96" s="850"/>
      <c r="T96" s="850"/>
      <c r="U96" s="850"/>
      <c r="V96" s="850"/>
      <c r="W96" s="850"/>
      <c r="X96" s="850"/>
      <c r="Y96" s="850"/>
      <c r="Z96" s="850"/>
      <c r="AA96" s="850"/>
      <c r="AB96" s="288"/>
      <c r="AC96" s="288"/>
      <c r="AD96" s="288"/>
      <c r="AE96" s="419"/>
      <c r="AF96" s="420"/>
      <c r="AG96" s="420"/>
      <c r="AH96" s="420"/>
      <c r="AI96" s="420"/>
      <c r="AJ96" s="420"/>
      <c r="AK96" s="420"/>
      <c r="AL96" s="420"/>
      <c r="AM96" s="420"/>
      <c r="AN96" s="420"/>
      <c r="AO96" s="420"/>
      <c r="AP96" s="420"/>
      <c r="AQ96" s="420"/>
      <c r="AR96" s="420"/>
      <c r="AS96" s="294"/>
    </row>
    <row r="97" spans="1:45" hidden="1" outlineLevel="1">
      <c r="A97" s="511">
        <v>19</v>
      </c>
      <c r="B97" s="509" t="s">
        <v>111</v>
      </c>
      <c r="C97" s="288" t="s">
        <v>25</v>
      </c>
      <c r="D97" s="846">
        <v>0</v>
      </c>
      <c r="E97" s="846">
        <v>0</v>
      </c>
      <c r="F97" s="846">
        <v>0</v>
      </c>
      <c r="G97" s="846">
        <v>0</v>
      </c>
      <c r="H97" s="846">
        <v>0</v>
      </c>
      <c r="I97" s="846">
        <v>0</v>
      </c>
      <c r="J97" s="846">
        <v>0</v>
      </c>
      <c r="K97" s="846">
        <v>0</v>
      </c>
      <c r="L97" s="846">
        <v>0</v>
      </c>
      <c r="M97" s="846">
        <v>0</v>
      </c>
      <c r="N97" s="846"/>
      <c r="O97" s="846"/>
      <c r="P97" s="846"/>
      <c r="Q97" s="292">
        <v>12</v>
      </c>
      <c r="R97" s="846">
        <v>0</v>
      </c>
      <c r="S97" s="846">
        <v>0</v>
      </c>
      <c r="T97" s="846">
        <v>0</v>
      </c>
      <c r="U97" s="846">
        <v>0</v>
      </c>
      <c r="V97" s="846">
        <v>0</v>
      </c>
      <c r="W97" s="846">
        <v>0</v>
      </c>
      <c r="X97" s="846">
        <v>0</v>
      </c>
      <c r="Y97" s="846">
        <v>0</v>
      </c>
      <c r="Z97" s="846">
        <v>0</v>
      </c>
      <c r="AA97" s="846">
        <v>0</v>
      </c>
      <c r="AB97" s="292"/>
      <c r="AC97" s="292"/>
      <c r="AD97" s="292"/>
      <c r="AE97" s="422"/>
      <c r="AF97" s="406"/>
      <c r="AG97" s="406"/>
      <c r="AH97" s="406"/>
      <c r="AI97" s="406"/>
      <c r="AJ97" s="406"/>
      <c r="AK97" s="406"/>
      <c r="AL97" s="411"/>
      <c r="AM97" s="411"/>
      <c r="AN97" s="411"/>
      <c r="AO97" s="411"/>
      <c r="AP97" s="411"/>
      <c r="AQ97" s="411"/>
      <c r="AR97" s="411"/>
      <c r="AS97" s="293">
        <f>SUM(AE97:AR97)</f>
        <v>0</v>
      </c>
    </row>
    <row r="98" spans="1:45" hidden="1" outlineLevel="1">
      <c r="B98" s="291" t="s">
        <v>265</v>
      </c>
      <c r="C98" s="288" t="s">
        <v>162</v>
      </c>
      <c r="D98" s="846">
        <v>0</v>
      </c>
      <c r="E98" s="846">
        <v>0</v>
      </c>
      <c r="F98" s="846">
        <v>0</v>
      </c>
      <c r="G98" s="846">
        <v>0</v>
      </c>
      <c r="H98" s="846">
        <v>0</v>
      </c>
      <c r="I98" s="846">
        <v>0</v>
      </c>
      <c r="J98" s="846">
        <v>0</v>
      </c>
      <c r="K98" s="846">
        <v>0</v>
      </c>
      <c r="L98" s="846">
        <v>0</v>
      </c>
      <c r="M98" s="846">
        <v>0</v>
      </c>
      <c r="N98" s="846"/>
      <c r="O98" s="846"/>
      <c r="P98" s="846"/>
      <c r="Q98" s="292">
        <f>Q97</f>
        <v>12</v>
      </c>
      <c r="R98" s="846">
        <v>0</v>
      </c>
      <c r="S98" s="846">
        <v>0</v>
      </c>
      <c r="T98" s="846">
        <v>0</v>
      </c>
      <c r="U98" s="846">
        <v>0</v>
      </c>
      <c r="V98" s="846">
        <v>0</v>
      </c>
      <c r="W98" s="846">
        <v>0</v>
      </c>
      <c r="X98" s="846">
        <v>0</v>
      </c>
      <c r="Y98" s="846">
        <v>0</v>
      </c>
      <c r="Z98" s="846">
        <v>0</v>
      </c>
      <c r="AA98" s="846">
        <v>0</v>
      </c>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idden="1" outlineLevel="1">
      <c r="B99" s="319"/>
      <c r="C99" s="288"/>
      <c r="D99" s="850"/>
      <c r="E99" s="850"/>
      <c r="F99" s="850"/>
      <c r="G99" s="850"/>
      <c r="H99" s="850"/>
      <c r="I99" s="850"/>
      <c r="J99" s="850"/>
      <c r="K99" s="850"/>
      <c r="L99" s="850"/>
      <c r="M99" s="850"/>
      <c r="N99" s="850"/>
      <c r="O99" s="850"/>
      <c r="P99" s="850"/>
      <c r="Q99" s="288"/>
      <c r="R99" s="850"/>
      <c r="S99" s="850"/>
      <c r="T99" s="850"/>
      <c r="U99" s="850"/>
      <c r="V99" s="850"/>
      <c r="W99" s="850"/>
      <c r="X99" s="850"/>
      <c r="Y99" s="850"/>
      <c r="Z99" s="850"/>
      <c r="AA99" s="850"/>
      <c r="AB99" s="288"/>
      <c r="AC99" s="288"/>
      <c r="AD99" s="288"/>
      <c r="AE99" s="408"/>
      <c r="AF99" s="408"/>
      <c r="AG99" s="408"/>
      <c r="AH99" s="408"/>
      <c r="AI99" s="408"/>
      <c r="AJ99" s="408"/>
      <c r="AK99" s="408"/>
      <c r="AL99" s="408"/>
      <c r="AM99" s="408"/>
      <c r="AN99" s="408"/>
      <c r="AO99" s="408"/>
      <c r="AP99" s="408"/>
      <c r="AQ99" s="408"/>
      <c r="AR99" s="408"/>
      <c r="AS99" s="303"/>
    </row>
    <row r="100" spans="1:45" hidden="1" outlineLevel="1">
      <c r="A100" s="511">
        <v>20</v>
      </c>
      <c r="B100" s="509" t="s">
        <v>110</v>
      </c>
      <c r="C100" s="288" t="s">
        <v>25</v>
      </c>
      <c r="D100" s="846">
        <v>0</v>
      </c>
      <c r="E100" s="846">
        <v>0</v>
      </c>
      <c r="F100" s="846">
        <v>0</v>
      </c>
      <c r="G100" s="846">
        <v>0</v>
      </c>
      <c r="H100" s="846">
        <v>0</v>
      </c>
      <c r="I100" s="846">
        <v>0</v>
      </c>
      <c r="J100" s="846">
        <v>0</v>
      </c>
      <c r="K100" s="846">
        <v>0</v>
      </c>
      <c r="L100" s="846">
        <v>0</v>
      </c>
      <c r="M100" s="846">
        <v>0</v>
      </c>
      <c r="N100" s="846"/>
      <c r="O100" s="846"/>
      <c r="P100" s="846"/>
      <c r="Q100" s="292">
        <v>12</v>
      </c>
      <c r="R100" s="846">
        <v>0</v>
      </c>
      <c r="S100" s="846">
        <v>0</v>
      </c>
      <c r="T100" s="846">
        <v>0</v>
      </c>
      <c r="U100" s="846">
        <v>0</v>
      </c>
      <c r="V100" s="846">
        <v>0</v>
      </c>
      <c r="W100" s="846">
        <v>0</v>
      </c>
      <c r="X100" s="846">
        <v>0</v>
      </c>
      <c r="Y100" s="846">
        <v>0</v>
      </c>
      <c r="Z100" s="846">
        <v>0</v>
      </c>
      <c r="AA100" s="846">
        <v>0</v>
      </c>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idden="1" outlineLevel="1">
      <c r="B101" s="291" t="s">
        <v>265</v>
      </c>
      <c r="C101" s="288" t="s">
        <v>162</v>
      </c>
      <c r="D101" s="846">
        <v>0</v>
      </c>
      <c r="E101" s="846">
        <v>0</v>
      </c>
      <c r="F101" s="846">
        <v>0</v>
      </c>
      <c r="G101" s="846">
        <v>0</v>
      </c>
      <c r="H101" s="846">
        <v>0</v>
      </c>
      <c r="I101" s="846">
        <v>0</v>
      </c>
      <c r="J101" s="846">
        <v>0</v>
      </c>
      <c r="K101" s="846">
        <v>0</v>
      </c>
      <c r="L101" s="846">
        <v>0</v>
      </c>
      <c r="M101" s="846">
        <v>0</v>
      </c>
      <c r="N101" s="846"/>
      <c r="O101" s="846"/>
      <c r="P101" s="846"/>
      <c r="Q101" s="292">
        <f>Q100</f>
        <v>12</v>
      </c>
      <c r="R101" s="846">
        <v>0</v>
      </c>
      <c r="S101" s="846">
        <v>0</v>
      </c>
      <c r="T101" s="846">
        <v>0</v>
      </c>
      <c r="U101" s="846">
        <v>0</v>
      </c>
      <c r="V101" s="846">
        <v>0</v>
      </c>
      <c r="W101" s="846">
        <v>0</v>
      </c>
      <c r="X101" s="846">
        <v>0</v>
      </c>
      <c r="Y101" s="846">
        <v>0</v>
      </c>
      <c r="Z101" s="846">
        <v>0</v>
      </c>
      <c r="AA101" s="846">
        <v>0</v>
      </c>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hidden="1" outlineLevel="1">
      <c r="B102" s="320"/>
      <c r="C102" s="297"/>
      <c r="D102" s="850"/>
      <c r="E102" s="850"/>
      <c r="F102" s="850"/>
      <c r="G102" s="850"/>
      <c r="H102" s="850"/>
      <c r="I102" s="850"/>
      <c r="J102" s="850"/>
      <c r="K102" s="850"/>
      <c r="L102" s="850"/>
      <c r="M102" s="850"/>
      <c r="N102" s="850"/>
      <c r="O102" s="850"/>
      <c r="P102" s="850"/>
      <c r="Q102" s="297"/>
      <c r="R102" s="850"/>
      <c r="S102" s="850"/>
      <c r="T102" s="850"/>
      <c r="U102" s="850"/>
      <c r="V102" s="850"/>
      <c r="W102" s="850"/>
      <c r="X102" s="850"/>
      <c r="Y102" s="850"/>
      <c r="Z102" s="850"/>
      <c r="AA102" s="850"/>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hidden="1" outlineLevel="1">
      <c r="B103" s="507" t="s">
        <v>498</v>
      </c>
      <c r="C103" s="288"/>
      <c r="D103" s="850"/>
      <c r="E103" s="850"/>
      <c r="F103" s="850"/>
      <c r="G103" s="850"/>
      <c r="H103" s="850"/>
      <c r="I103" s="850"/>
      <c r="J103" s="850"/>
      <c r="K103" s="850"/>
      <c r="L103" s="850"/>
      <c r="M103" s="850"/>
      <c r="N103" s="850"/>
      <c r="O103" s="850"/>
      <c r="P103" s="850"/>
      <c r="Q103" s="288"/>
      <c r="R103" s="850"/>
      <c r="S103" s="850"/>
      <c r="T103" s="850"/>
      <c r="U103" s="850"/>
      <c r="V103" s="850"/>
      <c r="W103" s="850"/>
      <c r="X103" s="850"/>
      <c r="Y103" s="850"/>
      <c r="Z103" s="850"/>
      <c r="AA103" s="850"/>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hidden="1" outlineLevel="1">
      <c r="B104" s="285" t="s">
        <v>494</v>
      </c>
      <c r="C104" s="288"/>
      <c r="D104" s="850"/>
      <c r="E104" s="850"/>
      <c r="F104" s="850"/>
      <c r="G104" s="850"/>
      <c r="H104" s="850"/>
      <c r="I104" s="850"/>
      <c r="J104" s="850"/>
      <c r="K104" s="850"/>
      <c r="L104" s="850"/>
      <c r="M104" s="850"/>
      <c r="N104" s="850"/>
      <c r="O104" s="850"/>
      <c r="P104" s="850"/>
      <c r="Q104" s="288"/>
      <c r="R104" s="850"/>
      <c r="S104" s="850"/>
      <c r="T104" s="850"/>
      <c r="U104" s="850"/>
      <c r="V104" s="850"/>
      <c r="W104" s="850"/>
      <c r="X104" s="850"/>
      <c r="Y104" s="850"/>
      <c r="Z104" s="850"/>
      <c r="AA104" s="850"/>
      <c r="AB104" s="288"/>
      <c r="AC104" s="288"/>
      <c r="AD104" s="288"/>
      <c r="AE104" s="418"/>
      <c r="AF104" s="421"/>
      <c r="AG104" s="421"/>
      <c r="AH104" s="421"/>
      <c r="AI104" s="421"/>
      <c r="AJ104" s="421"/>
      <c r="AK104" s="421"/>
      <c r="AL104" s="421"/>
      <c r="AM104" s="421"/>
      <c r="AN104" s="421"/>
      <c r="AO104" s="421"/>
      <c r="AP104" s="421"/>
      <c r="AQ104" s="421"/>
      <c r="AR104" s="421"/>
      <c r="AS104" s="303"/>
    </row>
    <row r="105" spans="1:45" hidden="1" outlineLevel="1">
      <c r="A105" s="511">
        <v>21</v>
      </c>
      <c r="B105" s="509" t="s">
        <v>113</v>
      </c>
      <c r="C105" s="288" t="s">
        <v>25</v>
      </c>
      <c r="D105" s="846">
        <v>0</v>
      </c>
      <c r="E105" s="846">
        <v>0</v>
      </c>
      <c r="F105" s="846">
        <v>0</v>
      </c>
      <c r="G105" s="846">
        <v>0</v>
      </c>
      <c r="H105" s="846">
        <v>0</v>
      </c>
      <c r="I105" s="846">
        <v>0</v>
      </c>
      <c r="J105" s="846">
        <v>0</v>
      </c>
      <c r="K105" s="846">
        <v>0</v>
      </c>
      <c r="L105" s="846">
        <v>0</v>
      </c>
      <c r="M105" s="846">
        <v>0</v>
      </c>
      <c r="N105" s="846"/>
      <c r="O105" s="846"/>
      <c r="P105" s="846"/>
      <c r="Q105" s="288"/>
      <c r="R105" s="846">
        <v>0</v>
      </c>
      <c r="S105" s="846">
        <v>0</v>
      </c>
      <c r="T105" s="846">
        <v>0</v>
      </c>
      <c r="U105" s="846">
        <v>0</v>
      </c>
      <c r="V105" s="846">
        <v>0</v>
      </c>
      <c r="W105" s="846">
        <v>0</v>
      </c>
      <c r="X105" s="846">
        <v>0</v>
      </c>
      <c r="Y105" s="846">
        <v>0</v>
      </c>
      <c r="Z105" s="846">
        <v>0</v>
      </c>
      <c r="AA105" s="846">
        <v>0</v>
      </c>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idden="1" outlineLevel="1">
      <c r="B106" s="291" t="s">
        <v>265</v>
      </c>
      <c r="C106" s="288" t="s">
        <v>162</v>
      </c>
      <c r="D106" s="846">
        <v>0</v>
      </c>
      <c r="E106" s="846">
        <v>0</v>
      </c>
      <c r="F106" s="846">
        <v>0</v>
      </c>
      <c r="G106" s="846">
        <v>0</v>
      </c>
      <c r="H106" s="846">
        <v>0</v>
      </c>
      <c r="I106" s="846">
        <v>0</v>
      </c>
      <c r="J106" s="846">
        <v>0</v>
      </c>
      <c r="K106" s="846">
        <v>0</v>
      </c>
      <c r="L106" s="846">
        <v>0</v>
      </c>
      <c r="M106" s="846">
        <v>0</v>
      </c>
      <c r="N106" s="846"/>
      <c r="O106" s="846"/>
      <c r="P106" s="846"/>
      <c r="Q106" s="288"/>
      <c r="R106" s="846">
        <v>0</v>
      </c>
      <c r="S106" s="846">
        <v>0</v>
      </c>
      <c r="T106" s="846">
        <v>0</v>
      </c>
      <c r="U106" s="846">
        <v>0</v>
      </c>
      <c r="V106" s="846">
        <v>0</v>
      </c>
      <c r="W106" s="846">
        <v>0</v>
      </c>
      <c r="X106" s="846">
        <v>0</v>
      </c>
      <c r="Y106" s="846">
        <v>0</v>
      </c>
      <c r="Z106" s="846">
        <v>0</v>
      </c>
      <c r="AA106" s="846">
        <v>0</v>
      </c>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idden="1" outlineLevel="1">
      <c r="B107" s="291"/>
      <c r="C107" s="288"/>
      <c r="D107" s="850"/>
      <c r="E107" s="850"/>
      <c r="F107" s="850"/>
      <c r="G107" s="850"/>
      <c r="H107" s="850"/>
      <c r="I107" s="850"/>
      <c r="J107" s="850"/>
      <c r="K107" s="850"/>
      <c r="L107" s="850"/>
      <c r="M107" s="850"/>
      <c r="N107" s="850"/>
      <c r="O107" s="850"/>
      <c r="P107" s="850"/>
      <c r="Q107" s="288"/>
      <c r="R107" s="850"/>
      <c r="S107" s="850"/>
      <c r="T107" s="850"/>
      <c r="U107" s="850"/>
      <c r="V107" s="850"/>
      <c r="W107" s="850"/>
      <c r="X107" s="850"/>
      <c r="Y107" s="850"/>
      <c r="Z107" s="850"/>
      <c r="AA107" s="850"/>
      <c r="AB107" s="288"/>
      <c r="AC107" s="288"/>
      <c r="AD107" s="288"/>
      <c r="AE107" s="418"/>
      <c r="AF107" s="421"/>
      <c r="AG107" s="421"/>
      <c r="AH107" s="421"/>
      <c r="AI107" s="421"/>
      <c r="AJ107" s="421"/>
      <c r="AK107" s="421"/>
      <c r="AL107" s="421"/>
      <c r="AM107" s="421"/>
      <c r="AN107" s="421"/>
      <c r="AO107" s="421"/>
      <c r="AP107" s="421"/>
      <c r="AQ107" s="421"/>
      <c r="AR107" s="421"/>
      <c r="AS107" s="303"/>
    </row>
    <row r="108" spans="1:45" hidden="1" outlineLevel="1">
      <c r="A108" s="511">
        <v>22</v>
      </c>
      <c r="B108" s="509" t="s">
        <v>114</v>
      </c>
      <c r="C108" s="288" t="s">
        <v>25</v>
      </c>
      <c r="D108" s="846">
        <v>0</v>
      </c>
      <c r="E108" s="846">
        <v>0</v>
      </c>
      <c r="F108" s="846">
        <v>0</v>
      </c>
      <c r="G108" s="846">
        <v>0</v>
      </c>
      <c r="H108" s="846">
        <v>0</v>
      </c>
      <c r="I108" s="846">
        <v>0</v>
      </c>
      <c r="J108" s="846">
        <v>0</v>
      </c>
      <c r="K108" s="846">
        <v>0</v>
      </c>
      <c r="L108" s="846">
        <v>0</v>
      </c>
      <c r="M108" s="846">
        <v>0</v>
      </c>
      <c r="N108" s="846"/>
      <c r="O108" s="846"/>
      <c r="P108" s="846"/>
      <c r="Q108" s="288"/>
      <c r="R108" s="846">
        <v>0</v>
      </c>
      <c r="S108" s="846">
        <v>0</v>
      </c>
      <c r="T108" s="846">
        <v>0</v>
      </c>
      <c r="U108" s="846">
        <v>0</v>
      </c>
      <c r="V108" s="846">
        <v>0</v>
      </c>
      <c r="W108" s="846">
        <v>0</v>
      </c>
      <c r="X108" s="846">
        <v>0</v>
      </c>
      <c r="Y108" s="846">
        <v>0</v>
      </c>
      <c r="Z108" s="846">
        <v>0</v>
      </c>
      <c r="AA108" s="846">
        <v>0</v>
      </c>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idden="1" outlineLevel="1">
      <c r="B109" s="291" t="s">
        <v>265</v>
      </c>
      <c r="C109" s="288" t="s">
        <v>162</v>
      </c>
      <c r="D109" s="846">
        <v>0</v>
      </c>
      <c r="E109" s="846">
        <v>0</v>
      </c>
      <c r="F109" s="846">
        <v>0</v>
      </c>
      <c r="G109" s="846">
        <v>0</v>
      </c>
      <c r="H109" s="846">
        <v>0</v>
      </c>
      <c r="I109" s="846">
        <v>0</v>
      </c>
      <c r="J109" s="846">
        <v>0</v>
      </c>
      <c r="K109" s="846">
        <v>0</v>
      </c>
      <c r="L109" s="846">
        <v>0</v>
      </c>
      <c r="M109" s="846">
        <v>0</v>
      </c>
      <c r="N109" s="846"/>
      <c r="O109" s="846"/>
      <c r="P109" s="846"/>
      <c r="Q109" s="288"/>
      <c r="R109" s="846">
        <v>0</v>
      </c>
      <c r="S109" s="846">
        <v>0</v>
      </c>
      <c r="T109" s="846">
        <v>0</v>
      </c>
      <c r="U109" s="846">
        <v>0</v>
      </c>
      <c r="V109" s="846">
        <v>0</v>
      </c>
      <c r="W109" s="846">
        <v>0</v>
      </c>
      <c r="X109" s="846">
        <v>0</v>
      </c>
      <c r="Y109" s="846">
        <v>0</v>
      </c>
      <c r="Z109" s="846">
        <v>0</v>
      </c>
      <c r="AA109" s="846">
        <v>0</v>
      </c>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idden="1" outlineLevel="1">
      <c r="B110" s="291"/>
      <c r="C110" s="288"/>
      <c r="D110" s="850"/>
      <c r="E110" s="850"/>
      <c r="F110" s="850"/>
      <c r="G110" s="850"/>
      <c r="H110" s="850"/>
      <c r="I110" s="850"/>
      <c r="J110" s="850"/>
      <c r="K110" s="850"/>
      <c r="L110" s="850"/>
      <c r="M110" s="850"/>
      <c r="N110" s="850"/>
      <c r="O110" s="850"/>
      <c r="P110" s="850"/>
      <c r="Q110" s="288"/>
      <c r="R110" s="850"/>
      <c r="S110" s="850"/>
      <c r="T110" s="850"/>
      <c r="U110" s="850"/>
      <c r="V110" s="850"/>
      <c r="W110" s="850"/>
      <c r="X110" s="850"/>
      <c r="Y110" s="850"/>
      <c r="Z110" s="850"/>
      <c r="AA110" s="850"/>
      <c r="AB110" s="288"/>
      <c r="AC110" s="288"/>
      <c r="AD110" s="288"/>
      <c r="AE110" s="418"/>
      <c r="AF110" s="421"/>
      <c r="AG110" s="421"/>
      <c r="AH110" s="421"/>
      <c r="AI110" s="421"/>
      <c r="AJ110" s="421"/>
      <c r="AK110" s="421"/>
      <c r="AL110" s="421"/>
      <c r="AM110" s="421"/>
      <c r="AN110" s="421"/>
      <c r="AO110" s="421"/>
      <c r="AP110" s="421"/>
      <c r="AQ110" s="421"/>
      <c r="AR110" s="421"/>
      <c r="AS110" s="303"/>
    </row>
    <row r="111" spans="1:45" hidden="1" outlineLevel="1">
      <c r="A111" s="511">
        <v>23</v>
      </c>
      <c r="B111" s="509" t="s">
        <v>115</v>
      </c>
      <c r="C111" s="288" t="s">
        <v>25</v>
      </c>
      <c r="D111" s="846">
        <v>0</v>
      </c>
      <c r="E111" s="846">
        <v>0</v>
      </c>
      <c r="F111" s="846">
        <v>0</v>
      </c>
      <c r="G111" s="846">
        <v>0</v>
      </c>
      <c r="H111" s="846">
        <v>0</v>
      </c>
      <c r="I111" s="846">
        <v>0</v>
      </c>
      <c r="J111" s="846">
        <v>0</v>
      </c>
      <c r="K111" s="846">
        <v>0</v>
      </c>
      <c r="L111" s="846">
        <v>0</v>
      </c>
      <c r="M111" s="846">
        <v>0</v>
      </c>
      <c r="N111" s="846"/>
      <c r="O111" s="846"/>
      <c r="P111" s="846"/>
      <c r="Q111" s="288"/>
      <c r="R111" s="846">
        <v>0</v>
      </c>
      <c r="S111" s="846">
        <v>0</v>
      </c>
      <c r="T111" s="846">
        <v>0</v>
      </c>
      <c r="U111" s="846">
        <v>0</v>
      </c>
      <c r="V111" s="846">
        <v>0</v>
      </c>
      <c r="W111" s="846">
        <v>0</v>
      </c>
      <c r="X111" s="846">
        <v>0</v>
      </c>
      <c r="Y111" s="846">
        <v>0</v>
      </c>
      <c r="Z111" s="846">
        <v>0</v>
      </c>
      <c r="AA111" s="846">
        <v>0</v>
      </c>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idden="1" outlineLevel="1">
      <c r="B112" s="291" t="s">
        <v>265</v>
      </c>
      <c r="C112" s="288" t="s">
        <v>162</v>
      </c>
      <c r="D112" s="846">
        <v>0</v>
      </c>
      <c r="E112" s="846">
        <v>0</v>
      </c>
      <c r="F112" s="846">
        <v>0</v>
      </c>
      <c r="G112" s="846">
        <v>0</v>
      </c>
      <c r="H112" s="846">
        <v>0</v>
      </c>
      <c r="I112" s="846">
        <v>0</v>
      </c>
      <c r="J112" s="846">
        <v>0</v>
      </c>
      <c r="K112" s="846">
        <v>0</v>
      </c>
      <c r="L112" s="846">
        <v>0</v>
      </c>
      <c r="M112" s="846">
        <v>0</v>
      </c>
      <c r="N112" s="846"/>
      <c r="O112" s="846"/>
      <c r="P112" s="846"/>
      <c r="Q112" s="288"/>
      <c r="R112" s="846">
        <v>0</v>
      </c>
      <c r="S112" s="846">
        <v>0</v>
      </c>
      <c r="T112" s="846">
        <v>0</v>
      </c>
      <c r="U112" s="846">
        <v>0</v>
      </c>
      <c r="V112" s="846">
        <v>0</v>
      </c>
      <c r="W112" s="846">
        <v>0</v>
      </c>
      <c r="X112" s="846">
        <v>0</v>
      </c>
      <c r="Y112" s="846">
        <v>0</v>
      </c>
      <c r="Z112" s="846">
        <v>0</v>
      </c>
      <c r="AA112" s="846">
        <v>0</v>
      </c>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idden="1" outlineLevel="1">
      <c r="B113" s="319"/>
      <c r="C113" s="288"/>
      <c r="D113" s="850"/>
      <c r="E113" s="850"/>
      <c r="F113" s="850"/>
      <c r="G113" s="850"/>
      <c r="H113" s="850"/>
      <c r="I113" s="850"/>
      <c r="J113" s="850"/>
      <c r="K113" s="850"/>
      <c r="L113" s="850"/>
      <c r="M113" s="850"/>
      <c r="N113" s="850"/>
      <c r="O113" s="850"/>
      <c r="P113" s="850"/>
      <c r="Q113" s="288"/>
      <c r="R113" s="850"/>
      <c r="S113" s="850"/>
      <c r="T113" s="850"/>
      <c r="U113" s="850"/>
      <c r="V113" s="850"/>
      <c r="W113" s="850"/>
      <c r="X113" s="850"/>
      <c r="Y113" s="850"/>
      <c r="Z113" s="850"/>
      <c r="AA113" s="850"/>
      <c r="AB113" s="288"/>
      <c r="AC113" s="288"/>
      <c r="AD113" s="288"/>
      <c r="AE113" s="418"/>
      <c r="AF113" s="421"/>
      <c r="AG113" s="421"/>
      <c r="AH113" s="421"/>
      <c r="AI113" s="421"/>
      <c r="AJ113" s="421"/>
      <c r="AK113" s="421"/>
      <c r="AL113" s="421"/>
      <c r="AM113" s="421"/>
      <c r="AN113" s="421"/>
      <c r="AO113" s="421"/>
      <c r="AP113" s="421"/>
      <c r="AQ113" s="421"/>
      <c r="AR113" s="421"/>
      <c r="AS113" s="303"/>
    </row>
    <row r="114" spans="1:45" hidden="1" outlineLevel="1">
      <c r="A114" s="511">
        <v>24</v>
      </c>
      <c r="B114" s="509" t="s">
        <v>116</v>
      </c>
      <c r="C114" s="288" t="s">
        <v>25</v>
      </c>
      <c r="D114" s="846">
        <v>0</v>
      </c>
      <c r="E114" s="846">
        <v>0</v>
      </c>
      <c r="F114" s="846">
        <v>0</v>
      </c>
      <c r="G114" s="846">
        <v>0</v>
      </c>
      <c r="H114" s="846">
        <v>0</v>
      </c>
      <c r="I114" s="846">
        <v>0</v>
      </c>
      <c r="J114" s="846">
        <v>0</v>
      </c>
      <c r="K114" s="846">
        <v>0</v>
      </c>
      <c r="L114" s="846">
        <v>0</v>
      </c>
      <c r="M114" s="846">
        <v>0</v>
      </c>
      <c r="N114" s="846"/>
      <c r="O114" s="846"/>
      <c r="P114" s="846"/>
      <c r="Q114" s="288"/>
      <c r="R114" s="846">
        <v>0</v>
      </c>
      <c r="S114" s="846">
        <v>0</v>
      </c>
      <c r="T114" s="846">
        <v>0</v>
      </c>
      <c r="U114" s="846">
        <v>0</v>
      </c>
      <c r="V114" s="846">
        <v>0</v>
      </c>
      <c r="W114" s="846">
        <v>0</v>
      </c>
      <c r="X114" s="846">
        <v>0</v>
      </c>
      <c r="Y114" s="846">
        <v>0</v>
      </c>
      <c r="Z114" s="846">
        <v>0</v>
      </c>
      <c r="AA114" s="846">
        <v>0</v>
      </c>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idden="1" outlineLevel="1">
      <c r="B115" s="291" t="s">
        <v>265</v>
      </c>
      <c r="C115" s="288" t="s">
        <v>162</v>
      </c>
      <c r="D115" s="846">
        <v>0</v>
      </c>
      <c r="E115" s="846">
        <v>0</v>
      </c>
      <c r="F115" s="846">
        <v>0</v>
      </c>
      <c r="G115" s="846">
        <v>0</v>
      </c>
      <c r="H115" s="846">
        <v>0</v>
      </c>
      <c r="I115" s="846">
        <v>0</v>
      </c>
      <c r="J115" s="846">
        <v>0</v>
      </c>
      <c r="K115" s="846">
        <v>0</v>
      </c>
      <c r="L115" s="846">
        <v>0</v>
      </c>
      <c r="M115" s="846">
        <v>0</v>
      </c>
      <c r="N115" s="846"/>
      <c r="O115" s="846"/>
      <c r="P115" s="846"/>
      <c r="Q115" s="288"/>
      <c r="R115" s="846">
        <v>0</v>
      </c>
      <c r="S115" s="846">
        <v>0</v>
      </c>
      <c r="T115" s="846">
        <v>0</v>
      </c>
      <c r="U115" s="846">
        <v>0</v>
      </c>
      <c r="V115" s="846">
        <v>0</v>
      </c>
      <c r="W115" s="846">
        <v>0</v>
      </c>
      <c r="X115" s="846">
        <v>0</v>
      </c>
      <c r="Y115" s="846">
        <v>0</v>
      </c>
      <c r="Z115" s="846">
        <v>0</v>
      </c>
      <c r="AA115" s="846">
        <v>0</v>
      </c>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idden="1" outlineLevel="1">
      <c r="B116" s="291"/>
      <c r="C116" s="288"/>
      <c r="D116" s="850"/>
      <c r="E116" s="850"/>
      <c r="F116" s="850"/>
      <c r="G116" s="850"/>
      <c r="H116" s="850"/>
      <c r="I116" s="850"/>
      <c r="J116" s="850"/>
      <c r="K116" s="850"/>
      <c r="L116" s="850"/>
      <c r="M116" s="850"/>
      <c r="N116" s="850"/>
      <c r="O116" s="850"/>
      <c r="P116" s="850"/>
      <c r="Q116" s="288"/>
      <c r="R116" s="850"/>
      <c r="S116" s="850"/>
      <c r="T116" s="850"/>
      <c r="U116" s="850"/>
      <c r="V116" s="850"/>
      <c r="W116" s="850"/>
      <c r="X116" s="850"/>
      <c r="Y116" s="850"/>
      <c r="Z116" s="850"/>
      <c r="AA116" s="850"/>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hidden="1" outlineLevel="1">
      <c r="B117" s="285" t="s">
        <v>495</v>
      </c>
      <c r="C117" s="288"/>
      <c r="D117" s="850"/>
      <c r="E117" s="850"/>
      <c r="F117" s="850"/>
      <c r="G117" s="850"/>
      <c r="H117" s="850"/>
      <c r="I117" s="850"/>
      <c r="J117" s="850"/>
      <c r="K117" s="850"/>
      <c r="L117" s="850"/>
      <c r="M117" s="850"/>
      <c r="N117" s="850"/>
      <c r="O117" s="850"/>
      <c r="P117" s="850"/>
      <c r="Q117" s="288"/>
      <c r="R117" s="850"/>
      <c r="S117" s="850"/>
      <c r="T117" s="850"/>
      <c r="U117" s="850"/>
      <c r="V117" s="850"/>
      <c r="W117" s="850"/>
      <c r="X117" s="850"/>
      <c r="Y117" s="850"/>
      <c r="Z117" s="850"/>
      <c r="AA117" s="850"/>
      <c r="AB117" s="288"/>
      <c r="AC117" s="288"/>
      <c r="AD117" s="288"/>
      <c r="AE117" s="408"/>
      <c r="AF117" s="421"/>
      <c r="AG117" s="421"/>
      <c r="AH117" s="421"/>
      <c r="AI117" s="421"/>
      <c r="AJ117" s="421"/>
      <c r="AK117" s="421"/>
      <c r="AL117" s="421"/>
      <c r="AM117" s="421"/>
      <c r="AN117" s="421"/>
      <c r="AO117" s="421"/>
      <c r="AP117" s="421"/>
      <c r="AQ117" s="421"/>
      <c r="AR117" s="421"/>
      <c r="AS117" s="303"/>
    </row>
    <row r="118" spans="1:45" hidden="1" outlineLevel="1">
      <c r="A118" s="511">
        <v>25</v>
      </c>
      <c r="B118" s="509" t="s">
        <v>117</v>
      </c>
      <c r="C118" s="288" t="s">
        <v>25</v>
      </c>
      <c r="D118" s="846">
        <v>0</v>
      </c>
      <c r="E118" s="846">
        <v>0</v>
      </c>
      <c r="F118" s="846">
        <v>0</v>
      </c>
      <c r="G118" s="846">
        <v>0</v>
      </c>
      <c r="H118" s="846">
        <v>0</v>
      </c>
      <c r="I118" s="846">
        <v>0</v>
      </c>
      <c r="J118" s="846">
        <v>0</v>
      </c>
      <c r="K118" s="846">
        <v>0</v>
      </c>
      <c r="L118" s="846">
        <v>0</v>
      </c>
      <c r="M118" s="846">
        <v>0</v>
      </c>
      <c r="N118" s="846"/>
      <c r="O118" s="846"/>
      <c r="P118" s="846"/>
      <c r="Q118" s="292">
        <v>12</v>
      </c>
      <c r="R118" s="846">
        <v>0</v>
      </c>
      <c r="S118" s="846">
        <v>0</v>
      </c>
      <c r="T118" s="846">
        <v>0</v>
      </c>
      <c r="U118" s="846">
        <v>0</v>
      </c>
      <c r="V118" s="846">
        <v>0</v>
      </c>
      <c r="W118" s="846">
        <v>0</v>
      </c>
      <c r="X118" s="846">
        <v>0</v>
      </c>
      <c r="Y118" s="846">
        <v>0</v>
      </c>
      <c r="Z118" s="846">
        <v>0</v>
      </c>
      <c r="AA118" s="846">
        <v>0</v>
      </c>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idden="1" outlineLevel="1">
      <c r="B119" s="291" t="s">
        <v>265</v>
      </c>
      <c r="C119" s="288" t="s">
        <v>162</v>
      </c>
      <c r="D119" s="846">
        <v>0</v>
      </c>
      <c r="E119" s="846">
        <v>0</v>
      </c>
      <c r="F119" s="846">
        <v>0</v>
      </c>
      <c r="G119" s="846">
        <v>0</v>
      </c>
      <c r="H119" s="846">
        <v>0</v>
      </c>
      <c r="I119" s="846">
        <v>0</v>
      </c>
      <c r="J119" s="846">
        <v>0</v>
      </c>
      <c r="K119" s="846">
        <v>0</v>
      </c>
      <c r="L119" s="846">
        <v>0</v>
      </c>
      <c r="M119" s="846">
        <v>0</v>
      </c>
      <c r="N119" s="846"/>
      <c r="O119" s="846"/>
      <c r="P119" s="846"/>
      <c r="Q119" s="292">
        <f>Q118</f>
        <v>12</v>
      </c>
      <c r="R119" s="846">
        <v>0</v>
      </c>
      <c r="S119" s="846">
        <v>0</v>
      </c>
      <c r="T119" s="846">
        <v>0</v>
      </c>
      <c r="U119" s="846">
        <v>0</v>
      </c>
      <c r="V119" s="846">
        <v>0</v>
      </c>
      <c r="W119" s="846">
        <v>0</v>
      </c>
      <c r="X119" s="846">
        <v>0</v>
      </c>
      <c r="Y119" s="846">
        <v>0</v>
      </c>
      <c r="Z119" s="846">
        <v>0</v>
      </c>
      <c r="AA119" s="846">
        <v>0</v>
      </c>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idden="1" outlineLevel="1">
      <c r="B120" s="291"/>
      <c r="C120" s="288"/>
      <c r="D120" s="850"/>
      <c r="E120" s="850"/>
      <c r="F120" s="850"/>
      <c r="G120" s="850"/>
      <c r="H120" s="850"/>
      <c r="I120" s="850"/>
      <c r="J120" s="850"/>
      <c r="K120" s="850"/>
      <c r="L120" s="850"/>
      <c r="M120" s="850"/>
      <c r="N120" s="850"/>
      <c r="O120" s="850"/>
      <c r="P120" s="850"/>
      <c r="Q120" s="288"/>
      <c r="R120" s="850"/>
      <c r="S120" s="850"/>
      <c r="T120" s="850"/>
      <c r="U120" s="850"/>
      <c r="V120" s="850"/>
      <c r="W120" s="850"/>
      <c r="X120" s="850"/>
      <c r="Y120" s="850"/>
      <c r="Z120" s="850"/>
      <c r="AA120" s="850"/>
      <c r="AB120" s="288"/>
      <c r="AC120" s="288"/>
      <c r="AD120" s="288"/>
      <c r="AE120" s="408"/>
      <c r="AF120" s="421"/>
      <c r="AG120" s="421"/>
      <c r="AH120" s="421"/>
      <c r="AI120" s="421"/>
      <c r="AJ120" s="421"/>
      <c r="AK120" s="421"/>
      <c r="AL120" s="421"/>
      <c r="AM120" s="421"/>
      <c r="AN120" s="421"/>
      <c r="AO120" s="421"/>
      <c r="AP120" s="421"/>
      <c r="AQ120" s="421"/>
      <c r="AR120" s="421"/>
      <c r="AS120" s="303"/>
    </row>
    <row r="121" spans="1:45" hidden="1" outlineLevel="1">
      <c r="A121" s="511">
        <v>26</v>
      </c>
      <c r="B121" s="509" t="s">
        <v>118</v>
      </c>
      <c r="C121" s="288" t="s">
        <v>25</v>
      </c>
      <c r="D121" s="846">
        <v>1541118</v>
      </c>
      <c r="E121" s="846">
        <v>1541118</v>
      </c>
      <c r="F121" s="846">
        <v>1524334</v>
      </c>
      <c r="G121" s="846">
        <v>1524334</v>
      </c>
      <c r="H121" s="846">
        <v>1524334</v>
      </c>
      <c r="I121" s="846">
        <v>1523822</v>
      </c>
      <c r="J121" s="846">
        <v>1464713</v>
      </c>
      <c r="K121" s="846">
        <v>1464713</v>
      </c>
      <c r="L121" s="846">
        <v>1449370</v>
      </c>
      <c r="M121" s="846">
        <v>1252271</v>
      </c>
      <c r="N121" s="846"/>
      <c r="O121" s="846"/>
      <c r="P121" s="846"/>
      <c r="Q121" s="292">
        <v>12</v>
      </c>
      <c r="R121" s="846">
        <v>190</v>
      </c>
      <c r="S121" s="846">
        <v>190</v>
      </c>
      <c r="T121" s="846">
        <v>185</v>
      </c>
      <c r="U121" s="846">
        <v>185</v>
      </c>
      <c r="V121" s="846">
        <v>185</v>
      </c>
      <c r="W121" s="846">
        <v>184</v>
      </c>
      <c r="X121" s="846">
        <v>175</v>
      </c>
      <c r="Y121" s="846">
        <v>175</v>
      </c>
      <c r="Z121" s="846">
        <v>173</v>
      </c>
      <c r="AA121" s="846">
        <v>142</v>
      </c>
      <c r="AB121" s="292"/>
      <c r="AC121" s="292"/>
      <c r="AD121" s="292"/>
      <c r="AE121" s="422">
        <v>0</v>
      </c>
      <c r="AF121" s="855">
        <v>0.15</v>
      </c>
      <c r="AG121" s="855">
        <v>0.45</v>
      </c>
      <c r="AH121" s="406">
        <v>7.0000000000000007E-2</v>
      </c>
      <c r="AI121" s="855">
        <v>0.33</v>
      </c>
      <c r="AJ121" s="406">
        <v>0</v>
      </c>
      <c r="AK121" s="406">
        <v>0</v>
      </c>
      <c r="AL121" s="411"/>
      <c r="AM121" s="411"/>
      <c r="AN121" s="411"/>
      <c r="AO121" s="411"/>
      <c r="AP121" s="411"/>
      <c r="AQ121" s="411"/>
      <c r="AR121" s="411"/>
      <c r="AS121" s="293">
        <f>SUM(AE121:AR121)</f>
        <v>1</v>
      </c>
    </row>
    <row r="122" spans="1:45" hidden="1" outlineLevel="1">
      <c r="B122" s="291" t="s">
        <v>265</v>
      </c>
      <c r="C122" s="288" t="s">
        <v>162</v>
      </c>
      <c r="D122" s="846">
        <v>11699559.02</v>
      </c>
      <c r="E122" s="846">
        <v>12736577.52</v>
      </c>
      <c r="F122" s="846">
        <v>13117343.59</v>
      </c>
      <c r="G122" s="846">
        <v>8860475.5899999999</v>
      </c>
      <c r="H122" s="846">
        <v>8860475.5899999999</v>
      </c>
      <c r="I122" s="846">
        <v>8739663.9399999995</v>
      </c>
      <c r="J122" s="846">
        <v>7237156</v>
      </c>
      <c r="K122" s="846">
        <v>7237156</v>
      </c>
      <c r="L122" s="846">
        <v>7135871</v>
      </c>
      <c r="M122" s="846">
        <v>6739899</v>
      </c>
      <c r="N122" s="846"/>
      <c r="O122" s="846"/>
      <c r="P122" s="846"/>
      <c r="Q122" s="292">
        <f>Q121</f>
        <v>12</v>
      </c>
      <c r="R122" s="846">
        <v>1504.41</v>
      </c>
      <c r="S122" s="846">
        <v>1503.67</v>
      </c>
      <c r="T122" s="846">
        <v>1507.02</v>
      </c>
      <c r="U122" s="846">
        <v>1482.02</v>
      </c>
      <c r="V122" s="846">
        <v>1482.02</v>
      </c>
      <c r="W122" s="846">
        <v>1460.3</v>
      </c>
      <c r="X122" s="846">
        <v>937</v>
      </c>
      <c r="Y122" s="846">
        <v>937</v>
      </c>
      <c r="Z122" s="846">
        <v>902</v>
      </c>
      <c r="AA122" s="846">
        <v>825</v>
      </c>
      <c r="AB122" s="292"/>
      <c r="AC122" s="292"/>
      <c r="AD122" s="292"/>
      <c r="AE122" s="407">
        <f>AE121</f>
        <v>0</v>
      </c>
      <c r="AF122" s="407">
        <f t="shared" ref="AF122" si="241">AF121</f>
        <v>0.15</v>
      </c>
      <c r="AG122" s="407">
        <f t="shared" ref="AG122" si="242">AG121</f>
        <v>0.45</v>
      </c>
      <c r="AH122" s="407">
        <f t="shared" ref="AH122" si="243">AH121</f>
        <v>7.0000000000000007E-2</v>
      </c>
      <c r="AI122" s="407">
        <f t="shared" ref="AI122" si="244">AI121</f>
        <v>0.33</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idden="1" outlineLevel="1">
      <c r="B123" s="291"/>
      <c r="C123" s="288"/>
      <c r="D123" s="850"/>
      <c r="E123" s="850"/>
      <c r="F123" s="850"/>
      <c r="G123" s="850"/>
      <c r="H123" s="850"/>
      <c r="I123" s="850"/>
      <c r="J123" s="850"/>
      <c r="K123" s="850"/>
      <c r="L123" s="850"/>
      <c r="M123" s="850"/>
      <c r="N123" s="850"/>
      <c r="O123" s="850"/>
      <c r="P123" s="850"/>
      <c r="Q123" s="288"/>
      <c r="R123" s="850"/>
      <c r="S123" s="850"/>
      <c r="T123" s="850"/>
      <c r="U123" s="850"/>
      <c r="V123" s="850"/>
      <c r="W123" s="850"/>
      <c r="X123" s="850"/>
      <c r="Y123" s="850"/>
      <c r="Z123" s="850"/>
      <c r="AA123" s="850"/>
      <c r="AB123" s="288"/>
      <c r="AC123" s="288"/>
      <c r="AD123" s="288"/>
      <c r="AE123" s="408"/>
      <c r="AF123" s="421"/>
      <c r="AG123" s="421"/>
      <c r="AH123" s="421"/>
      <c r="AI123" s="421"/>
      <c r="AJ123" s="421"/>
      <c r="AK123" s="421"/>
      <c r="AL123" s="421"/>
      <c r="AM123" s="421"/>
      <c r="AN123" s="421"/>
      <c r="AO123" s="421"/>
      <c r="AP123" s="421"/>
      <c r="AQ123" s="421"/>
      <c r="AR123" s="421"/>
      <c r="AS123" s="303"/>
    </row>
    <row r="124" spans="1:45" hidden="1" outlineLevel="1">
      <c r="A124" s="511">
        <v>27</v>
      </c>
      <c r="B124" s="509" t="s">
        <v>119</v>
      </c>
      <c r="C124" s="288" t="s">
        <v>25</v>
      </c>
      <c r="D124" s="846">
        <v>0</v>
      </c>
      <c r="E124" s="846">
        <v>0</v>
      </c>
      <c r="F124" s="846">
        <v>0</v>
      </c>
      <c r="G124" s="846">
        <v>0</v>
      </c>
      <c r="H124" s="846">
        <v>0</v>
      </c>
      <c r="I124" s="846">
        <v>0</v>
      </c>
      <c r="J124" s="846">
        <v>0</v>
      </c>
      <c r="K124" s="846">
        <v>0</v>
      </c>
      <c r="L124" s="846">
        <v>0</v>
      </c>
      <c r="M124" s="846">
        <v>0</v>
      </c>
      <c r="N124" s="846"/>
      <c r="O124" s="846"/>
      <c r="P124" s="846"/>
      <c r="Q124" s="292">
        <v>12</v>
      </c>
      <c r="R124" s="846">
        <v>0</v>
      </c>
      <c r="S124" s="846">
        <v>0</v>
      </c>
      <c r="T124" s="846">
        <v>0</v>
      </c>
      <c r="U124" s="846">
        <v>0</v>
      </c>
      <c r="V124" s="846">
        <v>0</v>
      </c>
      <c r="W124" s="846">
        <v>0</v>
      </c>
      <c r="X124" s="846">
        <v>0</v>
      </c>
      <c r="Y124" s="846">
        <v>0</v>
      </c>
      <c r="Z124" s="846">
        <v>0</v>
      </c>
      <c r="AA124" s="846">
        <v>0</v>
      </c>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idden="1" outlineLevel="1">
      <c r="B125" s="291" t="s">
        <v>265</v>
      </c>
      <c r="C125" s="288" t="s">
        <v>162</v>
      </c>
      <c r="D125" s="846">
        <v>0</v>
      </c>
      <c r="E125" s="846">
        <v>0</v>
      </c>
      <c r="F125" s="846">
        <v>0</v>
      </c>
      <c r="G125" s="846">
        <v>0</v>
      </c>
      <c r="H125" s="846">
        <v>0</v>
      </c>
      <c r="I125" s="846">
        <v>0</v>
      </c>
      <c r="J125" s="846">
        <v>0</v>
      </c>
      <c r="K125" s="846">
        <v>0</v>
      </c>
      <c r="L125" s="846">
        <v>0</v>
      </c>
      <c r="M125" s="846">
        <v>0</v>
      </c>
      <c r="N125" s="846"/>
      <c r="O125" s="846"/>
      <c r="P125" s="846"/>
      <c r="Q125" s="292">
        <f>Q124</f>
        <v>12</v>
      </c>
      <c r="R125" s="846">
        <v>0</v>
      </c>
      <c r="S125" s="846">
        <v>0</v>
      </c>
      <c r="T125" s="846">
        <v>0</v>
      </c>
      <c r="U125" s="846">
        <v>0</v>
      </c>
      <c r="V125" s="846">
        <v>0</v>
      </c>
      <c r="W125" s="846">
        <v>0</v>
      </c>
      <c r="X125" s="846">
        <v>0</v>
      </c>
      <c r="Y125" s="846">
        <v>0</v>
      </c>
      <c r="Z125" s="846">
        <v>0</v>
      </c>
      <c r="AA125" s="846">
        <v>0</v>
      </c>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idden="1" outlineLevel="1">
      <c r="B126" s="291"/>
      <c r="C126" s="288"/>
      <c r="D126" s="850"/>
      <c r="E126" s="850"/>
      <c r="F126" s="850"/>
      <c r="G126" s="850"/>
      <c r="H126" s="850"/>
      <c r="I126" s="850"/>
      <c r="J126" s="850"/>
      <c r="K126" s="850"/>
      <c r="L126" s="850"/>
      <c r="M126" s="850"/>
      <c r="N126" s="850"/>
      <c r="O126" s="850"/>
      <c r="P126" s="850"/>
      <c r="Q126" s="288"/>
      <c r="R126" s="850"/>
      <c r="S126" s="850"/>
      <c r="T126" s="850"/>
      <c r="U126" s="850"/>
      <c r="V126" s="850"/>
      <c r="W126" s="850"/>
      <c r="X126" s="850"/>
      <c r="Y126" s="850"/>
      <c r="Z126" s="850"/>
      <c r="AA126" s="850"/>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846">
        <v>0</v>
      </c>
      <c r="E127" s="846">
        <v>0</v>
      </c>
      <c r="F127" s="846">
        <v>0</v>
      </c>
      <c r="G127" s="846">
        <v>0</v>
      </c>
      <c r="H127" s="846">
        <v>0</v>
      </c>
      <c r="I127" s="846">
        <v>0</v>
      </c>
      <c r="J127" s="846">
        <v>0</v>
      </c>
      <c r="K127" s="846">
        <v>0</v>
      </c>
      <c r="L127" s="846">
        <v>0</v>
      </c>
      <c r="M127" s="846">
        <v>0</v>
      </c>
      <c r="N127" s="846"/>
      <c r="O127" s="846"/>
      <c r="P127" s="846"/>
      <c r="Q127" s="292">
        <v>12</v>
      </c>
      <c r="R127" s="846">
        <v>0</v>
      </c>
      <c r="S127" s="846">
        <v>0</v>
      </c>
      <c r="T127" s="846">
        <v>0</v>
      </c>
      <c r="U127" s="846">
        <v>0</v>
      </c>
      <c r="V127" s="846">
        <v>0</v>
      </c>
      <c r="W127" s="846">
        <v>0</v>
      </c>
      <c r="X127" s="846">
        <v>0</v>
      </c>
      <c r="Y127" s="846">
        <v>0</v>
      </c>
      <c r="Z127" s="846">
        <v>0</v>
      </c>
      <c r="AA127" s="846">
        <v>0</v>
      </c>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idden="1" outlineLevel="1">
      <c r="B128" s="291" t="s">
        <v>265</v>
      </c>
      <c r="C128" s="288" t="s">
        <v>162</v>
      </c>
      <c r="D128" s="846">
        <v>84007.63</v>
      </c>
      <c r="E128" s="846">
        <v>84007.63</v>
      </c>
      <c r="F128" s="846">
        <v>84007.63</v>
      </c>
      <c r="G128" s="846">
        <v>84007.63</v>
      </c>
      <c r="H128" s="846">
        <v>84007.63</v>
      </c>
      <c r="I128" s="846">
        <v>0</v>
      </c>
      <c r="J128" s="846">
        <v>0</v>
      </c>
      <c r="K128" s="846">
        <v>0</v>
      </c>
      <c r="L128" s="846">
        <v>0</v>
      </c>
      <c r="M128" s="846">
        <v>0</v>
      </c>
      <c r="N128" s="846"/>
      <c r="O128" s="846"/>
      <c r="P128" s="846"/>
      <c r="Q128" s="292">
        <f>Q127</f>
        <v>12</v>
      </c>
      <c r="R128" s="846">
        <v>12.35</v>
      </c>
      <c r="S128" s="846">
        <v>12.35</v>
      </c>
      <c r="T128" s="846">
        <v>12.35</v>
      </c>
      <c r="U128" s="846">
        <v>12.35</v>
      </c>
      <c r="V128" s="846">
        <v>12.35</v>
      </c>
      <c r="W128" s="846">
        <v>0</v>
      </c>
      <c r="X128" s="846">
        <v>0</v>
      </c>
      <c r="Y128" s="846">
        <v>0</v>
      </c>
      <c r="Z128" s="846">
        <v>0</v>
      </c>
      <c r="AA128" s="846">
        <v>0</v>
      </c>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idden="1" outlineLevel="1">
      <c r="B131" s="291" t="s">
        <v>265</v>
      </c>
      <c r="C131" s="288" t="s">
        <v>162</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idden="1" outlineLevel="1">
      <c r="B134" s="291" t="s">
        <v>265</v>
      </c>
      <c r="C134" s="288" t="s">
        <v>162</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idden="1" outlineLevel="1">
      <c r="B137" s="291" t="s">
        <v>265</v>
      </c>
      <c r="C137" s="288" t="s">
        <v>162</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idden="1" outlineLevel="1">
      <c r="B140" s="291" t="s">
        <v>265</v>
      </c>
      <c r="C140" s="288" t="s">
        <v>162</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hidden="1" outlineLevel="1">
      <c r="B142" s="285" t="s">
        <v>496</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idden="1" outlineLevel="1">
      <c r="B144" s="291" t="s">
        <v>265</v>
      </c>
      <c r="C144" s="288" t="s">
        <v>162</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idden="1" outlineLevel="1">
      <c r="B147" s="291" t="s">
        <v>265</v>
      </c>
      <c r="C147" s="288" t="s">
        <v>162</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idden="1" outlineLevel="1">
      <c r="B150" s="291" t="s">
        <v>265</v>
      </c>
      <c r="C150" s="288" t="s">
        <v>162</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hidden="1" outlineLevel="1">
      <c r="B152" s="285" t="s">
        <v>497</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idden="1" outlineLevel="1">
      <c r="B154" s="291" t="s">
        <v>265</v>
      </c>
      <c r="C154" s="288" t="s">
        <v>162</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idden="1" outlineLevel="1">
      <c r="B157" s="291" t="s">
        <v>265</v>
      </c>
      <c r="C157" s="288" t="s">
        <v>162</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idden="1" outlineLevel="1">
      <c r="B160" s="291" t="s">
        <v>265</v>
      </c>
      <c r="C160" s="288" t="s">
        <v>162</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idden="1" outlineLevel="1">
      <c r="B163" s="291" t="s">
        <v>265</v>
      </c>
      <c r="C163" s="288" t="s">
        <v>162</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idden="1" outlineLevel="1">
      <c r="B166" s="291" t="s">
        <v>265</v>
      </c>
      <c r="C166" s="288" t="s">
        <v>162</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idden="1" outlineLevel="1">
      <c r="B169" s="291" t="s">
        <v>265</v>
      </c>
      <c r="C169" s="288" t="s">
        <v>162</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idden="1" outlineLevel="1">
      <c r="B172" s="291" t="s">
        <v>265</v>
      </c>
      <c r="C172" s="288" t="s">
        <v>162</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idden="1" outlineLevel="1">
      <c r="B175" s="291" t="s">
        <v>265</v>
      </c>
      <c r="C175" s="288" t="s">
        <v>162</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idden="1" outlineLevel="1">
      <c r="B178" s="291" t="s">
        <v>265</v>
      </c>
      <c r="C178" s="288" t="s">
        <v>162</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idden="1" outlineLevel="1">
      <c r="B181" s="291" t="s">
        <v>265</v>
      </c>
      <c r="C181" s="288" t="s">
        <v>162</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idden="1" outlineLevel="1">
      <c r="B184" s="291" t="s">
        <v>265</v>
      </c>
      <c r="C184" s="288" t="s">
        <v>162</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idden="1" outlineLevel="1">
      <c r="B187" s="291" t="s">
        <v>265</v>
      </c>
      <c r="C187" s="288" t="s">
        <v>162</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idden="1" outlineLevel="1">
      <c r="B190" s="291" t="s">
        <v>265</v>
      </c>
      <c r="C190" s="288" t="s">
        <v>162</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idden="1" outlineLevel="1">
      <c r="A192" s="511">
        <v>49</v>
      </c>
      <c r="B192" s="509" t="s">
        <v>31</v>
      </c>
      <c r="C192" s="288" t="s">
        <v>25</v>
      </c>
      <c r="D192" s="292"/>
      <c r="E192" s="292"/>
      <c r="F192" s="292"/>
      <c r="G192" s="292"/>
      <c r="H192" s="292"/>
      <c r="I192" s="292"/>
      <c r="J192" s="292"/>
      <c r="K192" s="292"/>
      <c r="L192" s="292"/>
      <c r="M192" s="292"/>
      <c r="N192" s="292"/>
      <c r="O192" s="292"/>
      <c r="P192" s="292"/>
      <c r="Q192" s="292">
        <v>1</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idden="1" outlineLevel="1">
      <c r="B193" s="291" t="s">
        <v>265</v>
      </c>
      <c r="C193" s="288" t="s">
        <v>162</v>
      </c>
      <c r="D193" s="292"/>
      <c r="E193" s="292"/>
      <c r="F193" s="292"/>
      <c r="G193" s="292"/>
      <c r="H193" s="292"/>
      <c r="I193" s="292"/>
      <c r="J193" s="292"/>
      <c r="K193" s="292"/>
      <c r="L193" s="292"/>
      <c r="M193" s="292"/>
      <c r="N193" s="292"/>
      <c r="O193" s="292"/>
      <c r="P193" s="292"/>
      <c r="Q193" s="292">
        <v>1</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ollapsed="1">
      <c r="B195" s="324" t="s">
        <v>269</v>
      </c>
      <c r="C195" s="326"/>
      <c r="D195" s="326">
        <f>SUM(D38:D193)</f>
        <v>82855997.649999991</v>
      </c>
      <c r="E195" s="326"/>
      <c r="F195" s="326"/>
      <c r="G195" s="326"/>
      <c r="H195" s="326"/>
      <c r="I195" s="326"/>
      <c r="J195" s="326"/>
      <c r="K195" s="326"/>
      <c r="L195" s="326"/>
      <c r="M195" s="326"/>
      <c r="N195" s="326"/>
      <c r="O195" s="326"/>
      <c r="P195" s="326"/>
      <c r="Q195" s="326"/>
      <c r="R195" s="854">
        <f>SUM(R38:R193)</f>
        <v>14038.76</v>
      </c>
      <c r="S195" s="326"/>
      <c r="T195" s="326"/>
      <c r="U195" s="326"/>
      <c r="V195" s="326"/>
      <c r="W195" s="326"/>
      <c r="X195" s="326"/>
      <c r="Y195" s="326"/>
      <c r="Z195" s="326"/>
      <c r="AA195" s="326"/>
      <c r="AB195" s="326"/>
      <c r="AC195" s="326"/>
      <c r="AD195" s="326"/>
      <c r="AE195" s="326">
        <f>IF(AE36="kWh",SUMPRODUCT(D38:D193,AE38:AE193))</f>
        <v>19740136</v>
      </c>
      <c r="AF195" s="326">
        <f>IF(AF36="kWh",SUMPRODUCT(D38:D193,AF38:AF193))</f>
        <v>9456196.8020000011</v>
      </c>
      <c r="AG195" s="326">
        <f>IF(AG36="kw",SUMPRODUCT(Q38:Q193,R38:R193,AG38:AG193),SUMPRODUCT(D38:D193,AG38:AG193))</f>
        <v>68311.494000000006</v>
      </c>
      <c r="AH195" s="326">
        <f>IF(AH36="kw",SUMPRODUCT(Q38:Q193,R38:R193,AH38:AH193),SUMPRODUCT(D38:D193,AH38:AH193))</f>
        <v>17356.472399999999</v>
      </c>
      <c r="AI195" s="326">
        <f>IF(AI36="kw",SUMPRODUCT(Q38:Q193,R38:R193,AI38:AI193),SUMPRODUCT(D38:D193,AI38:AI193))</f>
        <v>12341.583600000002</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270</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Threshold'!$B$101:$Q$119,7,FALSE)</f>
        <v>0</v>
      </c>
      <c r="AF196" s="388">
        <f>HLOOKUP(AF35,'2. LRAMVA Threshold'!$B$101:$Q$112,7,FALSE)</f>
        <v>0</v>
      </c>
      <c r="AG196" s="388">
        <f>HLOOKUP(AG35,'2. LRAMVA Threshold'!$B$101:$Q$112,7,FALSE)</f>
        <v>0</v>
      </c>
      <c r="AH196" s="388">
        <f>HLOOKUP(AH35,'2. LRAMVA Threshold'!$B$101:$Q$112,7,FALSE)</f>
        <v>0</v>
      </c>
      <c r="AI196" s="388">
        <f>HLOOKUP(AI35,'2. LRAMVA Threshold'!$B$101:$Q$112,7,FALSE)</f>
        <v>0</v>
      </c>
      <c r="AJ196" s="388">
        <f>HLOOKUP(AJ35,'2. LRAMVA Threshold'!$B$101:$Q$112,7,FALSE)</f>
        <v>0</v>
      </c>
      <c r="AK196" s="388">
        <f>HLOOKUP(AK35,'2. LRAMVA Threshold'!$B$101:$Q$112,7,FALSE)</f>
        <v>0</v>
      </c>
      <c r="AL196" s="388">
        <f>HLOOKUP(AL35,'2. LRAMVA Threshold'!$B$101:$Q$112,7,FALSE)</f>
        <v>0</v>
      </c>
      <c r="AM196" s="388">
        <f>HLOOKUP(AM35,'2. LRAMVA Threshold'!$B$101:$Q$112,7,FALSE)</f>
        <v>0</v>
      </c>
      <c r="AN196" s="388">
        <f>HLOOKUP(AN35,'2. LRAMVA Threshold'!$B$101:$Q$112,7,FALSE)</f>
        <v>0</v>
      </c>
      <c r="AO196" s="388">
        <f>HLOOKUP(AO35,'2. LRAMVA Threshold'!$B$101:$Q$112,7,FALSE)</f>
        <v>0</v>
      </c>
      <c r="AP196" s="388">
        <f>HLOOKUP(AP35,'2. LRAMVA Threshold'!$B$101:$Q$112,7,FALSE)</f>
        <v>0</v>
      </c>
      <c r="AQ196" s="388">
        <f>HLOOKUP(AQ35,'2. LRAMVA Threshold'!$B$101:$Q$112,7,FALSE)</f>
        <v>0</v>
      </c>
      <c r="AR196" s="388">
        <f>HLOOKUP(AR35,'2. LRAMVA Threshold'!$B$101:$Q$112,7,FALSE)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167</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0">
        <f>HLOOKUP(AE$35,'3.  Distribution Rates'!$C$122:$P$135,7,FALSE)</f>
        <v>0</v>
      </c>
      <c r="AF198" s="820">
        <f>HLOOKUP(AF$35,'3.  Distribution Rates'!$C$122:$P$135,7,FALSE)</f>
        <v>0</v>
      </c>
      <c r="AG198" s="338">
        <f>HLOOKUP(AG$35,'3.  Distribution Rates'!$C$122:$P$135,7,FALSE)</f>
        <v>0</v>
      </c>
      <c r="AH198" s="338">
        <f>HLOOKUP(AH$35,'3.  Distribution Rates'!$C$122:$P$135,7,FALSE)</f>
        <v>0</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148</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149</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150</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151</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LRAM'!AM549*AE198</f>
        <v>0</v>
      </c>
      <c r="AF202" s="374">
        <f>'4.  2011-2014 LRAM'!AN549*AF198</f>
        <v>0</v>
      </c>
      <c r="AG202" s="374">
        <f>'4.  2011-2014 LRAM'!AO549*AG198</f>
        <v>0</v>
      </c>
      <c r="AH202" s="374">
        <f>'4.  2011-2014 LRAM'!AP549*AH198</f>
        <v>0</v>
      </c>
      <c r="AI202" s="374">
        <f>'4.  2011-2014 LRAM'!AQ549*AI198</f>
        <v>0</v>
      </c>
      <c r="AJ202" s="374">
        <f>'4.  2011-2014 LRAM'!AR549*AJ198</f>
        <v>0</v>
      </c>
      <c r="AK202" s="374">
        <f>'4.  2011-2014 LRAM'!AS549*AK198</f>
        <v>0</v>
      </c>
      <c r="AL202" s="374">
        <f>'4.  2011-2014 LRAM'!AT549*AL198</f>
        <v>0</v>
      </c>
      <c r="AM202" s="374">
        <f>'4.  2011-2014 LRAM'!AU549*AM198</f>
        <v>0</v>
      </c>
      <c r="AN202" s="374">
        <f>'4.  2011-2014 LRAM'!AV549*AN198</f>
        <v>0</v>
      </c>
      <c r="AO202" s="374">
        <f>'4.  2011-2014 LRAM'!AW549*AO198</f>
        <v>0</v>
      </c>
      <c r="AP202" s="374">
        <f>'4.  2011-2014 LRAM'!AX549*AP198</f>
        <v>0</v>
      </c>
      <c r="AQ202" s="374">
        <f>'4.  2011-2014 LRAM'!AY549*AQ198</f>
        <v>0</v>
      </c>
      <c r="AR202" s="374">
        <f>'4.  2011-2014 LRAM'!AZ549*AR198</f>
        <v>0</v>
      </c>
      <c r="AS202" s="615">
        <f>SUM(AE202:AR202)</f>
        <v>0</v>
      </c>
    </row>
    <row r="203" spans="2:45">
      <c r="B203" s="321" t="s">
        <v>152</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75">
      <c r="B204" s="346" t="s">
        <v>266</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75">
      <c r="B205" s="346" t="s">
        <v>267</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75">
      <c r="B206" s="346" t="s">
        <v>268</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143</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19442880</v>
      </c>
      <c r="AF208" s="288">
        <f>SUMPRODUCT($E$38:$E$193,AF38:AF193)</f>
        <v>9602582.1770000011</v>
      </c>
      <c r="AG208" s="288">
        <f>IF(AG36="kw",SUMPRODUCT($Q$38:$Q$193,$S$38:$S$193,AG38:AG193),SUMPRODUCT($E$38:$E$193,AG38:AG193))</f>
        <v>68301.497999999992</v>
      </c>
      <c r="AH208" s="288">
        <f t="shared" ref="AH208:AR208" si="558">IF(AH36="kw",SUMPRODUCT($Q$38:$Q$193,$S$38:$S$193,AH38:AH193),SUMPRODUCT($E$38:$E$193,AH38:AH193))</f>
        <v>17352.538799999998</v>
      </c>
      <c r="AI208" s="288">
        <f t="shared" si="558"/>
        <v>12338.173200000001</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144</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19415414</v>
      </c>
      <c r="AF209" s="288">
        <f>SUMPRODUCT($F$38:$F$193,AF38:AF193)</f>
        <v>9657179.3774999995</v>
      </c>
      <c r="AG209" s="288">
        <f>IF(AG36="kw",SUMPRODUCT($Q$38:$Q$193,$T$38:$T$193,AG38:AG193),SUMPRODUCT($F$38:$F$193,AG38:AG193))</f>
        <v>68293.428</v>
      </c>
      <c r="AH209" s="288">
        <f t="shared" ref="AH209:AR209" si="559">IF(AH36="kw",SUMPRODUCT($Q$38:$Q$193,$T$38:$T$193,AH38:AH193),SUMPRODUCT($F$38:$F$193,AH38:AH193))</f>
        <v>17351.512799999997</v>
      </c>
      <c r="AI209" s="288">
        <f t="shared" si="559"/>
        <v>12331.639200000001</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145</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764">
        <f>SUMPRODUCT($G$38:$G$193,AE38:AE193)</f>
        <v>19389373</v>
      </c>
      <c r="AF210" s="288">
        <f>SUMPRODUCT($G$38:$G$193,AF38:AF193)</f>
        <v>9272748.7375000007</v>
      </c>
      <c r="AG210" s="288">
        <f>IF(AG36="kw",SUMPRODUCT($Q$38:$Q$193,$U$38:$U$193,AG38:AG193),SUMPRODUCT($G$38:$G$193,AG38:AG193))</f>
        <v>68291.748000000007</v>
      </c>
      <c r="AH210" s="288">
        <f t="shared" ref="AH210:AR210" si="560">IF(AH36="kw",SUMPRODUCT($Q$38:$Q$193,$U$38:$U$193,AH38:AH193),SUMPRODUCT($G$38:$G$193,AH38:AH193))</f>
        <v>17371.192799999997</v>
      </c>
      <c r="AI210" s="288">
        <f t="shared" si="560"/>
        <v>12241.039199999999</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146</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19237862</v>
      </c>
      <c r="AF211" s="288">
        <f>SUMPRODUCT($H$38:$H$193,AF38:AF193)</f>
        <v>9272748.8875000011</v>
      </c>
      <c r="AG211" s="288">
        <f>IF(AG36="kw",SUMPRODUCT($Q$38:$Q$193,$V$38:$V$193,AG38:AG193),SUMPRODUCT($H$38:$H$193,AG38:AG193))</f>
        <v>68574.468000000008</v>
      </c>
      <c r="AH211" s="288">
        <f t="shared" ref="AH211:AR211" si="561">IF(AH36="kw",SUMPRODUCT($Q$38:$Q$193,$V$38:$V$193,AH38:AH193),SUMPRODUCT($H$38:$H$193,AH38:AH193))</f>
        <v>17507.992799999996</v>
      </c>
      <c r="AI211" s="288">
        <f t="shared" si="561"/>
        <v>12263.8392</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147</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19016875</v>
      </c>
      <c r="AF212" s="288">
        <f>SUMPRODUCT($I$38:$I$193,AF38:AF193)</f>
        <v>9254303.1699999999</v>
      </c>
      <c r="AG212" s="288">
        <f>IF(AG36="kw",SUMPRODUCT($Q$38:$Q$193,$W$38:$W$193,AG38:AG193),SUMPRODUCT($I$38:$I$193,AG38:AG193))</f>
        <v>68443.740000000005</v>
      </c>
      <c r="AH212" s="288">
        <f t="shared" ref="AH212:AR212" si="562">IF(AH36="kw",SUMPRODUCT($Q$38:$Q$193,$W$38:$W$193,AH38:AH193),SUMPRODUCT($I$38:$I$193,AH38:AH193))</f>
        <v>17487.108</v>
      </c>
      <c r="AI212" s="288">
        <f t="shared" si="562"/>
        <v>12173.028</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829</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18997604</v>
      </c>
      <c r="AF213" s="288">
        <f>SUMPRODUCT($J$38:$J$193,AF38:AF193)</f>
        <v>9020060.5190000013</v>
      </c>
      <c r="AG213" s="288">
        <f>IF(AG36="kw",SUMPRODUCT($Q$38:$Q$193,$X$38:$X$193,AG38:AG193),SUMPRODUCT($J$38:$J$193,AG38:AG193))</f>
        <v>65569.320000000007</v>
      </c>
      <c r="AH213" s="288">
        <f t="shared" ref="AH213:AR213" si="563">IF(AH36="kw",SUMPRODUCT($Q$38:$Q$193,$X$38:$X$193,AH38:AH193),SUMPRODUCT($J$38:$J$193,AH38:AH193))</f>
        <v>17039.976000000002</v>
      </c>
      <c r="AI213" s="288">
        <f t="shared" si="563"/>
        <v>10065.120000000001</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834</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18991359</v>
      </c>
      <c r="AF214" s="288">
        <f>SUMPRODUCT($K$35:$K$193,AF35:AF193)</f>
        <v>9019974.1190000009</v>
      </c>
      <c r="AG214" s="288">
        <f>IF(AG36="kw",SUMPRODUCT($Q$38:$Q$193,$Y$38:$Y$193,AG38:AG193),SUMPRODUCT($K$38:$K$193,AG38:AG193))</f>
        <v>65569.320000000007</v>
      </c>
      <c r="AH214" s="288">
        <f t="shared" ref="AH214:AR214" si="564">IF(AH36="kw",SUMPRODUCT($Q$38:$Q$193,$Y$38:$Y$193,AH38:AH193),SUMPRODUCT($K$38:$K$193,AH38:AH193))</f>
        <v>17039.976000000002</v>
      </c>
      <c r="AI214" s="288">
        <f t="shared" si="564"/>
        <v>10065.120000000001</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835</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18751282</v>
      </c>
      <c r="AF215" s="288">
        <f>SUMPRODUCT($L$38:$L$193,AF38:AF193)</f>
        <v>8844541.7259999998</v>
      </c>
      <c r="AG215" s="288">
        <f>IF(AG36="kw",SUMPRODUCT($Q$38:$Q$193,$Z$38:$Z$193,AG38:AG193),SUMPRODUCT($L$38:$L$193,AG38:AG193))</f>
        <v>63323.16</v>
      </c>
      <c r="AH215" s="288">
        <f t="shared" ref="AH215:AR215" si="565">IF(AH36="kw",SUMPRODUCT($Q$38:$Q$193,$Z$38:$Z$193,AH38:AH193),SUMPRODUCT($L$38:$L$193,AH38:AH193))</f>
        <v>16365</v>
      </c>
      <c r="AI215" s="288">
        <f t="shared" si="565"/>
        <v>9733.2000000000007</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836</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18750171</v>
      </c>
      <c r="AF216" s="288">
        <f>SUMPRODUCT($M$38:$M$193,AF38:AF193)</f>
        <v>8389235.0070000011</v>
      </c>
      <c r="AG216" s="288">
        <f>IF(AG36="kw",SUMPRODUCT($Q$38:$Q$193,$AA$38:$AA$193,AG38:AG193),SUMPRODUCT($M$38:$M$193,AG38:AG193))</f>
        <v>58513.200000000004</v>
      </c>
      <c r="AH216" s="288">
        <f t="shared" ref="AH216:AR216" si="566">IF(AH36="kw",SUMPRODUCT($Q$38:$Q$193,$AA$38:$AA$193,AH38:AH193),SUMPRODUCT($M$38:$M$193,AH38:AH193))</f>
        <v>15310.272000000003</v>
      </c>
      <c r="AI216" s="288">
        <f t="shared" si="566"/>
        <v>8865.2400000000016</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837</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838</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839</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581</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271</v>
      </c>
      <c r="C223" s="278"/>
      <c r="D223" s="579" t="s">
        <v>521</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36" t="s">
        <v>210</v>
      </c>
      <c r="C224" s="938" t="s">
        <v>33</v>
      </c>
      <c r="D224" s="281" t="s">
        <v>419</v>
      </c>
      <c r="E224" s="947" t="s">
        <v>208</v>
      </c>
      <c r="F224" s="948"/>
      <c r="G224" s="948"/>
      <c r="H224" s="948"/>
      <c r="I224" s="948"/>
      <c r="J224" s="948"/>
      <c r="K224" s="948"/>
      <c r="L224" s="948"/>
      <c r="M224" s="948"/>
      <c r="N224" s="948"/>
      <c r="O224" s="948"/>
      <c r="P224" s="949"/>
      <c r="Q224" s="945" t="s">
        <v>212</v>
      </c>
      <c r="R224" s="281" t="s">
        <v>420</v>
      </c>
      <c r="S224" s="942" t="s">
        <v>211</v>
      </c>
      <c r="T224" s="943"/>
      <c r="U224" s="943"/>
      <c r="V224" s="943"/>
      <c r="W224" s="943"/>
      <c r="X224" s="943"/>
      <c r="Y224" s="943"/>
      <c r="Z224" s="943"/>
      <c r="AA224" s="943"/>
      <c r="AB224" s="943"/>
      <c r="AC224" s="943"/>
      <c r="AD224" s="950"/>
      <c r="AE224" s="942" t="s">
        <v>241</v>
      </c>
      <c r="AF224" s="943"/>
      <c r="AG224" s="943"/>
      <c r="AH224" s="943"/>
      <c r="AI224" s="943"/>
      <c r="AJ224" s="943"/>
      <c r="AK224" s="943"/>
      <c r="AL224" s="943"/>
      <c r="AM224" s="943"/>
      <c r="AN224" s="943"/>
      <c r="AO224" s="943"/>
      <c r="AP224" s="943"/>
      <c r="AQ224" s="943"/>
      <c r="AR224" s="943"/>
      <c r="AS224" s="944"/>
    </row>
    <row r="225" spans="1:45" ht="60.75" customHeight="1">
      <c r="B225" s="937"/>
      <c r="C225" s="939"/>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46"/>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TO 1,499 KW</v>
      </c>
      <c r="AH225" s="282" t="str">
        <f>'1.  LRAMVA Summary'!$G$53</f>
        <v>GS 1,500 TO 4,999</v>
      </c>
      <c r="AI225" s="282" t="str">
        <f>'1.  LRAMVA Summary'!$H$53</f>
        <v>Large User</v>
      </c>
      <c r="AJ225" s="282" t="str">
        <f>'1.  LRAMVA Summary'!$I$53</f>
        <v>Unmetered Scattered Load</v>
      </c>
      <c r="AK225" s="282" t="str">
        <f>'1.  LRAMVA Summary'!$J$53</f>
        <v>Streetlighting</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499</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t="str">
        <f>'1.  LRAMVA Summary'!$I$54</f>
        <v>kWh</v>
      </c>
      <c r="AK226" s="288" t="str">
        <f>'1.  LRAMVA Summary'!$J$54</f>
        <v>kW</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hidden="1" outlineLevel="1">
      <c r="B227" s="285" t="s">
        <v>492</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idden="1" outlineLevel="1">
      <c r="A228" s="511">
        <v>1</v>
      </c>
      <c r="B228" s="509" t="s">
        <v>95</v>
      </c>
      <c r="C228" s="288" t="s">
        <v>25</v>
      </c>
      <c r="D228" s="292"/>
      <c r="E228" s="292"/>
      <c r="F228" s="292"/>
      <c r="G228" s="292"/>
      <c r="H228" s="292"/>
      <c r="I228" s="292"/>
      <c r="J228" s="292"/>
      <c r="K228" s="292"/>
      <c r="L228" s="292"/>
      <c r="M228" s="292"/>
      <c r="N228" s="292"/>
      <c r="O228" s="292"/>
      <c r="P228" s="292"/>
      <c r="Q228" s="288"/>
      <c r="R228" s="846"/>
      <c r="S228" s="846"/>
      <c r="T228" s="846"/>
      <c r="U228" s="846"/>
      <c r="V228" s="846"/>
      <c r="W228" s="846"/>
      <c r="X228" s="846"/>
      <c r="Y228" s="846"/>
      <c r="Z228" s="846"/>
      <c r="AA228" s="846"/>
      <c r="AB228" s="292"/>
      <c r="AC228" s="292"/>
      <c r="AD228" s="292"/>
      <c r="AE228" s="406">
        <v>1</v>
      </c>
      <c r="AF228" s="406"/>
      <c r="AG228" s="406"/>
      <c r="AH228" s="406"/>
      <c r="AI228" s="406"/>
      <c r="AJ228" s="406"/>
      <c r="AK228" s="406"/>
      <c r="AL228" s="406"/>
      <c r="AM228" s="406"/>
      <c r="AN228" s="406"/>
      <c r="AO228" s="406"/>
      <c r="AP228" s="406"/>
      <c r="AQ228" s="406"/>
      <c r="AR228" s="406"/>
      <c r="AS228" s="293">
        <f>SUM(AE228:AR228)</f>
        <v>1</v>
      </c>
    </row>
    <row r="229" spans="1:45" hidden="1" outlineLevel="1">
      <c r="B229" s="291" t="s">
        <v>287</v>
      </c>
      <c r="C229" s="288" t="s">
        <v>162</v>
      </c>
      <c r="D229" s="292"/>
      <c r="E229" s="292"/>
      <c r="F229" s="292"/>
      <c r="G229" s="292"/>
      <c r="H229" s="292"/>
      <c r="I229" s="292"/>
      <c r="J229" s="292"/>
      <c r="K229" s="292"/>
      <c r="L229" s="292"/>
      <c r="M229" s="292"/>
      <c r="N229" s="292"/>
      <c r="O229" s="292"/>
      <c r="P229" s="292"/>
      <c r="Q229" s="464"/>
      <c r="R229" s="846"/>
      <c r="S229" s="846"/>
      <c r="T229" s="846"/>
      <c r="U229" s="846"/>
      <c r="V229" s="846"/>
      <c r="W229" s="846"/>
      <c r="X229" s="846"/>
      <c r="Y229" s="846"/>
      <c r="Z229" s="846"/>
      <c r="AA229" s="846"/>
      <c r="AB229" s="292"/>
      <c r="AC229" s="292"/>
      <c r="AD229" s="292"/>
      <c r="AE229" s="407">
        <f>AE228</f>
        <v>1</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hidden="1" outlineLevel="1">
      <c r="B230" s="295"/>
      <c r="C230" s="296"/>
      <c r="D230" s="296"/>
      <c r="E230" s="296"/>
      <c r="F230" s="296"/>
      <c r="G230" s="296"/>
      <c r="H230" s="296"/>
      <c r="I230" s="296"/>
      <c r="J230" s="743"/>
      <c r="K230" s="296"/>
      <c r="L230" s="296"/>
      <c r="M230" s="296"/>
      <c r="N230" s="296"/>
      <c r="O230" s="296"/>
      <c r="P230" s="296"/>
      <c r="Q230" s="297"/>
      <c r="R230" s="847"/>
      <c r="S230" s="847"/>
      <c r="T230" s="847"/>
      <c r="U230" s="847"/>
      <c r="V230" s="847"/>
      <c r="W230" s="847"/>
      <c r="X230" s="847"/>
      <c r="Y230" s="847"/>
      <c r="Z230" s="847"/>
      <c r="AA230" s="847"/>
      <c r="AB230" s="296"/>
      <c r="AC230" s="296"/>
      <c r="AD230" s="296"/>
      <c r="AE230" s="408"/>
      <c r="AF230" s="409"/>
      <c r="AG230" s="409"/>
      <c r="AH230" s="409"/>
      <c r="AI230" s="409"/>
      <c r="AJ230" s="409"/>
      <c r="AK230" s="409"/>
      <c r="AL230" s="409"/>
      <c r="AM230" s="409"/>
      <c r="AN230" s="409"/>
      <c r="AO230" s="409"/>
      <c r="AP230" s="409"/>
      <c r="AQ230" s="409"/>
      <c r="AR230" s="409"/>
      <c r="AS230" s="299"/>
    </row>
    <row r="231" spans="1:45" hidden="1" outlineLevel="1">
      <c r="A231" s="511">
        <v>2</v>
      </c>
      <c r="B231" s="509" t="s">
        <v>96</v>
      </c>
      <c r="C231" s="288" t="s">
        <v>25</v>
      </c>
      <c r="D231" s="292"/>
      <c r="E231" s="292"/>
      <c r="F231" s="292"/>
      <c r="G231" s="292"/>
      <c r="H231" s="292"/>
      <c r="I231" s="292"/>
      <c r="J231" s="292"/>
      <c r="K231" s="292"/>
      <c r="L231" s="292"/>
      <c r="M231" s="292"/>
      <c r="N231" s="292"/>
      <c r="O231" s="292"/>
      <c r="P231" s="292"/>
      <c r="Q231" s="288"/>
      <c r="R231" s="846"/>
      <c r="S231" s="846"/>
      <c r="T231" s="846"/>
      <c r="U231" s="846"/>
      <c r="V231" s="846"/>
      <c r="W231" s="846"/>
      <c r="X231" s="846"/>
      <c r="Y231" s="846"/>
      <c r="Z231" s="846"/>
      <c r="AA231" s="846"/>
      <c r="AB231" s="292"/>
      <c r="AC231" s="292"/>
      <c r="AD231" s="292"/>
      <c r="AE231" s="406">
        <v>1</v>
      </c>
      <c r="AF231" s="406"/>
      <c r="AG231" s="406"/>
      <c r="AH231" s="406"/>
      <c r="AI231" s="406"/>
      <c r="AJ231" s="406"/>
      <c r="AK231" s="406"/>
      <c r="AL231" s="406"/>
      <c r="AM231" s="406"/>
      <c r="AN231" s="406"/>
      <c r="AO231" s="406"/>
      <c r="AP231" s="406"/>
      <c r="AQ231" s="406"/>
      <c r="AR231" s="406"/>
      <c r="AS231" s="293">
        <f>SUM(AE231:AR231)</f>
        <v>1</v>
      </c>
    </row>
    <row r="232" spans="1:45" hidden="1" outlineLevel="1">
      <c r="B232" s="291" t="s">
        <v>287</v>
      </c>
      <c r="C232" s="288" t="s">
        <v>162</v>
      </c>
      <c r="D232" s="292"/>
      <c r="E232" s="292"/>
      <c r="F232" s="292"/>
      <c r="G232" s="292"/>
      <c r="H232" s="292"/>
      <c r="I232" s="292"/>
      <c r="J232" s="292"/>
      <c r="K232" s="292"/>
      <c r="L232" s="292"/>
      <c r="M232" s="292"/>
      <c r="N232" s="292"/>
      <c r="O232" s="292"/>
      <c r="P232" s="292"/>
      <c r="Q232" s="464"/>
      <c r="R232" s="846"/>
      <c r="S232" s="846"/>
      <c r="T232" s="846"/>
      <c r="U232" s="846"/>
      <c r="V232" s="846"/>
      <c r="W232" s="846"/>
      <c r="X232" s="846"/>
      <c r="Y232" s="846"/>
      <c r="Z232" s="846"/>
      <c r="AA232" s="846"/>
      <c r="AB232" s="292"/>
      <c r="AC232" s="292"/>
      <c r="AD232" s="292"/>
      <c r="AE232" s="407">
        <f>AE231</f>
        <v>1</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hidden="1" outlineLevel="1">
      <c r="B233" s="295"/>
      <c r="C233" s="296"/>
      <c r="D233" s="301"/>
      <c r="E233" s="301"/>
      <c r="F233" s="301"/>
      <c r="G233" s="301"/>
      <c r="H233" s="301"/>
      <c r="I233" s="301"/>
      <c r="J233" s="301"/>
      <c r="K233" s="301"/>
      <c r="L233" s="301"/>
      <c r="M233" s="301"/>
      <c r="N233" s="301"/>
      <c r="O233" s="301"/>
      <c r="P233" s="301"/>
      <c r="Q233" s="297"/>
      <c r="R233" s="849"/>
      <c r="S233" s="849"/>
      <c r="T233" s="849"/>
      <c r="U233" s="849"/>
      <c r="V233" s="849"/>
      <c r="W233" s="849"/>
      <c r="X233" s="849"/>
      <c r="Y233" s="849"/>
      <c r="Z233" s="849"/>
      <c r="AA233" s="849"/>
      <c r="AB233" s="301"/>
      <c r="AC233" s="301"/>
      <c r="AD233" s="301"/>
      <c r="AE233" s="408"/>
      <c r="AF233" s="409"/>
      <c r="AG233" s="409"/>
      <c r="AH233" s="409"/>
      <c r="AI233" s="409"/>
      <c r="AJ233" s="409"/>
      <c r="AK233" s="409"/>
      <c r="AL233" s="409"/>
      <c r="AM233" s="409"/>
      <c r="AN233" s="409"/>
      <c r="AO233" s="409"/>
      <c r="AP233" s="409"/>
      <c r="AQ233" s="409"/>
      <c r="AR233" s="409"/>
      <c r="AS233" s="299"/>
    </row>
    <row r="234" spans="1:45" hidden="1" outlineLevel="1">
      <c r="A234" s="511">
        <v>3</v>
      </c>
      <c r="B234" s="509" t="s">
        <v>97</v>
      </c>
      <c r="C234" s="288" t="s">
        <v>25</v>
      </c>
      <c r="D234" s="292"/>
      <c r="E234" s="292"/>
      <c r="F234" s="292"/>
      <c r="G234" s="292"/>
      <c r="H234" s="292"/>
      <c r="I234" s="292"/>
      <c r="J234" s="292"/>
      <c r="K234" s="292"/>
      <c r="L234" s="292"/>
      <c r="M234" s="292"/>
      <c r="N234" s="292"/>
      <c r="O234" s="292"/>
      <c r="P234" s="292"/>
      <c r="Q234" s="288"/>
      <c r="R234" s="846"/>
      <c r="S234" s="846"/>
      <c r="T234" s="846"/>
      <c r="U234" s="846"/>
      <c r="V234" s="846"/>
      <c r="W234" s="846"/>
      <c r="X234" s="846"/>
      <c r="Y234" s="846"/>
      <c r="Z234" s="846"/>
      <c r="AA234" s="846"/>
      <c r="AB234" s="292"/>
      <c r="AC234" s="292"/>
      <c r="AD234" s="292"/>
      <c r="AE234" s="406">
        <v>1</v>
      </c>
      <c r="AF234" s="406"/>
      <c r="AG234" s="406"/>
      <c r="AH234" s="406"/>
      <c r="AI234" s="406"/>
      <c r="AJ234" s="406"/>
      <c r="AK234" s="406"/>
      <c r="AL234" s="406"/>
      <c r="AM234" s="406"/>
      <c r="AN234" s="406"/>
      <c r="AO234" s="406"/>
      <c r="AP234" s="406"/>
      <c r="AQ234" s="406"/>
      <c r="AR234" s="406"/>
      <c r="AS234" s="293">
        <f>SUM(AE234:AR234)</f>
        <v>1</v>
      </c>
    </row>
    <row r="235" spans="1:45" hidden="1" outlineLevel="1">
      <c r="B235" s="291" t="s">
        <v>287</v>
      </c>
      <c r="C235" s="288" t="s">
        <v>162</v>
      </c>
      <c r="D235" s="292"/>
      <c r="E235" s="292"/>
      <c r="F235" s="292"/>
      <c r="G235" s="292"/>
      <c r="H235" s="292"/>
      <c r="I235" s="292"/>
      <c r="J235" s="292"/>
      <c r="K235" s="292"/>
      <c r="L235" s="292"/>
      <c r="M235" s="292"/>
      <c r="N235" s="292"/>
      <c r="O235" s="292"/>
      <c r="P235" s="292"/>
      <c r="Q235" s="464"/>
      <c r="R235" s="846"/>
      <c r="S235" s="846"/>
      <c r="T235" s="846"/>
      <c r="U235" s="846"/>
      <c r="V235" s="846"/>
      <c r="W235" s="846"/>
      <c r="X235" s="846"/>
      <c r="Y235" s="846"/>
      <c r="Z235" s="846"/>
      <c r="AA235" s="846"/>
      <c r="AB235" s="292"/>
      <c r="AC235" s="292"/>
      <c r="AD235" s="292"/>
      <c r="AE235" s="407">
        <f>AE234</f>
        <v>1</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hidden="1" outlineLevel="1">
      <c r="B236" s="291"/>
      <c r="C236" s="302"/>
      <c r="D236" s="288"/>
      <c r="E236" s="288"/>
      <c r="F236" s="288"/>
      <c r="G236" s="288"/>
      <c r="H236" s="288"/>
      <c r="I236" s="288"/>
      <c r="J236" s="288"/>
      <c r="K236" s="288"/>
      <c r="L236" s="288"/>
      <c r="M236" s="288"/>
      <c r="N236" s="288"/>
      <c r="O236" s="288"/>
      <c r="P236" s="288"/>
      <c r="Q236" s="288"/>
      <c r="R236" s="850"/>
      <c r="S236" s="850"/>
      <c r="T236" s="850"/>
      <c r="U236" s="850"/>
      <c r="V236" s="850"/>
      <c r="W236" s="850"/>
      <c r="X236" s="850"/>
      <c r="Y236" s="850"/>
      <c r="Z236" s="850"/>
      <c r="AA236" s="850"/>
      <c r="AB236" s="288"/>
      <c r="AC236" s="288"/>
      <c r="AD236" s="288"/>
      <c r="AE236" s="408"/>
      <c r="AF236" s="408"/>
      <c r="AG236" s="408"/>
      <c r="AH236" s="408"/>
      <c r="AI236" s="408"/>
      <c r="AJ236" s="408"/>
      <c r="AK236" s="408"/>
      <c r="AL236" s="408"/>
      <c r="AM236" s="408"/>
      <c r="AN236" s="408"/>
      <c r="AO236" s="408"/>
      <c r="AP236" s="408"/>
      <c r="AQ236" s="408"/>
      <c r="AR236" s="408"/>
      <c r="AS236" s="303"/>
    </row>
    <row r="237" spans="1:45" hidden="1" outlineLevel="1">
      <c r="A237" s="511">
        <v>4</v>
      </c>
      <c r="B237" s="509" t="s">
        <v>656</v>
      </c>
      <c r="C237" s="288" t="s">
        <v>25</v>
      </c>
      <c r="D237" s="292"/>
      <c r="E237" s="292"/>
      <c r="F237" s="292"/>
      <c r="G237" s="292"/>
      <c r="H237" s="292"/>
      <c r="I237" s="292"/>
      <c r="J237" s="292"/>
      <c r="K237" s="292"/>
      <c r="L237" s="292"/>
      <c r="M237" s="292"/>
      <c r="N237" s="292"/>
      <c r="O237" s="292"/>
      <c r="P237" s="292"/>
      <c r="Q237" s="288"/>
      <c r="R237" s="846"/>
      <c r="S237" s="846"/>
      <c r="T237" s="846"/>
      <c r="U237" s="846"/>
      <c r="V237" s="846"/>
      <c r="W237" s="846"/>
      <c r="X237" s="846"/>
      <c r="Y237" s="846"/>
      <c r="Z237" s="846"/>
      <c r="AA237" s="846"/>
      <c r="AB237" s="292"/>
      <c r="AC237" s="292"/>
      <c r="AD237" s="292"/>
      <c r="AE237" s="406">
        <v>1</v>
      </c>
      <c r="AF237" s="406"/>
      <c r="AG237" s="406"/>
      <c r="AH237" s="406"/>
      <c r="AI237" s="406"/>
      <c r="AJ237" s="406"/>
      <c r="AK237" s="406"/>
      <c r="AL237" s="406"/>
      <c r="AM237" s="406"/>
      <c r="AN237" s="406"/>
      <c r="AO237" s="406"/>
      <c r="AP237" s="406"/>
      <c r="AQ237" s="406"/>
      <c r="AR237" s="406"/>
      <c r="AS237" s="293">
        <f>SUM(AE237:AR237)</f>
        <v>1</v>
      </c>
    </row>
    <row r="238" spans="1:45" hidden="1" outlineLevel="1">
      <c r="B238" s="291" t="s">
        <v>287</v>
      </c>
      <c r="C238" s="288" t="s">
        <v>162</v>
      </c>
      <c r="D238" s="292"/>
      <c r="E238" s="292"/>
      <c r="F238" s="292"/>
      <c r="G238" s="292"/>
      <c r="H238" s="292"/>
      <c r="I238" s="292"/>
      <c r="J238" s="292"/>
      <c r="K238" s="292"/>
      <c r="L238" s="292"/>
      <c r="M238" s="292"/>
      <c r="N238" s="292"/>
      <c r="O238" s="292"/>
      <c r="P238" s="292"/>
      <c r="Q238" s="464"/>
      <c r="R238" s="846"/>
      <c r="S238" s="846"/>
      <c r="T238" s="846"/>
      <c r="U238" s="846"/>
      <c r="V238" s="846"/>
      <c r="W238" s="846"/>
      <c r="X238" s="846"/>
      <c r="Y238" s="846"/>
      <c r="Z238" s="846"/>
      <c r="AA238" s="846"/>
      <c r="AB238" s="292"/>
      <c r="AC238" s="292"/>
      <c r="AD238" s="292"/>
      <c r="AE238" s="407">
        <f>AE237</f>
        <v>1</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hidden="1" outlineLevel="1">
      <c r="B239" s="291"/>
      <c r="C239" s="302"/>
      <c r="D239" s="301"/>
      <c r="E239" s="301"/>
      <c r="F239" s="301"/>
      <c r="G239" s="301"/>
      <c r="H239" s="301"/>
      <c r="I239" s="301"/>
      <c r="J239" s="301"/>
      <c r="K239" s="301"/>
      <c r="L239" s="301"/>
      <c r="M239" s="301"/>
      <c r="N239" s="301"/>
      <c r="O239" s="301"/>
      <c r="P239" s="301"/>
      <c r="Q239" s="288"/>
      <c r="R239" s="849"/>
      <c r="S239" s="849"/>
      <c r="T239" s="849"/>
      <c r="U239" s="849"/>
      <c r="V239" s="849"/>
      <c r="W239" s="849"/>
      <c r="X239" s="849"/>
      <c r="Y239" s="849"/>
      <c r="Z239" s="849"/>
      <c r="AA239" s="849"/>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hidden="1" outlineLevel="1">
      <c r="A240" s="511">
        <v>5</v>
      </c>
      <c r="B240" s="509" t="s">
        <v>98</v>
      </c>
      <c r="C240" s="288" t="s">
        <v>25</v>
      </c>
      <c r="D240" s="292"/>
      <c r="E240" s="292"/>
      <c r="F240" s="292"/>
      <c r="G240" s="292"/>
      <c r="H240" s="292"/>
      <c r="I240" s="292"/>
      <c r="J240" s="292"/>
      <c r="K240" s="292"/>
      <c r="L240" s="292"/>
      <c r="M240" s="292"/>
      <c r="N240" s="292"/>
      <c r="O240" s="292"/>
      <c r="P240" s="292"/>
      <c r="Q240" s="288"/>
      <c r="R240" s="846"/>
      <c r="S240" s="846"/>
      <c r="T240" s="846"/>
      <c r="U240" s="846"/>
      <c r="V240" s="846"/>
      <c r="W240" s="846"/>
      <c r="X240" s="846"/>
      <c r="Y240" s="846"/>
      <c r="Z240" s="846"/>
      <c r="AA240" s="846"/>
      <c r="AB240" s="292"/>
      <c r="AC240" s="292"/>
      <c r="AD240" s="292"/>
      <c r="AE240" s="406">
        <v>1</v>
      </c>
      <c r="AF240" s="406"/>
      <c r="AG240" s="406"/>
      <c r="AH240" s="406"/>
      <c r="AI240" s="406"/>
      <c r="AJ240" s="406"/>
      <c r="AK240" s="406"/>
      <c r="AL240" s="406"/>
      <c r="AM240" s="406"/>
      <c r="AN240" s="406"/>
      <c r="AO240" s="406"/>
      <c r="AP240" s="406"/>
      <c r="AQ240" s="406"/>
      <c r="AR240" s="406"/>
      <c r="AS240" s="293">
        <f>SUM(AE240:AR240)</f>
        <v>1</v>
      </c>
    </row>
    <row r="241" spans="1:45" hidden="1" outlineLevel="1">
      <c r="B241" s="291" t="s">
        <v>287</v>
      </c>
      <c r="C241" s="288" t="s">
        <v>162</v>
      </c>
      <c r="D241" s="292"/>
      <c r="E241" s="292"/>
      <c r="F241" s="292"/>
      <c r="G241" s="292"/>
      <c r="H241" s="292"/>
      <c r="I241" s="292"/>
      <c r="J241" s="292"/>
      <c r="K241" s="292"/>
      <c r="L241" s="292"/>
      <c r="M241" s="292"/>
      <c r="N241" s="292"/>
      <c r="O241" s="292"/>
      <c r="P241" s="292"/>
      <c r="Q241" s="464"/>
      <c r="R241" s="846"/>
      <c r="S241" s="846"/>
      <c r="T241" s="846"/>
      <c r="U241" s="846"/>
      <c r="V241" s="846"/>
      <c r="W241" s="846"/>
      <c r="X241" s="846"/>
      <c r="Y241" s="846"/>
      <c r="Z241" s="846"/>
      <c r="AA241" s="846"/>
      <c r="AB241" s="292"/>
      <c r="AC241" s="292"/>
      <c r="AD241" s="292"/>
      <c r="AE241" s="407">
        <f>AE240</f>
        <v>1</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hidden="1" outlineLevel="1">
      <c r="B242" s="291"/>
      <c r="C242" s="288"/>
      <c r="D242" s="288"/>
      <c r="E242" s="288"/>
      <c r="F242" s="288"/>
      <c r="G242" s="288"/>
      <c r="H242" s="288"/>
      <c r="I242" s="288"/>
      <c r="J242" s="288"/>
      <c r="K242" s="288"/>
      <c r="L242" s="288"/>
      <c r="M242" s="288"/>
      <c r="N242" s="288"/>
      <c r="O242" s="288"/>
      <c r="P242" s="288"/>
      <c r="Q242" s="288"/>
      <c r="R242" s="850"/>
      <c r="S242" s="850"/>
      <c r="T242" s="850"/>
      <c r="U242" s="850"/>
      <c r="V242" s="850"/>
      <c r="W242" s="850"/>
      <c r="X242" s="850"/>
      <c r="Y242" s="850"/>
      <c r="Z242" s="850"/>
      <c r="AA242" s="850"/>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hidden="1" outlineLevel="1">
      <c r="B243" s="316" t="s">
        <v>493</v>
      </c>
      <c r="C243" s="286"/>
      <c r="D243" s="286"/>
      <c r="E243" s="286"/>
      <c r="F243" s="286"/>
      <c r="G243" s="286"/>
      <c r="H243" s="286"/>
      <c r="I243" s="286"/>
      <c r="J243" s="286"/>
      <c r="K243" s="286"/>
      <c r="L243" s="286"/>
      <c r="M243" s="286"/>
      <c r="N243" s="286"/>
      <c r="O243" s="286"/>
      <c r="P243" s="286"/>
      <c r="Q243" s="287"/>
      <c r="R243" s="851"/>
      <c r="S243" s="851"/>
      <c r="T243" s="851"/>
      <c r="U243" s="851"/>
      <c r="V243" s="851"/>
      <c r="W243" s="851"/>
      <c r="X243" s="851"/>
      <c r="Y243" s="851"/>
      <c r="Z243" s="851"/>
      <c r="AA243" s="851"/>
      <c r="AB243" s="286"/>
      <c r="AC243" s="286"/>
      <c r="AD243" s="286"/>
      <c r="AE243" s="410"/>
      <c r="AF243" s="410"/>
      <c r="AG243" s="410"/>
      <c r="AH243" s="410"/>
      <c r="AI243" s="410"/>
      <c r="AJ243" s="410"/>
      <c r="AK243" s="410"/>
      <c r="AL243" s="410"/>
      <c r="AM243" s="410"/>
      <c r="AN243" s="410"/>
      <c r="AO243" s="410"/>
      <c r="AP243" s="410"/>
      <c r="AQ243" s="410"/>
      <c r="AR243" s="410"/>
      <c r="AS243" s="289"/>
    </row>
    <row r="244" spans="1:45" hidden="1" outlineLevel="1">
      <c r="A244" s="511">
        <v>6</v>
      </c>
      <c r="B244" s="509" t="s">
        <v>99</v>
      </c>
      <c r="C244" s="288" t="s">
        <v>25</v>
      </c>
      <c r="D244" s="292"/>
      <c r="E244" s="292"/>
      <c r="F244" s="292"/>
      <c r="G244" s="292"/>
      <c r="H244" s="292"/>
      <c r="I244" s="292"/>
      <c r="J244" s="292"/>
      <c r="K244" s="292"/>
      <c r="L244" s="292"/>
      <c r="M244" s="292"/>
      <c r="N244" s="292"/>
      <c r="O244" s="292"/>
      <c r="P244" s="292"/>
      <c r="Q244" s="292">
        <v>12</v>
      </c>
      <c r="R244" s="846"/>
      <c r="S244" s="846"/>
      <c r="T244" s="846"/>
      <c r="U244" s="846"/>
      <c r="V244" s="846"/>
      <c r="W244" s="846"/>
      <c r="X244" s="846"/>
      <c r="Y244" s="846"/>
      <c r="Z244" s="846"/>
      <c r="AA244" s="846"/>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idden="1" outlineLevel="1">
      <c r="B245" s="291" t="s">
        <v>287</v>
      </c>
      <c r="C245" s="288" t="s">
        <v>162</v>
      </c>
      <c r="D245" s="292"/>
      <c r="E245" s="292"/>
      <c r="F245" s="292"/>
      <c r="G245" s="292"/>
      <c r="H245" s="292"/>
      <c r="I245" s="292"/>
      <c r="J245" s="292"/>
      <c r="K245" s="292"/>
      <c r="L245" s="292"/>
      <c r="M245" s="292"/>
      <c r="N245" s="292"/>
      <c r="O245" s="292"/>
      <c r="P245" s="292"/>
      <c r="Q245" s="292">
        <f>Q244</f>
        <v>12</v>
      </c>
      <c r="R245" s="846"/>
      <c r="S245" s="846"/>
      <c r="T245" s="846"/>
      <c r="U245" s="846"/>
      <c r="V245" s="846"/>
      <c r="W245" s="846"/>
      <c r="X245" s="846"/>
      <c r="Y245" s="846"/>
      <c r="Z245" s="846"/>
      <c r="AA245" s="846"/>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hidden="1" outlineLevel="1">
      <c r="B246" s="307"/>
      <c r="C246" s="309"/>
      <c r="D246" s="288"/>
      <c r="E246" s="288"/>
      <c r="F246" s="288"/>
      <c r="G246" s="288"/>
      <c r="H246" s="288"/>
      <c r="I246" s="288"/>
      <c r="J246" s="288"/>
      <c r="K246" s="288"/>
      <c r="L246" s="288"/>
      <c r="M246" s="288"/>
      <c r="N246" s="288"/>
      <c r="O246" s="288"/>
      <c r="P246" s="288"/>
      <c r="Q246" s="288"/>
      <c r="R246" s="850"/>
      <c r="S246" s="850"/>
      <c r="T246" s="850"/>
      <c r="U246" s="850"/>
      <c r="V246" s="850"/>
      <c r="W246" s="850"/>
      <c r="X246" s="850"/>
      <c r="Y246" s="850"/>
      <c r="Z246" s="850"/>
      <c r="AA246" s="850"/>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hidden="1" outlineLevel="1">
      <c r="A247" s="511">
        <v>7</v>
      </c>
      <c r="B247" s="509" t="s">
        <v>100</v>
      </c>
      <c r="C247" s="288" t="s">
        <v>25</v>
      </c>
      <c r="D247" s="292"/>
      <c r="E247" s="292"/>
      <c r="F247" s="292"/>
      <c r="G247" s="292"/>
      <c r="H247" s="292"/>
      <c r="I247" s="292"/>
      <c r="J247" s="292"/>
      <c r="K247" s="292"/>
      <c r="L247" s="292"/>
      <c r="M247" s="292"/>
      <c r="N247" s="292"/>
      <c r="O247" s="292"/>
      <c r="P247" s="292"/>
      <c r="Q247" s="292">
        <v>12</v>
      </c>
      <c r="R247" s="846"/>
      <c r="S247" s="846"/>
      <c r="T247" s="846"/>
      <c r="U247" s="846"/>
      <c r="V247" s="846"/>
      <c r="W247" s="846"/>
      <c r="X247" s="846"/>
      <c r="Y247" s="846"/>
      <c r="Z247" s="846"/>
      <c r="AA247" s="846"/>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idden="1" outlineLevel="1">
      <c r="B248" s="291" t="s">
        <v>287</v>
      </c>
      <c r="C248" s="288" t="s">
        <v>162</v>
      </c>
      <c r="D248" s="292"/>
      <c r="E248" s="292"/>
      <c r="F248" s="292"/>
      <c r="G248" s="292"/>
      <c r="H248" s="292"/>
      <c r="I248" s="292"/>
      <c r="J248" s="292"/>
      <c r="K248" s="292"/>
      <c r="L248" s="292"/>
      <c r="M248" s="292"/>
      <c r="N248" s="292"/>
      <c r="O248" s="292"/>
      <c r="P248" s="292"/>
      <c r="Q248" s="292">
        <f>Q247</f>
        <v>12</v>
      </c>
      <c r="R248" s="846"/>
      <c r="S248" s="846"/>
      <c r="T248" s="846"/>
      <c r="U248" s="846"/>
      <c r="V248" s="846"/>
      <c r="W248" s="846"/>
      <c r="X248" s="846"/>
      <c r="Y248" s="846"/>
      <c r="Z248" s="846"/>
      <c r="AA248" s="846"/>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hidden="1" outlineLevel="1">
      <c r="B249" s="311"/>
      <c r="C249" s="309"/>
      <c r="D249" s="288"/>
      <c r="E249" s="288"/>
      <c r="F249" s="288"/>
      <c r="G249" s="288"/>
      <c r="H249" s="288"/>
      <c r="I249" s="288"/>
      <c r="J249" s="288"/>
      <c r="K249" s="288"/>
      <c r="L249" s="288"/>
      <c r="M249" s="288"/>
      <c r="N249" s="288"/>
      <c r="O249" s="288"/>
      <c r="P249" s="288"/>
      <c r="Q249" s="288"/>
      <c r="R249" s="850"/>
      <c r="S249" s="850"/>
      <c r="T249" s="850"/>
      <c r="U249" s="850"/>
      <c r="V249" s="850"/>
      <c r="W249" s="850"/>
      <c r="X249" s="850"/>
      <c r="Y249" s="850"/>
      <c r="Z249" s="850"/>
      <c r="AA249" s="850"/>
      <c r="AB249" s="288"/>
      <c r="AC249" s="288"/>
      <c r="AD249" s="288"/>
      <c r="AE249" s="412"/>
      <c r="AF249" s="413"/>
      <c r="AG249" s="412"/>
      <c r="AH249" s="412"/>
      <c r="AI249" s="412"/>
      <c r="AJ249" s="412"/>
      <c r="AK249" s="412"/>
      <c r="AL249" s="412"/>
      <c r="AM249" s="412"/>
      <c r="AN249" s="412"/>
      <c r="AO249" s="412"/>
      <c r="AP249" s="412"/>
      <c r="AQ249" s="412"/>
      <c r="AR249" s="412"/>
      <c r="AS249" s="310"/>
    </row>
    <row r="250" spans="1:45" hidden="1" outlineLevel="1">
      <c r="A250" s="511">
        <v>8</v>
      </c>
      <c r="B250" s="509" t="s">
        <v>101</v>
      </c>
      <c r="C250" s="288" t="s">
        <v>25</v>
      </c>
      <c r="D250" s="292"/>
      <c r="E250" s="292"/>
      <c r="F250" s="292"/>
      <c r="G250" s="292"/>
      <c r="H250" s="292"/>
      <c r="I250" s="292"/>
      <c r="J250" s="292"/>
      <c r="K250" s="292"/>
      <c r="L250" s="292"/>
      <c r="M250" s="292"/>
      <c r="N250" s="292"/>
      <c r="O250" s="292"/>
      <c r="P250" s="292"/>
      <c r="Q250" s="292">
        <v>12</v>
      </c>
      <c r="R250" s="846"/>
      <c r="S250" s="846"/>
      <c r="T250" s="846"/>
      <c r="U250" s="846"/>
      <c r="V250" s="846"/>
      <c r="W250" s="846"/>
      <c r="X250" s="846"/>
      <c r="Y250" s="846"/>
      <c r="Z250" s="846"/>
      <c r="AA250" s="846"/>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idden="1" outlineLevel="1">
      <c r="B251" s="291" t="s">
        <v>287</v>
      </c>
      <c r="C251" s="288" t="s">
        <v>162</v>
      </c>
      <c r="D251" s="292"/>
      <c r="E251" s="292"/>
      <c r="F251" s="292"/>
      <c r="G251" s="292"/>
      <c r="H251" s="292"/>
      <c r="I251" s="292"/>
      <c r="J251" s="292"/>
      <c r="K251" s="292"/>
      <c r="L251" s="292"/>
      <c r="M251" s="292"/>
      <c r="N251" s="292"/>
      <c r="O251" s="292"/>
      <c r="P251" s="292"/>
      <c r="Q251" s="292">
        <f>Q250</f>
        <v>12</v>
      </c>
      <c r="R251" s="846"/>
      <c r="S251" s="846"/>
      <c r="T251" s="846"/>
      <c r="U251" s="846"/>
      <c r="V251" s="846"/>
      <c r="W251" s="846"/>
      <c r="X251" s="846"/>
      <c r="Y251" s="846"/>
      <c r="Z251" s="846"/>
      <c r="AA251" s="846"/>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hidden="1" outlineLevel="1">
      <c r="B252" s="311"/>
      <c r="C252" s="309"/>
      <c r="D252" s="313"/>
      <c r="E252" s="313"/>
      <c r="F252" s="313"/>
      <c r="G252" s="313"/>
      <c r="H252" s="313"/>
      <c r="I252" s="313"/>
      <c r="J252" s="313"/>
      <c r="K252" s="313"/>
      <c r="L252" s="313"/>
      <c r="M252" s="313"/>
      <c r="N252" s="313"/>
      <c r="O252" s="313"/>
      <c r="P252" s="313"/>
      <c r="Q252" s="288"/>
      <c r="R252" s="852"/>
      <c r="S252" s="852"/>
      <c r="T252" s="852"/>
      <c r="U252" s="852"/>
      <c r="V252" s="852"/>
      <c r="W252" s="852"/>
      <c r="X252" s="852"/>
      <c r="Y252" s="852"/>
      <c r="Z252" s="852"/>
      <c r="AA252" s="852"/>
      <c r="AB252" s="313"/>
      <c r="AC252" s="313"/>
      <c r="AD252" s="313"/>
      <c r="AE252" s="412"/>
      <c r="AF252" s="413"/>
      <c r="AG252" s="412"/>
      <c r="AH252" s="412"/>
      <c r="AI252" s="412"/>
      <c r="AJ252" s="412"/>
      <c r="AK252" s="412"/>
      <c r="AL252" s="412"/>
      <c r="AM252" s="412"/>
      <c r="AN252" s="412"/>
      <c r="AO252" s="412"/>
      <c r="AP252" s="412"/>
      <c r="AQ252" s="412"/>
      <c r="AR252" s="412"/>
      <c r="AS252" s="310"/>
    </row>
    <row r="253" spans="1:45" hidden="1" outlineLevel="1">
      <c r="A253" s="511">
        <v>9</v>
      </c>
      <c r="B253" s="509" t="s">
        <v>102</v>
      </c>
      <c r="C253" s="288" t="s">
        <v>25</v>
      </c>
      <c r="D253" s="292"/>
      <c r="E253" s="292"/>
      <c r="F253" s="292"/>
      <c r="G253" s="292"/>
      <c r="H253" s="292"/>
      <c r="I253" s="292"/>
      <c r="J253" s="292"/>
      <c r="K253" s="292"/>
      <c r="L253" s="292"/>
      <c r="M253" s="292"/>
      <c r="N253" s="292"/>
      <c r="O253" s="292"/>
      <c r="P253" s="292"/>
      <c r="Q253" s="292">
        <v>12</v>
      </c>
      <c r="R253" s="846"/>
      <c r="S253" s="846"/>
      <c r="T253" s="846"/>
      <c r="U253" s="846"/>
      <c r="V253" s="846"/>
      <c r="W253" s="846"/>
      <c r="X253" s="846"/>
      <c r="Y253" s="846"/>
      <c r="Z253" s="846"/>
      <c r="AA253" s="846"/>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idden="1" outlineLevel="1">
      <c r="B254" s="291" t="s">
        <v>287</v>
      </c>
      <c r="C254" s="288" t="s">
        <v>162</v>
      </c>
      <c r="D254" s="292"/>
      <c r="E254" s="292"/>
      <c r="F254" s="292"/>
      <c r="G254" s="292"/>
      <c r="H254" s="292"/>
      <c r="I254" s="292"/>
      <c r="J254" s="292"/>
      <c r="K254" s="292"/>
      <c r="L254" s="292"/>
      <c r="M254" s="292"/>
      <c r="N254" s="292"/>
      <c r="O254" s="292"/>
      <c r="P254" s="292"/>
      <c r="Q254" s="292">
        <f>Q253</f>
        <v>12</v>
      </c>
      <c r="R254" s="846"/>
      <c r="S254" s="846"/>
      <c r="T254" s="846"/>
      <c r="U254" s="846"/>
      <c r="V254" s="846"/>
      <c r="W254" s="846"/>
      <c r="X254" s="846"/>
      <c r="Y254" s="846"/>
      <c r="Z254" s="846"/>
      <c r="AA254" s="846"/>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hidden="1" outlineLevel="1">
      <c r="B255" s="311"/>
      <c r="C255" s="309"/>
      <c r="D255" s="313"/>
      <c r="E255" s="313"/>
      <c r="F255" s="313"/>
      <c r="G255" s="313"/>
      <c r="H255" s="313"/>
      <c r="I255" s="313"/>
      <c r="J255" s="313"/>
      <c r="K255" s="313"/>
      <c r="L255" s="313"/>
      <c r="M255" s="313"/>
      <c r="N255" s="313"/>
      <c r="O255" s="313"/>
      <c r="P255" s="313"/>
      <c r="Q255" s="288"/>
      <c r="R255" s="852"/>
      <c r="S255" s="852"/>
      <c r="T255" s="852"/>
      <c r="U255" s="852"/>
      <c r="V255" s="852"/>
      <c r="W255" s="852"/>
      <c r="X255" s="852"/>
      <c r="Y255" s="852"/>
      <c r="Z255" s="852"/>
      <c r="AA255" s="852"/>
      <c r="AB255" s="313"/>
      <c r="AC255" s="313"/>
      <c r="AD255" s="313"/>
      <c r="AE255" s="412"/>
      <c r="AF255" s="412"/>
      <c r="AG255" s="412"/>
      <c r="AH255" s="412"/>
      <c r="AI255" s="412"/>
      <c r="AJ255" s="412"/>
      <c r="AK255" s="412"/>
      <c r="AL255" s="412"/>
      <c r="AM255" s="412"/>
      <c r="AN255" s="412"/>
      <c r="AO255" s="412"/>
      <c r="AP255" s="412"/>
      <c r="AQ255" s="412"/>
      <c r="AR255" s="412"/>
      <c r="AS255" s="310"/>
    </row>
    <row r="256" spans="1:45" hidden="1" outlineLevel="1">
      <c r="A256" s="511">
        <v>10</v>
      </c>
      <c r="B256" s="509" t="s">
        <v>103</v>
      </c>
      <c r="C256" s="288" t="s">
        <v>25</v>
      </c>
      <c r="D256" s="292"/>
      <c r="E256" s="292"/>
      <c r="F256" s="292"/>
      <c r="G256" s="292"/>
      <c r="H256" s="292"/>
      <c r="I256" s="292"/>
      <c r="J256" s="292"/>
      <c r="K256" s="292"/>
      <c r="L256" s="292"/>
      <c r="M256" s="292"/>
      <c r="N256" s="292"/>
      <c r="O256" s="292"/>
      <c r="P256" s="292"/>
      <c r="Q256" s="292">
        <v>3</v>
      </c>
      <c r="R256" s="846"/>
      <c r="S256" s="846"/>
      <c r="T256" s="846"/>
      <c r="U256" s="846"/>
      <c r="V256" s="846"/>
      <c r="W256" s="846"/>
      <c r="X256" s="846"/>
      <c r="Y256" s="846"/>
      <c r="Z256" s="846"/>
      <c r="AA256" s="846"/>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idden="1" outlineLevel="1">
      <c r="B257" s="291" t="s">
        <v>287</v>
      </c>
      <c r="C257" s="288" t="s">
        <v>162</v>
      </c>
      <c r="D257" s="292"/>
      <c r="E257" s="292"/>
      <c r="F257" s="292"/>
      <c r="G257" s="292"/>
      <c r="H257" s="292"/>
      <c r="I257" s="292"/>
      <c r="J257" s="292"/>
      <c r="K257" s="292"/>
      <c r="L257" s="292"/>
      <c r="M257" s="292"/>
      <c r="N257" s="292"/>
      <c r="O257" s="292"/>
      <c r="P257" s="292"/>
      <c r="Q257" s="292">
        <f>Q256</f>
        <v>3</v>
      </c>
      <c r="R257" s="846"/>
      <c r="S257" s="846"/>
      <c r="T257" s="846"/>
      <c r="U257" s="846"/>
      <c r="V257" s="846"/>
      <c r="W257" s="846"/>
      <c r="X257" s="846"/>
      <c r="Y257" s="846"/>
      <c r="Z257" s="846"/>
      <c r="AA257" s="846"/>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hidden="1" outlineLevel="1">
      <c r="B258" s="311"/>
      <c r="C258" s="309"/>
      <c r="D258" s="313"/>
      <c r="E258" s="313"/>
      <c r="F258" s="313"/>
      <c r="G258" s="313"/>
      <c r="H258" s="313"/>
      <c r="I258" s="313"/>
      <c r="J258" s="313"/>
      <c r="K258" s="313"/>
      <c r="L258" s="313"/>
      <c r="M258" s="313"/>
      <c r="N258" s="313"/>
      <c r="O258" s="313"/>
      <c r="P258" s="313"/>
      <c r="Q258" s="288"/>
      <c r="R258" s="852"/>
      <c r="S258" s="852"/>
      <c r="T258" s="852"/>
      <c r="U258" s="852"/>
      <c r="V258" s="852"/>
      <c r="W258" s="852"/>
      <c r="X258" s="852"/>
      <c r="Y258" s="852"/>
      <c r="Z258" s="852"/>
      <c r="AA258" s="852"/>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hidden="1" outlineLevel="1">
      <c r="B259" s="285" t="s">
        <v>10</v>
      </c>
      <c r="C259" s="286"/>
      <c r="D259" s="286"/>
      <c r="E259" s="286"/>
      <c r="F259" s="286"/>
      <c r="G259" s="286"/>
      <c r="H259" s="286"/>
      <c r="I259" s="286"/>
      <c r="J259" s="286"/>
      <c r="K259" s="286"/>
      <c r="L259" s="286"/>
      <c r="M259" s="286"/>
      <c r="N259" s="286"/>
      <c r="O259" s="286"/>
      <c r="P259" s="286"/>
      <c r="Q259" s="287"/>
      <c r="R259" s="851"/>
      <c r="S259" s="851"/>
      <c r="T259" s="851"/>
      <c r="U259" s="851"/>
      <c r="V259" s="851"/>
      <c r="W259" s="851"/>
      <c r="X259" s="851"/>
      <c r="Y259" s="851"/>
      <c r="Z259" s="851"/>
      <c r="AA259" s="851"/>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hidden="1"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846"/>
      <c r="S260" s="846"/>
      <c r="T260" s="846"/>
      <c r="U260" s="846"/>
      <c r="V260" s="846"/>
      <c r="W260" s="846"/>
      <c r="X260" s="846"/>
      <c r="Y260" s="846"/>
      <c r="Z260" s="846"/>
      <c r="AA260" s="846"/>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idden="1" outlineLevel="1">
      <c r="B261" s="291" t="s">
        <v>287</v>
      </c>
      <c r="C261" s="288" t="s">
        <v>162</v>
      </c>
      <c r="D261" s="292"/>
      <c r="E261" s="292"/>
      <c r="F261" s="292"/>
      <c r="G261" s="292"/>
      <c r="H261" s="292"/>
      <c r="I261" s="292"/>
      <c r="J261" s="292"/>
      <c r="K261" s="292"/>
      <c r="L261" s="292"/>
      <c r="M261" s="292"/>
      <c r="N261" s="292"/>
      <c r="O261" s="292"/>
      <c r="P261" s="292"/>
      <c r="Q261" s="292">
        <f>Q260</f>
        <v>12</v>
      </c>
      <c r="R261" s="846"/>
      <c r="S261" s="846"/>
      <c r="T261" s="846"/>
      <c r="U261" s="846"/>
      <c r="V261" s="846"/>
      <c r="W261" s="846"/>
      <c r="X261" s="846"/>
      <c r="Y261" s="846"/>
      <c r="Z261" s="846"/>
      <c r="AA261" s="846"/>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hidden="1" outlineLevel="1">
      <c r="B262" s="312"/>
      <c r="C262" s="302"/>
      <c r="D262" s="288"/>
      <c r="E262" s="288"/>
      <c r="F262" s="288"/>
      <c r="G262" s="288"/>
      <c r="H262" s="288"/>
      <c r="I262" s="288"/>
      <c r="J262" s="288"/>
      <c r="K262" s="288"/>
      <c r="L262" s="288"/>
      <c r="M262" s="288"/>
      <c r="N262" s="288"/>
      <c r="O262" s="288"/>
      <c r="P262" s="288"/>
      <c r="Q262" s="288"/>
      <c r="R262" s="850"/>
      <c r="S262" s="850"/>
      <c r="T262" s="850"/>
      <c r="U262" s="850"/>
      <c r="V262" s="850"/>
      <c r="W262" s="850"/>
      <c r="X262" s="850"/>
      <c r="Y262" s="850"/>
      <c r="Z262" s="850"/>
      <c r="AA262" s="850"/>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hidden="1"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846"/>
      <c r="S263" s="846"/>
      <c r="T263" s="846"/>
      <c r="U263" s="846"/>
      <c r="V263" s="846"/>
      <c r="W263" s="846"/>
      <c r="X263" s="846"/>
      <c r="Y263" s="846"/>
      <c r="Z263" s="846"/>
      <c r="AA263" s="846"/>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idden="1" outlineLevel="1">
      <c r="B264" s="291" t="s">
        <v>287</v>
      </c>
      <c r="C264" s="288" t="s">
        <v>162</v>
      </c>
      <c r="D264" s="292"/>
      <c r="E264" s="292"/>
      <c r="F264" s="292"/>
      <c r="G264" s="292"/>
      <c r="H264" s="292"/>
      <c r="I264" s="292"/>
      <c r="J264" s="292"/>
      <c r="K264" s="292"/>
      <c r="L264" s="292"/>
      <c r="M264" s="292"/>
      <c r="N264" s="292"/>
      <c r="O264" s="292"/>
      <c r="P264" s="292"/>
      <c r="Q264" s="292">
        <f>Q263</f>
        <v>12</v>
      </c>
      <c r="R264" s="846"/>
      <c r="S264" s="846"/>
      <c r="T264" s="846"/>
      <c r="U264" s="846"/>
      <c r="V264" s="846"/>
      <c r="W264" s="846"/>
      <c r="X264" s="846"/>
      <c r="Y264" s="846"/>
      <c r="Z264" s="846"/>
      <c r="AA264" s="846"/>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hidden="1" outlineLevel="1">
      <c r="B265" s="312"/>
      <c r="C265" s="302"/>
      <c r="D265" s="288"/>
      <c r="E265" s="288"/>
      <c r="F265" s="288"/>
      <c r="G265" s="288"/>
      <c r="H265" s="288"/>
      <c r="I265" s="288"/>
      <c r="J265" s="288"/>
      <c r="K265" s="288"/>
      <c r="L265" s="288"/>
      <c r="M265" s="288"/>
      <c r="N265" s="288"/>
      <c r="O265" s="288"/>
      <c r="P265" s="288"/>
      <c r="Q265" s="288"/>
      <c r="R265" s="850"/>
      <c r="S265" s="850"/>
      <c r="T265" s="850"/>
      <c r="U265" s="850"/>
      <c r="V265" s="850"/>
      <c r="W265" s="850"/>
      <c r="X265" s="850"/>
      <c r="Y265" s="850"/>
      <c r="Z265" s="850"/>
      <c r="AA265" s="850"/>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hidden="1"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846"/>
      <c r="S266" s="846"/>
      <c r="T266" s="846"/>
      <c r="U266" s="846"/>
      <c r="V266" s="846"/>
      <c r="W266" s="846"/>
      <c r="X266" s="846"/>
      <c r="Y266" s="846"/>
      <c r="Z266" s="846"/>
      <c r="AA266" s="846"/>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idden="1" outlineLevel="1">
      <c r="B267" s="291" t="s">
        <v>287</v>
      </c>
      <c r="C267" s="288" t="s">
        <v>162</v>
      </c>
      <c r="D267" s="292"/>
      <c r="E267" s="292"/>
      <c r="F267" s="292"/>
      <c r="G267" s="292"/>
      <c r="H267" s="292"/>
      <c r="I267" s="292"/>
      <c r="J267" s="292"/>
      <c r="K267" s="292"/>
      <c r="L267" s="292"/>
      <c r="M267" s="292"/>
      <c r="N267" s="292"/>
      <c r="O267" s="292"/>
      <c r="P267" s="292"/>
      <c r="Q267" s="292">
        <f>Q266</f>
        <v>12</v>
      </c>
      <c r="R267" s="846"/>
      <c r="S267" s="846"/>
      <c r="T267" s="846"/>
      <c r="U267" s="846"/>
      <c r="V267" s="846"/>
      <c r="W267" s="846"/>
      <c r="X267" s="846"/>
      <c r="Y267" s="846"/>
      <c r="Z267" s="846"/>
      <c r="AA267" s="846"/>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hidden="1" outlineLevel="1">
      <c r="B268" s="312"/>
      <c r="C268" s="302"/>
      <c r="D268" s="288"/>
      <c r="E268" s="288"/>
      <c r="F268" s="288"/>
      <c r="G268" s="288"/>
      <c r="H268" s="288"/>
      <c r="I268" s="288"/>
      <c r="J268" s="288"/>
      <c r="K268" s="288"/>
      <c r="L268" s="288"/>
      <c r="M268" s="288"/>
      <c r="N268" s="288"/>
      <c r="O268" s="288"/>
      <c r="P268" s="288"/>
      <c r="Q268" s="288"/>
      <c r="R268" s="850"/>
      <c r="S268" s="850"/>
      <c r="T268" s="850"/>
      <c r="U268" s="850"/>
      <c r="V268" s="850"/>
      <c r="W268" s="850"/>
      <c r="X268" s="850"/>
      <c r="Y268" s="850"/>
      <c r="Z268" s="850"/>
      <c r="AA268" s="850"/>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hidden="1" outlineLevel="1">
      <c r="B269" s="285" t="s">
        <v>107</v>
      </c>
      <c r="C269" s="286"/>
      <c r="D269" s="287"/>
      <c r="E269" s="287"/>
      <c r="F269" s="287"/>
      <c r="G269" s="287"/>
      <c r="H269" s="287"/>
      <c r="I269" s="287"/>
      <c r="J269" s="287"/>
      <c r="K269" s="287"/>
      <c r="L269" s="287"/>
      <c r="M269" s="287"/>
      <c r="N269" s="287"/>
      <c r="O269" s="287"/>
      <c r="P269" s="287"/>
      <c r="Q269" s="287"/>
      <c r="R269" s="853"/>
      <c r="S269" s="851"/>
      <c r="T269" s="851"/>
      <c r="U269" s="851"/>
      <c r="V269" s="851"/>
      <c r="W269" s="851"/>
      <c r="X269" s="851"/>
      <c r="Y269" s="851"/>
      <c r="Z269" s="851"/>
      <c r="AA269" s="851"/>
      <c r="AB269" s="286"/>
      <c r="AC269" s="286"/>
      <c r="AD269" s="286"/>
      <c r="AE269" s="410"/>
      <c r="AF269" s="410"/>
      <c r="AG269" s="410"/>
      <c r="AH269" s="410"/>
      <c r="AI269" s="410"/>
      <c r="AJ269" s="410"/>
      <c r="AK269" s="410"/>
      <c r="AL269" s="410"/>
      <c r="AM269" s="410"/>
      <c r="AN269" s="410"/>
      <c r="AO269" s="410"/>
      <c r="AP269" s="410"/>
      <c r="AQ269" s="410"/>
      <c r="AR269" s="410"/>
      <c r="AS269" s="289"/>
    </row>
    <row r="270" spans="1:46" hidden="1"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846"/>
      <c r="S270" s="846"/>
      <c r="T270" s="846"/>
      <c r="U270" s="846"/>
      <c r="V270" s="846"/>
      <c r="W270" s="846"/>
      <c r="X270" s="846"/>
      <c r="Y270" s="846"/>
      <c r="Z270" s="846"/>
      <c r="AA270" s="846"/>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idden="1" outlineLevel="1">
      <c r="B271" s="291" t="s">
        <v>287</v>
      </c>
      <c r="C271" s="288" t="s">
        <v>162</v>
      </c>
      <c r="D271" s="292"/>
      <c r="E271" s="292"/>
      <c r="F271" s="292"/>
      <c r="G271" s="292"/>
      <c r="H271" s="292"/>
      <c r="I271" s="292"/>
      <c r="J271" s="292"/>
      <c r="K271" s="292"/>
      <c r="L271" s="292"/>
      <c r="M271" s="292"/>
      <c r="N271" s="292"/>
      <c r="O271" s="292"/>
      <c r="P271" s="292"/>
      <c r="Q271" s="292">
        <f>Q270</f>
        <v>12</v>
      </c>
      <c r="R271" s="846"/>
      <c r="S271" s="846"/>
      <c r="T271" s="846"/>
      <c r="U271" s="846"/>
      <c r="V271" s="846"/>
      <c r="W271" s="846"/>
      <c r="X271" s="846"/>
      <c r="Y271" s="846"/>
      <c r="Z271" s="846"/>
      <c r="AA271" s="846"/>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hidden="1" outlineLevel="1">
      <c r="A272" s="512"/>
      <c r="B272" s="312"/>
      <c r="C272" s="302"/>
      <c r="D272" s="288"/>
      <c r="E272" s="288"/>
      <c r="F272" s="288"/>
      <c r="G272" s="288"/>
      <c r="H272" s="288"/>
      <c r="I272" s="288"/>
      <c r="J272" s="288"/>
      <c r="K272" s="288"/>
      <c r="L272" s="288"/>
      <c r="M272" s="288"/>
      <c r="N272" s="288"/>
      <c r="O272" s="288"/>
      <c r="P272" s="288"/>
      <c r="Q272" s="464"/>
      <c r="R272" s="850"/>
      <c r="S272" s="850"/>
      <c r="T272" s="850"/>
      <c r="U272" s="850"/>
      <c r="V272" s="850"/>
      <c r="W272" s="850"/>
      <c r="X272" s="850"/>
      <c r="Y272" s="850"/>
      <c r="Z272" s="850"/>
      <c r="AA272" s="850"/>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hidden="1" outlineLevel="1">
      <c r="A273" s="512"/>
      <c r="B273" s="285" t="s">
        <v>485</v>
      </c>
      <c r="C273" s="288"/>
      <c r="D273" s="288"/>
      <c r="E273" s="288"/>
      <c r="F273" s="288"/>
      <c r="G273" s="288"/>
      <c r="H273" s="288"/>
      <c r="I273" s="288"/>
      <c r="J273" s="288"/>
      <c r="K273" s="288"/>
      <c r="L273" s="288"/>
      <c r="M273" s="288"/>
      <c r="N273" s="288"/>
      <c r="O273" s="288"/>
      <c r="P273" s="288"/>
      <c r="Q273" s="288"/>
      <c r="R273" s="850"/>
      <c r="S273" s="850"/>
      <c r="T273" s="850"/>
      <c r="U273" s="850"/>
      <c r="V273" s="850"/>
      <c r="W273" s="850"/>
      <c r="X273" s="850"/>
      <c r="Y273" s="850"/>
      <c r="Z273" s="850"/>
      <c r="AA273" s="850"/>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hidden="1" outlineLevel="1">
      <c r="A274" s="511">
        <v>15</v>
      </c>
      <c r="B274" s="291" t="s">
        <v>490</v>
      </c>
      <c r="C274" s="288" t="s">
        <v>25</v>
      </c>
      <c r="D274" s="292"/>
      <c r="E274" s="292"/>
      <c r="F274" s="292"/>
      <c r="G274" s="292"/>
      <c r="H274" s="292"/>
      <c r="I274" s="292"/>
      <c r="J274" s="292"/>
      <c r="K274" s="292"/>
      <c r="L274" s="292"/>
      <c r="M274" s="292"/>
      <c r="N274" s="292"/>
      <c r="O274" s="292"/>
      <c r="P274" s="292"/>
      <c r="Q274" s="292">
        <v>0</v>
      </c>
      <c r="R274" s="846"/>
      <c r="S274" s="846"/>
      <c r="T274" s="846"/>
      <c r="U274" s="846"/>
      <c r="V274" s="846"/>
      <c r="W274" s="846"/>
      <c r="X274" s="846"/>
      <c r="Y274" s="846"/>
      <c r="Z274" s="846"/>
      <c r="AA274" s="846"/>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idden="1" outlineLevel="1">
      <c r="B275" s="291" t="s">
        <v>287</v>
      </c>
      <c r="C275" s="288" t="s">
        <v>162</v>
      </c>
      <c r="D275" s="292"/>
      <c r="E275" s="292"/>
      <c r="F275" s="292"/>
      <c r="G275" s="292"/>
      <c r="H275" s="292"/>
      <c r="I275" s="292"/>
      <c r="J275" s="292"/>
      <c r="K275" s="292"/>
      <c r="L275" s="292"/>
      <c r="M275" s="292"/>
      <c r="N275" s="292"/>
      <c r="O275" s="292"/>
      <c r="P275" s="292"/>
      <c r="Q275" s="292">
        <f>Q274</f>
        <v>0</v>
      </c>
      <c r="R275" s="846"/>
      <c r="S275" s="846"/>
      <c r="T275" s="846"/>
      <c r="U275" s="846"/>
      <c r="V275" s="846"/>
      <c r="W275" s="846"/>
      <c r="X275" s="846"/>
      <c r="Y275" s="846"/>
      <c r="Z275" s="846"/>
      <c r="AA275" s="846"/>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hidden="1" outlineLevel="1">
      <c r="B276" s="312"/>
      <c r="C276" s="302"/>
      <c r="D276" s="288"/>
      <c r="E276" s="288"/>
      <c r="F276" s="288"/>
      <c r="G276" s="288"/>
      <c r="H276" s="288"/>
      <c r="I276" s="288"/>
      <c r="J276" s="288"/>
      <c r="K276" s="288"/>
      <c r="L276" s="288"/>
      <c r="M276" s="288"/>
      <c r="N276" s="288"/>
      <c r="O276" s="288"/>
      <c r="P276" s="288"/>
      <c r="Q276" s="288"/>
      <c r="R276" s="850"/>
      <c r="S276" s="850"/>
      <c r="T276" s="850"/>
      <c r="U276" s="850"/>
      <c r="V276" s="850"/>
      <c r="W276" s="850"/>
      <c r="X276" s="850"/>
      <c r="Y276" s="850"/>
      <c r="Z276" s="850"/>
      <c r="AA276" s="850"/>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idden="1" outlineLevel="1">
      <c r="A277" s="511">
        <v>16</v>
      </c>
      <c r="B277" s="321" t="s">
        <v>486</v>
      </c>
      <c r="C277" s="288" t="s">
        <v>25</v>
      </c>
      <c r="D277" s="292"/>
      <c r="E277" s="292"/>
      <c r="F277" s="292"/>
      <c r="G277" s="292"/>
      <c r="H277" s="292"/>
      <c r="I277" s="292"/>
      <c r="J277" s="292"/>
      <c r="K277" s="292"/>
      <c r="L277" s="292"/>
      <c r="M277" s="292"/>
      <c r="N277" s="292"/>
      <c r="O277" s="292"/>
      <c r="P277" s="292"/>
      <c r="Q277" s="292">
        <v>0</v>
      </c>
      <c r="R277" s="846"/>
      <c r="S277" s="846"/>
      <c r="T277" s="846"/>
      <c r="U277" s="846"/>
      <c r="V277" s="846"/>
      <c r="W277" s="846"/>
      <c r="X277" s="846"/>
      <c r="Y277" s="846"/>
      <c r="Z277" s="846"/>
      <c r="AA277" s="846"/>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idden="1" outlineLevel="1">
      <c r="A278" s="511"/>
      <c r="B278" s="321" t="s">
        <v>287</v>
      </c>
      <c r="C278" s="288" t="s">
        <v>162</v>
      </c>
      <c r="D278" s="292"/>
      <c r="E278" s="292"/>
      <c r="F278" s="292"/>
      <c r="G278" s="292"/>
      <c r="H278" s="292"/>
      <c r="I278" s="292"/>
      <c r="J278" s="292"/>
      <c r="K278" s="292"/>
      <c r="L278" s="292"/>
      <c r="M278" s="292"/>
      <c r="N278" s="292"/>
      <c r="O278" s="292"/>
      <c r="P278" s="292"/>
      <c r="Q278" s="292">
        <f>Q277</f>
        <v>0</v>
      </c>
      <c r="R278" s="846"/>
      <c r="S278" s="846"/>
      <c r="T278" s="846"/>
      <c r="U278" s="846"/>
      <c r="V278" s="846"/>
      <c r="W278" s="846"/>
      <c r="X278" s="846"/>
      <c r="Y278" s="846"/>
      <c r="Z278" s="846"/>
      <c r="AA278" s="846"/>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hidden="1" outlineLevel="1">
      <c r="A279" s="511"/>
      <c r="B279" s="321"/>
      <c r="C279" s="288"/>
      <c r="D279" s="288"/>
      <c r="E279" s="288"/>
      <c r="F279" s="288"/>
      <c r="G279" s="288"/>
      <c r="H279" s="288"/>
      <c r="I279" s="288"/>
      <c r="J279" s="288"/>
      <c r="K279" s="288"/>
      <c r="L279" s="288"/>
      <c r="M279" s="288"/>
      <c r="N279" s="288"/>
      <c r="O279" s="288"/>
      <c r="P279" s="288"/>
      <c r="Q279" s="288"/>
      <c r="R279" s="850"/>
      <c r="S279" s="850"/>
      <c r="T279" s="850"/>
      <c r="U279" s="850"/>
      <c r="V279" s="850"/>
      <c r="W279" s="850"/>
      <c r="X279" s="850"/>
      <c r="Y279" s="850"/>
      <c r="Z279" s="850"/>
      <c r="AA279" s="850"/>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hidden="1" outlineLevel="1">
      <c r="B280" s="508" t="s">
        <v>491</v>
      </c>
      <c r="C280" s="317"/>
      <c r="D280" s="287"/>
      <c r="E280" s="286"/>
      <c r="F280" s="286"/>
      <c r="G280" s="286"/>
      <c r="H280" s="286"/>
      <c r="I280" s="286"/>
      <c r="J280" s="286"/>
      <c r="K280" s="286"/>
      <c r="L280" s="286"/>
      <c r="M280" s="286"/>
      <c r="N280" s="286"/>
      <c r="O280" s="286"/>
      <c r="P280" s="286"/>
      <c r="Q280" s="287"/>
      <c r="R280" s="851"/>
      <c r="S280" s="851"/>
      <c r="T280" s="851"/>
      <c r="U280" s="851"/>
      <c r="V280" s="851"/>
      <c r="W280" s="851"/>
      <c r="X280" s="851"/>
      <c r="Y280" s="851"/>
      <c r="Z280" s="851"/>
      <c r="AA280" s="851"/>
      <c r="AB280" s="286"/>
      <c r="AC280" s="286"/>
      <c r="AD280" s="286"/>
      <c r="AE280" s="410"/>
      <c r="AF280" s="410"/>
      <c r="AG280" s="410"/>
      <c r="AH280" s="410"/>
      <c r="AI280" s="410"/>
      <c r="AJ280" s="410"/>
      <c r="AK280" s="410"/>
      <c r="AL280" s="410"/>
      <c r="AM280" s="410"/>
      <c r="AN280" s="410"/>
      <c r="AO280" s="410"/>
      <c r="AP280" s="410"/>
      <c r="AQ280" s="410"/>
      <c r="AR280" s="410"/>
      <c r="AS280" s="289"/>
    </row>
    <row r="281" spans="1:46" hidden="1"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846"/>
      <c r="S281" s="846"/>
      <c r="T281" s="846"/>
      <c r="U281" s="846"/>
      <c r="V281" s="846"/>
      <c r="W281" s="846"/>
      <c r="X281" s="846"/>
      <c r="Y281" s="846"/>
      <c r="Z281" s="846"/>
      <c r="AA281" s="846"/>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idden="1" outlineLevel="1">
      <c r="B282" s="291" t="s">
        <v>287</v>
      </c>
      <c r="C282" s="288" t="s">
        <v>162</v>
      </c>
      <c r="D282" s="292"/>
      <c r="E282" s="292"/>
      <c r="F282" s="292"/>
      <c r="G282" s="292"/>
      <c r="H282" s="292"/>
      <c r="I282" s="292"/>
      <c r="J282" s="292"/>
      <c r="K282" s="292"/>
      <c r="L282" s="292"/>
      <c r="M282" s="292"/>
      <c r="N282" s="292"/>
      <c r="O282" s="292"/>
      <c r="P282" s="292"/>
      <c r="Q282" s="292">
        <f>Q281</f>
        <v>12</v>
      </c>
      <c r="R282" s="846"/>
      <c r="S282" s="846"/>
      <c r="T282" s="846"/>
      <c r="U282" s="846"/>
      <c r="V282" s="846"/>
      <c r="W282" s="846"/>
      <c r="X282" s="846"/>
      <c r="Y282" s="846"/>
      <c r="Z282" s="846"/>
      <c r="AA282" s="846"/>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hidden="1" outlineLevel="1">
      <c r="B283" s="291"/>
      <c r="C283" s="288"/>
      <c r="D283" s="288"/>
      <c r="E283" s="288"/>
      <c r="F283" s="288"/>
      <c r="G283" s="288"/>
      <c r="H283" s="288"/>
      <c r="I283" s="288"/>
      <c r="J283" s="288"/>
      <c r="K283" s="288"/>
      <c r="L283" s="288"/>
      <c r="M283" s="288"/>
      <c r="N283" s="288"/>
      <c r="O283" s="288"/>
      <c r="P283" s="288"/>
      <c r="Q283" s="288"/>
      <c r="R283" s="850"/>
      <c r="S283" s="850"/>
      <c r="T283" s="850"/>
      <c r="U283" s="850"/>
      <c r="V283" s="850"/>
      <c r="W283" s="850"/>
      <c r="X283" s="850"/>
      <c r="Y283" s="850"/>
      <c r="Z283" s="850"/>
      <c r="AA283" s="850"/>
      <c r="AB283" s="288"/>
      <c r="AC283" s="288"/>
      <c r="AD283" s="288"/>
      <c r="AE283" s="418"/>
      <c r="AF283" s="421"/>
      <c r="AG283" s="421"/>
      <c r="AH283" s="421"/>
      <c r="AI283" s="421"/>
      <c r="AJ283" s="421"/>
      <c r="AK283" s="421"/>
      <c r="AL283" s="421"/>
      <c r="AM283" s="421"/>
      <c r="AN283" s="421"/>
      <c r="AO283" s="421"/>
      <c r="AP283" s="421"/>
      <c r="AQ283" s="421"/>
      <c r="AR283" s="421"/>
      <c r="AS283" s="303"/>
    </row>
    <row r="284" spans="1:46" hidden="1"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846"/>
      <c r="S284" s="846"/>
      <c r="T284" s="846"/>
      <c r="U284" s="846"/>
      <c r="V284" s="846"/>
      <c r="W284" s="846"/>
      <c r="X284" s="846"/>
      <c r="Y284" s="846"/>
      <c r="Z284" s="846"/>
      <c r="AA284" s="846"/>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idden="1" outlineLevel="1">
      <c r="B285" s="291" t="s">
        <v>287</v>
      </c>
      <c r="C285" s="288" t="s">
        <v>162</v>
      </c>
      <c r="D285" s="292"/>
      <c r="E285" s="292"/>
      <c r="F285" s="292"/>
      <c r="G285" s="292"/>
      <c r="H285" s="292"/>
      <c r="I285" s="292"/>
      <c r="J285" s="292"/>
      <c r="K285" s="292"/>
      <c r="L285" s="292"/>
      <c r="M285" s="292"/>
      <c r="N285" s="292"/>
      <c r="O285" s="292"/>
      <c r="P285" s="292"/>
      <c r="Q285" s="292">
        <f>Q284</f>
        <v>12</v>
      </c>
      <c r="R285" s="846"/>
      <c r="S285" s="846"/>
      <c r="T285" s="846"/>
      <c r="U285" s="846"/>
      <c r="V285" s="846"/>
      <c r="W285" s="846"/>
      <c r="X285" s="846"/>
      <c r="Y285" s="846"/>
      <c r="Z285" s="846"/>
      <c r="AA285" s="846"/>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hidden="1" outlineLevel="1">
      <c r="B286" s="319"/>
      <c r="C286" s="288"/>
      <c r="D286" s="288"/>
      <c r="E286" s="288"/>
      <c r="F286" s="288"/>
      <c r="G286" s="288"/>
      <c r="H286" s="288"/>
      <c r="I286" s="288"/>
      <c r="J286" s="288"/>
      <c r="K286" s="288"/>
      <c r="L286" s="288"/>
      <c r="M286" s="288"/>
      <c r="N286" s="288"/>
      <c r="O286" s="288"/>
      <c r="P286" s="288"/>
      <c r="Q286" s="288"/>
      <c r="R286" s="850"/>
      <c r="S286" s="850"/>
      <c r="T286" s="850"/>
      <c r="U286" s="850"/>
      <c r="V286" s="850"/>
      <c r="W286" s="850"/>
      <c r="X286" s="850"/>
      <c r="Y286" s="850"/>
      <c r="Z286" s="850"/>
      <c r="AA286" s="850"/>
      <c r="AB286" s="288"/>
      <c r="AC286" s="288"/>
      <c r="AD286" s="288"/>
      <c r="AE286" s="419"/>
      <c r="AF286" s="420"/>
      <c r="AG286" s="420"/>
      <c r="AH286" s="420"/>
      <c r="AI286" s="420"/>
      <c r="AJ286" s="420"/>
      <c r="AK286" s="420"/>
      <c r="AL286" s="420"/>
      <c r="AM286" s="420"/>
      <c r="AN286" s="420"/>
      <c r="AO286" s="420"/>
      <c r="AP286" s="420"/>
      <c r="AQ286" s="420"/>
      <c r="AR286" s="420"/>
      <c r="AS286" s="294"/>
    </row>
    <row r="287" spans="1:46" hidden="1"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846"/>
      <c r="S287" s="846"/>
      <c r="T287" s="846"/>
      <c r="U287" s="846"/>
      <c r="V287" s="846"/>
      <c r="W287" s="846"/>
      <c r="X287" s="846"/>
      <c r="Y287" s="846"/>
      <c r="Z287" s="846"/>
      <c r="AA287" s="846"/>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idden="1" outlineLevel="1">
      <c r="B288" s="291" t="s">
        <v>287</v>
      </c>
      <c r="C288" s="288" t="s">
        <v>162</v>
      </c>
      <c r="D288" s="292"/>
      <c r="E288" s="292"/>
      <c r="F288" s="292"/>
      <c r="G288" s="292"/>
      <c r="H288" s="292"/>
      <c r="I288" s="292"/>
      <c r="J288" s="292"/>
      <c r="K288" s="292"/>
      <c r="L288" s="292"/>
      <c r="M288" s="292"/>
      <c r="N288" s="292"/>
      <c r="O288" s="292"/>
      <c r="P288" s="292"/>
      <c r="Q288" s="292">
        <f>Q287</f>
        <v>12</v>
      </c>
      <c r="R288" s="846"/>
      <c r="S288" s="846"/>
      <c r="T288" s="846"/>
      <c r="U288" s="846"/>
      <c r="V288" s="846"/>
      <c r="W288" s="846"/>
      <c r="X288" s="846"/>
      <c r="Y288" s="846"/>
      <c r="Z288" s="846"/>
      <c r="AA288" s="846"/>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hidden="1" outlineLevel="1">
      <c r="B289" s="319"/>
      <c r="C289" s="288"/>
      <c r="D289" s="288"/>
      <c r="E289" s="288"/>
      <c r="F289" s="288"/>
      <c r="G289" s="288"/>
      <c r="H289" s="288"/>
      <c r="I289" s="288"/>
      <c r="J289" s="288"/>
      <c r="K289" s="288"/>
      <c r="L289" s="288"/>
      <c r="M289" s="288"/>
      <c r="N289" s="288"/>
      <c r="O289" s="288"/>
      <c r="P289" s="288"/>
      <c r="Q289" s="288"/>
      <c r="R289" s="850"/>
      <c r="S289" s="850"/>
      <c r="T289" s="850"/>
      <c r="U289" s="850"/>
      <c r="V289" s="850"/>
      <c r="W289" s="850"/>
      <c r="X289" s="850"/>
      <c r="Y289" s="850"/>
      <c r="Z289" s="850"/>
      <c r="AA289" s="850"/>
      <c r="AB289" s="288"/>
      <c r="AC289" s="288"/>
      <c r="AD289" s="288"/>
      <c r="AE289" s="408"/>
      <c r="AF289" s="408"/>
      <c r="AG289" s="408"/>
      <c r="AH289" s="408"/>
      <c r="AI289" s="408"/>
      <c r="AJ289" s="408"/>
      <c r="AK289" s="408"/>
      <c r="AL289" s="408"/>
      <c r="AM289" s="408"/>
      <c r="AN289" s="408"/>
      <c r="AO289" s="408"/>
      <c r="AP289" s="408"/>
      <c r="AQ289" s="408"/>
      <c r="AR289" s="408"/>
      <c r="AS289" s="303"/>
    </row>
    <row r="290" spans="1:45" hidden="1"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846"/>
      <c r="S290" s="846"/>
      <c r="T290" s="846"/>
      <c r="U290" s="846"/>
      <c r="V290" s="846"/>
      <c r="W290" s="846"/>
      <c r="X290" s="846"/>
      <c r="Y290" s="846"/>
      <c r="Z290" s="846"/>
      <c r="AA290" s="846"/>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idden="1" outlineLevel="1">
      <c r="B291" s="291" t="s">
        <v>287</v>
      </c>
      <c r="C291" s="288" t="s">
        <v>162</v>
      </c>
      <c r="D291" s="292"/>
      <c r="E291" s="292"/>
      <c r="F291" s="292"/>
      <c r="G291" s="292"/>
      <c r="H291" s="292"/>
      <c r="I291" s="292"/>
      <c r="J291" s="292"/>
      <c r="K291" s="292"/>
      <c r="L291" s="292"/>
      <c r="M291" s="292"/>
      <c r="N291" s="292"/>
      <c r="O291" s="292"/>
      <c r="P291" s="292"/>
      <c r="Q291" s="292">
        <f>Q290</f>
        <v>12</v>
      </c>
      <c r="R291" s="846"/>
      <c r="S291" s="846"/>
      <c r="T291" s="846"/>
      <c r="U291" s="846"/>
      <c r="V291" s="846"/>
      <c r="W291" s="846"/>
      <c r="X291" s="846"/>
      <c r="Y291" s="846"/>
      <c r="Z291" s="846"/>
      <c r="AA291" s="846"/>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hidden="1" outlineLevel="1">
      <c r="B292" s="320"/>
      <c r="C292" s="297"/>
      <c r="D292" s="288"/>
      <c r="E292" s="288"/>
      <c r="F292" s="288"/>
      <c r="G292" s="288"/>
      <c r="H292" s="288"/>
      <c r="I292" s="288"/>
      <c r="J292" s="288"/>
      <c r="K292" s="288"/>
      <c r="L292" s="288"/>
      <c r="M292" s="288"/>
      <c r="N292" s="288"/>
      <c r="O292" s="288"/>
      <c r="P292" s="288"/>
      <c r="Q292" s="297"/>
      <c r="R292" s="850"/>
      <c r="S292" s="850"/>
      <c r="T292" s="850"/>
      <c r="U292" s="850"/>
      <c r="V292" s="850"/>
      <c r="W292" s="850"/>
      <c r="X292" s="850"/>
      <c r="Y292" s="850"/>
      <c r="Z292" s="850"/>
      <c r="AA292" s="850"/>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hidden="1" outlineLevel="1">
      <c r="B293" s="507" t="s">
        <v>498</v>
      </c>
      <c r="C293" s="288"/>
      <c r="D293" s="288"/>
      <c r="E293" s="288"/>
      <c r="F293" s="288"/>
      <c r="G293" s="288"/>
      <c r="H293" s="288"/>
      <c r="I293" s="288"/>
      <c r="J293" s="288"/>
      <c r="K293" s="288"/>
      <c r="L293" s="288"/>
      <c r="M293" s="288"/>
      <c r="N293" s="288"/>
      <c r="O293" s="288"/>
      <c r="P293" s="288"/>
      <c r="Q293" s="288"/>
      <c r="R293" s="850"/>
      <c r="S293" s="850"/>
      <c r="T293" s="850"/>
      <c r="U293" s="850"/>
      <c r="V293" s="850"/>
      <c r="W293" s="850"/>
      <c r="X293" s="850"/>
      <c r="Y293" s="850"/>
      <c r="Z293" s="850"/>
      <c r="AA293" s="850"/>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hidden="1" outlineLevel="1">
      <c r="B294" s="285" t="s">
        <v>494</v>
      </c>
      <c r="C294" s="288"/>
      <c r="D294" s="288"/>
      <c r="E294" s="288"/>
      <c r="F294" s="288"/>
      <c r="G294" s="288"/>
      <c r="H294" s="288"/>
      <c r="I294" s="288"/>
      <c r="J294" s="288"/>
      <c r="K294" s="288"/>
      <c r="L294" s="288"/>
      <c r="M294" s="288"/>
      <c r="N294" s="288"/>
      <c r="O294" s="288"/>
      <c r="P294" s="288"/>
      <c r="Q294" s="288"/>
      <c r="R294" s="850"/>
      <c r="S294" s="850"/>
      <c r="T294" s="850"/>
      <c r="U294" s="850"/>
      <c r="V294" s="850"/>
      <c r="W294" s="850"/>
      <c r="X294" s="850"/>
      <c r="Y294" s="850"/>
      <c r="Z294" s="850"/>
      <c r="AA294" s="850"/>
      <c r="AB294" s="288"/>
      <c r="AC294" s="288"/>
      <c r="AD294" s="288"/>
      <c r="AE294" s="418"/>
      <c r="AF294" s="421"/>
      <c r="AG294" s="421"/>
      <c r="AH294" s="421"/>
      <c r="AI294" s="421"/>
      <c r="AJ294" s="421"/>
      <c r="AK294" s="421"/>
      <c r="AL294" s="421"/>
      <c r="AM294" s="421"/>
      <c r="AN294" s="421"/>
      <c r="AO294" s="421"/>
      <c r="AP294" s="421"/>
      <c r="AQ294" s="421"/>
      <c r="AR294" s="421"/>
      <c r="AS294" s="303"/>
    </row>
    <row r="295" spans="1:45" hidden="1" outlineLevel="1">
      <c r="A295" s="511">
        <v>21</v>
      </c>
      <c r="B295" s="509" t="s">
        <v>113</v>
      </c>
      <c r="C295" s="288" t="s">
        <v>25</v>
      </c>
      <c r="D295" s="292">
        <v>25641815</v>
      </c>
      <c r="E295" s="292">
        <v>25641815</v>
      </c>
      <c r="F295" s="292">
        <v>25641815</v>
      </c>
      <c r="G295" s="292">
        <v>25641815</v>
      </c>
      <c r="H295" s="292">
        <v>25641815</v>
      </c>
      <c r="I295" s="292">
        <v>25641815</v>
      </c>
      <c r="J295" s="292">
        <v>25641815</v>
      </c>
      <c r="K295" s="292">
        <v>25637829</v>
      </c>
      <c r="L295" s="292">
        <v>25637829</v>
      </c>
      <c r="M295" s="292">
        <v>25527658</v>
      </c>
      <c r="N295" s="292"/>
      <c r="O295" s="292"/>
      <c r="P295" s="292"/>
      <c r="Q295" s="288"/>
      <c r="R295" s="846">
        <v>1666</v>
      </c>
      <c r="S295" s="846">
        <v>1666</v>
      </c>
      <c r="T295" s="846">
        <v>1666</v>
      </c>
      <c r="U295" s="846">
        <v>1666</v>
      </c>
      <c r="V295" s="846">
        <v>1666</v>
      </c>
      <c r="W295" s="846">
        <v>1666</v>
      </c>
      <c r="X295" s="846">
        <v>1666</v>
      </c>
      <c r="Y295" s="846">
        <v>1666</v>
      </c>
      <c r="Z295" s="846">
        <v>1666</v>
      </c>
      <c r="AA295" s="846">
        <v>1659</v>
      </c>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hidden="1" outlineLevel="1">
      <c r="B296" s="291" t="s">
        <v>287</v>
      </c>
      <c r="C296" s="288" t="s">
        <v>162</v>
      </c>
      <c r="D296" s="292">
        <v>3013527</v>
      </c>
      <c r="E296" s="292">
        <v>3013527</v>
      </c>
      <c r="F296" s="292">
        <v>3013527</v>
      </c>
      <c r="G296" s="292">
        <v>3013527</v>
      </c>
      <c r="H296" s="292">
        <v>3013527</v>
      </c>
      <c r="I296" s="292">
        <v>3013527</v>
      </c>
      <c r="J296" s="292">
        <v>3013527</v>
      </c>
      <c r="K296" s="292">
        <v>3012980</v>
      </c>
      <c r="L296" s="292">
        <v>3012980</v>
      </c>
      <c r="M296" s="292">
        <v>3016579</v>
      </c>
      <c r="N296" s="292"/>
      <c r="O296" s="292"/>
      <c r="P296" s="292"/>
      <c r="Q296" s="288"/>
      <c r="R296" s="846">
        <v>191</v>
      </c>
      <c r="S296" s="846">
        <v>191</v>
      </c>
      <c r="T296" s="846">
        <v>191</v>
      </c>
      <c r="U296" s="846">
        <v>191</v>
      </c>
      <c r="V296" s="846">
        <v>191</v>
      </c>
      <c r="W296" s="846">
        <v>191</v>
      </c>
      <c r="X296" s="846">
        <v>191</v>
      </c>
      <c r="Y296" s="846">
        <v>191</v>
      </c>
      <c r="Z296" s="846">
        <v>191</v>
      </c>
      <c r="AA296" s="846">
        <v>192</v>
      </c>
      <c r="AB296" s="292"/>
      <c r="AC296" s="292"/>
      <c r="AD296" s="292"/>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hidden="1" outlineLevel="1">
      <c r="B297" s="291"/>
      <c r="C297" s="288"/>
      <c r="D297" s="288"/>
      <c r="E297" s="288"/>
      <c r="F297" s="288"/>
      <c r="G297" s="288"/>
      <c r="H297" s="288"/>
      <c r="I297" s="288"/>
      <c r="J297" s="288"/>
      <c r="K297" s="288"/>
      <c r="L297" s="288"/>
      <c r="M297" s="288"/>
      <c r="N297" s="288"/>
      <c r="O297" s="288"/>
      <c r="P297" s="288"/>
      <c r="Q297" s="288"/>
      <c r="R297" s="850"/>
      <c r="S297" s="850"/>
      <c r="T297" s="850"/>
      <c r="U297" s="850"/>
      <c r="V297" s="850"/>
      <c r="W297" s="850"/>
      <c r="X297" s="850"/>
      <c r="Y297" s="850"/>
      <c r="Z297" s="850"/>
      <c r="AA297" s="850"/>
      <c r="AB297" s="288"/>
      <c r="AC297" s="288"/>
      <c r="AD297" s="288"/>
      <c r="AE297" s="418"/>
      <c r="AF297" s="421"/>
      <c r="AG297" s="421"/>
      <c r="AH297" s="421"/>
      <c r="AI297" s="421"/>
      <c r="AJ297" s="421"/>
      <c r="AK297" s="421"/>
      <c r="AL297" s="421"/>
      <c r="AM297" s="421"/>
      <c r="AN297" s="421"/>
      <c r="AO297" s="421"/>
      <c r="AP297" s="421"/>
      <c r="AQ297" s="421"/>
      <c r="AR297" s="421"/>
      <c r="AS297" s="303"/>
    </row>
    <row r="298" spans="1:45" hidden="1" outlineLevel="1">
      <c r="A298" s="511">
        <v>22</v>
      </c>
      <c r="B298" s="509" t="s">
        <v>114</v>
      </c>
      <c r="C298" s="288" t="s">
        <v>25</v>
      </c>
      <c r="D298" s="292">
        <v>4899966</v>
      </c>
      <c r="E298" s="292">
        <v>4899966</v>
      </c>
      <c r="F298" s="292">
        <v>4899966</v>
      </c>
      <c r="G298" s="292">
        <v>4899966</v>
      </c>
      <c r="H298" s="292">
        <v>4899966</v>
      </c>
      <c r="I298" s="292">
        <v>4899966</v>
      </c>
      <c r="J298" s="292">
        <v>4899966</v>
      </c>
      <c r="K298" s="292">
        <v>4899966</v>
      </c>
      <c r="L298" s="292">
        <v>4899966</v>
      </c>
      <c r="M298" s="292">
        <v>4899966</v>
      </c>
      <c r="N298" s="292"/>
      <c r="O298" s="292"/>
      <c r="P298" s="292"/>
      <c r="Q298" s="288"/>
      <c r="R298" s="846">
        <v>1424</v>
      </c>
      <c r="S298" s="846">
        <v>1424</v>
      </c>
      <c r="T298" s="846">
        <v>1424</v>
      </c>
      <c r="U298" s="846">
        <v>1424</v>
      </c>
      <c r="V298" s="846">
        <v>1424</v>
      </c>
      <c r="W298" s="846">
        <v>1424</v>
      </c>
      <c r="X298" s="846">
        <v>1424</v>
      </c>
      <c r="Y298" s="846">
        <v>1424</v>
      </c>
      <c r="Z298" s="846">
        <v>1424</v>
      </c>
      <c r="AA298" s="846">
        <v>1424</v>
      </c>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hidden="1" outlineLevel="1">
      <c r="B299" s="291" t="s">
        <v>287</v>
      </c>
      <c r="C299" s="288" t="s">
        <v>162</v>
      </c>
      <c r="D299" s="292">
        <v>54937</v>
      </c>
      <c r="E299" s="292">
        <v>54937</v>
      </c>
      <c r="F299" s="292">
        <v>54937</v>
      </c>
      <c r="G299" s="292">
        <v>54937</v>
      </c>
      <c r="H299" s="292">
        <v>52333</v>
      </c>
      <c r="I299" s="292">
        <v>52333</v>
      </c>
      <c r="J299" s="292">
        <v>52333</v>
      </c>
      <c r="K299" s="292">
        <v>52333</v>
      </c>
      <c r="L299" s="292">
        <v>52333</v>
      </c>
      <c r="M299" s="292">
        <v>52333</v>
      </c>
      <c r="N299" s="292"/>
      <c r="O299" s="292"/>
      <c r="P299" s="292"/>
      <c r="Q299" s="288"/>
      <c r="R299" s="846">
        <v>15</v>
      </c>
      <c r="S299" s="846">
        <v>15</v>
      </c>
      <c r="T299" s="846">
        <v>15</v>
      </c>
      <c r="U299" s="846">
        <v>15</v>
      </c>
      <c r="V299" s="846">
        <v>15</v>
      </c>
      <c r="W299" s="846">
        <v>15</v>
      </c>
      <c r="X299" s="846">
        <v>15</v>
      </c>
      <c r="Y299" s="846">
        <v>15</v>
      </c>
      <c r="Z299" s="846">
        <v>15</v>
      </c>
      <c r="AA299" s="846">
        <v>15</v>
      </c>
      <c r="AB299" s="292"/>
      <c r="AC299" s="292"/>
      <c r="AD299" s="292"/>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hidden="1" outlineLevel="1">
      <c r="B300" s="291"/>
      <c r="C300" s="288"/>
      <c r="D300" s="288"/>
      <c r="E300" s="288"/>
      <c r="F300" s="288"/>
      <c r="G300" s="288"/>
      <c r="H300" s="288"/>
      <c r="I300" s="288"/>
      <c r="J300" s="288"/>
      <c r="K300" s="288"/>
      <c r="L300" s="288"/>
      <c r="M300" s="288"/>
      <c r="N300" s="288"/>
      <c r="O300" s="288"/>
      <c r="P300" s="288"/>
      <c r="Q300" s="288"/>
      <c r="R300" s="850"/>
      <c r="S300" s="850"/>
      <c r="T300" s="850"/>
      <c r="U300" s="850"/>
      <c r="V300" s="850"/>
      <c r="W300" s="850"/>
      <c r="X300" s="850"/>
      <c r="Y300" s="850"/>
      <c r="Z300" s="850"/>
      <c r="AA300" s="850"/>
      <c r="AB300" s="288"/>
      <c r="AC300" s="288"/>
      <c r="AD300" s="288"/>
      <c r="AE300" s="418"/>
      <c r="AF300" s="421"/>
      <c r="AG300" s="421"/>
      <c r="AH300" s="421"/>
      <c r="AI300" s="421"/>
      <c r="AJ300" s="421"/>
      <c r="AK300" s="421"/>
      <c r="AL300" s="421"/>
      <c r="AM300" s="421"/>
      <c r="AN300" s="421"/>
      <c r="AO300" s="421"/>
      <c r="AP300" s="421"/>
      <c r="AQ300" s="421"/>
      <c r="AR300" s="421"/>
      <c r="AS300" s="303"/>
    </row>
    <row r="301" spans="1:45" hidden="1" outlineLevel="1">
      <c r="A301" s="511">
        <v>23</v>
      </c>
      <c r="B301" s="509" t="s">
        <v>115</v>
      </c>
      <c r="C301" s="288" t="s">
        <v>25</v>
      </c>
      <c r="D301" s="292"/>
      <c r="E301" s="292"/>
      <c r="F301" s="292"/>
      <c r="G301" s="292"/>
      <c r="H301" s="292"/>
      <c r="I301" s="292"/>
      <c r="J301" s="292"/>
      <c r="K301" s="292"/>
      <c r="L301" s="292"/>
      <c r="M301" s="292"/>
      <c r="N301" s="292"/>
      <c r="O301" s="292"/>
      <c r="P301" s="292"/>
      <c r="Q301" s="288"/>
      <c r="R301" s="846">
        <v>0</v>
      </c>
      <c r="S301" s="846">
        <v>0</v>
      </c>
      <c r="T301" s="846">
        <v>0</v>
      </c>
      <c r="U301" s="846">
        <v>0</v>
      </c>
      <c r="V301" s="846">
        <v>0</v>
      </c>
      <c r="W301" s="846">
        <v>0</v>
      </c>
      <c r="X301" s="846">
        <v>0</v>
      </c>
      <c r="Y301" s="846">
        <v>0</v>
      </c>
      <c r="Z301" s="846">
        <v>0</v>
      </c>
      <c r="AA301" s="846">
        <v>0</v>
      </c>
      <c r="AB301" s="292"/>
      <c r="AC301" s="292"/>
      <c r="AD301" s="292"/>
      <c r="AE301" s="406">
        <v>1</v>
      </c>
      <c r="AF301" s="406"/>
      <c r="AG301" s="406"/>
      <c r="AH301" s="406"/>
      <c r="AI301" s="406"/>
      <c r="AJ301" s="406"/>
      <c r="AK301" s="406"/>
      <c r="AL301" s="406"/>
      <c r="AM301" s="406"/>
      <c r="AN301" s="406"/>
      <c r="AO301" s="406"/>
      <c r="AP301" s="406"/>
      <c r="AQ301" s="406"/>
      <c r="AR301" s="406"/>
      <c r="AS301" s="293">
        <f>SUM(AE301:AR301)</f>
        <v>1</v>
      </c>
    </row>
    <row r="302" spans="1:45" hidden="1" outlineLevel="1">
      <c r="B302" s="291" t="s">
        <v>287</v>
      </c>
      <c r="C302" s="288" t="s">
        <v>162</v>
      </c>
      <c r="D302" s="292"/>
      <c r="E302" s="292"/>
      <c r="F302" s="292"/>
      <c r="G302" s="292"/>
      <c r="H302" s="292"/>
      <c r="I302" s="292"/>
      <c r="J302" s="292"/>
      <c r="K302" s="292"/>
      <c r="L302" s="292"/>
      <c r="M302" s="292"/>
      <c r="N302" s="292"/>
      <c r="O302" s="292"/>
      <c r="P302" s="292"/>
      <c r="Q302" s="288"/>
      <c r="R302" s="846">
        <v>0</v>
      </c>
      <c r="S302" s="846">
        <v>0</v>
      </c>
      <c r="T302" s="846">
        <v>0</v>
      </c>
      <c r="U302" s="846">
        <v>0</v>
      </c>
      <c r="V302" s="846">
        <v>0</v>
      </c>
      <c r="W302" s="846">
        <v>0</v>
      </c>
      <c r="X302" s="846">
        <v>0</v>
      </c>
      <c r="Y302" s="846">
        <v>0</v>
      </c>
      <c r="Z302" s="846">
        <v>0</v>
      </c>
      <c r="AA302" s="846">
        <v>0</v>
      </c>
      <c r="AB302" s="292"/>
      <c r="AC302" s="292"/>
      <c r="AD302" s="292"/>
      <c r="AE302" s="407">
        <f>AE301</f>
        <v>1</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hidden="1" outlineLevel="1">
      <c r="B303" s="319"/>
      <c r="C303" s="288"/>
      <c r="D303" s="288"/>
      <c r="E303" s="288"/>
      <c r="F303" s="288"/>
      <c r="G303" s="288"/>
      <c r="H303" s="288"/>
      <c r="I303" s="288"/>
      <c r="J303" s="288"/>
      <c r="K303" s="288"/>
      <c r="L303" s="288"/>
      <c r="M303" s="288"/>
      <c r="N303" s="288"/>
      <c r="O303" s="288"/>
      <c r="P303" s="288"/>
      <c r="Q303" s="288"/>
      <c r="R303" s="850"/>
      <c r="S303" s="850"/>
      <c r="T303" s="850"/>
      <c r="U303" s="850"/>
      <c r="V303" s="850"/>
      <c r="W303" s="850"/>
      <c r="X303" s="850"/>
      <c r="Y303" s="850"/>
      <c r="Z303" s="850"/>
      <c r="AA303" s="850"/>
      <c r="AB303" s="288"/>
      <c r="AC303" s="288"/>
      <c r="AD303" s="288"/>
      <c r="AE303" s="418"/>
      <c r="AF303" s="421"/>
      <c r="AG303" s="421"/>
      <c r="AH303" s="421"/>
      <c r="AI303" s="421"/>
      <c r="AJ303" s="421"/>
      <c r="AK303" s="421"/>
      <c r="AL303" s="421"/>
      <c r="AM303" s="421"/>
      <c r="AN303" s="421"/>
      <c r="AO303" s="421"/>
      <c r="AP303" s="421"/>
      <c r="AQ303" s="421"/>
      <c r="AR303" s="421"/>
      <c r="AS303" s="303"/>
    </row>
    <row r="304" spans="1:45" hidden="1" outlineLevel="1">
      <c r="A304" s="511">
        <v>24</v>
      </c>
      <c r="B304" s="509" t="s">
        <v>116</v>
      </c>
      <c r="C304" s="288" t="s">
        <v>25</v>
      </c>
      <c r="D304" s="292">
        <v>0</v>
      </c>
      <c r="E304" s="292">
        <v>0</v>
      </c>
      <c r="F304" s="292">
        <v>0</v>
      </c>
      <c r="G304" s="292">
        <v>0</v>
      </c>
      <c r="H304" s="292">
        <v>0</v>
      </c>
      <c r="I304" s="292">
        <v>0</v>
      </c>
      <c r="J304" s="292">
        <v>0</v>
      </c>
      <c r="K304" s="292">
        <v>0</v>
      </c>
      <c r="L304" s="292">
        <v>0</v>
      </c>
      <c r="M304" s="292">
        <v>0</v>
      </c>
      <c r="N304" s="292"/>
      <c r="O304" s="292"/>
      <c r="P304" s="292"/>
      <c r="Q304" s="288"/>
      <c r="R304" s="846">
        <v>0</v>
      </c>
      <c r="S304" s="846">
        <v>0</v>
      </c>
      <c r="T304" s="846">
        <v>0</v>
      </c>
      <c r="U304" s="846">
        <v>0</v>
      </c>
      <c r="V304" s="846">
        <v>0</v>
      </c>
      <c r="W304" s="846">
        <v>0</v>
      </c>
      <c r="X304" s="846">
        <v>0</v>
      </c>
      <c r="Y304" s="846">
        <v>0</v>
      </c>
      <c r="Z304" s="846">
        <v>0</v>
      </c>
      <c r="AA304" s="846">
        <v>0</v>
      </c>
      <c r="AB304" s="292"/>
      <c r="AC304" s="292"/>
      <c r="AD304" s="292"/>
      <c r="AE304" s="406">
        <v>1</v>
      </c>
      <c r="AF304" s="406"/>
      <c r="AG304" s="406"/>
      <c r="AH304" s="406"/>
      <c r="AI304" s="406"/>
      <c r="AJ304" s="406"/>
      <c r="AK304" s="406"/>
      <c r="AL304" s="406"/>
      <c r="AM304" s="406"/>
      <c r="AN304" s="406"/>
      <c r="AO304" s="406"/>
      <c r="AP304" s="406"/>
      <c r="AQ304" s="406"/>
      <c r="AR304" s="406"/>
      <c r="AS304" s="293">
        <f>SUM(AE304:AR304)</f>
        <v>1</v>
      </c>
    </row>
    <row r="305" spans="1:45" hidden="1" outlineLevel="1">
      <c r="B305" s="291" t="s">
        <v>287</v>
      </c>
      <c r="C305" s="288" t="s">
        <v>162</v>
      </c>
      <c r="D305" s="292">
        <v>1255576</v>
      </c>
      <c r="E305" s="292">
        <v>1255576</v>
      </c>
      <c r="F305" s="292">
        <v>1255576</v>
      </c>
      <c r="G305" s="292">
        <v>1255576</v>
      </c>
      <c r="H305" s="292">
        <v>1258571</v>
      </c>
      <c r="I305" s="292">
        <v>1256815</v>
      </c>
      <c r="J305" s="292">
        <v>1256815</v>
      </c>
      <c r="K305" s="292">
        <v>1256815</v>
      </c>
      <c r="L305" s="292">
        <v>1256815</v>
      </c>
      <c r="M305" s="292">
        <v>1078723</v>
      </c>
      <c r="N305" s="292"/>
      <c r="O305" s="292"/>
      <c r="P305" s="292"/>
      <c r="Q305" s="288"/>
      <c r="R305" s="846">
        <v>98</v>
      </c>
      <c r="S305" s="846">
        <v>98</v>
      </c>
      <c r="T305" s="846">
        <v>98</v>
      </c>
      <c r="U305" s="846">
        <v>98</v>
      </c>
      <c r="V305" s="846">
        <v>98</v>
      </c>
      <c r="W305" s="846">
        <v>97</v>
      </c>
      <c r="X305" s="846">
        <v>97</v>
      </c>
      <c r="Y305" s="846">
        <v>97</v>
      </c>
      <c r="Z305" s="846">
        <v>97</v>
      </c>
      <c r="AA305" s="846">
        <v>74</v>
      </c>
      <c r="AB305" s="292"/>
      <c r="AC305" s="292"/>
      <c r="AD305" s="292"/>
      <c r="AE305" s="407">
        <f>AE304</f>
        <v>1</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hidden="1" outlineLevel="1">
      <c r="B306" s="291"/>
      <c r="C306" s="288"/>
      <c r="D306" s="288"/>
      <c r="E306" s="288"/>
      <c r="F306" s="288"/>
      <c r="G306" s="288"/>
      <c r="H306" s="288"/>
      <c r="I306" s="288"/>
      <c r="J306" s="288"/>
      <c r="K306" s="288"/>
      <c r="L306" s="288"/>
      <c r="M306" s="288"/>
      <c r="N306" s="288"/>
      <c r="O306" s="288"/>
      <c r="P306" s="288"/>
      <c r="Q306" s="288"/>
      <c r="R306" s="850"/>
      <c r="S306" s="850"/>
      <c r="T306" s="850"/>
      <c r="U306" s="850"/>
      <c r="V306" s="850"/>
      <c r="W306" s="850"/>
      <c r="X306" s="850"/>
      <c r="Y306" s="850"/>
      <c r="Z306" s="850"/>
      <c r="AA306" s="850"/>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hidden="1" outlineLevel="1">
      <c r="B307" s="285" t="s">
        <v>495</v>
      </c>
      <c r="C307" s="288"/>
      <c r="D307" s="288"/>
      <c r="E307" s="288"/>
      <c r="F307" s="288"/>
      <c r="G307" s="288"/>
      <c r="H307" s="288"/>
      <c r="I307" s="288"/>
      <c r="J307" s="288"/>
      <c r="K307" s="288"/>
      <c r="L307" s="288"/>
      <c r="M307" s="288"/>
      <c r="N307" s="288"/>
      <c r="O307" s="288"/>
      <c r="P307" s="288"/>
      <c r="Q307" s="288"/>
      <c r="R307" s="850"/>
      <c r="S307" s="850"/>
      <c r="T307" s="850"/>
      <c r="U307" s="850"/>
      <c r="V307" s="850"/>
      <c r="W307" s="850"/>
      <c r="X307" s="850"/>
      <c r="Y307" s="850"/>
      <c r="Z307" s="850"/>
      <c r="AA307" s="850"/>
      <c r="AB307" s="288"/>
      <c r="AC307" s="288"/>
      <c r="AD307" s="288"/>
      <c r="AE307" s="408"/>
      <c r="AF307" s="421"/>
      <c r="AG307" s="421"/>
      <c r="AH307" s="421"/>
      <c r="AI307" s="421"/>
      <c r="AJ307" s="421"/>
      <c r="AK307" s="421"/>
      <c r="AL307" s="421"/>
      <c r="AM307" s="421"/>
      <c r="AN307" s="421"/>
      <c r="AO307" s="421"/>
      <c r="AP307" s="421"/>
      <c r="AQ307" s="421"/>
      <c r="AR307" s="421"/>
      <c r="AS307" s="303"/>
    </row>
    <row r="308" spans="1:45" hidden="1" outlineLevel="1">
      <c r="A308" s="511">
        <v>25</v>
      </c>
      <c r="B308" s="509" t="s">
        <v>117</v>
      </c>
      <c r="C308" s="288" t="s">
        <v>25</v>
      </c>
      <c r="D308" s="292">
        <v>210282</v>
      </c>
      <c r="E308" s="292">
        <v>210282</v>
      </c>
      <c r="F308" s="292">
        <v>210282</v>
      </c>
      <c r="G308" s="292">
        <v>210282</v>
      </c>
      <c r="H308" s="292">
        <v>210282</v>
      </c>
      <c r="I308" s="292">
        <v>210282</v>
      </c>
      <c r="J308" s="292">
        <v>210282</v>
      </c>
      <c r="K308" s="292">
        <v>210282</v>
      </c>
      <c r="L308" s="292">
        <v>210282</v>
      </c>
      <c r="M308" s="292">
        <v>210282</v>
      </c>
      <c r="N308" s="292"/>
      <c r="O308" s="292"/>
      <c r="P308" s="292"/>
      <c r="Q308" s="292">
        <v>12</v>
      </c>
      <c r="R308" s="846">
        <v>27</v>
      </c>
      <c r="S308" s="846">
        <v>27</v>
      </c>
      <c r="T308" s="846">
        <v>27</v>
      </c>
      <c r="U308" s="846">
        <v>27</v>
      </c>
      <c r="V308" s="846">
        <v>27</v>
      </c>
      <c r="W308" s="846">
        <v>27</v>
      </c>
      <c r="X308" s="846">
        <v>27</v>
      </c>
      <c r="Y308" s="846">
        <v>27</v>
      </c>
      <c r="Z308" s="846">
        <v>27</v>
      </c>
      <c r="AA308" s="846">
        <v>27</v>
      </c>
      <c r="AB308" s="292"/>
      <c r="AC308" s="292"/>
      <c r="AD308" s="292"/>
      <c r="AE308" s="422"/>
      <c r="AF308" s="406">
        <v>0.03</v>
      </c>
      <c r="AG308" s="406">
        <v>0.62</v>
      </c>
      <c r="AH308" s="406">
        <v>0.3</v>
      </c>
      <c r="AI308" s="406">
        <v>0.05</v>
      </c>
      <c r="AJ308" s="406"/>
      <c r="AK308" s="406"/>
      <c r="AL308" s="406"/>
      <c r="AM308" s="411"/>
      <c r="AN308" s="411"/>
      <c r="AO308" s="411"/>
      <c r="AP308" s="411"/>
      <c r="AQ308" s="411"/>
      <c r="AR308" s="411"/>
      <c r="AS308" s="293">
        <f>SUM(AE308:AR308)</f>
        <v>1</v>
      </c>
    </row>
    <row r="309" spans="1:45" hidden="1" outlineLevel="1">
      <c r="B309" s="291" t="s">
        <v>287</v>
      </c>
      <c r="C309" s="288" t="s">
        <v>162</v>
      </c>
      <c r="D309" s="292">
        <v>157712</v>
      </c>
      <c r="E309" s="292">
        <v>157712</v>
      </c>
      <c r="F309" s="292">
        <v>157712</v>
      </c>
      <c r="G309" s="292">
        <v>157712</v>
      </c>
      <c r="H309" s="292">
        <v>157712</v>
      </c>
      <c r="I309" s="292">
        <v>157712</v>
      </c>
      <c r="J309" s="292">
        <v>157712</v>
      </c>
      <c r="K309" s="292">
        <v>157712</v>
      </c>
      <c r="L309" s="292">
        <v>157712</v>
      </c>
      <c r="M309" s="292">
        <v>157712</v>
      </c>
      <c r="N309" s="292"/>
      <c r="O309" s="292"/>
      <c r="P309" s="292"/>
      <c r="Q309" s="292">
        <f>Q308</f>
        <v>12</v>
      </c>
      <c r="R309" s="846">
        <v>21</v>
      </c>
      <c r="S309" s="846">
        <v>21</v>
      </c>
      <c r="T309" s="846">
        <v>21</v>
      </c>
      <c r="U309" s="846">
        <v>21</v>
      </c>
      <c r="V309" s="846">
        <v>21</v>
      </c>
      <c r="W309" s="846">
        <v>21</v>
      </c>
      <c r="X309" s="846">
        <v>21</v>
      </c>
      <c r="Y309" s="846">
        <v>21</v>
      </c>
      <c r="Z309" s="846">
        <v>21</v>
      </c>
      <c r="AA309" s="846">
        <v>21</v>
      </c>
      <c r="AB309" s="292"/>
      <c r="AC309" s="292"/>
      <c r="AD309" s="292"/>
      <c r="AE309" s="407">
        <f>AE308</f>
        <v>0</v>
      </c>
      <c r="AF309" s="407">
        <f t="shared" ref="AF309" si="810">AF308</f>
        <v>0.03</v>
      </c>
      <c r="AG309" s="407">
        <f t="shared" ref="AG309" si="811">AG308</f>
        <v>0.62</v>
      </c>
      <c r="AH309" s="407">
        <f t="shared" ref="AH309" si="812">AH308</f>
        <v>0.3</v>
      </c>
      <c r="AI309" s="407">
        <f t="shared" ref="AI309" si="813">AI308</f>
        <v>0.05</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hidden="1" outlineLevel="1">
      <c r="B310" s="291"/>
      <c r="C310" s="288"/>
      <c r="D310" s="288"/>
      <c r="E310" s="288"/>
      <c r="F310" s="288"/>
      <c r="G310" s="288"/>
      <c r="H310" s="288"/>
      <c r="I310" s="288"/>
      <c r="J310" s="288"/>
      <c r="K310" s="288"/>
      <c r="L310" s="288"/>
      <c r="M310" s="288"/>
      <c r="N310" s="288"/>
      <c r="O310" s="288"/>
      <c r="P310" s="288"/>
      <c r="Q310" s="288"/>
      <c r="R310" s="850"/>
      <c r="S310" s="850"/>
      <c r="T310" s="850"/>
      <c r="U310" s="850"/>
      <c r="V310" s="850"/>
      <c r="W310" s="850"/>
      <c r="X310" s="850"/>
      <c r="Y310" s="850"/>
      <c r="Z310" s="850"/>
      <c r="AA310" s="850"/>
      <c r="AB310" s="288"/>
      <c r="AC310" s="288"/>
      <c r="AD310" s="288"/>
      <c r="AE310" s="408"/>
      <c r="AF310" s="421"/>
      <c r="AG310" s="421"/>
      <c r="AH310" s="421"/>
      <c r="AI310" s="421"/>
      <c r="AJ310" s="421"/>
      <c r="AK310" s="421"/>
      <c r="AL310" s="421"/>
      <c r="AM310" s="421"/>
      <c r="AN310" s="421"/>
      <c r="AO310" s="421"/>
      <c r="AP310" s="421"/>
      <c r="AQ310" s="421"/>
      <c r="AR310" s="421"/>
      <c r="AS310" s="303"/>
    </row>
    <row r="311" spans="1:45" hidden="1" outlineLevel="1">
      <c r="A311" s="511">
        <v>26</v>
      </c>
      <c r="B311" s="509" t="s">
        <v>118</v>
      </c>
      <c r="C311" s="288" t="s">
        <v>25</v>
      </c>
      <c r="D311" s="292">
        <v>28358787</v>
      </c>
      <c r="E311" s="292">
        <v>27731898</v>
      </c>
      <c r="F311" s="292">
        <v>27731898</v>
      </c>
      <c r="G311" s="292">
        <v>27698765</v>
      </c>
      <c r="H311" s="292">
        <v>27698765</v>
      </c>
      <c r="I311" s="292">
        <v>27003416</v>
      </c>
      <c r="J311" s="292">
        <v>27003416</v>
      </c>
      <c r="K311" s="292">
        <v>27003416</v>
      </c>
      <c r="L311" s="292">
        <v>26861972</v>
      </c>
      <c r="M311" s="292">
        <v>26861972</v>
      </c>
      <c r="N311" s="292"/>
      <c r="O311" s="292"/>
      <c r="P311" s="292"/>
      <c r="Q311" s="292">
        <v>12</v>
      </c>
      <c r="R311" s="846">
        <v>3999</v>
      </c>
      <c r="S311" s="846">
        <v>3899</v>
      </c>
      <c r="T311" s="846">
        <v>3899</v>
      </c>
      <c r="U311" s="846">
        <v>3889</v>
      </c>
      <c r="V311" s="846">
        <v>3889</v>
      </c>
      <c r="W311" s="846">
        <v>3784</v>
      </c>
      <c r="X311" s="846">
        <v>3784</v>
      </c>
      <c r="Y311" s="846">
        <v>3784</v>
      </c>
      <c r="Z311" s="846">
        <v>3779</v>
      </c>
      <c r="AA311" s="846">
        <v>3779</v>
      </c>
      <c r="AB311" s="292"/>
      <c r="AC311" s="292"/>
      <c r="AD311" s="292"/>
      <c r="AE311" s="422"/>
      <c r="AF311" s="406">
        <v>0.185</v>
      </c>
      <c r="AG311" s="406">
        <v>0.60499999999999998</v>
      </c>
      <c r="AH311" s="406">
        <v>9.5000000000000001E-2</v>
      </c>
      <c r="AI311" s="406">
        <v>0.115</v>
      </c>
      <c r="AJ311" s="406"/>
      <c r="AK311" s="406"/>
      <c r="AL311" s="406"/>
      <c r="AM311" s="411"/>
      <c r="AN311" s="411"/>
      <c r="AO311" s="411"/>
      <c r="AP311" s="411"/>
      <c r="AQ311" s="411"/>
      <c r="AR311" s="411"/>
      <c r="AS311" s="293">
        <f>SUM(AE311:AR311)</f>
        <v>1</v>
      </c>
    </row>
    <row r="312" spans="1:45" hidden="1" outlineLevel="1">
      <c r="B312" s="291" t="s">
        <v>287</v>
      </c>
      <c r="C312" s="288" t="s">
        <v>162</v>
      </c>
      <c r="D312" s="292">
        <v>20717063</v>
      </c>
      <c r="E312" s="292">
        <v>21377607</v>
      </c>
      <c r="F312" s="292">
        <v>21446671</v>
      </c>
      <c r="G312" s="292">
        <v>21462617</v>
      </c>
      <c r="H312" s="292">
        <v>20311841</v>
      </c>
      <c r="I312" s="292">
        <v>20076095</v>
      </c>
      <c r="J312" s="292">
        <v>21278855</v>
      </c>
      <c r="K312" s="292">
        <v>21278855</v>
      </c>
      <c r="L312" s="292">
        <v>21126497</v>
      </c>
      <c r="M312" s="292">
        <v>21126497</v>
      </c>
      <c r="N312" s="292"/>
      <c r="O312" s="292"/>
      <c r="P312" s="292"/>
      <c r="Q312" s="292">
        <f>Q311</f>
        <v>12</v>
      </c>
      <c r="R312" s="846">
        <v>2993.48</v>
      </c>
      <c r="S312" s="846">
        <v>3107.88</v>
      </c>
      <c r="T312" s="846">
        <v>3117.66</v>
      </c>
      <c r="U312" s="846">
        <v>3121.66</v>
      </c>
      <c r="V312" s="846">
        <v>2762.86</v>
      </c>
      <c r="W312" s="846">
        <v>2729.86</v>
      </c>
      <c r="X312" s="846">
        <v>2685</v>
      </c>
      <c r="Y312" s="846">
        <v>2685</v>
      </c>
      <c r="Z312" s="846">
        <v>2683</v>
      </c>
      <c r="AA312" s="846">
        <v>2683</v>
      </c>
      <c r="AB312" s="292"/>
      <c r="AC312" s="292"/>
      <c r="AD312" s="292"/>
      <c r="AE312" s="407">
        <f>AE311</f>
        <v>0</v>
      </c>
      <c r="AF312" s="407">
        <f t="shared" ref="AF312" si="823">AF311</f>
        <v>0.185</v>
      </c>
      <c r="AG312" s="407">
        <f t="shared" ref="AG312" si="824">AG311</f>
        <v>0.60499999999999998</v>
      </c>
      <c r="AH312" s="407">
        <f t="shared" ref="AH312" si="825">AH311</f>
        <v>9.5000000000000001E-2</v>
      </c>
      <c r="AI312" s="407">
        <f t="shared" ref="AI312" si="826">AI311</f>
        <v>0.115</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hidden="1" outlineLevel="1">
      <c r="B313" s="291"/>
      <c r="C313" s="288"/>
      <c r="D313" s="288"/>
      <c r="E313" s="288"/>
      <c r="F313" s="288"/>
      <c r="G313" s="288"/>
      <c r="H313" s="288"/>
      <c r="I313" s="288"/>
      <c r="J313" s="288"/>
      <c r="K313" s="288"/>
      <c r="L313" s="288"/>
      <c r="M313" s="288"/>
      <c r="N313" s="288"/>
      <c r="O313" s="288"/>
      <c r="P313" s="288"/>
      <c r="Q313" s="288"/>
      <c r="R313" s="850"/>
      <c r="S313" s="850"/>
      <c r="T313" s="850"/>
      <c r="U313" s="850"/>
      <c r="V313" s="850"/>
      <c r="W313" s="850"/>
      <c r="X313" s="850"/>
      <c r="Y313" s="850"/>
      <c r="Z313" s="850"/>
      <c r="AA313" s="850"/>
      <c r="AB313" s="288"/>
      <c r="AC313" s="288"/>
      <c r="AD313" s="288"/>
      <c r="AE313" s="408"/>
      <c r="AF313" s="421"/>
      <c r="AG313" s="421"/>
      <c r="AH313" s="421"/>
      <c r="AI313" s="421"/>
      <c r="AJ313" s="421"/>
      <c r="AK313" s="421"/>
      <c r="AL313" s="421"/>
      <c r="AM313" s="421"/>
      <c r="AN313" s="421"/>
      <c r="AO313" s="421"/>
      <c r="AP313" s="421"/>
      <c r="AQ313" s="421"/>
      <c r="AR313" s="421"/>
      <c r="AS313" s="303"/>
    </row>
    <row r="314" spans="1:45" hidden="1" outlineLevel="1">
      <c r="A314" s="511">
        <v>27</v>
      </c>
      <c r="B314" s="509" t="s">
        <v>119</v>
      </c>
      <c r="C314" s="288" t="s">
        <v>25</v>
      </c>
      <c r="D314" s="292">
        <v>0</v>
      </c>
      <c r="E314" s="292">
        <v>0</v>
      </c>
      <c r="F314" s="292">
        <v>0</v>
      </c>
      <c r="G314" s="292">
        <v>0</v>
      </c>
      <c r="H314" s="292">
        <v>0</v>
      </c>
      <c r="I314" s="292">
        <v>0</v>
      </c>
      <c r="J314" s="292">
        <v>0</v>
      </c>
      <c r="K314" s="292">
        <v>0</v>
      </c>
      <c r="L314" s="292">
        <v>0</v>
      </c>
      <c r="M314" s="292">
        <v>0</v>
      </c>
      <c r="N314" s="292"/>
      <c r="O314" s="292"/>
      <c r="P314" s="292"/>
      <c r="Q314" s="292">
        <v>12</v>
      </c>
      <c r="R314" s="846">
        <v>0</v>
      </c>
      <c r="S314" s="846">
        <v>0</v>
      </c>
      <c r="T314" s="846">
        <v>0</v>
      </c>
      <c r="U314" s="846">
        <v>0</v>
      </c>
      <c r="V314" s="846">
        <v>0</v>
      </c>
      <c r="W314" s="846">
        <v>0</v>
      </c>
      <c r="X314" s="846">
        <v>0</v>
      </c>
      <c r="Y314" s="846">
        <v>0</v>
      </c>
      <c r="Z314" s="846">
        <v>0</v>
      </c>
      <c r="AA314" s="846">
        <v>0</v>
      </c>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hidden="1" outlineLevel="1">
      <c r="B315" s="291" t="s">
        <v>287</v>
      </c>
      <c r="C315" s="288" t="s">
        <v>162</v>
      </c>
      <c r="D315" s="292">
        <v>0</v>
      </c>
      <c r="E315" s="292">
        <v>0</v>
      </c>
      <c r="F315" s="292">
        <v>0</v>
      </c>
      <c r="G315" s="292">
        <v>0</v>
      </c>
      <c r="H315" s="292">
        <v>0</v>
      </c>
      <c r="I315" s="292">
        <v>0</v>
      </c>
      <c r="J315" s="292">
        <v>0</v>
      </c>
      <c r="K315" s="292">
        <v>0</v>
      </c>
      <c r="L315" s="292">
        <v>0</v>
      </c>
      <c r="M315" s="292">
        <v>0</v>
      </c>
      <c r="N315" s="292"/>
      <c r="O315" s="292"/>
      <c r="P315" s="292"/>
      <c r="Q315" s="292">
        <f>Q314</f>
        <v>12</v>
      </c>
      <c r="R315" s="846">
        <v>0</v>
      </c>
      <c r="S315" s="846">
        <v>0</v>
      </c>
      <c r="T315" s="846">
        <v>0</v>
      </c>
      <c r="U315" s="846">
        <v>0</v>
      </c>
      <c r="V315" s="846">
        <v>0</v>
      </c>
      <c r="W315" s="846">
        <v>0</v>
      </c>
      <c r="X315" s="846">
        <v>0</v>
      </c>
      <c r="Y315" s="846">
        <v>0</v>
      </c>
      <c r="Z315" s="846">
        <v>0</v>
      </c>
      <c r="AA315" s="846">
        <v>0</v>
      </c>
      <c r="AB315" s="292"/>
      <c r="AC315" s="292"/>
      <c r="AD315" s="292"/>
      <c r="AE315" s="407">
        <f>AE314</f>
        <v>0</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hidden="1" outlineLevel="1">
      <c r="B316" s="291"/>
      <c r="C316" s="288"/>
      <c r="D316" s="288"/>
      <c r="E316" s="288"/>
      <c r="F316" s="288"/>
      <c r="G316" s="288"/>
      <c r="H316" s="288"/>
      <c r="I316" s="288"/>
      <c r="J316" s="288"/>
      <c r="K316" s="288"/>
      <c r="L316" s="288"/>
      <c r="M316" s="288"/>
      <c r="N316" s="288"/>
      <c r="O316" s="288"/>
      <c r="P316" s="288"/>
      <c r="Q316" s="288"/>
      <c r="R316" s="850"/>
      <c r="S316" s="850"/>
      <c r="T316" s="850"/>
      <c r="U316" s="850"/>
      <c r="V316" s="850"/>
      <c r="W316" s="850"/>
      <c r="X316" s="850"/>
      <c r="Y316" s="850"/>
      <c r="Z316" s="850"/>
      <c r="AA316" s="850"/>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hidden="1" outlineLevel="1">
      <c r="A317" s="511">
        <v>28</v>
      </c>
      <c r="B317" s="509" t="s">
        <v>120</v>
      </c>
      <c r="C317" s="288" t="s">
        <v>25</v>
      </c>
      <c r="D317" s="292">
        <v>509159</v>
      </c>
      <c r="E317" s="292">
        <v>509159</v>
      </c>
      <c r="F317" s="292">
        <v>509159</v>
      </c>
      <c r="G317" s="292">
        <v>509159</v>
      </c>
      <c r="H317" s="292">
        <v>509159</v>
      </c>
      <c r="I317" s="292">
        <v>509159</v>
      </c>
      <c r="J317" s="292">
        <v>509159</v>
      </c>
      <c r="K317" s="292">
        <v>509159</v>
      </c>
      <c r="L317" s="292">
        <v>509159</v>
      </c>
      <c r="M317" s="292">
        <v>509159</v>
      </c>
      <c r="N317" s="292"/>
      <c r="O317" s="292"/>
      <c r="P317" s="292"/>
      <c r="Q317" s="292">
        <v>12</v>
      </c>
      <c r="R317" s="846">
        <v>94</v>
      </c>
      <c r="S317" s="846">
        <v>94</v>
      </c>
      <c r="T317" s="846">
        <v>94</v>
      </c>
      <c r="U317" s="846">
        <v>94</v>
      </c>
      <c r="V317" s="846">
        <v>94</v>
      </c>
      <c r="W317" s="846">
        <v>94</v>
      </c>
      <c r="X317" s="846">
        <v>94</v>
      </c>
      <c r="Y317" s="846">
        <v>94</v>
      </c>
      <c r="Z317" s="846">
        <v>94</v>
      </c>
      <c r="AA317" s="846">
        <v>94</v>
      </c>
      <c r="AB317" s="292"/>
      <c r="AC317" s="292"/>
      <c r="AD317" s="292"/>
      <c r="AE317" s="422"/>
      <c r="AF317" s="406">
        <v>0.05</v>
      </c>
      <c r="AG317" s="406">
        <v>0.95</v>
      </c>
      <c r="AH317" s="406"/>
      <c r="AI317" s="406"/>
      <c r="AJ317" s="406"/>
      <c r="AK317" s="406"/>
      <c r="AL317" s="406"/>
      <c r="AM317" s="411"/>
      <c r="AN317" s="411"/>
      <c r="AO317" s="411"/>
      <c r="AP317" s="411"/>
      <c r="AQ317" s="411"/>
      <c r="AR317" s="411"/>
      <c r="AS317" s="293">
        <f>SUM(AE317:AR317)</f>
        <v>1</v>
      </c>
    </row>
    <row r="318" spans="1:45" hidden="1" outlineLevel="1">
      <c r="B318" s="291" t="s">
        <v>287</v>
      </c>
      <c r="C318" s="288" t="s">
        <v>162</v>
      </c>
      <c r="D318" s="292">
        <v>814783</v>
      </c>
      <c r="E318" s="292">
        <v>814783</v>
      </c>
      <c r="F318" s="292">
        <v>814783</v>
      </c>
      <c r="G318" s="292">
        <v>814783</v>
      </c>
      <c r="H318" s="292">
        <v>-95739</v>
      </c>
      <c r="I318" s="292">
        <v>-95739</v>
      </c>
      <c r="J318" s="292">
        <v>-95739</v>
      </c>
      <c r="K318" s="292">
        <v>-95739</v>
      </c>
      <c r="L318" s="292">
        <v>-95739</v>
      </c>
      <c r="M318" s="292">
        <v>-95739</v>
      </c>
      <c r="N318" s="292"/>
      <c r="O318" s="292"/>
      <c r="P318" s="292"/>
      <c r="Q318" s="292">
        <f>Q317</f>
        <v>12</v>
      </c>
      <c r="R318" s="846">
        <v>271.97000000000003</v>
      </c>
      <c r="S318" s="846">
        <v>271.97000000000003</v>
      </c>
      <c r="T318" s="846">
        <v>271.97000000000003</v>
      </c>
      <c r="U318" s="846">
        <v>271.97000000000003</v>
      </c>
      <c r="V318" s="846">
        <v>22</v>
      </c>
      <c r="W318" s="846">
        <v>22</v>
      </c>
      <c r="X318" s="846">
        <v>22</v>
      </c>
      <c r="Y318" s="846">
        <v>22</v>
      </c>
      <c r="Z318" s="846">
        <v>22</v>
      </c>
      <c r="AA318" s="846">
        <v>22</v>
      </c>
      <c r="AB318" s="292"/>
      <c r="AC318" s="292"/>
      <c r="AD318" s="292"/>
      <c r="AE318" s="407">
        <f>AE317</f>
        <v>0</v>
      </c>
      <c r="AF318" s="407">
        <f t="shared" ref="AF318" si="849">AF317</f>
        <v>0.05</v>
      </c>
      <c r="AG318" s="407">
        <f t="shared" ref="AG318" si="850">AG317</f>
        <v>0.95</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hidden="1" outlineLevel="1">
      <c r="B319" s="291"/>
      <c r="C319" s="288"/>
      <c r="D319" s="288"/>
      <c r="E319" s="288"/>
      <c r="F319" s="288"/>
      <c r="G319" s="288"/>
      <c r="H319" s="288"/>
      <c r="I319" s="288"/>
      <c r="J319" s="288"/>
      <c r="K319" s="288"/>
      <c r="L319" s="288"/>
      <c r="M319" s="288"/>
      <c r="N319" s="288"/>
      <c r="O319" s="288"/>
      <c r="P319" s="288"/>
      <c r="Q319" s="288"/>
      <c r="R319" s="850"/>
      <c r="S319" s="850"/>
      <c r="T319" s="850"/>
      <c r="U319" s="850"/>
      <c r="V319" s="850"/>
      <c r="W319" s="850"/>
      <c r="X319" s="850"/>
      <c r="Y319" s="850"/>
      <c r="Z319" s="850"/>
      <c r="AA319" s="850"/>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hidden="1" outlineLevel="1">
      <c r="A320" s="511">
        <v>29</v>
      </c>
      <c r="B320" s="509" t="s">
        <v>121</v>
      </c>
      <c r="C320" s="288" t="s">
        <v>25</v>
      </c>
      <c r="D320" s="292">
        <v>0</v>
      </c>
      <c r="E320" s="292">
        <v>0</v>
      </c>
      <c r="F320" s="292">
        <v>0</v>
      </c>
      <c r="G320" s="292">
        <v>0</v>
      </c>
      <c r="H320" s="292">
        <v>0</v>
      </c>
      <c r="I320" s="292">
        <v>0</v>
      </c>
      <c r="J320" s="292">
        <v>0</v>
      </c>
      <c r="K320" s="292">
        <v>0</v>
      </c>
      <c r="L320" s="292">
        <v>0</v>
      </c>
      <c r="M320" s="292">
        <v>0</v>
      </c>
      <c r="N320" s="292"/>
      <c r="O320" s="292"/>
      <c r="P320" s="292"/>
      <c r="Q320" s="292">
        <v>3</v>
      </c>
      <c r="R320" s="846">
        <v>0</v>
      </c>
      <c r="S320" s="846">
        <v>0</v>
      </c>
      <c r="T320" s="846">
        <v>0</v>
      </c>
      <c r="U320" s="846">
        <v>0</v>
      </c>
      <c r="V320" s="846">
        <v>0</v>
      </c>
      <c r="W320" s="846">
        <v>0</v>
      </c>
      <c r="X320" s="846">
        <v>0</v>
      </c>
      <c r="Y320" s="846">
        <v>0</v>
      </c>
      <c r="Z320" s="846">
        <v>0</v>
      </c>
      <c r="AA320" s="846">
        <v>0</v>
      </c>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idden="1" outlineLevel="1">
      <c r="B321" s="291" t="s">
        <v>287</v>
      </c>
      <c r="C321" s="288" t="s">
        <v>162</v>
      </c>
      <c r="D321" s="292">
        <v>0</v>
      </c>
      <c r="E321" s="292">
        <v>0</v>
      </c>
      <c r="F321" s="292">
        <v>0</v>
      </c>
      <c r="G321" s="292">
        <v>0</v>
      </c>
      <c r="H321" s="292">
        <v>0</v>
      </c>
      <c r="I321" s="292">
        <v>0</v>
      </c>
      <c r="J321" s="292">
        <v>0</v>
      </c>
      <c r="K321" s="292">
        <v>0</v>
      </c>
      <c r="L321" s="292">
        <v>0</v>
      </c>
      <c r="M321" s="292">
        <v>0</v>
      </c>
      <c r="N321" s="292"/>
      <c r="O321" s="292"/>
      <c r="P321" s="292"/>
      <c r="Q321" s="292">
        <f>Q320</f>
        <v>3</v>
      </c>
      <c r="R321" s="846">
        <v>0</v>
      </c>
      <c r="S321" s="846">
        <v>0</v>
      </c>
      <c r="T321" s="846">
        <v>0</v>
      </c>
      <c r="U321" s="846">
        <v>0</v>
      </c>
      <c r="V321" s="846">
        <v>0</v>
      </c>
      <c r="W321" s="846">
        <v>0</v>
      </c>
      <c r="X321" s="846">
        <v>0</v>
      </c>
      <c r="Y321" s="846">
        <v>0</v>
      </c>
      <c r="Z321" s="846">
        <v>0</v>
      </c>
      <c r="AA321" s="846">
        <v>0</v>
      </c>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hidden="1" outlineLevel="1">
      <c r="B322" s="291"/>
      <c r="C322" s="288"/>
      <c r="D322" s="288"/>
      <c r="E322" s="288"/>
      <c r="F322" s="288"/>
      <c r="G322" s="288"/>
      <c r="H322" s="288"/>
      <c r="I322" s="288"/>
      <c r="J322" s="288"/>
      <c r="K322" s="288"/>
      <c r="L322" s="288"/>
      <c r="M322" s="288"/>
      <c r="N322" s="288"/>
      <c r="O322" s="288"/>
      <c r="P322" s="288"/>
      <c r="Q322" s="288"/>
      <c r="R322" s="850"/>
      <c r="S322" s="850"/>
      <c r="T322" s="850"/>
      <c r="U322" s="850"/>
      <c r="V322" s="850"/>
      <c r="W322" s="850"/>
      <c r="X322" s="850"/>
      <c r="Y322" s="850"/>
      <c r="Z322" s="850"/>
      <c r="AA322" s="850"/>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hidden="1" outlineLevel="1">
      <c r="A323" s="511">
        <v>30</v>
      </c>
      <c r="B323" s="509" t="s">
        <v>122</v>
      </c>
      <c r="C323" s="288" t="s">
        <v>25</v>
      </c>
      <c r="D323" s="292">
        <v>0</v>
      </c>
      <c r="E323" s="292">
        <v>0</v>
      </c>
      <c r="F323" s="292">
        <v>0</v>
      </c>
      <c r="G323" s="292">
        <v>0</v>
      </c>
      <c r="H323" s="292">
        <v>0</v>
      </c>
      <c r="I323" s="292">
        <v>0</v>
      </c>
      <c r="J323" s="292">
        <v>0</v>
      </c>
      <c r="K323" s="292">
        <v>0</v>
      </c>
      <c r="L323" s="292">
        <v>0</v>
      </c>
      <c r="M323" s="292">
        <v>0</v>
      </c>
      <c r="N323" s="292"/>
      <c r="O323" s="292"/>
      <c r="P323" s="292"/>
      <c r="Q323" s="292">
        <v>12</v>
      </c>
      <c r="R323" s="846">
        <v>0</v>
      </c>
      <c r="S323" s="846">
        <v>0</v>
      </c>
      <c r="T323" s="846">
        <v>0</v>
      </c>
      <c r="U323" s="846">
        <v>0</v>
      </c>
      <c r="V323" s="846">
        <v>0</v>
      </c>
      <c r="W323" s="846">
        <v>0</v>
      </c>
      <c r="X323" s="846">
        <v>0</v>
      </c>
      <c r="Y323" s="846">
        <v>0</v>
      </c>
      <c r="Z323" s="846">
        <v>0</v>
      </c>
      <c r="AA323" s="846">
        <v>0</v>
      </c>
      <c r="AB323" s="292"/>
      <c r="AC323" s="292"/>
      <c r="AD323" s="292"/>
      <c r="AE323" s="422"/>
      <c r="AF323" s="406"/>
      <c r="AG323" s="406">
        <v>1</v>
      </c>
      <c r="AH323" s="406"/>
      <c r="AI323" s="406"/>
      <c r="AJ323" s="406"/>
      <c r="AK323" s="406"/>
      <c r="AL323" s="406"/>
      <c r="AM323" s="411"/>
      <c r="AN323" s="411"/>
      <c r="AO323" s="411"/>
      <c r="AP323" s="411"/>
      <c r="AQ323" s="411"/>
      <c r="AR323" s="411"/>
      <c r="AS323" s="293">
        <f>SUM(AE323:AR323)</f>
        <v>1</v>
      </c>
    </row>
    <row r="324" spans="1:45" hidden="1" outlineLevel="1">
      <c r="B324" s="291" t="s">
        <v>287</v>
      </c>
      <c r="C324" s="288" t="s">
        <v>162</v>
      </c>
      <c r="D324" s="292">
        <v>4463526</v>
      </c>
      <c r="E324" s="292">
        <v>4463526</v>
      </c>
      <c r="F324" s="292">
        <v>4463526</v>
      </c>
      <c r="G324" s="292">
        <v>4463526</v>
      </c>
      <c r="H324" s="292">
        <v>4463526</v>
      </c>
      <c r="I324" s="292">
        <v>4463526</v>
      </c>
      <c r="J324" s="292">
        <v>4463526</v>
      </c>
      <c r="K324" s="292">
        <v>4463526</v>
      </c>
      <c r="L324" s="292">
        <v>4463526</v>
      </c>
      <c r="M324" s="292">
        <v>4463526</v>
      </c>
      <c r="N324" s="292"/>
      <c r="O324" s="292"/>
      <c r="P324" s="292"/>
      <c r="Q324" s="292">
        <f>Q323</f>
        <v>12</v>
      </c>
      <c r="R324" s="846">
        <v>472</v>
      </c>
      <c r="S324" s="846">
        <v>472</v>
      </c>
      <c r="T324" s="846">
        <v>472</v>
      </c>
      <c r="U324" s="846">
        <v>472</v>
      </c>
      <c r="V324" s="846">
        <v>472</v>
      </c>
      <c r="W324" s="846">
        <v>472</v>
      </c>
      <c r="X324" s="846">
        <v>472</v>
      </c>
      <c r="Y324" s="846">
        <v>472</v>
      </c>
      <c r="Z324" s="846">
        <v>472</v>
      </c>
      <c r="AA324" s="846">
        <v>472</v>
      </c>
      <c r="AB324" s="292"/>
      <c r="AC324" s="292"/>
      <c r="AD324" s="292"/>
      <c r="AE324" s="407">
        <f>AE323</f>
        <v>0</v>
      </c>
      <c r="AF324" s="407">
        <f t="shared" ref="AF324" si="875">AF323</f>
        <v>0</v>
      </c>
      <c r="AG324" s="407">
        <f t="shared" ref="AG324" si="876">AG323</f>
        <v>1</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hidden="1" outlineLevel="1">
      <c r="B325" s="291"/>
      <c r="C325" s="288"/>
      <c r="D325" s="288"/>
      <c r="E325" s="288"/>
      <c r="F325" s="288"/>
      <c r="G325" s="288"/>
      <c r="H325" s="288"/>
      <c r="I325" s="288"/>
      <c r="J325" s="288"/>
      <c r="K325" s="288"/>
      <c r="L325" s="288"/>
      <c r="M325" s="288"/>
      <c r="N325" s="288"/>
      <c r="O325" s="288"/>
      <c r="P325" s="288"/>
      <c r="Q325" s="288"/>
      <c r="R325" s="850"/>
      <c r="S325" s="850"/>
      <c r="T325" s="850"/>
      <c r="U325" s="850"/>
      <c r="V325" s="850"/>
      <c r="W325" s="850"/>
      <c r="X325" s="850"/>
      <c r="Y325" s="850"/>
      <c r="Z325" s="850"/>
      <c r="AA325" s="850"/>
      <c r="AB325" s="288"/>
      <c r="AC325" s="288"/>
      <c r="AD325" s="288"/>
      <c r="AE325" s="408"/>
      <c r="AF325" s="421"/>
      <c r="AG325" s="421"/>
      <c r="AH325" s="421"/>
      <c r="AI325" s="421"/>
      <c r="AJ325" s="421"/>
      <c r="AK325" s="421"/>
      <c r="AL325" s="421"/>
      <c r="AM325" s="421"/>
      <c r="AN325" s="421"/>
      <c r="AO325" s="421"/>
      <c r="AP325" s="421"/>
      <c r="AQ325" s="421"/>
      <c r="AR325" s="421"/>
      <c r="AS325" s="303"/>
    </row>
    <row r="326" spans="1:45" hidden="1" outlineLevel="1">
      <c r="A326" s="511">
        <v>31</v>
      </c>
      <c r="B326" s="509" t="s">
        <v>123</v>
      </c>
      <c r="C326" s="288" t="s">
        <v>25</v>
      </c>
      <c r="D326" s="292">
        <v>0</v>
      </c>
      <c r="E326" s="292">
        <v>0</v>
      </c>
      <c r="F326" s="292">
        <v>0</v>
      </c>
      <c r="G326" s="292">
        <v>0</v>
      </c>
      <c r="H326" s="292">
        <v>0</v>
      </c>
      <c r="I326" s="292">
        <v>0</v>
      </c>
      <c r="J326" s="292">
        <v>0</v>
      </c>
      <c r="K326" s="292">
        <v>0</v>
      </c>
      <c r="L326" s="292">
        <v>0</v>
      </c>
      <c r="M326" s="292">
        <v>0</v>
      </c>
      <c r="N326" s="292"/>
      <c r="O326" s="292"/>
      <c r="P326" s="292"/>
      <c r="Q326" s="292">
        <v>12</v>
      </c>
      <c r="R326" s="846">
        <v>0</v>
      </c>
      <c r="S326" s="846">
        <v>0</v>
      </c>
      <c r="T326" s="846">
        <v>0</v>
      </c>
      <c r="U326" s="846">
        <v>0</v>
      </c>
      <c r="V326" s="846">
        <v>0</v>
      </c>
      <c r="W326" s="846">
        <v>0</v>
      </c>
      <c r="X326" s="846">
        <v>0</v>
      </c>
      <c r="Y326" s="846">
        <v>0</v>
      </c>
      <c r="Z326" s="846">
        <v>0</v>
      </c>
      <c r="AA326" s="846">
        <v>0</v>
      </c>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idden="1" outlineLevel="1">
      <c r="B327" s="291" t="s">
        <v>287</v>
      </c>
      <c r="C327" s="288" t="s">
        <v>162</v>
      </c>
      <c r="D327" s="292">
        <v>0</v>
      </c>
      <c r="E327" s="292">
        <v>0</v>
      </c>
      <c r="F327" s="292">
        <v>0</v>
      </c>
      <c r="G327" s="292">
        <v>0</v>
      </c>
      <c r="H327" s="292">
        <v>0</v>
      </c>
      <c r="I327" s="292">
        <v>0</v>
      </c>
      <c r="J327" s="292">
        <v>0</v>
      </c>
      <c r="K327" s="292">
        <v>0</v>
      </c>
      <c r="L327" s="292">
        <v>0</v>
      </c>
      <c r="M327" s="292">
        <v>0</v>
      </c>
      <c r="N327" s="292"/>
      <c r="O327" s="292"/>
      <c r="P327" s="292"/>
      <c r="Q327" s="292">
        <f>Q326</f>
        <v>12</v>
      </c>
      <c r="R327" s="846">
        <v>0</v>
      </c>
      <c r="S327" s="846">
        <v>0</v>
      </c>
      <c r="T327" s="846">
        <v>0</v>
      </c>
      <c r="U327" s="846">
        <v>0</v>
      </c>
      <c r="V327" s="846">
        <v>0</v>
      </c>
      <c r="W327" s="846">
        <v>0</v>
      </c>
      <c r="X327" s="846">
        <v>0</v>
      </c>
      <c r="Y327" s="846">
        <v>0</v>
      </c>
      <c r="Z327" s="846">
        <v>0</v>
      </c>
      <c r="AA327" s="846">
        <v>0</v>
      </c>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hidden="1" outlineLevel="1">
      <c r="B328" s="509"/>
      <c r="C328" s="288"/>
      <c r="D328" s="288"/>
      <c r="E328" s="288"/>
      <c r="F328" s="288"/>
      <c r="G328" s="288"/>
      <c r="H328" s="288"/>
      <c r="I328" s="288"/>
      <c r="J328" s="288"/>
      <c r="K328" s="288"/>
      <c r="L328" s="288"/>
      <c r="M328" s="288"/>
      <c r="N328" s="288"/>
      <c r="O328" s="288"/>
      <c r="P328" s="288"/>
      <c r="Q328" s="288"/>
      <c r="R328" s="850"/>
      <c r="S328" s="850"/>
      <c r="T328" s="850"/>
      <c r="U328" s="850"/>
      <c r="V328" s="850"/>
      <c r="W328" s="850"/>
      <c r="X328" s="850"/>
      <c r="Y328" s="850"/>
      <c r="Z328" s="850"/>
      <c r="AA328" s="850"/>
      <c r="AB328" s="288"/>
      <c r="AC328" s="288"/>
      <c r="AD328" s="288"/>
      <c r="AE328" s="408"/>
      <c r="AF328" s="421"/>
      <c r="AG328" s="421"/>
      <c r="AH328" s="421"/>
      <c r="AI328" s="421"/>
      <c r="AJ328" s="421"/>
      <c r="AK328" s="421"/>
      <c r="AL328" s="421"/>
      <c r="AM328" s="421"/>
      <c r="AN328" s="421"/>
      <c r="AO328" s="421"/>
      <c r="AP328" s="421"/>
      <c r="AQ328" s="421"/>
      <c r="AR328" s="421"/>
      <c r="AS328" s="303"/>
    </row>
    <row r="329" spans="1:45" hidden="1" outlineLevel="1">
      <c r="A329" s="511">
        <v>32</v>
      </c>
      <c r="B329" s="509" t="s">
        <v>124</v>
      </c>
      <c r="C329" s="288" t="s">
        <v>25</v>
      </c>
      <c r="D329" s="292">
        <v>283145</v>
      </c>
      <c r="E329" s="292">
        <v>283145</v>
      </c>
      <c r="F329" s="292">
        <v>283145</v>
      </c>
      <c r="G329" s="292">
        <v>283145</v>
      </c>
      <c r="H329" s="292">
        <v>283145</v>
      </c>
      <c r="I329" s="292">
        <v>203870</v>
      </c>
      <c r="J329" s="292">
        <v>203870</v>
      </c>
      <c r="K329" s="292">
        <v>203870</v>
      </c>
      <c r="L329" s="292">
        <v>203870</v>
      </c>
      <c r="M329" s="292">
        <v>203870</v>
      </c>
      <c r="N329" s="292"/>
      <c r="O329" s="292"/>
      <c r="P329" s="292"/>
      <c r="Q329" s="292">
        <v>12</v>
      </c>
      <c r="R329" s="846">
        <v>27</v>
      </c>
      <c r="S329" s="846">
        <v>27</v>
      </c>
      <c r="T329" s="846">
        <v>27</v>
      </c>
      <c r="U329" s="846">
        <v>27</v>
      </c>
      <c r="V329" s="846">
        <v>27</v>
      </c>
      <c r="W329" s="846">
        <v>18</v>
      </c>
      <c r="X329" s="846">
        <v>18</v>
      </c>
      <c r="Y329" s="846">
        <v>18</v>
      </c>
      <c r="Z329" s="846">
        <v>18</v>
      </c>
      <c r="AA329" s="846">
        <v>18</v>
      </c>
      <c r="AB329" s="292"/>
      <c r="AC329" s="292"/>
      <c r="AD329" s="292"/>
      <c r="AE329" s="422"/>
      <c r="AF329" s="406">
        <v>0.18</v>
      </c>
      <c r="AG329" s="406">
        <v>0.5</v>
      </c>
      <c r="AH329" s="406">
        <v>0.28000000000000003</v>
      </c>
      <c r="AI329" s="406">
        <v>0.04</v>
      </c>
      <c r="AJ329" s="406"/>
      <c r="AK329" s="406"/>
      <c r="AL329" s="406"/>
      <c r="AM329" s="411"/>
      <c r="AN329" s="411"/>
      <c r="AO329" s="411"/>
      <c r="AP329" s="411"/>
      <c r="AQ329" s="411"/>
      <c r="AR329" s="411"/>
      <c r="AS329" s="293">
        <f>SUM(AE329:AR329)</f>
        <v>1</v>
      </c>
    </row>
    <row r="330" spans="1:45" hidden="1" outlineLevel="1">
      <c r="B330" s="291" t="s">
        <v>287</v>
      </c>
      <c r="C330" s="288" t="s">
        <v>162</v>
      </c>
      <c r="D330" s="292">
        <v>339655</v>
      </c>
      <c r="E330" s="292">
        <v>339655</v>
      </c>
      <c r="F330" s="292">
        <v>339655</v>
      </c>
      <c r="G330" s="292">
        <v>338820</v>
      </c>
      <c r="H330" s="292">
        <v>338820</v>
      </c>
      <c r="I330" s="292">
        <v>259545</v>
      </c>
      <c r="J330" s="292">
        <v>259545</v>
      </c>
      <c r="K330" s="292">
        <v>259545</v>
      </c>
      <c r="L330" s="292">
        <v>259545</v>
      </c>
      <c r="M330" s="292">
        <v>259545</v>
      </c>
      <c r="N330" s="292"/>
      <c r="O330" s="292"/>
      <c r="P330" s="292"/>
      <c r="Q330" s="292">
        <f>Q329</f>
        <v>12</v>
      </c>
      <c r="R330" s="846">
        <v>19</v>
      </c>
      <c r="S330" s="846">
        <v>19</v>
      </c>
      <c r="T330" s="846">
        <v>19</v>
      </c>
      <c r="U330" s="846">
        <v>19</v>
      </c>
      <c r="V330" s="846">
        <v>19</v>
      </c>
      <c r="W330" s="846">
        <v>10</v>
      </c>
      <c r="X330" s="846">
        <v>10</v>
      </c>
      <c r="Y330" s="846">
        <v>10</v>
      </c>
      <c r="Z330" s="846">
        <v>10</v>
      </c>
      <c r="AA330" s="846">
        <v>10</v>
      </c>
      <c r="AB330" s="292"/>
      <c r="AC330" s="292"/>
      <c r="AD330" s="292"/>
      <c r="AE330" s="407">
        <f>AE329</f>
        <v>0</v>
      </c>
      <c r="AF330" s="407">
        <f t="shared" ref="AF330" si="901">AF329</f>
        <v>0.18</v>
      </c>
      <c r="AG330" s="407">
        <f t="shared" ref="AG330" si="902">AG329</f>
        <v>0.5</v>
      </c>
      <c r="AH330" s="407">
        <f t="shared" ref="AH330" si="903">AH329</f>
        <v>0.28000000000000003</v>
      </c>
      <c r="AI330" s="407">
        <f t="shared" ref="AI330" si="904">AI329</f>
        <v>0.04</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hidden="1"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hidden="1" outlineLevel="1">
      <c r="B332" s="285" t="s">
        <v>496</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idden="1"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idden="1" outlineLevel="1">
      <c r="B334" s="291" t="s">
        <v>287</v>
      </c>
      <c r="C334" s="288" t="s">
        <v>162</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hidden="1"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idden="1"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idden="1" outlineLevel="1">
      <c r="B337" s="291" t="s">
        <v>287</v>
      </c>
      <c r="C337" s="288" t="s">
        <v>162</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hidden="1"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idden="1"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idden="1" outlineLevel="1">
      <c r="B340" s="291" t="s">
        <v>287</v>
      </c>
      <c r="C340" s="288" t="s">
        <v>162</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hidden="1" outlineLevel="1">
      <c r="B342" s="285" t="s">
        <v>497</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hidden="1"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idden="1" outlineLevel="1">
      <c r="B344" s="291" t="s">
        <v>287</v>
      </c>
      <c r="C344" s="288" t="s">
        <v>162</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hidden="1"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30" hidden="1" outlineLevel="1">
      <c r="A346" s="511">
        <v>37</v>
      </c>
      <c r="B346" s="509" t="s">
        <v>977</v>
      </c>
      <c r="C346" s="288" t="s">
        <v>25</v>
      </c>
      <c r="D346" s="292">
        <v>4371</v>
      </c>
      <c r="E346" s="292">
        <v>4371</v>
      </c>
      <c r="F346" s="292">
        <v>4371</v>
      </c>
      <c r="G346" s="292">
        <v>4371</v>
      </c>
      <c r="H346" s="292">
        <v>4371</v>
      </c>
      <c r="I346" s="292">
        <v>4371</v>
      </c>
      <c r="J346" s="292">
        <v>4371</v>
      </c>
      <c r="K346" s="292">
        <v>4371</v>
      </c>
      <c r="L346" s="292">
        <v>4371</v>
      </c>
      <c r="M346" s="292">
        <v>4371</v>
      </c>
      <c r="N346" s="292"/>
      <c r="O346" s="292"/>
      <c r="P346" s="292"/>
      <c r="Q346" s="292">
        <v>12</v>
      </c>
      <c r="R346" s="292">
        <v>1</v>
      </c>
      <c r="S346" s="292">
        <v>1</v>
      </c>
      <c r="T346" s="292">
        <v>1</v>
      </c>
      <c r="U346" s="292">
        <v>1</v>
      </c>
      <c r="V346" s="292">
        <v>1</v>
      </c>
      <c r="W346" s="292">
        <v>1</v>
      </c>
      <c r="X346" s="292">
        <v>1</v>
      </c>
      <c r="Y346" s="292">
        <v>1</v>
      </c>
      <c r="Z346" s="292">
        <v>1</v>
      </c>
      <c r="AA346" s="292">
        <v>1</v>
      </c>
      <c r="AB346" s="292"/>
      <c r="AC346" s="292"/>
      <c r="AD346" s="292"/>
      <c r="AE346" s="422">
        <v>1</v>
      </c>
      <c r="AF346" s="406"/>
      <c r="AG346" s="406"/>
      <c r="AH346" s="406"/>
      <c r="AI346" s="406"/>
      <c r="AJ346" s="406"/>
      <c r="AK346" s="406"/>
      <c r="AL346" s="406"/>
      <c r="AM346" s="411"/>
      <c r="AN346" s="411"/>
      <c r="AO346" s="411"/>
      <c r="AP346" s="411"/>
      <c r="AQ346" s="411"/>
      <c r="AR346" s="411"/>
      <c r="AS346" s="293">
        <f>SUM(AE346:AR346)</f>
        <v>1</v>
      </c>
    </row>
    <row r="347" spans="1:45" hidden="1" outlineLevel="1">
      <c r="B347" s="291" t="s">
        <v>287</v>
      </c>
      <c r="C347" s="288" t="s">
        <v>162</v>
      </c>
      <c r="D347" s="292">
        <v>0</v>
      </c>
      <c r="E347" s="292">
        <v>0</v>
      </c>
      <c r="F347" s="292">
        <v>0</v>
      </c>
      <c r="G347" s="292">
        <v>0</v>
      </c>
      <c r="H347" s="292">
        <v>0</v>
      </c>
      <c r="I347" s="292">
        <v>0</v>
      </c>
      <c r="J347" s="292">
        <v>0</v>
      </c>
      <c r="K347" s="292">
        <v>0</v>
      </c>
      <c r="L347" s="292">
        <v>0</v>
      </c>
      <c r="M347" s="292">
        <v>0</v>
      </c>
      <c r="N347" s="292"/>
      <c r="O347" s="292"/>
      <c r="P347" s="292"/>
      <c r="Q347" s="292">
        <f>Q346</f>
        <v>12</v>
      </c>
      <c r="R347" s="292">
        <v>0</v>
      </c>
      <c r="S347" s="292">
        <v>0</v>
      </c>
      <c r="T347" s="292">
        <v>0</v>
      </c>
      <c r="U347" s="292">
        <v>0</v>
      </c>
      <c r="V347" s="292">
        <v>0</v>
      </c>
      <c r="W347" s="292">
        <v>0</v>
      </c>
      <c r="X347" s="292">
        <v>0</v>
      </c>
      <c r="Y347" s="292">
        <v>0</v>
      </c>
      <c r="Z347" s="292">
        <v>0</v>
      </c>
      <c r="AA347" s="292">
        <v>0</v>
      </c>
      <c r="AB347" s="292"/>
      <c r="AC347" s="292"/>
      <c r="AD347" s="292"/>
      <c r="AE347" s="407">
        <f>AE346</f>
        <v>1</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hidden="1"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idden="1"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idden="1" outlineLevel="1">
      <c r="B350" s="291" t="s">
        <v>287</v>
      </c>
      <c r="C350" s="288" t="s">
        <v>162</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hidden="1"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hidden="1"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idden="1" outlineLevel="1">
      <c r="B353" s="291" t="s">
        <v>287</v>
      </c>
      <c r="C353" s="288" t="s">
        <v>162</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hidden="1"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hidden="1"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idden="1" outlineLevel="1">
      <c r="B356" s="291" t="s">
        <v>287</v>
      </c>
      <c r="C356" s="288" t="s">
        <v>162</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hidden="1"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hidden="1"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idden="1" outlineLevel="1">
      <c r="B359" s="291" t="s">
        <v>287</v>
      </c>
      <c r="C359" s="288" t="s">
        <v>162</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hidden="1"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hidden="1"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idden="1" outlineLevel="1">
      <c r="B362" s="291" t="s">
        <v>287</v>
      </c>
      <c r="C362" s="288" t="s">
        <v>162</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hidden="1"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idden="1"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idden="1" outlineLevel="1">
      <c r="B365" s="291" t="s">
        <v>287</v>
      </c>
      <c r="C365" s="288" t="s">
        <v>162</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hidden="1"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hidden="1"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idden="1" outlineLevel="1">
      <c r="B368" s="291" t="s">
        <v>287</v>
      </c>
      <c r="C368" s="288" t="s">
        <v>162</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hidden="1"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hidden="1"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idden="1" outlineLevel="1">
      <c r="B371" s="291" t="s">
        <v>287</v>
      </c>
      <c r="C371" s="288" t="s">
        <v>162</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hidden="1"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hidden="1"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idden="1" outlineLevel="1">
      <c r="B374" s="291" t="s">
        <v>287</v>
      </c>
      <c r="C374" s="288" t="s">
        <v>162</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hidden="1"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hidden="1"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idden="1" outlineLevel="1">
      <c r="B377" s="291" t="s">
        <v>287</v>
      </c>
      <c r="C377" s="288" t="s">
        <v>162</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hidden="1"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hidden="1"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idden="1" outlineLevel="1">
      <c r="B380" s="291" t="s">
        <v>287</v>
      </c>
      <c r="C380" s="288" t="s">
        <v>162</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hidden="1"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idden="1" outlineLevel="1">
      <c r="A382" s="511">
        <v>49</v>
      </c>
      <c r="B382" s="509" t="s">
        <v>31</v>
      </c>
      <c r="C382" s="288" t="s">
        <v>25</v>
      </c>
      <c r="D382" s="292"/>
      <c r="E382" s="292"/>
      <c r="F382" s="292"/>
      <c r="G382" s="292"/>
      <c r="H382" s="292"/>
      <c r="I382" s="292"/>
      <c r="J382" s="292"/>
      <c r="K382" s="292"/>
      <c r="L382" s="292"/>
      <c r="M382" s="292"/>
      <c r="N382" s="292"/>
      <c r="O382" s="292"/>
      <c r="P382" s="292"/>
      <c r="Q382" s="292">
        <v>12</v>
      </c>
      <c r="R382" s="292">
        <v>0</v>
      </c>
      <c r="S382" s="292">
        <v>0</v>
      </c>
      <c r="T382" s="292">
        <v>0</v>
      </c>
      <c r="U382" s="292">
        <v>0</v>
      </c>
      <c r="V382" s="292">
        <v>0</v>
      </c>
      <c r="W382" s="292"/>
      <c r="X382" s="292"/>
      <c r="Y382" s="292"/>
      <c r="Z382" s="292"/>
      <c r="AA382" s="292"/>
      <c r="AB382" s="292"/>
      <c r="AC382" s="292"/>
      <c r="AD382" s="292"/>
      <c r="AE382" s="422"/>
      <c r="AF382" s="406"/>
      <c r="AG382" s="406"/>
      <c r="AH382" s="406"/>
      <c r="AI382" s="406"/>
      <c r="AJ382" s="406"/>
      <c r="AK382" s="406">
        <v>1</v>
      </c>
      <c r="AL382" s="406"/>
      <c r="AM382" s="411"/>
      <c r="AN382" s="411"/>
      <c r="AO382" s="411"/>
      <c r="AP382" s="411"/>
      <c r="AQ382" s="411"/>
      <c r="AR382" s="411"/>
      <c r="AS382" s="293">
        <f>SUM(AE382:AR382)</f>
        <v>1</v>
      </c>
    </row>
    <row r="383" spans="1:45" hidden="1" outlineLevel="1">
      <c r="B383" s="291" t="s">
        <v>287</v>
      </c>
      <c r="C383" s="288" t="s">
        <v>162</v>
      </c>
      <c r="D383" s="292"/>
      <c r="E383" s="292"/>
      <c r="F383" s="292"/>
      <c r="G383" s="292"/>
      <c r="H383" s="292"/>
      <c r="I383" s="292"/>
      <c r="J383" s="292"/>
      <c r="K383" s="292"/>
      <c r="L383" s="292"/>
      <c r="M383" s="292"/>
      <c r="N383" s="292"/>
      <c r="O383" s="292"/>
      <c r="P383" s="292"/>
      <c r="Q383" s="292">
        <f>Q382</f>
        <v>12</v>
      </c>
      <c r="R383" s="292">
        <v>189.23</v>
      </c>
      <c r="S383" s="292">
        <v>691.22</v>
      </c>
      <c r="T383" s="292">
        <v>687.76</v>
      </c>
      <c r="U383" s="292">
        <v>684.32</v>
      </c>
      <c r="V383" s="292">
        <v>680.9</v>
      </c>
      <c r="W383" s="292">
        <v>677.5</v>
      </c>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1</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ollapsed="1">
      <c r="B385" s="324" t="s">
        <v>272</v>
      </c>
      <c r="C385" s="326"/>
      <c r="D385" s="326">
        <f>SUM(D228:D383)</f>
        <v>90724304</v>
      </c>
      <c r="E385" s="326"/>
      <c r="F385" s="326"/>
      <c r="G385" s="326"/>
      <c r="H385" s="326"/>
      <c r="I385" s="326"/>
      <c r="J385" s="326"/>
      <c r="K385" s="326"/>
      <c r="L385" s="326"/>
      <c r="M385" s="326"/>
      <c r="N385" s="326"/>
      <c r="O385" s="326"/>
      <c r="P385" s="326"/>
      <c r="Q385" s="326"/>
      <c r="R385" s="326">
        <f>SUM(R228:R383)</f>
        <v>11508.679999999998</v>
      </c>
      <c r="S385" s="326"/>
      <c r="T385" s="326"/>
      <c r="U385" s="326"/>
      <c r="V385" s="326"/>
      <c r="W385" s="326"/>
      <c r="X385" s="326"/>
      <c r="Y385" s="326"/>
      <c r="Z385" s="326"/>
      <c r="AA385" s="326"/>
      <c r="AB385" s="326"/>
      <c r="AC385" s="326"/>
      <c r="AD385" s="326"/>
      <c r="AE385" s="326">
        <f>IF(AE226="kWh",SUMPRODUCT(D228:D383,AE228:AE383))</f>
        <v>34870192</v>
      </c>
      <c r="AF385" s="326">
        <f>IF(AF226="kWh",SUMPRODUCT(D228:D383,AF228:AF383))</f>
        <v>9268373.1699999999</v>
      </c>
      <c r="AG385" s="326">
        <f>IF(AG226="kw",SUMPRODUCT(Q228:Q383,R228:R383,AG228:AG383),SUMPRODUCT(D228:D383,AG228:AG383))</f>
        <v>61234.582799999996</v>
      </c>
      <c r="AH385" s="326">
        <f>IF(AH226="kw",SUMPRODUCT(Q228:Q383,R228:R383,AH228:AH383),SUMPRODUCT(D228:D383,AH228:AH383))</f>
        <v>8298.7872000000007</v>
      </c>
      <c r="AI385" s="326">
        <f>IF(AI226="kw",SUMPRODUCT(Q228:Q383,R228:R383,AI228:AI383),SUMPRODUCT(D228:D383,AI228:AI383))</f>
        <v>9700.5023999999994</v>
      </c>
      <c r="AJ385" s="326">
        <f>IF(AJ226="kw",SUMPRODUCT(Q228:Q383,R228:R383,AJ228:AJ383),SUMPRODUCT(D228:D383,AJ228:AJ383))</f>
        <v>0</v>
      </c>
      <c r="AK385" s="326">
        <f>IF(AK226="kw",SUMPRODUCT(Q228:Q383,R228:R383,AK228:AK383),SUMPRODUCT(D228:D383,AK228:AK383))</f>
        <v>2270.7599999999998</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273</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Threshold'!$B$101:$Q$119,8,FALSE)</f>
        <v>0</v>
      </c>
      <c r="AF386" s="388">
        <f>HLOOKUP(AF225,'2. LRAMVA Threshold'!$B$101:$Q$112,8,FALSE)</f>
        <v>0</v>
      </c>
      <c r="AG386" s="388">
        <f>HLOOKUP(AG225,'2. LRAMVA Threshold'!$B$101:$Q$112,8,FALSE)</f>
        <v>0</v>
      </c>
      <c r="AH386" s="388">
        <f>HLOOKUP(AH225,'2. LRAMVA Threshold'!$B$101:$Q$112,8,FALSE)</f>
        <v>0</v>
      </c>
      <c r="AI386" s="388">
        <f>HLOOKUP(AI225,'2. LRAMVA Threshold'!$B$101:$Q$112,8,FALSE)</f>
        <v>0</v>
      </c>
      <c r="AJ386" s="388">
        <f>HLOOKUP(AJ225,'2. LRAMVA Threshold'!$B$101:$Q$112,8,FALSE)</f>
        <v>0</v>
      </c>
      <c r="AK386" s="388">
        <f>HLOOKUP(AK225,'2. LRAMVA Threshold'!$B$101:$Q$112,8,FALSE)</f>
        <v>0</v>
      </c>
      <c r="AL386" s="388">
        <f>HLOOKUP(AL225,'2. LRAMVA Threshold'!$B$101:$Q$112,8,FALSE)</f>
        <v>0</v>
      </c>
      <c r="AM386" s="388">
        <f>HLOOKUP(AM225,'2. LRAMVA Threshold'!$B$101:$Q$112,8,FALSE)</f>
        <v>0</v>
      </c>
      <c r="AN386" s="388">
        <f>HLOOKUP(AN225,'2. LRAMVA Threshold'!$B$101:$Q$112,8,FALSE)</f>
        <v>0</v>
      </c>
      <c r="AO386" s="388">
        <f>HLOOKUP(AO225,'2. LRAMVA Threshold'!$B$101:$Q$112,8,FALSE)</f>
        <v>0</v>
      </c>
      <c r="AP386" s="388">
        <f>HLOOKUP(AP225,'2. LRAMVA Threshold'!$B$101:$Q$112,8,FALSE)</f>
        <v>0</v>
      </c>
      <c r="AQ386" s="388">
        <f>HLOOKUP(AQ225,'2. LRAMVA Threshold'!$B$101:$Q$112,8,FALSE)</f>
        <v>0</v>
      </c>
      <c r="AR386" s="388">
        <f>HLOOKUP(AR225,'2. LRAMVA Threshold'!$B$101:$Q$112,8,FALSE)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274</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0">
        <f>HLOOKUP(AE$35,'3.  Distribution Rates'!$C$122:$P$135,8,FALSE)</f>
        <v>0</v>
      </c>
      <c r="AF388" s="820">
        <f>HLOOKUP(AF$35,'3.  Distribution Rates'!$C$122:$P$135,8,FALSE)</f>
        <v>0</v>
      </c>
      <c r="AG388" s="338">
        <f>HLOOKUP(AG$35,'3.  Distribution Rates'!$C$122:$P$135,8,FALSE)</f>
        <v>0</v>
      </c>
      <c r="AH388" s="338">
        <f>HLOOKUP(AH$35,'3.  Distribution Rates'!$C$122:$P$135,8,FALSE)</f>
        <v>0</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275</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276</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277</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278</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LRAM'!AM550*AE388</f>
        <v>0</v>
      </c>
      <c r="AF392" s="374">
        <f>'4.  2011-2014 LRAM'!AN550*AF388</f>
        <v>0</v>
      </c>
      <c r="AG392" s="374">
        <f>'4.  2011-2014 LRAM'!AO550*AG388</f>
        <v>0</v>
      </c>
      <c r="AH392" s="374">
        <f>'4.  2011-2014 LRAM'!AP550*AH388</f>
        <v>0</v>
      </c>
      <c r="AI392" s="374">
        <f>'4.  2011-2014 LRAM'!AQ550*AI388</f>
        <v>0</v>
      </c>
      <c r="AJ392" s="374">
        <f>'4.  2011-2014 LRAM'!AR550*AJ388</f>
        <v>0</v>
      </c>
      <c r="AK392" s="374">
        <f>'4.  2011-2014 LRAM'!AS550*AK388</f>
        <v>0</v>
      </c>
      <c r="AL392" s="374">
        <f>'4.  2011-2014 LRAM'!AT550*AL388</f>
        <v>0</v>
      </c>
      <c r="AM392" s="374">
        <f>'4.  2011-2014 LRAM'!AU550*AM388</f>
        <v>0</v>
      </c>
      <c r="AN392" s="374">
        <f>'4.  2011-2014 LRAM'!AV550*AN388</f>
        <v>0</v>
      </c>
      <c r="AO392" s="374">
        <f>'4.  2011-2014 LRAM'!AW550*AO388</f>
        <v>0</v>
      </c>
      <c r="AP392" s="374">
        <f>'4.  2011-2014 LRAM'!AX550*AP388</f>
        <v>0</v>
      </c>
      <c r="AQ392" s="374">
        <f>'4.  2011-2014 LRAM'!AY550*AQ388</f>
        <v>0</v>
      </c>
      <c r="AR392" s="374">
        <f>'4.  2011-2014 LRAM'!AZ550*AR388</f>
        <v>0</v>
      </c>
      <c r="AS392" s="615">
        <f t="shared" ref="AS392:AS394" si="1135">SUM(AE392:AR392)</f>
        <v>0</v>
      </c>
    </row>
    <row r="393" spans="2:48">
      <c r="B393" s="321" t="s">
        <v>279</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6">AF208*AF388</f>
        <v>0</v>
      </c>
      <c r="AG393" s="374">
        <f t="shared" si="1136"/>
        <v>0</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0</v>
      </c>
    </row>
    <row r="394" spans="2:48">
      <c r="B394" s="321" t="s">
        <v>288</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37">AF385*AF388</f>
        <v>0</v>
      </c>
      <c r="AG394" s="374">
        <f t="shared" si="1137"/>
        <v>0</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0</v>
      </c>
    </row>
    <row r="395" spans="2:48" ht="15.75">
      <c r="B395" s="346" t="s">
        <v>280</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75">
      <c r="B396" s="346" t="s">
        <v>281</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75">
      <c r="B397" s="346" t="s">
        <v>282</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283</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34870192</v>
      </c>
      <c r="AF399" s="288">
        <f>SUMPRODUCT($E$228:$E$383,AF228:AF383)</f>
        <v>9274599.3450000007</v>
      </c>
      <c r="AG399" s="288">
        <f>IF(AG226="kw",SUMPRODUCT($Q$228:$Q$383,$S$228:$S$383,AG228:AG383),SUMPRODUCT($E$228:$E$383,AG228:AG383))</f>
        <v>61339.126799999991</v>
      </c>
      <c r="AH399" s="288">
        <f t="shared" ref="AH399:AR399" si="1142">IF(AH226="kw",SUMPRODUCT($Q$228:$Q$383,$S$228:$S$383,AH228:AH383),SUMPRODUCT($E$228:$E$383,AH228:AH383))</f>
        <v>8315.2031999999999</v>
      </c>
      <c r="AI399" s="288">
        <f t="shared" si="1142"/>
        <v>9720.3743999999988</v>
      </c>
      <c r="AJ399" s="288">
        <f t="shared" si="1142"/>
        <v>0</v>
      </c>
      <c r="AK399" s="288">
        <f t="shared" si="1142"/>
        <v>8294.64</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284</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34870192</v>
      </c>
      <c r="AF400" s="288">
        <f>SUMPRODUCT($F$228:$F$383,AF228:AF383)</f>
        <v>9287376.1850000005</v>
      </c>
      <c r="AG400" s="288">
        <f t="shared" ref="AG400" si="1143">IF(AG226="kw",SUMPRODUCT($Q$228:$Q$383,$T$228:$T$383,AG228:AG383),SUMPRODUCT($F$228:$F$383,AG228:AG383))</f>
        <v>61410.129599999993</v>
      </c>
      <c r="AH400" s="288">
        <f t="shared" ref="AH400:AR400" si="1144">IF(AH226="kw",SUMPRODUCT($Q$228:$Q$383,$T$228:$T$383,AH228:AH383),SUMPRODUCT($F$228:$F$383,AH228:AH383))</f>
        <v>8326.3523999999998</v>
      </c>
      <c r="AI400" s="288">
        <f t="shared" si="1144"/>
        <v>9733.8707999999988</v>
      </c>
      <c r="AJ400" s="288">
        <f t="shared" si="1144"/>
        <v>0</v>
      </c>
      <c r="AK400" s="288">
        <f t="shared" si="1144"/>
        <v>8253.119999999999</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285</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34870192</v>
      </c>
      <c r="AF401" s="288">
        <f>SUMPRODUCT($G$228:$G$383,AF228:AF383)</f>
        <v>9284046.2899999991</v>
      </c>
      <c r="AG401" s="288">
        <f t="shared" ref="AG401" si="1145">IF(AG226="kw",SUMPRODUCT($Q$228:$Q$383,$U$228:$U$383,AG228:AG383),SUMPRODUCT($G$228:$G$383,AG228:AG383))</f>
        <v>61366.569599999995</v>
      </c>
      <c r="AH401" s="288">
        <f t="shared" ref="AH401:AR401" si="1146">IF(AH226="kw",SUMPRODUCT($Q$228:$Q$383,$U$228:$U$383,AH228:AH383),SUMPRODUCT($G$228:$G$383,AH228:AH383))</f>
        <v>8319.5123999999996</v>
      </c>
      <c r="AI401" s="288">
        <f t="shared" si="1146"/>
        <v>9725.5907999999999</v>
      </c>
      <c r="AJ401" s="288">
        <f t="shared" si="1146"/>
        <v>0</v>
      </c>
      <c r="AK401" s="288">
        <f t="shared" si="1146"/>
        <v>8211.84</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286</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34870583</v>
      </c>
      <c r="AF402" s="288">
        <f>SUMPRODUCT($H$228:$H$383,AF228:AF383)</f>
        <v>9025626.629999999</v>
      </c>
      <c r="AG402" s="288">
        <f>IF(AG226="kw",SUMPRODUCT($Q$228:$Q$383,$V$228:$V$383,AG228:AG383),SUMPRODUCT($H$228:$H$383,AG228:AG383))</f>
        <v>55912.0236</v>
      </c>
      <c r="AH402" s="288">
        <f t="shared" ref="AH402:AR402" si="1147">IF(AH226="kw",SUMPRODUCT($Q$228:$Q$383,$V$228:$V$383,AH228:AH383),SUMPRODUCT($H$228:$H$383,AH228:AH383))</f>
        <v>7910.4804000000013</v>
      </c>
      <c r="AI402" s="288">
        <f t="shared" si="1147"/>
        <v>9230.4468000000015</v>
      </c>
      <c r="AJ402" s="288">
        <f t="shared" si="1147"/>
        <v>0</v>
      </c>
      <c r="AK402" s="288">
        <f t="shared" si="1147"/>
        <v>8170.7999999999993</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830</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34868827</v>
      </c>
      <c r="AF403" s="288">
        <f>SUMPRODUCT($I$228:$I$383,AF228:AF383)</f>
        <v>8824835.0549999997</v>
      </c>
      <c r="AG403" s="288">
        <f>IF(AG226="kw",SUMPRODUCT($Q$228:$Q$383,$W$228:$W$383,AG228:AG383),SUMPRODUCT($I$228:$I$383,AG228:AG383))</f>
        <v>54802.143600000003</v>
      </c>
      <c r="AH403" s="288">
        <f t="shared" ref="AH403:AR403" si="1148">IF(AH226="kw",SUMPRODUCT($Q$228:$Q$383,$W$228:$W$383,AH228:AH383),SUMPRODUCT($I$228:$I$383,AH228:AH383))</f>
        <v>7692.6804000000002</v>
      </c>
      <c r="AI403" s="288">
        <f t="shared" si="1148"/>
        <v>9031.3667999999998</v>
      </c>
      <c r="AJ403" s="288">
        <f t="shared" si="1148"/>
        <v>0</v>
      </c>
      <c r="AK403" s="288">
        <f t="shared" si="1148"/>
        <v>8130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840</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34868827</v>
      </c>
      <c r="AF404" s="288">
        <f>SUMPRODUCT($J$228:$J$383,AF228:AF383)</f>
        <v>9047345.6549999993</v>
      </c>
      <c r="AG404" s="288">
        <f>IF(AG226="kw",SUMPRODUCT($Q$228:$Q$383,$X$228:$X$383,AG228:AG383),SUMPRODUCT($J$228:$J$383,AG228:AG383))</f>
        <v>54476.46</v>
      </c>
      <c r="AH404" s="288">
        <f t="shared" ref="AH404:AR404" si="1149">IF(AH226="kw",SUMPRODUCT($Q$228:$Q$383,$X$228:$X$383,AH228:AH383),SUMPRODUCT($J$228:$J$383,AH228:AH383))</f>
        <v>7641.5400000000009</v>
      </c>
      <c r="AI404" s="288">
        <f t="shared" si="1149"/>
        <v>8969.4599999999991</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841</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34864294</v>
      </c>
      <c r="AF405" s="288">
        <f>SUMPRODUCT($K$228:$K$383,AF228:AF383)</f>
        <v>9047345.6549999993</v>
      </c>
      <c r="AG405" s="288">
        <f>IF(AG226="kw",SUMPRODUCT($Q$228:$Q$383,$Y$228:$Y$383,AG228:AG383),SUMPRODUCT($K$228:$K$383,AG228:AG383))</f>
        <v>54476.46</v>
      </c>
      <c r="AH405" s="288">
        <f t="shared" ref="AH405:AR405" si="1150">IF(AH226="kw",SUMPRODUCT($Q$228:$Q$383,$Y$228:$Y$383,AH228:AH383),SUMPRODUCT($K$228:$K$383,AH228:AH383))</f>
        <v>7641.5400000000009</v>
      </c>
      <c r="AI405" s="288">
        <f t="shared" si="1150"/>
        <v>8969.4599999999991</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842</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34864294</v>
      </c>
      <c r="AF406" s="288">
        <f>SUMPRODUCT($L$228:$L$383,AF228:AF383)</f>
        <v>8992992.2850000001</v>
      </c>
      <c r="AG406" s="288">
        <f>IF(AG226="kw",SUMPRODUCT($Q$228:$Q$383,$Z$228:$Z$383,AG228:AG383),SUMPRODUCT($L$228:$L$383,AG228:AG383))</f>
        <v>54425.64</v>
      </c>
      <c r="AH406" s="288">
        <f t="shared" ref="AH406:AR406" si="1151">IF(AH226="kw",SUMPRODUCT($Q$228:$Q$383,$Z$228:$Z$383,AH228:AH383),SUMPRODUCT($L$228:$L$383,AH228:AH383))</f>
        <v>7633.56</v>
      </c>
      <c r="AI406" s="288">
        <f t="shared" si="1151"/>
        <v>8959.7999999999993</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843</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34579630</v>
      </c>
      <c r="AF407" s="288">
        <f>SUMPRODUCT($M$228:$M$383,AF228:AF383)</f>
        <v>8992992.2850000001</v>
      </c>
      <c r="AG407" s="288">
        <f>IF(AG226="kw",SUMPRODUCT($Q$228:$Q$383,$AA$228:$AA$383,AG228:AG383),SUMPRODUCT($M$228:$M$383,AG228:AG383))</f>
        <v>54425.64</v>
      </c>
      <c r="AH407" s="288">
        <f t="shared" ref="AH407:AR407" si="1152">IF(AH226="kw",SUMPRODUCT($Q$228:$Q$383,$AA$228:$AA$383,AH228:AH383),SUMPRODUCT($M$228:$M$383,AH228:AH383))</f>
        <v>7633.56</v>
      </c>
      <c r="AI407" s="288">
        <f t="shared" si="1152"/>
        <v>8959.7999999999993</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844</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845</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581</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289</v>
      </c>
      <c r="C413" s="278"/>
      <c r="D413" s="579" t="s">
        <v>521</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36" t="s">
        <v>210</v>
      </c>
      <c r="C414" s="938" t="s">
        <v>33</v>
      </c>
      <c r="D414" s="281" t="s">
        <v>419</v>
      </c>
      <c r="E414" s="947" t="s">
        <v>208</v>
      </c>
      <c r="F414" s="948"/>
      <c r="G414" s="948"/>
      <c r="H414" s="948"/>
      <c r="I414" s="948"/>
      <c r="J414" s="948"/>
      <c r="K414" s="948"/>
      <c r="L414" s="948"/>
      <c r="M414" s="948"/>
      <c r="N414" s="948"/>
      <c r="O414" s="948"/>
      <c r="P414" s="949"/>
      <c r="Q414" s="945" t="s">
        <v>212</v>
      </c>
      <c r="R414" s="281" t="s">
        <v>420</v>
      </c>
      <c r="S414" s="942" t="s">
        <v>211</v>
      </c>
      <c r="T414" s="943"/>
      <c r="U414" s="943"/>
      <c r="V414" s="943"/>
      <c r="W414" s="943"/>
      <c r="X414" s="943"/>
      <c r="Y414" s="943"/>
      <c r="Z414" s="943"/>
      <c r="AA414" s="943"/>
      <c r="AB414" s="943"/>
      <c r="AC414" s="943"/>
      <c r="AD414" s="950"/>
      <c r="AE414" s="942" t="s">
        <v>241</v>
      </c>
      <c r="AF414" s="943"/>
      <c r="AG414" s="943"/>
      <c r="AH414" s="943"/>
      <c r="AI414" s="943"/>
      <c r="AJ414" s="943"/>
      <c r="AK414" s="943"/>
      <c r="AL414" s="943"/>
      <c r="AM414" s="943"/>
      <c r="AN414" s="943"/>
      <c r="AO414" s="943"/>
      <c r="AP414" s="943"/>
      <c r="AQ414" s="943"/>
      <c r="AR414" s="943"/>
      <c r="AS414" s="944"/>
    </row>
    <row r="415" spans="1:45" ht="61.5" customHeight="1">
      <c r="B415" s="937"/>
      <c r="C415" s="939"/>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46"/>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TO 1,499 KW</v>
      </c>
      <c r="AH415" s="282" t="str">
        <f>'1.  LRAMVA Summary'!$G$53</f>
        <v>GS 1,500 TO 4,999</v>
      </c>
      <c r="AI415" s="282" t="str">
        <f>'1.  LRAMVA Summary'!$H$53</f>
        <v>Large User</v>
      </c>
      <c r="AJ415" s="282" t="str">
        <f>'1.  LRAMVA Summary'!$I$53</f>
        <v>Unmetered Scattered Load</v>
      </c>
      <c r="AK415" s="282" t="str">
        <f>'1.  LRAMVA Summary'!$J$53</f>
        <v>Streetlighting</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499</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t="str">
        <f>'1.  LRAMVA Summary'!$I$54</f>
        <v>kWh</v>
      </c>
      <c r="AK416" s="288" t="str">
        <f>'1.  LRAMVA Summary'!$J$54</f>
        <v>kW</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hidden="1" outlineLevel="1">
      <c r="A417" s="521"/>
      <c r="B417" s="493" t="s">
        <v>492</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idden="1" outlineLevel="1">
      <c r="A419" s="521"/>
      <c r="B419" s="427" t="s">
        <v>306</v>
      </c>
      <c r="C419" s="288" t="s">
        <v>162</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hidden="1" outlineLevel="1">
      <c r="A420" s="521"/>
      <c r="B420" s="514"/>
      <c r="C420" s="296"/>
      <c r="D420" s="296"/>
      <c r="E420" s="296"/>
      <c r="F420" s="296"/>
      <c r="G420" s="296"/>
      <c r="H420" s="296"/>
      <c r="I420" s="296"/>
      <c r="J420" s="743"/>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idden="1" outlineLevel="1">
      <c r="A422" s="521"/>
      <c r="B422" s="427" t="s">
        <v>306</v>
      </c>
      <c r="C422" s="288" t="s">
        <v>162</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idden="1" outlineLevel="1">
      <c r="A425" s="521"/>
      <c r="B425" s="427" t="s">
        <v>306</v>
      </c>
      <c r="C425" s="288" t="s">
        <v>162</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idden="1" outlineLevel="1">
      <c r="A427" s="521">
        <v>4</v>
      </c>
      <c r="B427" s="509" t="s">
        <v>656</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idden="1" outlineLevel="1">
      <c r="A428" s="521"/>
      <c r="B428" s="427" t="s">
        <v>306</v>
      </c>
      <c r="C428" s="288" t="s">
        <v>162</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idden="1" outlineLevel="1">
      <c r="A431" s="521"/>
      <c r="B431" s="427" t="s">
        <v>306</v>
      </c>
      <c r="C431" s="288" t="s">
        <v>162</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hidden="1" outlineLevel="1">
      <c r="A433" s="521"/>
      <c r="B433" s="503" t="s">
        <v>493</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idden="1" outlineLevel="1">
      <c r="A435" s="521"/>
      <c r="B435" s="427" t="s">
        <v>306</v>
      </c>
      <c r="C435" s="288" t="s">
        <v>162</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idden="1" outlineLevel="1">
      <c r="A438" s="521"/>
      <c r="B438" s="427" t="s">
        <v>306</v>
      </c>
      <c r="C438" s="288" t="s">
        <v>162</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idden="1" outlineLevel="1">
      <c r="A441" s="521"/>
      <c r="B441" s="427" t="s">
        <v>306</v>
      </c>
      <c r="C441" s="288" t="s">
        <v>162</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idden="1" outlineLevel="1">
      <c r="A444" s="521"/>
      <c r="B444" s="427" t="s">
        <v>306</v>
      </c>
      <c r="C444" s="288" t="s">
        <v>162</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idden="1" outlineLevel="1">
      <c r="A447" s="521"/>
      <c r="B447" s="427" t="s">
        <v>306</v>
      </c>
      <c r="C447" s="288" t="s">
        <v>162</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idden="1" outlineLevel="1">
      <c r="A451" s="521"/>
      <c r="B451" s="427" t="s">
        <v>306</v>
      </c>
      <c r="C451" s="288" t="s">
        <v>162</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idden="1" outlineLevel="1">
      <c r="A454" s="521"/>
      <c r="B454" s="427" t="s">
        <v>306</v>
      </c>
      <c r="C454" s="288" t="s">
        <v>162</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idden="1" outlineLevel="1">
      <c r="A457" s="521"/>
      <c r="B457" s="427" t="s">
        <v>306</v>
      </c>
      <c r="C457" s="288" t="s">
        <v>162</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idden="1" outlineLevel="1">
      <c r="A461" s="521"/>
      <c r="B461" s="427" t="s">
        <v>306</v>
      </c>
      <c r="C461" s="288" t="s">
        <v>162</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hidden="1" outlineLevel="1">
      <c r="A463" s="521"/>
      <c r="B463" s="493" t="s">
        <v>485</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idden="1" outlineLevel="1">
      <c r="A464" s="521">
        <v>15</v>
      </c>
      <c r="B464" s="427" t="s">
        <v>490</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idden="1" outlineLevel="1">
      <c r="A465" s="521"/>
      <c r="B465" s="427" t="s">
        <v>306</v>
      </c>
      <c r="C465" s="288" t="s">
        <v>162</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idden="1" outlineLevel="1">
      <c r="A467" s="521">
        <v>16</v>
      </c>
      <c r="B467" s="518" t="s">
        <v>486</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idden="1" outlineLevel="1">
      <c r="A468" s="521"/>
      <c r="B468" s="518" t="s">
        <v>306</v>
      </c>
      <c r="C468" s="288" t="s">
        <v>162</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hidden="1" outlineLevel="1">
      <c r="A470" s="521"/>
      <c r="B470" s="519" t="s">
        <v>491</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idden="1" outlineLevel="1">
      <c r="A472" s="521"/>
      <c r="B472" s="427" t="s">
        <v>306</v>
      </c>
      <c r="C472" s="288" t="s">
        <v>162</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idden="1" outlineLevel="1">
      <c r="A475" s="521"/>
      <c r="B475" s="427" t="s">
        <v>306</v>
      </c>
      <c r="C475" s="288" t="s">
        <v>162</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idden="1" outlineLevel="1">
      <c r="A478" s="521"/>
      <c r="B478" s="427" t="s">
        <v>306</v>
      </c>
      <c r="C478" s="288" t="s">
        <v>162</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idden="1" outlineLevel="1">
      <c r="A481" s="521"/>
      <c r="B481" s="427" t="s">
        <v>306</v>
      </c>
      <c r="C481" s="288" t="s">
        <v>162</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hidden="1" outlineLevel="1">
      <c r="A483" s="521"/>
      <c r="B483" s="513" t="s">
        <v>498</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hidden="1" outlineLevel="1">
      <c r="A484" s="521"/>
      <c r="B484" s="493" t="s">
        <v>494</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idden="1" outlineLevel="1">
      <c r="A485" s="521">
        <v>21</v>
      </c>
      <c r="B485" s="424" t="s">
        <v>113</v>
      </c>
      <c r="C485" s="288" t="s">
        <v>25</v>
      </c>
      <c r="D485" s="846">
        <v>32592858</v>
      </c>
      <c r="E485" s="846">
        <v>26217487</v>
      </c>
      <c r="F485" s="846">
        <v>26217487</v>
      </c>
      <c r="G485" s="846">
        <v>26217487</v>
      </c>
      <c r="H485" s="846">
        <v>26217487</v>
      </c>
      <c r="I485" s="846">
        <v>26217487</v>
      </c>
      <c r="J485" s="846">
        <v>26217487</v>
      </c>
      <c r="K485" s="846">
        <v>26216943</v>
      </c>
      <c r="L485" s="846">
        <v>26216943</v>
      </c>
      <c r="M485" s="846">
        <v>26155788</v>
      </c>
      <c r="N485" s="292"/>
      <c r="O485" s="292"/>
      <c r="P485" s="292"/>
      <c r="Q485" s="288"/>
      <c r="R485" s="846">
        <v>2259</v>
      </c>
      <c r="S485" s="846">
        <v>1831</v>
      </c>
      <c r="T485" s="846">
        <v>1831</v>
      </c>
      <c r="U485" s="846">
        <v>1831</v>
      </c>
      <c r="V485" s="846">
        <v>1831</v>
      </c>
      <c r="W485" s="846">
        <v>1831</v>
      </c>
      <c r="X485" s="846">
        <v>1831</v>
      </c>
      <c r="Y485" s="846">
        <v>1831</v>
      </c>
      <c r="Z485" s="846">
        <v>1831</v>
      </c>
      <c r="AA485" s="846">
        <v>1827</v>
      </c>
      <c r="AB485" s="292"/>
      <c r="AC485" s="292"/>
      <c r="AD485" s="292"/>
      <c r="AE485" s="406">
        <v>1</v>
      </c>
      <c r="AF485" s="406"/>
      <c r="AG485" s="406"/>
      <c r="AH485" s="406"/>
      <c r="AI485" s="406"/>
      <c r="AJ485" s="406"/>
      <c r="AK485" s="406"/>
      <c r="AL485" s="406"/>
      <c r="AM485" s="406"/>
      <c r="AN485" s="406"/>
      <c r="AO485" s="406"/>
      <c r="AP485" s="406"/>
      <c r="AQ485" s="406"/>
      <c r="AR485" s="406"/>
      <c r="AS485" s="293">
        <f>SUM(AE485:AR485)</f>
        <v>1</v>
      </c>
    </row>
    <row r="486" spans="1:45" hidden="1" outlineLevel="1">
      <c r="A486" s="521"/>
      <c r="B486" s="427" t="s">
        <v>306</v>
      </c>
      <c r="C486" s="288" t="s">
        <v>162</v>
      </c>
      <c r="D486" s="846">
        <v>38981</v>
      </c>
      <c r="E486" s="846">
        <v>31356</v>
      </c>
      <c r="F486" s="846">
        <v>31356</v>
      </c>
      <c r="G486" s="846">
        <v>0</v>
      </c>
      <c r="H486" s="846">
        <v>0</v>
      </c>
      <c r="I486" s="846">
        <v>0</v>
      </c>
      <c r="J486" s="846">
        <v>0</v>
      </c>
      <c r="K486" s="846">
        <v>0</v>
      </c>
      <c r="L486" s="846">
        <v>0</v>
      </c>
      <c r="M486" s="846">
        <v>0</v>
      </c>
      <c r="N486" s="292"/>
      <c r="O486" s="292"/>
      <c r="P486" s="292"/>
      <c r="Q486" s="288"/>
      <c r="R486" s="846">
        <v>0</v>
      </c>
      <c r="S486" s="846">
        <v>0</v>
      </c>
      <c r="T486" s="846">
        <v>0</v>
      </c>
      <c r="U486" s="846">
        <v>0</v>
      </c>
      <c r="V486" s="846">
        <v>0</v>
      </c>
      <c r="W486" s="846">
        <v>0</v>
      </c>
      <c r="X486" s="846">
        <v>0</v>
      </c>
      <c r="Y486" s="846">
        <v>0</v>
      </c>
      <c r="Z486" s="846">
        <v>0</v>
      </c>
      <c r="AA486" s="846">
        <v>0</v>
      </c>
      <c r="AB486" s="292"/>
      <c r="AC486" s="292"/>
      <c r="AD486" s="292"/>
      <c r="AE486" s="407">
        <f>AE485</f>
        <v>1</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hidden="1" outlineLevel="1">
      <c r="A487" s="521"/>
      <c r="B487" s="427"/>
      <c r="C487" s="288"/>
      <c r="D487" s="850"/>
      <c r="E487" s="850"/>
      <c r="F487" s="850"/>
      <c r="G487" s="850"/>
      <c r="H487" s="850"/>
      <c r="I487" s="850"/>
      <c r="J487" s="850"/>
      <c r="K487" s="850"/>
      <c r="L487" s="850"/>
      <c r="M487" s="850"/>
      <c r="N487" s="288"/>
      <c r="O487" s="288"/>
      <c r="P487" s="288"/>
      <c r="Q487" s="288"/>
      <c r="R487" s="850"/>
      <c r="S487" s="850"/>
      <c r="T487" s="850"/>
      <c r="U487" s="850"/>
      <c r="V487" s="850"/>
      <c r="W487" s="850"/>
      <c r="X487" s="850"/>
      <c r="Y487" s="850"/>
      <c r="Z487" s="850"/>
      <c r="AA487" s="850"/>
      <c r="AB487" s="288"/>
      <c r="AC487" s="288"/>
      <c r="AD487" s="288"/>
      <c r="AE487" s="418"/>
      <c r="AF487" s="421"/>
      <c r="AG487" s="421"/>
      <c r="AH487" s="421"/>
      <c r="AI487" s="421"/>
      <c r="AJ487" s="421"/>
      <c r="AK487" s="421"/>
      <c r="AL487" s="421"/>
      <c r="AM487" s="421"/>
      <c r="AN487" s="421"/>
      <c r="AO487" s="421"/>
      <c r="AP487" s="421"/>
      <c r="AQ487" s="421"/>
      <c r="AR487" s="421"/>
      <c r="AS487" s="303"/>
    </row>
    <row r="488" spans="1:45" hidden="1" outlineLevel="1">
      <c r="A488" s="521">
        <v>22</v>
      </c>
      <c r="B488" s="424" t="s">
        <v>114</v>
      </c>
      <c r="C488" s="288" t="s">
        <v>25</v>
      </c>
      <c r="D488" s="846">
        <v>5227110</v>
      </c>
      <c r="E488" s="846">
        <v>5227110</v>
      </c>
      <c r="F488" s="846">
        <v>5227110</v>
      </c>
      <c r="G488" s="846">
        <v>5227110</v>
      </c>
      <c r="H488" s="846">
        <v>5227110</v>
      </c>
      <c r="I488" s="846">
        <v>5227110</v>
      </c>
      <c r="J488" s="846">
        <v>5227110</v>
      </c>
      <c r="K488" s="846">
        <v>5227110</v>
      </c>
      <c r="L488" s="846">
        <v>5227110</v>
      </c>
      <c r="M488" s="846">
        <v>5227110</v>
      </c>
      <c r="N488" s="292"/>
      <c r="O488" s="292"/>
      <c r="P488" s="292"/>
      <c r="Q488" s="288"/>
      <c r="R488" s="846">
        <v>1453</v>
      </c>
      <c r="S488" s="846">
        <v>1453</v>
      </c>
      <c r="T488" s="846">
        <v>1453</v>
      </c>
      <c r="U488" s="846">
        <v>1453</v>
      </c>
      <c r="V488" s="846">
        <v>1453</v>
      </c>
      <c r="W488" s="846">
        <v>1453</v>
      </c>
      <c r="X488" s="846">
        <v>1453</v>
      </c>
      <c r="Y488" s="846">
        <v>1453</v>
      </c>
      <c r="Z488" s="846">
        <v>1453</v>
      </c>
      <c r="AA488" s="846">
        <v>1453</v>
      </c>
      <c r="AB488" s="292"/>
      <c r="AC488" s="292"/>
      <c r="AD488" s="292"/>
      <c r="AE488" s="406">
        <v>1</v>
      </c>
      <c r="AF488" s="406"/>
      <c r="AG488" s="406"/>
      <c r="AH488" s="406"/>
      <c r="AI488" s="406"/>
      <c r="AJ488" s="406"/>
      <c r="AK488" s="406"/>
      <c r="AL488" s="406"/>
      <c r="AM488" s="406"/>
      <c r="AN488" s="406"/>
      <c r="AO488" s="406"/>
      <c r="AP488" s="406"/>
      <c r="AQ488" s="406"/>
      <c r="AR488" s="406"/>
      <c r="AS488" s="293">
        <f>SUM(AE488:AR488)</f>
        <v>1</v>
      </c>
    </row>
    <row r="489" spans="1:45" hidden="1" outlineLevel="1">
      <c r="A489" s="521"/>
      <c r="B489" s="427" t="s">
        <v>306</v>
      </c>
      <c r="C489" s="288" t="s">
        <v>162</v>
      </c>
      <c r="D489" s="846">
        <v>898832</v>
      </c>
      <c r="E489" s="846">
        <v>898832</v>
      </c>
      <c r="F489" s="846">
        <v>898832</v>
      </c>
      <c r="G489" s="846">
        <v>0</v>
      </c>
      <c r="H489" s="846">
        <v>0</v>
      </c>
      <c r="I489" s="846">
        <v>0</v>
      </c>
      <c r="J489" s="846">
        <v>0</v>
      </c>
      <c r="K489" s="846">
        <v>0</v>
      </c>
      <c r="L489" s="846">
        <v>0</v>
      </c>
      <c r="M489" s="846">
        <v>0</v>
      </c>
      <c r="N489" s="292"/>
      <c r="O489" s="292"/>
      <c r="P489" s="292"/>
      <c r="Q489" s="288"/>
      <c r="R489" s="846">
        <v>0</v>
      </c>
      <c r="S489" s="846">
        <v>0</v>
      </c>
      <c r="T489" s="846">
        <v>0</v>
      </c>
      <c r="U489" s="846">
        <v>0</v>
      </c>
      <c r="V489" s="846">
        <v>0</v>
      </c>
      <c r="W489" s="846">
        <v>0</v>
      </c>
      <c r="X489" s="846">
        <v>0</v>
      </c>
      <c r="Y489" s="846">
        <v>0</v>
      </c>
      <c r="Z489" s="846">
        <v>0</v>
      </c>
      <c r="AA489" s="846">
        <v>0</v>
      </c>
      <c r="AB489" s="292"/>
      <c r="AC489" s="292"/>
      <c r="AD489" s="292"/>
      <c r="AE489" s="407">
        <f>AE488</f>
        <v>1</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hidden="1" outlineLevel="1">
      <c r="A490" s="521"/>
      <c r="B490" s="427"/>
      <c r="C490" s="288"/>
      <c r="D490" s="850"/>
      <c r="E490" s="850"/>
      <c r="F490" s="850"/>
      <c r="G490" s="850"/>
      <c r="H490" s="850"/>
      <c r="I490" s="850"/>
      <c r="J490" s="850"/>
      <c r="K490" s="850"/>
      <c r="L490" s="850"/>
      <c r="M490" s="850"/>
      <c r="N490" s="288"/>
      <c r="O490" s="288"/>
      <c r="P490" s="288"/>
      <c r="Q490" s="288"/>
      <c r="R490" s="850"/>
      <c r="S490" s="850"/>
      <c r="T490" s="850"/>
      <c r="U490" s="850"/>
      <c r="V490" s="850"/>
      <c r="W490" s="850"/>
      <c r="X490" s="850"/>
      <c r="Y490" s="850"/>
      <c r="Z490" s="850"/>
      <c r="AA490" s="850"/>
      <c r="AB490" s="288"/>
      <c r="AC490" s="288"/>
      <c r="AD490" s="288"/>
      <c r="AE490" s="418"/>
      <c r="AF490" s="421"/>
      <c r="AG490" s="421"/>
      <c r="AH490" s="421"/>
      <c r="AI490" s="421"/>
      <c r="AJ490" s="421"/>
      <c r="AK490" s="421"/>
      <c r="AL490" s="421"/>
      <c r="AM490" s="421"/>
      <c r="AN490" s="421"/>
      <c r="AO490" s="421"/>
      <c r="AP490" s="421"/>
      <c r="AQ490" s="421"/>
      <c r="AR490" s="421"/>
      <c r="AS490" s="303"/>
    </row>
    <row r="491" spans="1:45" hidden="1" outlineLevel="1">
      <c r="A491" s="521">
        <v>23</v>
      </c>
      <c r="B491" s="424" t="s">
        <v>115</v>
      </c>
      <c r="C491" s="288" t="s">
        <v>25</v>
      </c>
      <c r="D491" s="846">
        <v>11429</v>
      </c>
      <c r="E491" s="846">
        <v>11429</v>
      </c>
      <c r="F491" s="846">
        <v>11429</v>
      </c>
      <c r="G491" s="846">
        <v>11429</v>
      </c>
      <c r="H491" s="846">
        <v>11429</v>
      </c>
      <c r="I491" s="846">
        <v>11429</v>
      </c>
      <c r="J491" s="846">
        <v>11429</v>
      </c>
      <c r="K491" s="846">
        <v>11429</v>
      </c>
      <c r="L491" s="846">
        <v>11429</v>
      </c>
      <c r="M491" s="846">
        <v>11429</v>
      </c>
      <c r="N491" s="292"/>
      <c r="O491" s="292"/>
      <c r="P491" s="292"/>
      <c r="Q491" s="288"/>
      <c r="R491" s="846">
        <v>6</v>
      </c>
      <c r="S491" s="846">
        <v>6</v>
      </c>
      <c r="T491" s="846">
        <v>6</v>
      </c>
      <c r="U491" s="846">
        <v>6</v>
      </c>
      <c r="V491" s="846">
        <v>6</v>
      </c>
      <c r="W491" s="846">
        <v>6</v>
      </c>
      <c r="X491" s="846">
        <v>6</v>
      </c>
      <c r="Y491" s="846">
        <v>6</v>
      </c>
      <c r="Z491" s="846">
        <v>6</v>
      </c>
      <c r="AA491" s="846">
        <v>6</v>
      </c>
      <c r="AB491" s="292"/>
      <c r="AC491" s="292"/>
      <c r="AD491" s="292"/>
      <c r="AE491" s="406">
        <v>1</v>
      </c>
      <c r="AF491" s="406"/>
      <c r="AG491" s="406"/>
      <c r="AH491" s="406"/>
      <c r="AI491" s="406"/>
      <c r="AJ491" s="406"/>
      <c r="AK491" s="406"/>
      <c r="AL491" s="406"/>
      <c r="AM491" s="406"/>
      <c r="AN491" s="406"/>
      <c r="AO491" s="406"/>
      <c r="AP491" s="406"/>
      <c r="AQ491" s="406"/>
      <c r="AR491" s="406"/>
      <c r="AS491" s="293">
        <f>SUM(AE491:AR491)</f>
        <v>1</v>
      </c>
    </row>
    <row r="492" spans="1:45" hidden="1" outlineLevel="1">
      <c r="A492" s="521"/>
      <c r="B492" s="427" t="s">
        <v>306</v>
      </c>
      <c r="C492" s="288" t="s">
        <v>162</v>
      </c>
      <c r="D492" s="846">
        <v>6391</v>
      </c>
      <c r="E492" s="846">
        <v>6391</v>
      </c>
      <c r="F492" s="846">
        <v>6391</v>
      </c>
      <c r="G492" s="846">
        <v>336</v>
      </c>
      <c r="H492" s="846">
        <v>336</v>
      </c>
      <c r="I492" s="846">
        <v>336</v>
      </c>
      <c r="J492" s="846">
        <v>0</v>
      </c>
      <c r="K492" s="846">
        <v>0</v>
      </c>
      <c r="L492" s="846">
        <v>0</v>
      </c>
      <c r="M492" s="846">
        <v>0</v>
      </c>
      <c r="N492" s="292"/>
      <c r="O492" s="292"/>
      <c r="P492" s="292"/>
      <c r="Q492" s="288"/>
      <c r="R492" s="846">
        <v>0</v>
      </c>
      <c r="S492" s="846">
        <v>0</v>
      </c>
      <c r="T492" s="846">
        <v>0</v>
      </c>
      <c r="U492" s="846">
        <v>0</v>
      </c>
      <c r="V492" s="846">
        <v>0</v>
      </c>
      <c r="W492" s="846">
        <v>0</v>
      </c>
      <c r="X492" s="846">
        <v>0</v>
      </c>
      <c r="Y492" s="846">
        <v>0</v>
      </c>
      <c r="Z492" s="846">
        <v>0</v>
      </c>
      <c r="AA492" s="846">
        <v>0</v>
      </c>
      <c r="AB492" s="292"/>
      <c r="AC492" s="292"/>
      <c r="AD492" s="292"/>
      <c r="AE492" s="407">
        <f>AE491</f>
        <v>1</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hidden="1" outlineLevel="1">
      <c r="A493" s="521"/>
      <c r="B493" s="426"/>
      <c r="C493" s="288"/>
      <c r="D493" s="850"/>
      <c r="E493" s="850"/>
      <c r="F493" s="850"/>
      <c r="G493" s="850"/>
      <c r="H493" s="850"/>
      <c r="I493" s="850"/>
      <c r="J493" s="850"/>
      <c r="K493" s="850"/>
      <c r="L493" s="850"/>
      <c r="M493" s="850"/>
      <c r="N493" s="288"/>
      <c r="O493" s="288"/>
      <c r="P493" s="288"/>
      <c r="Q493" s="288"/>
      <c r="R493" s="850"/>
      <c r="S493" s="850"/>
      <c r="T493" s="850"/>
      <c r="U493" s="850"/>
      <c r="V493" s="850"/>
      <c r="W493" s="850"/>
      <c r="X493" s="850"/>
      <c r="Y493" s="850"/>
      <c r="Z493" s="850"/>
      <c r="AA493" s="850"/>
      <c r="AB493" s="288"/>
      <c r="AC493" s="288"/>
      <c r="AD493" s="288"/>
      <c r="AE493" s="418"/>
      <c r="AF493" s="421"/>
      <c r="AG493" s="421"/>
      <c r="AH493" s="421"/>
      <c r="AI493" s="421"/>
      <c r="AJ493" s="421"/>
      <c r="AK493" s="421"/>
      <c r="AL493" s="421"/>
      <c r="AM493" s="421"/>
      <c r="AN493" s="421"/>
      <c r="AO493" s="421"/>
      <c r="AP493" s="421"/>
      <c r="AQ493" s="421"/>
      <c r="AR493" s="421"/>
      <c r="AS493" s="303"/>
    </row>
    <row r="494" spans="1:45" hidden="1" outlineLevel="1">
      <c r="A494" s="521">
        <v>24</v>
      </c>
      <c r="B494" s="424" t="s">
        <v>116</v>
      </c>
      <c r="C494" s="288" t="s">
        <v>25</v>
      </c>
      <c r="D494" s="846">
        <v>903720</v>
      </c>
      <c r="E494" s="846">
        <v>903720</v>
      </c>
      <c r="F494" s="846">
        <v>903720</v>
      </c>
      <c r="G494" s="846">
        <v>903720</v>
      </c>
      <c r="H494" s="846">
        <v>903720</v>
      </c>
      <c r="I494" s="846">
        <v>903720</v>
      </c>
      <c r="J494" s="846">
        <v>903720</v>
      </c>
      <c r="K494" s="846">
        <v>903720</v>
      </c>
      <c r="L494" s="846">
        <v>903720</v>
      </c>
      <c r="M494" s="846">
        <v>903048</v>
      </c>
      <c r="N494" s="292"/>
      <c r="O494" s="292"/>
      <c r="P494" s="292"/>
      <c r="Q494" s="288"/>
      <c r="R494" s="846">
        <v>64</v>
      </c>
      <c r="S494" s="846">
        <v>64</v>
      </c>
      <c r="T494" s="846">
        <v>64</v>
      </c>
      <c r="U494" s="846">
        <v>64</v>
      </c>
      <c r="V494" s="846">
        <v>64</v>
      </c>
      <c r="W494" s="846">
        <v>64</v>
      </c>
      <c r="X494" s="846">
        <v>64</v>
      </c>
      <c r="Y494" s="846">
        <v>64</v>
      </c>
      <c r="Z494" s="846">
        <v>64</v>
      </c>
      <c r="AA494" s="846">
        <v>64</v>
      </c>
      <c r="AB494" s="292"/>
      <c r="AC494" s="292"/>
      <c r="AD494" s="292"/>
      <c r="AE494" s="406">
        <v>1</v>
      </c>
      <c r="AF494" s="406"/>
      <c r="AG494" s="406"/>
      <c r="AH494" s="406"/>
      <c r="AI494" s="406"/>
      <c r="AJ494" s="406"/>
      <c r="AK494" s="406"/>
      <c r="AL494" s="406"/>
      <c r="AM494" s="406"/>
      <c r="AN494" s="406"/>
      <c r="AO494" s="406"/>
      <c r="AP494" s="406"/>
      <c r="AQ494" s="406"/>
      <c r="AR494" s="406"/>
      <c r="AS494" s="293">
        <f>SUM(AE494:AR494)</f>
        <v>1</v>
      </c>
    </row>
    <row r="495" spans="1:45" hidden="1" outlineLevel="1">
      <c r="A495" s="521"/>
      <c r="B495" s="427" t="s">
        <v>306</v>
      </c>
      <c r="C495" s="288" t="s">
        <v>162</v>
      </c>
      <c r="D495" s="846">
        <v>0</v>
      </c>
      <c r="E495" s="846">
        <v>0</v>
      </c>
      <c r="F495" s="846">
        <v>0</v>
      </c>
      <c r="G495" s="846">
        <v>0</v>
      </c>
      <c r="H495" s="846">
        <v>0</v>
      </c>
      <c r="I495" s="846">
        <v>0</v>
      </c>
      <c r="J495" s="846">
        <v>0</v>
      </c>
      <c r="K495" s="846">
        <v>0</v>
      </c>
      <c r="L495" s="846">
        <v>0</v>
      </c>
      <c r="M495" s="846">
        <v>0</v>
      </c>
      <c r="N495" s="292"/>
      <c r="O495" s="292"/>
      <c r="P495" s="292"/>
      <c r="Q495" s="288"/>
      <c r="R495" s="846">
        <v>0</v>
      </c>
      <c r="S495" s="846">
        <v>0</v>
      </c>
      <c r="T495" s="846">
        <v>0</v>
      </c>
      <c r="U495" s="846">
        <v>0</v>
      </c>
      <c r="V495" s="846">
        <v>0</v>
      </c>
      <c r="W495" s="846">
        <v>0</v>
      </c>
      <c r="X495" s="846">
        <v>0</v>
      </c>
      <c r="Y495" s="846">
        <v>0</v>
      </c>
      <c r="Z495" s="846">
        <v>0</v>
      </c>
      <c r="AA495" s="846">
        <v>0</v>
      </c>
      <c r="AB495" s="292"/>
      <c r="AC495" s="292"/>
      <c r="AD495" s="292"/>
      <c r="AE495" s="407">
        <f>AE494</f>
        <v>1</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hidden="1" outlineLevel="1">
      <c r="A497" s="521"/>
      <c r="B497" s="493" t="s">
        <v>495</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idden="1" outlineLevel="1">
      <c r="A498" s="521">
        <v>25</v>
      </c>
      <c r="B498" s="424" t="s">
        <v>117</v>
      </c>
      <c r="C498" s="288" t="s">
        <v>25</v>
      </c>
      <c r="D498" s="846">
        <v>2417346</v>
      </c>
      <c r="E498" s="846">
        <v>2417346</v>
      </c>
      <c r="F498" s="846">
        <v>2417346</v>
      </c>
      <c r="G498" s="846">
        <v>2417346</v>
      </c>
      <c r="H498" s="846">
        <v>2417346</v>
      </c>
      <c r="I498" s="846">
        <v>2417346</v>
      </c>
      <c r="J498" s="846">
        <v>2417346</v>
      </c>
      <c r="K498" s="846">
        <v>2417346</v>
      </c>
      <c r="L498" s="846">
        <v>2417346</v>
      </c>
      <c r="M498" s="846">
        <v>2087814</v>
      </c>
      <c r="N498" s="292"/>
      <c r="O498" s="292"/>
      <c r="P498" s="292"/>
      <c r="Q498" s="292">
        <v>12</v>
      </c>
      <c r="R498" s="846">
        <v>107</v>
      </c>
      <c r="S498" s="846">
        <v>107</v>
      </c>
      <c r="T498" s="846">
        <v>107</v>
      </c>
      <c r="U498" s="846">
        <v>107</v>
      </c>
      <c r="V498" s="846">
        <v>107</v>
      </c>
      <c r="W498" s="846">
        <v>107</v>
      </c>
      <c r="X498" s="846">
        <v>107</v>
      </c>
      <c r="Y498" s="846">
        <v>107</v>
      </c>
      <c r="Z498" s="846">
        <v>107</v>
      </c>
      <c r="AA498" s="846">
        <v>93</v>
      </c>
      <c r="AB498" s="292"/>
      <c r="AC498" s="292"/>
      <c r="AD498" s="292"/>
      <c r="AE498" s="422"/>
      <c r="AF498" s="406">
        <v>0.03</v>
      </c>
      <c r="AG498" s="406">
        <v>0.86</v>
      </c>
      <c r="AH498" s="406">
        <v>0.11</v>
      </c>
      <c r="AI498" s="406"/>
      <c r="AJ498" s="406"/>
      <c r="AK498" s="406"/>
      <c r="AL498" s="411"/>
      <c r="AM498" s="411"/>
      <c r="AN498" s="411"/>
      <c r="AO498" s="411"/>
      <c r="AP498" s="411"/>
      <c r="AQ498" s="411"/>
      <c r="AR498" s="411"/>
      <c r="AS498" s="293">
        <f>SUM(AE498:AR498)</f>
        <v>1</v>
      </c>
    </row>
    <row r="499" spans="1:45" hidden="1" outlineLevel="1">
      <c r="A499" s="521"/>
      <c r="B499" s="427" t="s">
        <v>306</v>
      </c>
      <c r="C499" s="288" t="s">
        <v>162</v>
      </c>
      <c r="D499" s="846">
        <v>0</v>
      </c>
      <c r="E499" s="846">
        <v>0</v>
      </c>
      <c r="F499" s="846">
        <v>0</v>
      </c>
      <c r="G499" s="846">
        <v>0</v>
      </c>
      <c r="H499" s="846">
        <v>0</v>
      </c>
      <c r="I499" s="846">
        <v>0</v>
      </c>
      <c r="J499" s="846">
        <v>0</v>
      </c>
      <c r="K499" s="846">
        <v>0</v>
      </c>
      <c r="L499" s="846">
        <v>0</v>
      </c>
      <c r="M499" s="846">
        <v>0</v>
      </c>
      <c r="N499" s="292"/>
      <c r="O499" s="292"/>
      <c r="P499" s="292"/>
      <c r="Q499" s="292">
        <f>Q498</f>
        <v>12</v>
      </c>
      <c r="R499" s="846">
        <v>0</v>
      </c>
      <c r="S499" s="846">
        <v>0</v>
      </c>
      <c r="T499" s="846">
        <v>0</v>
      </c>
      <c r="U499" s="846">
        <v>0</v>
      </c>
      <c r="V499" s="846">
        <v>0</v>
      </c>
      <c r="W499" s="846">
        <v>0</v>
      </c>
      <c r="X499" s="846">
        <v>0</v>
      </c>
      <c r="Y499" s="846">
        <v>0</v>
      </c>
      <c r="Z499" s="846">
        <v>0</v>
      </c>
      <c r="AA499" s="846">
        <v>0</v>
      </c>
      <c r="AB499" s="292"/>
      <c r="AC499" s="292"/>
      <c r="AD499" s="292"/>
      <c r="AE499" s="407">
        <f>AE498</f>
        <v>0</v>
      </c>
      <c r="AF499" s="407">
        <f t="shared" ref="AF499" si="1395">AF498</f>
        <v>0.03</v>
      </c>
      <c r="AG499" s="407">
        <f t="shared" ref="AG499" si="1396">AG498</f>
        <v>0.86</v>
      </c>
      <c r="AH499" s="407">
        <f t="shared" ref="AH499" si="1397">AH498</f>
        <v>0.11</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hidden="1" outlineLevel="1">
      <c r="A500" s="521"/>
      <c r="B500" s="427"/>
      <c r="C500" s="288"/>
      <c r="D500" s="850"/>
      <c r="E500" s="850"/>
      <c r="F500" s="850"/>
      <c r="G500" s="850"/>
      <c r="H500" s="850"/>
      <c r="I500" s="850"/>
      <c r="J500" s="850"/>
      <c r="K500" s="850"/>
      <c r="L500" s="850"/>
      <c r="M500" s="850"/>
      <c r="N500" s="288"/>
      <c r="O500" s="288"/>
      <c r="P500" s="288"/>
      <c r="Q500" s="288"/>
      <c r="R500" s="850"/>
      <c r="S500" s="850"/>
      <c r="T500" s="850"/>
      <c r="U500" s="850"/>
      <c r="V500" s="850"/>
      <c r="W500" s="850"/>
      <c r="X500" s="850"/>
      <c r="Y500" s="850"/>
      <c r="Z500" s="850"/>
      <c r="AA500" s="850"/>
      <c r="AB500" s="288"/>
      <c r="AC500" s="288"/>
      <c r="AD500" s="288"/>
      <c r="AE500" s="408"/>
      <c r="AF500" s="421"/>
      <c r="AG500" s="421"/>
      <c r="AH500" s="421"/>
      <c r="AI500" s="421"/>
      <c r="AJ500" s="421"/>
      <c r="AK500" s="421"/>
      <c r="AL500" s="421"/>
      <c r="AM500" s="421"/>
      <c r="AN500" s="421"/>
      <c r="AO500" s="421"/>
      <c r="AP500" s="421"/>
      <c r="AQ500" s="421"/>
      <c r="AR500" s="421"/>
      <c r="AS500" s="303"/>
    </row>
    <row r="501" spans="1:45" hidden="1" outlineLevel="1">
      <c r="A501" s="521">
        <v>26</v>
      </c>
      <c r="B501" s="424" t="s">
        <v>118</v>
      </c>
      <c r="C501" s="288" t="s">
        <v>25</v>
      </c>
      <c r="D501" s="846">
        <v>38655808</v>
      </c>
      <c r="E501" s="846">
        <v>38956967</v>
      </c>
      <c r="F501" s="846">
        <v>39001345</v>
      </c>
      <c r="G501" s="846">
        <v>39001345</v>
      </c>
      <c r="H501" s="846">
        <v>39001345</v>
      </c>
      <c r="I501" s="846">
        <v>34335281</v>
      </c>
      <c r="J501" s="846">
        <v>43264829</v>
      </c>
      <c r="K501" s="846">
        <v>43264829</v>
      </c>
      <c r="L501" s="846">
        <v>42809036</v>
      </c>
      <c r="M501" s="846">
        <v>42809036</v>
      </c>
      <c r="N501" s="292"/>
      <c r="O501" s="292"/>
      <c r="P501" s="292"/>
      <c r="Q501" s="292">
        <v>12</v>
      </c>
      <c r="R501" s="846">
        <v>7464</v>
      </c>
      <c r="S501" s="846">
        <v>7537</v>
      </c>
      <c r="T501" s="846">
        <v>7537</v>
      </c>
      <c r="U501" s="846">
        <v>7537</v>
      </c>
      <c r="V501" s="846">
        <v>7537</v>
      </c>
      <c r="W501" s="846">
        <v>6526</v>
      </c>
      <c r="X501" s="846">
        <v>6526</v>
      </c>
      <c r="Y501" s="846">
        <v>6526</v>
      </c>
      <c r="Z501" s="846">
        <v>6519</v>
      </c>
      <c r="AA501" s="846">
        <v>6519</v>
      </c>
      <c r="AB501" s="292"/>
      <c r="AC501" s="292"/>
      <c r="AD501" s="292"/>
      <c r="AE501" s="422"/>
      <c r="AF501" s="406">
        <v>0.18</v>
      </c>
      <c r="AG501" s="406">
        <v>0.62</v>
      </c>
      <c r="AH501" s="406">
        <v>0.09</v>
      </c>
      <c r="AI501" s="406">
        <v>0.11</v>
      </c>
      <c r="AJ501" s="406"/>
      <c r="AK501" s="406"/>
      <c r="AL501" s="411"/>
      <c r="AM501" s="411"/>
      <c r="AN501" s="411"/>
      <c r="AO501" s="411"/>
      <c r="AP501" s="411"/>
      <c r="AQ501" s="411"/>
      <c r="AR501" s="411"/>
      <c r="AS501" s="293">
        <f>SUM(AE501:AR501)</f>
        <v>1</v>
      </c>
    </row>
    <row r="502" spans="1:45" hidden="1" outlineLevel="1">
      <c r="A502" s="521"/>
      <c r="B502" s="427" t="s">
        <v>306</v>
      </c>
      <c r="C502" s="288" t="s">
        <v>162</v>
      </c>
      <c r="D502" s="846">
        <v>28367071</v>
      </c>
      <c r="E502" s="846">
        <v>28367071</v>
      </c>
      <c r="F502" s="846">
        <v>28310324</v>
      </c>
      <c r="G502" s="846">
        <v>11418748</v>
      </c>
      <c r="H502" s="846">
        <v>11418748</v>
      </c>
      <c r="I502" s="846">
        <v>11418443</v>
      </c>
      <c r="J502" s="846">
        <v>0</v>
      </c>
      <c r="K502" s="846">
        <v>0</v>
      </c>
      <c r="L502" s="846">
        <v>0</v>
      </c>
      <c r="M502" s="846">
        <v>0</v>
      </c>
      <c r="N502" s="292"/>
      <c r="O502" s="292"/>
      <c r="P502" s="292"/>
      <c r="Q502" s="292">
        <f>Q501</f>
        <v>12</v>
      </c>
      <c r="R502" s="846">
        <v>2652.88</v>
      </c>
      <c r="S502" s="846">
        <v>2668.93</v>
      </c>
      <c r="T502" s="846">
        <v>2663.92</v>
      </c>
      <c r="U502" s="846">
        <v>1007.32</v>
      </c>
      <c r="V502" s="846">
        <v>1007.32</v>
      </c>
      <c r="W502" s="846">
        <v>1007.29</v>
      </c>
      <c r="X502" s="846">
        <v>0</v>
      </c>
      <c r="Y502" s="846">
        <v>0</v>
      </c>
      <c r="Z502" s="846">
        <v>0</v>
      </c>
      <c r="AA502" s="846">
        <v>0</v>
      </c>
      <c r="AB502" s="292"/>
      <c r="AC502" s="292"/>
      <c r="AD502" s="292"/>
      <c r="AE502" s="407">
        <f>AE501</f>
        <v>0</v>
      </c>
      <c r="AF502" s="407">
        <f t="shared" ref="AF502" si="1408">AF501</f>
        <v>0.18</v>
      </c>
      <c r="AG502" s="407">
        <f t="shared" ref="AG502" si="1409">AG501</f>
        <v>0.62</v>
      </c>
      <c r="AH502" s="407">
        <f t="shared" ref="AH502" si="1410">AH501</f>
        <v>0.09</v>
      </c>
      <c r="AI502" s="407">
        <f t="shared" ref="AI502" si="1411">AI501</f>
        <v>0.11</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hidden="1" outlineLevel="1">
      <c r="A503" s="521"/>
      <c r="B503" s="427"/>
      <c r="C503" s="288"/>
      <c r="D503" s="850"/>
      <c r="E503" s="850"/>
      <c r="F503" s="850"/>
      <c r="G503" s="850"/>
      <c r="H503" s="850"/>
      <c r="I503" s="850"/>
      <c r="J503" s="850"/>
      <c r="K503" s="850"/>
      <c r="L503" s="850"/>
      <c r="M503" s="850"/>
      <c r="N503" s="288"/>
      <c r="O503" s="288"/>
      <c r="P503" s="288"/>
      <c r="Q503" s="288"/>
      <c r="R503" s="850"/>
      <c r="S503" s="850"/>
      <c r="T503" s="850"/>
      <c r="U503" s="850"/>
      <c r="V503" s="850"/>
      <c r="W503" s="850"/>
      <c r="X503" s="850"/>
      <c r="Y503" s="850"/>
      <c r="Z503" s="850"/>
      <c r="AA503" s="850"/>
      <c r="AB503" s="288"/>
      <c r="AC503" s="288"/>
      <c r="AD503" s="288"/>
      <c r="AE503" s="408"/>
      <c r="AF503" s="421"/>
      <c r="AG503" s="421"/>
      <c r="AH503" s="421"/>
      <c r="AI503" s="421"/>
      <c r="AJ503" s="421"/>
      <c r="AK503" s="421"/>
      <c r="AL503" s="421"/>
      <c r="AM503" s="421"/>
      <c r="AN503" s="421"/>
      <c r="AO503" s="421"/>
      <c r="AP503" s="421"/>
      <c r="AQ503" s="421"/>
      <c r="AR503" s="421"/>
      <c r="AS503" s="303"/>
    </row>
    <row r="504" spans="1:45" hidden="1" outlineLevel="1">
      <c r="A504" s="521">
        <v>27</v>
      </c>
      <c r="B504" s="424" t="s">
        <v>119</v>
      </c>
      <c r="C504" s="288" t="s">
        <v>25</v>
      </c>
      <c r="D504" s="846">
        <v>442365</v>
      </c>
      <c r="E504" s="846">
        <v>442365</v>
      </c>
      <c r="F504" s="846">
        <v>439231</v>
      </c>
      <c r="G504" s="846">
        <v>406812</v>
      </c>
      <c r="H504" s="846">
        <v>347277</v>
      </c>
      <c r="I504" s="846">
        <v>309657</v>
      </c>
      <c r="J504" s="846">
        <v>266533</v>
      </c>
      <c r="K504" s="846">
        <v>193812</v>
      </c>
      <c r="L504" s="846">
        <v>109896</v>
      </c>
      <c r="M504" s="846">
        <v>71173</v>
      </c>
      <c r="N504" s="292"/>
      <c r="O504" s="292"/>
      <c r="P504" s="292"/>
      <c r="Q504" s="292">
        <v>12</v>
      </c>
      <c r="R504" s="846">
        <v>85</v>
      </c>
      <c r="S504" s="846">
        <v>85</v>
      </c>
      <c r="T504" s="846">
        <v>85</v>
      </c>
      <c r="U504" s="846">
        <v>82</v>
      </c>
      <c r="V504" s="846">
        <v>75</v>
      </c>
      <c r="W504" s="846">
        <v>69</v>
      </c>
      <c r="X504" s="846">
        <v>62</v>
      </c>
      <c r="Y504" s="846">
        <v>47</v>
      </c>
      <c r="Z504" s="846">
        <v>28</v>
      </c>
      <c r="AA504" s="846">
        <v>18</v>
      </c>
      <c r="AB504" s="292"/>
      <c r="AC504" s="292"/>
      <c r="AD504" s="292"/>
      <c r="AE504" s="422"/>
      <c r="AF504" s="406">
        <v>0.9</v>
      </c>
      <c r="AG504" s="406">
        <v>7.0000000000000007E-2</v>
      </c>
      <c r="AH504" s="406">
        <v>0.03</v>
      </c>
      <c r="AI504" s="406"/>
      <c r="AJ504" s="406"/>
      <c r="AK504" s="406"/>
      <c r="AL504" s="411"/>
      <c r="AM504" s="411"/>
      <c r="AN504" s="411"/>
      <c r="AO504" s="411"/>
      <c r="AP504" s="411"/>
      <c r="AQ504" s="411"/>
      <c r="AR504" s="411"/>
      <c r="AS504" s="293">
        <f>SUM(AE504:AR504)</f>
        <v>1</v>
      </c>
    </row>
    <row r="505" spans="1:45" hidden="1" outlineLevel="1">
      <c r="A505" s="521"/>
      <c r="B505" s="427" t="s">
        <v>306</v>
      </c>
      <c r="C505" s="288" t="s">
        <v>162</v>
      </c>
      <c r="D505" s="846">
        <v>0</v>
      </c>
      <c r="E505" s="846">
        <v>0</v>
      </c>
      <c r="F505" s="846">
        <v>0</v>
      </c>
      <c r="G505" s="846">
        <v>0</v>
      </c>
      <c r="H505" s="846">
        <v>0</v>
      </c>
      <c r="I505" s="846">
        <v>0</v>
      </c>
      <c r="J505" s="846">
        <v>0</v>
      </c>
      <c r="K505" s="846">
        <v>0</v>
      </c>
      <c r="L505" s="846">
        <v>0</v>
      </c>
      <c r="M505" s="846">
        <v>0</v>
      </c>
      <c r="N505" s="292"/>
      <c r="O505" s="292"/>
      <c r="P505" s="292"/>
      <c r="Q505" s="292">
        <f>Q504</f>
        <v>12</v>
      </c>
      <c r="R505" s="846">
        <v>0</v>
      </c>
      <c r="S505" s="846">
        <v>0</v>
      </c>
      <c r="T505" s="846">
        <v>0</v>
      </c>
      <c r="U505" s="846">
        <v>0</v>
      </c>
      <c r="V505" s="846">
        <v>0</v>
      </c>
      <c r="W505" s="846">
        <v>0</v>
      </c>
      <c r="X505" s="846">
        <v>0</v>
      </c>
      <c r="Y505" s="846">
        <v>0</v>
      </c>
      <c r="Z505" s="846">
        <v>0</v>
      </c>
      <c r="AA505" s="846">
        <v>0</v>
      </c>
      <c r="AB505" s="292"/>
      <c r="AC505" s="292"/>
      <c r="AD505" s="292"/>
      <c r="AE505" s="407">
        <f>AE504</f>
        <v>0</v>
      </c>
      <c r="AF505" s="407">
        <f t="shared" ref="AF505" si="1421">AF504</f>
        <v>0.9</v>
      </c>
      <c r="AG505" s="407">
        <f t="shared" ref="AG505" si="1422">AG504</f>
        <v>7.0000000000000007E-2</v>
      </c>
      <c r="AH505" s="407">
        <f t="shared" ref="AH505" si="1423">AH504</f>
        <v>0.03</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hidden="1" outlineLevel="1">
      <c r="A506" s="521"/>
      <c r="B506" s="427"/>
      <c r="C506" s="288"/>
      <c r="D506" s="850"/>
      <c r="E506" s="850"/>
      <c r="F506" s="850"/>
      <c r="G506" s="850"/>
      <c r="H506" s="850"/>
      <c r="I506" s="850"/>
      <c r="J506" s="850"/>
      <c r="K506" s="850"/>
      <c r="L506" s="850"/>
      <c r="M506" s="850"/>
      <c r="N506" s="288"/>
      <c r="O506" s="288"/>
      <c r="P506" s="288"/>
      <c r="Q506" s="288"/>
      <c r="R506" s="850"/>
      <c r="S506" s="850"/>
      <c r="T506" s="850"/>
      <c r="U506" s="850"/>
      <c r="V506" s="850"/>
      <c r="W506" s="850"/>
      <c r="X506" s="850"/>
      <c r="Y506" s="850"/>
      <c r="Z506" s="850"/>
      <c r="AA506" s="850"/>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hidden="1" outlineLevel="1">
      <c r="A507" s="521">
        <v>28</v>
      </c>
      <c r="B507" s="424" t="s">
        <v>120</v>
      </c>
      <c r="C507" s="288" t="s">
        <v>25</v>
      </c>
      <c r="D507" s="846">
        <v>249304</v>
      </c>
      <c r="E507" s="846">
        <v>249304</v>
      </c>
      <c r="F507" s="846">
        <v>249304</v>
      </c>
      <c r="G507" s="846">
        <v>249304</v>
      </c>
      <c r="H507" s="846">
        <v>249304</v>
      </c>
      <c r="I507" s="846">
        <v>249304</v>
      </c>
      <c r="J507" s="846">
        <v>249304</v>
      </c>
      <c r="K507" s="846">
        <v>249304</v>
      </c>
      <c r="L507" s="846">
        <v>249304</v>
      </c>
      <c r="M507" s="846">
        <v>249304</v>
      </c>
      <c r="N507" s="292"/>
      <c r="O507" s="292"/>
      <c r="P507" s="292"/>
      <c r="Q507" s="292">
        <v>12</v>
      </c>
      <c r="R507" s="846">
        <v>81</v>
      </c>
      <c r="S507" s="846">
        <v>81</v>
      </c>
      <c r="T507" s="846">
        <v>81</v>
      </c>
      <c r="U507" s="846">
        <v>81</v>
      </c>
      <c r="V507" s="846">
        <v>81</v>
      </c>
      <c r="W507" s="846">
        <v>81</v>
      </c>
      <c r="X507" s="846">
        <v>81</v>
      </c>
      <c r="Y507" s="846">
        <v>81</v>
      </c>
      <c r="Z507" s="846">
        <v>81</v>
      </c>
      <c r="AA507" s="846">
        <v>81</v>
      </c>
      <c r="AB507" s="292"/>
      <c r="AC507" s="292"/>
      <c r="AD507" s="292"/>
      <c r="AE507" s="422"/>
      <c r="AF507" s="406"/>
      <c r="AG507" s="406">
        <v>0.84899999999999998</v>
      </c>
      <c r="AH507" s="406">
        <v>0.151</v>
      </c>
      <c r="AI507" s="406"/>
      <c r="AJ507" s="406"/>
      <c r="AK507" s="406"/>
      <c r="AL507" s="411"/>
      <c r="AM507" s="411"/>
      <c r="AN507" s="411"/>
      <c r="AO507" s="411"/>
      <c r="AP507" s="411"/>
      <c r="AQ507" s="411"/>
      <c r="AR507" s="411"/>
      <c r="AS507" s="293">
        <f>SUM(AE507:AR507)</f>
        <v>1</v>
      </c>
    </row>
    <row r="508" spans="1:45" hidden="1" outlineLevel="1">
      <c r="A508" s="521"/>
      <c r="B508" s="427" t="s">
        <v>306</v>
      </c>
      <c r="C508" s="288" t="s">
        <v>162</v>
      </c>
      <c r="D508" s="846">
        <v>388232</v>
      </c>
      <c r="E508" s="846">
        <v>388232</v>
      </c>
      <c r="F508" s="846">
        <v>385589</v>
      </c>
      <c r="G508" s="846">
        <v>263638</v>
      </c>
      <c r="H508" s="846">
        <v>263503</v>
      </c>
      <c r="I508" s="846">
        <v>263503</v>
      </c>
      <c r="J508" s="846">
        <v>0</v>
      </c>
      <c r="K508" s="846">
        <v>0</v>
      </c>
      <c r="L508" s="846">
        <v>0</v>
      </c>
      <c r="M508" s="846">
        <v>0</v>
      </c>
      <c r="N508" s="292"/>
      <c r="O508" s="292"/>
      <c r="P508" s="292"/>
      <c r="Q508" s="292">
        <f>Q507</f>
        <v>12</v>
      </c>
      <c r="R508" s="846">
        <v>350.5</v>
      </c>
      <c r="S508" s="846">
        <v>350.5</v>
      </c>
      <c r="T508" s="846">
        <v>350.02</v>
      </c>
      <c r="U508" s="846">
        <v>47.54</v>
      </c>
      <c r="V508" s="846">
        <v>47.52</v>
      </c>
      <c r="W508" s="846">
        <v>47.52</v>
      </c>
      <c r="X508" s="846">
        <v>0</v>
      </c>
      <c r="Y508" s="846">
        <v>0</v>
      </c>
      <c r="Z508" s="846">
        <v>0</v>
      </c>
      <c r="AA508" s="846">
        <v>0</v>
      </c>
      <c r="AB508" s="292"/>
      <c r="AC508" s="292"/>
      <c r="AD508" s="292"/>
      <c r="AE508" s="407">
        <f>AE507</f>
        <v>0</v>
      </c>
      <c r="AF508" s="407">
        <f t="shared" ref="AF508" si="1434">AF507</f>
        <v>0</v>
      </c>
      <c r="AG508" s="407">
        <f t="shared" ref="AG508" si="1435">AG507</f>
        <v>0.84899999999999998</v>
      </c>
      <c r="AH508" s="407">
        <f t="shared" ref="AH508" si="1436">AH507</f>
        <v>0.151</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hidden="1"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hidden="1"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idden="1" outlineLevel="1">
      <c r="A511" s="521"/>
      <c r="B511" s="427" t="s">
        <v>306</v>
      </c>
      <c r="C511" s="288" t="s">
        <v>162</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hidden="1"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hidden="1"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idden="1" outlineLevel="1">
      <c r="A514" s="521"/>
      <c r="B514" s="427" t="s">
        <v>306</v>
      </c>
      <c r="C514" s="288" t="s">
        <v>162</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hidden="1"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idden="1"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idden="1" outlineLevel="1">
      <c r="A517" s="521"/>
      <c r="B517" s="427" t="s">
        <v>306</v>
      </c>
      <c r="C517" s="288" t="s">
        <v>162</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hidden="1"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idden="1" outlineLevel="1">
      <c r="A519" s="521">
        <v>32</v>
      </c>
      <c r="B519" s="424" t="s">
        <v>124</v>
      </c>
      <c r="C519" s="288" t="s">
        <v>25</v>
      </c>
      <c r="D519" s="846">
        <v>538339</v>
      </c>
      <c r="E519" s="846">
        <v>75069</v>
      </c>
      <c r="F519" s="846">
        <v>75069</v>
      </c>
      <c r="G519" s="846">
        <v>61363</v>
      </c>
      <c r="H519" s="846">
        <v>61363</v>
      </c>
      <c r="I519" s="846">
        <v>61363</v>
      </c>
      <c r="J519" s="846">
        <v>61363</v>
      </c>
      <c r="K519" s="846">
        <v>61363</v>
      </c>
      <c r="L519" s="846">
        <v>61363</v>
      </c>
      <c r="M519" s="846">
        <v>61363</v>
      </c>
      <c r="N519" s="292"/>
      <c r="O519" s="292"/>
      <c r="P519" s="292"/>
      <c r="Q519" s="292">
        <v>12</v>
      </c>
      <c r="R519" s="846">
        <v>32</v>
      </c>
      <c r="S519" s="846">
        <v>12</v>
      </c>
      <c r="T519" s="846">
        <v>12</v>
      </c>
      <c r="U519" s="846">
        <v>12</v>
      </c>
      <c r="V519" s="846">
        <v>12</v>
      </c>
      <c r="W519" s="846">
        <v>12</v>
      </c>
      <c r="X519" s="846">
        <v>12</v>
      </c>
      <c r="Y519" s="846">
        <v>12</v>
      </c>
      <c r="Z519" s="846">
        <v>12</v>
      </c>
      <c r="AA519" s="846">
        <v>12</v>
      </c>
      <c r="AB519" s="292"/>
      <c r="AC519" s="292"/>
      <c r="AD519" s="292"/>
      <c r="AE519" s="422"/>
      <c r="AF519" s="406">
        <v>0.18</v>
      </c>
      <c r="AG519" s="406">
        <v>0.5</v>
      </c>
      <c r="AH519" s="406">
        <v>0.28000000000000003</v>
      </c>
      <c r="AI519" s="406">
        <v>0.04</v>
      </c>
      <c r="AJ519" s="406"/>
      <c r="AK519" s="406"/>
      <c r="AL519" s="411"/>
      <c r="AM519" s="411"/>
      <c r="AN519" s="411"/>
      <c r="AO519" s="411"/>
      <c r="AP519" s="411"/>
      <c r="AQ519" s="411"/>
      <c r="AR519" s="411"/>
      <c r="AS519" s="293">
        <f>SUM(AE519:AR519)</f>
        <v>1</v>
      </c>
    </row>
    <row r="520" spans="1:45" hidden="1" outlineLevel="1">
      <c r="A520" s="521"/>
      <c r="B520" s="427" t="s">
        <v>306</v>
      </c>
      <c r="C520" s="288" t="s">
        <v>162</v>
      </c>
      <c r="D520" s="846">
        <v>0</v>
      </c>
      <c r="E520" s="846">
        <v>0</v>
      </c>
      <c r="F520" s="846">
        <v>0</v>
      </c>
      <c r="G520" s="846">
        <v>0</v>
      </c>
      <c r="H520" s="846">
        <v>0</v>
      </c>
      <c r="I520" s="846">
        <v>0</v>
      </c>
      <c r="J520" s="846">
        <v>0</v>
      </c>
      <c r="K520" s="846">
        <v>0</v>
      </c>
      <c r="L520" s="846">
        <v>0</v>
      </c>
      <c r="M520" s="846">
        <v>0</v>
      </c>
      <c r="N520" s="292"/>
      <c r="O520" s="292"/>
      <c r="P520" s="292"/>
      <c r="Q520" s="292">
        <f>Q519</f>
        <v>12</v>
      </c>
      <c r="R520" s="846">
        <v>0</v>
      </c>
      <c r="S520" s="846">
        <v>0</v>
      </c>
      <c r="T520" s="846">
        <v>0</v>
      </c>
      <c r="U520" s="846">
        <v>0</v>
      </c>
      <c r="V520" s="846">
        <v>0</v>
      </c>
      <c r="W520" s="846">
        <v>0</v>
      </c>
      <c r="X520" s="846">
        <v>0</v>
      </c>
      <c r="Y520" s="846">
        <v>0</v>
      </c>
      <c r="Z520" s="846">
        <v>0</v>
      </c>
      <c r="AA520" s="846">
        <v>0</v>
      </c>
      <c r="AB520" s="292"/>
      <c r="AC520" s="292"/>
      <c r="AD520" s="292"/>
      <c r="AE520" s="407">
        <f>AE519</f>
        <v>0</v>
      </c>
      <c r="AF520" s="407">
        <f t="shared" ref="AF520" si="1486">AF519</f>
        <v>0.18</v>
      </c>
      <c r="AG520" s="407">
        <f t="shared" ref="AG520" si="1487">AG519</f>
        <v>0.5</v>
      </c>
      <c r="AH520" s="407">
        <f t="shared" ref="AH520" si="1488">AH519</f>
        <v>0.28000000000000003</v>
      </c>
      <c r="AI520" s="407">
        <f t="shared" ref="AI520" si="1489">AI519</f>
        <v>0.04</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hidden="1" outlineLevel="1">
      <c r="A522" s="521"/>
      <c r="B522" s="493" t="s">
        <v>496</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idden="1"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idden="1" outlineLevel="1">
      <c r="A524" s="521"/>
      <c r="B524" s="427" t="s">
        <v>306</v>
      </c>
      <c r="C524" s="288" t="s">
        <v>162</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hidden="1"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idden="1" outlineLevel="1">
      <c r="A527" s="521"/>
      <c r="B527" s="427" t="s">
        <v>306</v>
      </c>
      <c r="C527" s="288" t="s">
        <v>162</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hidden="1"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idden="1" outlineLevel="1">
      <c r="A529" s="521">
        <v>35</v>
      </c>
      <c r="B529" s="424" t="s">
        <v>127</v>
      </c>
      <c r="C529" s="288" t="s">
        <v>25</v>
      </c>
      <c r="D529" s="846">
        <v>1240558</v>
      </c>
      <c r="E529" s="846">
        <v>1240558</v>
      </c>
      <c r="F529" s="846">
        <v>1240558</v>
      </c>
      <c r="G529" s="846">
        <v>1240558</v>
      </c>
      <c r="H529" s="846">
        <v>0</v>
      </c>
      <c r="I529" s="846">
        <v>0</v>
      </c>
      <c r="J529" s="846">
        <v>0</v>
      </c>
      <c r="K529" s="846">
        <v>0</v>
      </c>
      <c r="L529" s="846">
        <v>0</v>
      </c>
      <c r="M529" s="846">
        <v>0</v>
      </c>
      <c r="N529" s="292"/>
      <c r="O529" s="292"/>
      <c r="P529" s="292"/>
      <c r="Q529" s="292">
        <v>0</v>
      </c>
      <c r="R529" s="846">
        <v>840</v>
      </c>
      <c r="S529" s="846">
        <v>840</v>
      </c>
      <c r="T529" s="846">
        <v>840</v>
      </c>
      <c r="U529" s="846">
        <v>840</v>
      </c>
      <c r="V529" s="846">
        <v>0</v>
      </c>
      <c r="W529" s="846">
        <v>0</v>
      </c>
      <c r="X529" s="846">
        <v>0</v>
      </c>
      <c r="Y529" s="846">
        <v>0</v>
      </c>
      <c r="Z529" s="846">
        <v>0</v>
      </c>
      <c r="AA529" s="846">
        <v>0</v>
      </c>
      <c r="AB529" s="292"/>
      <c r="AC529" s="292"/>
      <c r="AD529" s="292"/>
      <c r="AE529" s="422"/>
      <c r="AF529" s="406"/>
      <c r="AG529" s="406">
        <v>1</v>
      </c>
      <c r="AH529" s="406"/>
      <c r="AI529" s="406"/>
      <c r="AJ529" s="406"/>
      <c r="AK529" s="406"/>
      <c r="AL529" s="411"/>
      <c r="AM529" s="411"/>
      <c r="AN529" s="411"/>
      <c r="AO529" s="411"/>
      <c r="AP529" s="411"/>
      <c r="AQ529" s="411"/>
      <c r="AR529" s="411"/>
      <c r="AS529" s="293">
        <f>SUM(AE529:AR529)</f>
        <v>1</v>
      </c>
    </row>
    <row r="530" spans="1:45" hidden="1" outlineLevel="1">
      <c r="A530" s="521"/>
      <c r="B530" s="427" t="s">
        <v>306</v>
      </c>
      <c r="C530" s="288" t="s">
        <v>162</v>
      </c>
      <c r="D530" s="846">
        <v>0</v>
      </c>
      <c r="E530" s="846">
        <v>0</v>
      </c>
      <c r="F530" s="846">
        <v>0</v>
      </c>
      <c r="G530" s="846">
        <v>0</v>
      </c>
      <c r="H530" s="846">
        <v>0</v>
      </c>
      <c r="I530" s="846">
        <v>0</v>
      </c>
      <c r="J530" s="846">
        <v>0</v>
      </c>
      <c r="K530" s="846">
        <v>0</v>
      </c>
      <c r="L530" s="846">
        <v>0</v>
      </c>
      <c r="M530" s="846">
        <v>0</v>
      </c>
      <c r="N530" s="292"/>
      <c r="O530" s="292"/>
      <c r="P530" s="292"/>
      <c r="Q530" s="292">
        <f>Q529</f>
        <v>0</v>
      </c>
      <c r="R530" s="846">
        <v>0</v>
      </c>
      <c r="S530" s="846">
        <v>0</v>
      </c>
      <c r="T530" s="846">
        <v>0</v>
      </c>
      <c r="U530" s="846">
        <v>0</v>
      </c>
      <c r="V530" s="846">
        <v>0</v>
      </c>
      <c r="W530" s="846">
        <v>0</v>
      </c>
      <c r="X530" s="846">
        <v>0</v>
      </c>
      <c r="Y530" s="846">
        <v>0</v>
      </c>
      <c r="Z530" s="846">
        <v>0</v>
      </c>
      <c r="AA530" s="846">
        <v>0</v>
      </c>
      <c r="AB530" s="292"/>
      <c r="AC530" s="292"/>
      <c r="AD530" s="292"/>
      <c r="AE530" s="407">
        <f>AE529</f>
        <v>0</v>
      </c>
      <c r="AF530" s="407">
        <f t="shared" ref="AF530" si="1525">AF529</f>
        <v>0</v>
      </c>
      <c r="AG530" s="407">
        <f t="shared" ref="AG530" si="1526">AG529</f>
        <v>1</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hidden="1"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hidden="1" outlineLevel="1">
      <c r="A532" s="521"/>
      <c r="B532" s="493" t="s">
        <v>497</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idden="1" outlineLevel="1">
      <c r="A533" s="521">
        <v>36</v>
      </c>
      <c r="B533" s="424" t="s">
        <v>978</v>
      </c>
      <c r="C533" s="288" t="s">
        <v>25</v>
      </c>
      <c r="D533" s="292">
        <v>29248443</v>
      </c>
      <c r="E533" s="292">
        <v>21181385</v>
      </c>
      <c r="F533" s="292">
        <v>21181385</v>
      </c>
      <c r="G533" s="292">
        <v>21181385</v>
      </c>
      <c r="H533" s="292">
        <v>21181385</v>
      </c>
      <c r="I533" s="292">
        <v>21181385</v>
      </c>
      <c r="J533" s="292">
        <v>21181385</v>
      </c>
      <c r="K533" s="292">
        <v>21180975</v>
      </c>
      <c r="L533" s="292">
        <v>21180975</v>
      </c>
      <c r="M533" s="292">
        <v>21180975</v>
      </c>
      <c r="N533" s="292"/>
      <c r="O533" s="292"/>
      <c r="P533" s="292"/>
      <c r="Q533" s="292">
        <v>12</v>
      </c>
      <c r="R533" s="846">
        <v>2006</v>
      </c>
      <c r="S533" s="846">
        <v>1465</v>
      </c>
      <c r="T533" s="846">
        <v>1465</v>
      </c>
      <c r="U533" s="846">
        <v>1465</v>
      </c>
      <c r="V533" s="846">
        <v>1465</v>
      </c>
      <c r="W533" s="846">
        <v>1465</v>
      </c>
      <c r="X533" s="846">
        <v>1465</v>
      </c>
      <c r="Y533" s="846">
        <v>1465</v>
      </c>
      <c r="Z533" s="846">
        <v>1465</v>
      </c>
      <c r="AA533" s="846">
        <v>1465</v>
      </c>
      <c r="AB533" s="292"/>
      <c r="AC533" s="292"/>
      <c r="AD533" s="292"/>
      <c r="AE533" s="422">
        <v>1</v>
      </c>
      <c r="AF533" s="406"/>
      <c r="AG533" s="406"/>
      <c r="AH533" s="406"/>
      <c r="AI533" s="406"/>
      <c r="AJ533" s="406"/>
      <c r="AK533" s="406"/>
      <c r="AL533" s="411"/>
      <c r="AM533" s="411"/>
      <c r="AN533" s="411"/>
      <c r="AO533" s="411"/>
      <c r="AP533" s="411"/>
      <c r="AQ533" s="411"/>
      <c r="AR533" s="411"/>
      <c r="AS533" s="293">
        <f>SUM(AE533:AR533)</f>
        <v>1</v>
      </c>
    </row>
    <row r="534" spans="1:45" hidden="1" outlineLevel="1">
      <c r="A534" s="521"/>
      <c r="B534" s="427" t="s">
        <v>306</v>
      </c>
      <c r="C534" s="288" t="s">
        <v>162</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1</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hidden="1"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idden="1"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idden="1" outlineLevel="1">
      <c r="A537" s="521"/>
      <c r="B537" s="427" t="s">
        <v>306</v>
      </c>
      <c r="C537" s="288" t="s">
        <v>162</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hidden="1"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idden="1"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idden="1" outlineLevel="1">
      <c r="A540" s="521"/>
      <c r="B540" s="427" t="s">
        <v>306</v>
      </c>
      <c r="C540" s="288" t="s">
        <v>162</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idden="1" outlineLevel="1">
      <c r="A543" s="521"/>
      <c r="B543" s="427" t="s">
        <v>306</v>
      </c>
      <c r="C543" s="288" t="s">
        <v>162</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idden="1" outlineLevel="1">
      <c r="A546" s="521"/>
      <c r="B546" s="427" t="s">
        <v>306</v>
      </c>
      <c r="C546" s="288" t="s">
        <v>162</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hidden="1"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hidden="1"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idden="1" outlineLevel="1">
      <c r="A549" s="521"/>
      <c r="B549" s="427" t="s">
        <v>306</v>
      </c>
      <c r="C549" s="288" t="s">
        <v>162</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hidden="1"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hidden="1" outlineLevel="1">
      <c r="A551" s="521">
        <v>42</v>
      </c>
      <c r="B551" s="424" t="s">
        <v>134</v>
      </c>
      <c r="C551" s="288" t="s">
        <v>25</v>
      </c>
      <c r="D551" s="846">
        <v>0</v>
      </c>
      <c r="E551" s="846">
        <v>0</v>
      </c>
      <c r="F551" s="846">
        <v>0</v>
      </c>
      <c r="G551" s="846">
        <v>0</v>
      </c>
      <c r="H551" s="846">
        <v>0</v>
      </c>
      <c r="I551" s="846">
        <v>0</v>
      </c>
      <c r="J551" s="846">
        <v>0</v>
      </c>
      <c r="K551" s="846">
        <v>0</v>
      </c>
      <c r="L551" s="846">
        <v>0</v>
      </c>
      <c r="M551" s="846">
        <v>0</v>
      </c>
      <c r="N551" s="292"/>
      <c r="O551" s="292"/>
      <c r="P551" s="292"/>
      <c r="Q551" s="288"/>
      <c r="R551" s="292"/>
      <c r="S551" s="292"/>
      <c r="T551" s="292"/>
      <c r="U551" s="292"/>
      <c r="V551" s="292"/>
      <c r="W551" s="292"/>
      <c r="X551" s="292"/>
      <c r="Y551" s="292"/>
      <c r="Z551" s="292"/>
      <c r="AA551" s="292"/>
      <c r="AB551" s="292"/>
      <c r="AC551" s="292"/>
      <c r="AD551" s="292"/>
      <c r="AE551" s="422">
        <v>1</v>
      </c>
      <c r="AF551" s="406"/>
      <c r="AG551" s="406"/>
      <c r="AH551" s="406"/>
      <c r="AI551" s="406"/>
      <c r="AJ551" s="406"/>
      <c r="AK551" s="406"/>
      <c r="AL551" s="411"/>
      <c r="AM551" s="411"/>
      <c r="AN551" s="411"/>
      <c r="AO551" s="411"/>
      <c r="AP551" s="411"/>
      <c r="AQ551" s="411"/>
      <c r="AR551" s="411"/>
      <c r="AS551" s="293">
        <f>SUM(AE551:AR551)</f>
        <v>1</v>
      </c>
    </row>
    <row r="552" spans="1:45" hidden="1" outlineLevel="1">
      <c r="A552" s="521"/>
      <c r="B552" s="427" t="s">
        <v>306</v>
      </c>
      <c r="C552" s="288" t="s">
        <v>162</v>
      </c>
      <c r="D552" s="846">
        <v>78800</v>
      </c>
      <c r="E552" s="846">
        <v>78800</v>
      </c>
      <c r="F552" s="846">
        <v>78800</v>
      </c>
      <c r="G552" s="846">
        <v>0</v>
      </c>
      <c r="H552" s="846">
        <v>0</v>
      </c>
      <c r="I552" s="846">
        <v>0</v>
      </c>
      <c r="J552" s="846">
        <v>0</v>
      </c>
      <c r="K552" s="846">
        <v>0</v>
      </c>
      <c r="L552" s="846">
        <v>0</v>
      </c>
      <c r="M552" s="846">
        <v>0</v>
      </c>
      <c r="N552" s="292"/>
      <c r="O552" s="292"/>
      <c r="P552" s="292"/>
      <c r="Q552" s="464"/>
      <c r="R552" s="292"/>
      <c r="S552" s="292"/>
      <c r="T552" s="292"/>
      <c r="U552" s="292"/>
      <c r="V552" s="292"/>
      <c r="W552" s="292"/>
      <c r="X552" s="292"/>
      <c r="Y552" s="292"/>
      <c r="Z552" s="292"/>
      <c r="AA552" s="292"/>
      <c r="AB552" s="292"/>
      <c r="AC552" s="292"/>
      <c r="AD552" s="292"/>
      <c r="AE552" s="407">
        <f>AE551</f>
        <v>1</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hidden="1"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idden="1" outlineLevel="1">
      <c r="A554" s="521">
        <v>43</v>
      </c>
      <c r="B554" s="424" t="s">
        <v>979</v>
      </c>
      <c r="C554" s="288" t="s">
        <v>25</v>
      </c>
      <c r="D554" s="292">
        <v>0</v>
      </c>
      <c r="E554" s="292">
        <v>0</v>
      </c>
      <c r="F554" s="292">
        <v>0</v>
      </c>
      <c r="G554" s="292">
        <v>0</v>
      </c>
      <c r="H554" s="292">
        <v>0</v>
      </c>
      <c r="I554" s="292">
        <v>0</v>
      </c>
      <c r="J554" s="292">
        <v>0</v>
      </c>
      <c r="K554" s="292">
        <v>0</v>
      </c>
      <c r="L554" s="292">
        <v>0</v>
      </c>
      <c r="M554" s="292">
        <v>0</v>
      </c>
      <c r="N554" s="292"/>
      <c r="O554" s="292"/>
      <c r="P554" s="292"/>
      <c r="Q554" s="292">
        <v>12</v>
      </c>
      <c r="R554" s="292">
        <v>0</v>
      </c>
      <c r="S554" s="292">
        <v>0</v>
      </c>
      <c r="T554" s="292">
        <v>0</v>
      </c>
      <c r="U554" s="292">
        <v>0</v>
      </c>
      <c r="V554" s="292">
        <v>0</v>
      </c>
      <c r="W554" s="292">
        <v>0</v>
      </c>
      <c r="X554" s="292">
        <v>0</v>
      </c>
      <c r="Y554" s="292">
        <v>0</v>
      </c>
      <c r="Z554" s="292">
        <v>0</v>
      </c>
      <c r="AA554" s="292">
        <v>0</v>
      </c>
      <c r="AB554" s="292"/>
      <c r="AC554" s="292"/>
      <c r="AD554" s="292"/>
      <c r="AE554" s="422">
        <v>1</v>
      </c>
      <c r="AF554" s="406"/>
      <c r="AG554" s="406"/>
      <c r="AH554" s="406"/>
      <c r="AI554" s="406"/>
      <c r="AJ554" s="406"/>
      <c r="AK554" s="406"/>
      <c r="AL554" s="411"/>
      <c r="AM554" s="411"/>
      <c r="AN554" s="411"/>
      <c r="AO554" s="411"/>
      <c r="AP554" s="411"/>
      <c r="AQ554" s="411"/>
      <c r="AR554" s="411"/>
      <c r="AS554" s="293">
        <f>SUM(AE554:AR554)</f>
        <v>1</v>
      </c>
    </row>
    <row r="555" spans="1:45" hidden="1" outlineLevel="1">
      <c r="A555" s="521"/>
      <c r="B555" s="427" t="s">
        <v>306</v>
      </c>
      <c r="C555" s="288" t="s">
        <v>162</v>
      </c>
      <c r="D555" s="292">
        <v>87744</v>
      </c>
      <c r="E555" s="292">
        <v>87744</v>
      </c>
      <c r="F555" s="292">
        <v>87744</v>
      </c>
      <c r="G555" s="292">
        <v>19490</v>
      </c>
      <c r="H555" s="292">
        <v>19490</v>
      </c>
      <c r="I555" s="292">
        <v>19490</v>
      </c>
      <c r="J555" s="292">
        <v>0</v>
      </c>
      <c r="K555" s="292">
        <v>0</v>
      </c>
      <c r="L555" s="292">
        <v>0</v>
      </c>
      <c r="M555" s="292">
        <v>0</v>
      </c>
      <c r="N555" s="292"/>
      <c r="O555" s="292"/>
      <c r="P555" s="292"/>
      <c r="Q555" s="292">
        <f>Q554</f>
        <v>12</v>
      </c>
      <c r="R555" s="292">
        <v>2</v>
      </c>
      <c r="S555" s="292">
        <v>2</v>
      </c>
      <c r="T555" s="292">
        <v>2</v>
      </c>
      <c r="U555" s="292">
        <v>2</v>
      </c>
      <c r="V555" s="292">
        <v>2</v>
      </c>
      <c r="W555" s="292">
        <v>2</v>
      </c>
      <c r="X555" s="292">
        <v>0</v>
      </c>
      <c r="Y555" s="292">
        <v>0</v>
      </c>
      <c r="Z555" s="292">
        <v>0</v>
      </c>
      <c r="AA555" s="292">
        <v>0</v>
      </c>
      <c r="AB555" s="292"/>
      <c r="AC555" s="292"/>
      <c r="AD555" s="292"/>
      <c r="AE555" s="407">
        <f>AE554</f>
        <v>1</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hidden="1"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hidden="1"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idden="1" outlineLevel="1">
      <c r="A558" s="521"/>
      <c r="B558" s="427" t="s">
        <v>306</v>
      </c>
      <c r="C558" s="288" t="s">
        <v>162</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idden="1" outlineLevel="1">
      <c r="A561" s="521"/>
      <c r="B561" s="427" t="s">
        <v>306</v>
      </c>
      <c r="C561" s="288" t="s">
        <v>162</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idden="1" outlineLevel="1">
      <c r="A564" s="521"/>
      <c r="B564" s="427" t="s">
        <v>306</v>
      </c>
      <c r="C564" s="288" t="s">
        <v>162</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idden="1" outlineLevel="1">
      <c r="A567" s="521"/>
      <c r="B567" s="427" t="s">
        <v>306</v>
      </c>
      <c r="C567" s="288" t="s">
        <v>162</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idden="1" outlineLevel="1">
      <c r="A570" s="521"/>
      <c r="B570" s="427" t="s">
        <v>306</v>
      </c>
      <c r="C570" s="288" t="s">
        <v>162</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idden="1" outlineLevel="1">
      <c r="A572" s="521">
        <v>49</v>
      </c>
      <c r="B572" s="509" t="s">
        <v>31</v>
      </c>
      <c r="C572" s="288" t="s">
        <v>25</v>
      </c>
      <c r="D572" s="292"/>
      <c r="E572" s="292"/>
      <c r="F572" s="292"/>
      <c r="G572" s="292"/>
      <c r="H572" s="292"/>
      <c r="I572" s="292"/>
      <c r="J572" s="292"/>
      <c r="K572" s="292"/>
      <c r="L572" s="292"/>
      <c r="M572" s="292"/>
      <c r="N572" s="292"/>
      <c r="O572" s="292"/>
      <c r="P572" s="292"/>
      <c r="Q572" s="292">
        <v>12</v>
      </c>
      <c r="R572" s="292">
        <v>1030.32</v>
      </c>
      <c r="S572" s="292">
        <v>2034.82</v>
      </c>
      <c r="T572" s="292">
        <v>2024.76</v>
      </c>
      <c r="U572" s="292">
        <v>2024.76</v>
      </c>
      <c r="V572" s="292">
        <v>2024.76</v>
      </c>
      <c r="W572" s="292"/>
      <c r="X572" s="292"/>
      <c r="Y572" s="292"/>
      <c r="Z572" s="292"/>
      <c r="AA572" s="292"/>
      <c r="AB572" s="292"/>
      <c r="AC572" s="292"/>
      <c r="AD572" s="292"/>
      <c r="AE572" s="422"/>
      <c r="AF572" s="406"/>
      <c r="AG572" s="406"/>
      <c r="AH572" s="406"/>
      <c r="AI572" s="406"/>
      <c r="AJ572" s="406"/>
      <c r="AK572" s="406">
        <v>1</v>
      </c>
      <c r="AL572" s="411"/>
      <c r="AM572" s="411"/>
      <c r="AN572" s="411"/>
      <c r="AO572" s="411"/>
      <c r="AP572" s="411"/>
      <c r="AQ572" s="411"/>
      <c r="AR572" s="411"/>
      <c r="AS572" s="293">
        <f>SUM(AE572:AR572)</f>
        <v>1</v>
      </c>
    </row>
    <row r="573" spans="1:45" hidden="1" outlineLevel="1">
      <c r="A573" s="521"/>
      <c r="B573" s="427" t="s">
        <v>306</v>
      </c>
      <c r="C573" s="288" t="s">
        <v>162</v>
      </c>
      <c r="D573" s="292"/>
      <c r="E573" s="292"/>
      <c r="F573" s="292"/>
      <c r="G573" s="292"/>
      <c r="H573" s="292"/>
      <c r="I573" s="292"/>
      <c r="J573" s="292"/>
      <c r="K573" s="292"/>
      <c r="L573" s="292"/>
      <c r="M573" s="292"/>
      <c r="N573" s="292"/>
      <c r="O573" s="292"/>
      <c r="P573" s="292"/>
      <c r="Q573" s="292">
        <f>Q572</f>
        <v>12</v>
      </c>
      <c r="R573" s="292">
        <v>-0.35</v>
      </c>
      <c r="S573" s="292">
        <v>-301.72000000000003</v>
      </c>
      <c r="T573" s="292">
        <v>-300.33</v>
      </c>
      <c r="U573" s="292">
        <v>-308.95</v>
      </c>
      <c r="V573" s="292">
        <v>-317.52999999999997</v>
      </c>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1</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ollapsed="1">
      <c r="B575" s="324" t="s">
        <v>290</v>
      </c>
      <c r="C575" s="326"/>
      <c r="D575" s="326">
        <f>SUM(D418:D573)</f>
        <v>141393331</v>
      </c>
      <c r="E575" s="326"/>
      <c r="F575" s="326"/>
      <c r="G575" s="326"/>
      <c r="H575" s="326"/>
      <c r="I575" s="326"/>
      <c r="J575" s="326"/>
      <c r="K575" s="326"/>
      <c r="L575" s="326"/>
      <c r="M575" s="326"/>
      <c r="N575" s="326"/>
      <c r="O575" s="326"/>
      <c r="P575" s="326"/>
      <c r="Q575" s="326"/>
      <c r="R575" s="326">
        <f>SUM(R418:R573)</f>
        <v>18432.350000000002</v>
      </c>
      <c r="S575" s="326"/>
      <c r="T575" s="326"/>
      <c r="U575" s="326"/>
      <c r="V575" s="326"/>
      <c r="W575" s="326"/>
      <c r="X575" s="326"/>
      <c r="Y575" s="326"/>
      <c r="Z575" s="326"/>
      <c r="AA575" s="326"/>
      <c r="AB575" s="326"/>
      <c r="AC575" s="326"/>
      <c r="AD575" s="326"/>
      <c r="AE575" s="326">
        <f>IF(AE416="kWh",SUMPRODUCT(D418:D573,AE418:AE573))</f>
        <v>69094308</v>
      </c>
      <c r="AF575" s="326">
        <f>IF(AF416="kWh",SUMPRODUCT(D418:D573,AF418:AF573))</f>
        <v>12631668.119999999</v>
      </c>
      <c r="AG575" s="326">
        <f>IF(AG416="kw",SUMPRODUCT(Q418:Q573,R418:R573,AG418:AG573),SUMPRODUCT(D418:D573,AG418:AG573))</f>
        <v>81033.349199999997</v>
      </c>
      <c r="AH575" s="326">
        <f>IF(AH416="kw",SUMPRODUCT(Q418:Q573,R418:R573,AH418:AH573),SUMPRODUCT(D418:D573,AH418:AH573))</f>
        <v>11987.468400000002</v>
      </c>
      <c r="AI575" s="326">
        <f>IF(AI416="kw",SUMPRODUCT(Q418:Q573,R418:R573,AI418:AI573),SUMPRODUCT(D418:D573,AI418:AI573))</f>
        <v>13369.641600000001</v>
      </c>
      <c r="AJ575" s="326">
        <f>IF(AJ416="kw",SUMPRODUCT(Q418:Q573,R418:R573,AJ418:AJ573),SUMPRODUCT(D418:D573,AJ418:AJ573))</f>
        <v>0</v>
      </c>
      <c r="AK575" s="326">
        <f>IF(AK416="kw",SUMPRODUCT(Q418:Q573,R418:R573,AK418:AK573),SUMPRODUCT(D418:D573,AK418:AK573))</f>
        <v>12359.64</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291</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Threshold'!$B$101:$Q$119,9,FALSE)</f>
        <v>28574000</v>
      </c>
      <c r="AF576" s="388">
        <f>HLOOKUP(AF415,'2. LRAMVA Threshold'!$B$101:$Q$112,9,FALSE)</f>
        <v>18627000</v>
      </c>
      <c r="AG576" s="388">
        <f>HLOOKUP(AG225,'2. LRAMVA Threshold'!$B$101:$Q$112,9,FALSE)</f>
        <v>332763</v>
      </c>
      <c r="AH576" s="388">
        <f>HLOOKUP(AH225,'2. LRAMVA Threshold'!$B$101:$Q$112,9,FALSE)</f>
        <v>0</v>
      </c>
      <c r="AI576" s="388">
        <f>HLOOKUP(AI225,'2. LRAMVA Threshold'!$B$101:$Q$112,9,FALSE)</f>
        <v>0</v>
      </c>
      <c r="AJ576" s="388">
        <f>HLOOKUP(AJ225,'2. LRAMVA Threshold'!$B$101:$Q$112,9,FALSE)</f>
        <v>0</v>
      </c>
      <c r="AK576" s="388">
        <f>HLOOKUP(AK225,'2. LRAMVA Threshold'!$B$101:$Q$112,9,FALSE)</f>
        <v>0</v>
      </c>
      <c r="AL576" s="388">
        <f>HLOOKUP(AL225,'2. LRAMVA Threshold'!$B$101:$Q$112,9,FALSE)</f>
        <v>0</v>
      </c>
      <c r="AM576" s="388">
        <f>HLOOKUP(AM225,'2. LRAMVA Threshold'!$B$101:$Q$112,9,FALSE)</f>
        <v>0</v>
      </c>
      <c r="AN576" s="388">
        <f>HLOOKUP(AN225,'2. LRAMVA Threshold'!$B$101:$Q$112,9,FALSE)</f>
        <v>0</v>
      </c>
      <c r="AO576" s="388">
        <f>HLOOKUP(AO225,'2. LRAMVA Threshold'!$B$101:$Q$112,9,FALSE)</f>
        <v>0</v>
      </c>
      <c r="AP576" s="388">
        <f>HLOOKUP(AP225,'2. LRAMVA Threshold'!$B$101:$Q$112,9,FALSE)</f>
        <v>0</v>
      </c>
      <c r="AQ576" s="388">
        <f>HLOOKUP(AQ225,'2. LRAMVA Threshold'!$B$101:$Q$112,9,FALSE)</f>
        <v>0</v>
      </c>
      <c r="AR576" s="388">
        <f>HLOOKUP(AR225,'2. LRAMVA Threshold'!$B$101:$Q$112,9,FALSE)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292</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0">
        <f>HLOOKUP(AE$35,'3.  Distribution Rates'!$C$122:$P$135,9,FALSE)</f>
        <v>1.5100000000000001E-2</v>
      </c>
      <c r="AF578" s="820">
        <f>HLOOKUP(AF$35,'3.  Distribution Rates'!$C$122:$P$135,9,FALSE)</f>
        <v>2.2700000000000001E-2</v>
      </c>
      <c r="AG578" s="338">
        <f>HLOOKUP(AG$35,'3.  Distribution Rates'!$C$122:$P$135,9,FALSE)</f>
        <v>4.3244999999999996</v>
      </c>
      <c r="AH578" s="338">
        <f>HLOOKUP(AH$35,'3.  Distribution Rates'!$C$122:$P$135,9,FALSE)</f>
        <v>3.9180999999999999</v>
      </c>
      <c r="AI578" s="338">
        <f>HLOOKUP(AI$35,'3.  Distribution Rates'!$C$122:$P$135,9,FALSE)</f>
        <v>3.7199</v>
      </c>
      <c r="AJ578" s="338">
        <f>HLOOKUP(AJ$35,'3.  Distribution Rates'!$C$122:$P$135,9,FALSE)</f>
        <v>2.2599999999999999E-2</v>
      </c>
      <c r="AK578" s="338">
        <f>HLOOKUP(AK$35,'3.  Distribution Rates'!$C$122:$P$135,9,FALSE)</f>
        <v>5.6501000000000001</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293</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c r="B580" s="321" t="s">
        <v>294</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c r="B581" s="321" t="s">
        <v>295</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c r="B582" s="321" t="s">
        <v>296</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LRAM'!AM551*AE578</f>
        <v>0</v>
      </c>
      <c r="AF582" s="374">
        <f>'4.  2011-2014 LRAM'!AN551*AF578</f>
        <v>0</v>
      </c>
      <c r="AG582" s="374">
        <f>'4.  2011-2014 LRAM'!AO551*AG578</f>
        <v>0</v>
      </c>
      <c r="AH582" s="374">
        <f>'4.  2011-2014 LRAM'!AP551*AH578</f>
        <v>0</v>
      </c>
      <c r="AI582" s="374">
        <f>'4.  2011-2014 LRAM'!AQ551*AI578</f>
        <v>0</v>
      </c>
      <c r="AJ582" s="374">
        <f>'4.  2011-2014 LRAM'!AR551*AJ578</f>
        <v>0</v>
      </c>
      <c r="AK582" s="374">
        <f>'4.  2011-2014 LRAM'!AS551*AK578</f>
        <v>0</v>
      </c>
      <c r="AL582" s="374">
        <f>'4.  2011-2014 LRAM'!AT551*AL578</f>
        <v>0</v>
      </c>
      <c r="AM582" s="374">
        <f>'4.  2011-2014 LRAM'!AU551*AM578</f>
        <v>0</v>
      </c>
      <c r="AN582" s="374">
        <f>'4.  2011-2014 LRAM'!AV551*AN578</f>
        <v>0</v>
      </c>
      <c r="AO582" s="374">
        <f>'4.  2011-2014 LRAM'!AW551*AO578</f>
        <v>0</v>
      </c>
      <c r="AP582" s="374">
        <f>'4.  2011-2014 LRAM'!AX551*AP578</f>
        <v>0</v>
      </c>
      <c r="AQ582" s="374">
        <f>'4.  2011-2014 LRAM'!AY551*AQ578</f>
        <v>0</v>
      </c>
      <c r="AR582" s="374">
        <f>'4.  2011-2014 LRAM'!AZ551*AR578</f>
        <v>0</v>
      </c>
      <c r="AS582" s="615">
        <f t="shared" si="1720"/>
        <v>0</v>
      </c>
    </row>
    <row r="583" spans="2:45">
      <c r="B583" s="321" t="s">
        <v>297</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293172.75140000001</v>
      </c>
      <c r="AF583" s="374">
        <f t="shared" ref="AF583:AR583" si="1721">AF209*AF578</f>
        <v>219217.97186925</v>
      </c>
      <c r="AG583" s="374">
        <f t="shared" si="1721"/>
        <v>295334.92938599997</v>
      </c>
      <c r="AH583" s="374">
        <f t="shared" si="1721"/>
        <v>67984.962301679989</v>
      </c>
      <c r="AI583" s="374">
        <f t="shared" si="1721"/>
        <v>45872.464660080004</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921583.07961700996</v>
      </c>
    </row>
    <row r="584" spans="2:45">
      <c r="B584" s="321" t="s">
        <v>298</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526539.89919999999</v>
      </c>
      <c r="AF584" s="374">
        <f t="shared" ref="AF584:AR584" si="1722">AF399*AF578</f>
        <v>210533.40513150004</v>
      </c>
      <c r="AG584" s="374">
        <f t="shared" si="1722"/>
        <v>265261.05384659994</v>
      </c>
      <c r="AH584" s="374">
        <f t="shared" si="1722"/>
        <v>32579.79765792</v>
      </c>
      <c r="AI584" s="374">
        <f t="shared" si="1722"/>
        <v>36158.820730559994</v>
      </c>
      <c r="AJ584" s="374">
        <f t="shared" si="1722"/>
        <v>0</v>
      </c>
      <c r="AK584" s="374">
        <f t="shared" si="1722"/>
        <v>46865.545463999995</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1117938.5220305801</v>
      </c>
    </row>
    <row r="585" spans="2:45">
      <c r="B585" s="321" t="s">
        <v>299</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1043324.0508000001</v>
      </c>
      <c r="AF585" s="374">
        <f t="shared" ref="AF585:AR585" si="1723">AF575*AF578</f>
        <v>286738.866324</v>
      </c>
      <c r="AG585" s="374">
        <f t="shared" si="1723"/>
        <v>350428.71861539996</v>
      </c>
      <c r="AH585" s="374">
        <f t="shared" si="1723"/>
        <v>46968.099938040003</v>
      </c>
      <c r="AI585" s="374">
        <f t="shared" si="1723"/>
        <v>49733.729787840006</v>
      </c>
      <c r="AJ585" s="374">
        <f t="shared" si="1723"/>
        <v>0</v>
      </c>
      <c r="AK585" s="374">
        <f t="shared" si="1723"/>
        <v>69833.201963999993</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1847026.66742928</v>
      </c>
    </row>
    <row r="586" spans="2:45" ht="15.75">
      <c r="B586" s="346" t="s">
        <v>300</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1863036.7014000001</v>
      </c>
      <c r="AF586" s="343">
        <f>SUM(AF579:AF585)</f>
        <v>716490.2433247501</v>
      </c>
      <c r="AG586" s="343">
        <f t="shared" ref="AG586:AI586" si="1724">SUM(AG579:AG585)</f>
        <v>911024.70184799982</v>
      </c>
      <c r="AH586" s="343">
        <f t="shared" si="1724"/>
        <v>147532.85989764001</v>
      </c>
      <c r="AI586" s="343">
        <f t="shared" si="1724"/>
        <v>131765.01517848001</v>
      </c>
      <c r="AJ586" s="343">
        <f>SUM(AJ579:AJ585)</f>
        <v>0</v>
      </c>
      <c r="AK586" s="343">
        <f>SUM(AK579:AK585)</f>
        <v>116698.74742799999</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3886548.2690768698</v>
      </c>
    </row>
    <row r="587" spans="2:45" ht="15.75">
      <c r="B587" s="346" t="s">
        <v>301</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431467.4</v>
      </c>
      <c r="AF587" s="344">
        <f t="shared" ref="AF587:AK587" si="1726">AF576*AF578</f>
        <v>422832.9</v>
      </c>
      <c r="AG587" s="344">
        <f t="shared" si="1726"/>
        <v>1439033.5935</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2293333.8935000002</v>
      </c>
    </row>
    <row r="588" spans="2:45" ht="15.75">
      <c r="B588" s="346" t="s">
        <v>302</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1593214.3755768696</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303</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54644254</v>
      </c>
      <c r="AF590" s="288">
        <f>SUMPRODUCT($E$418:$E$573,AF418:AF573)</f>
        <v>12602488.139999999</v>
      </c>
      <c r="AG590" s="288">
        <f>IF(AG416="kw",SUMPRODUCT($Q$418:$Q$573,$S$418:$S$573,AG418:AG573),SUMPRODUCT($E$418:$E$573,AG418:AG573))</f>
        <v>81575.881199999989</v>
      </c>
      <c r="AH590" s="288">
        <f t="shared" ref="AH590:AR590" si="1728">IF(AH416="kw",SUMPRODUCT($Q$418:$Q$573,$S$418:$S$573,AH418:AH573),SUMPRODUCT($E$418:$E$573,AH418:AH573))</f>
        <v>12016.442400000002</v>
      </c>
      <c r="AI590" s="288">
        <f t="shared" si="1728"/>
        <v>13477.587600000001</v>
      </c>
      <c r="AJ590" s="288">
        <f t="shared" si="1728"/>
        <v>0</v>
      </c>
      <c r="AK590" s="288">
        <f t="shared" si="1728"/>
        <v>20797.2</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304</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54644254</v>
      </c>
      <c r="AF591" s="288">
        <f>SUMPRODUCT($F$418:$F$573,AF418:AF573)</f>
        <v>12597441.119999999</v>
      </c>
      <c r="AG591" s="288">
        <f>IF(AG416="kw",SUMPRODUCT($Q$418:$Q$573,$T$418:$T$573,AG418:AG573),SUMPRODUCT($F$418:$F$573,AG419:AG574))</f>
        <v>81533.716560000001</v>
      </c>
      <c r="AH591" s="288">
        <f t="shared" ref="AH591:AR591" si="1729">IF(AH416="kw",SUMPRODUCT($Q$418:$Q$573,$T$418:$T$573,AH418:AH573),SUMPRODUCT($F$418:$F$573,AH419:AH574))</f>
        <v>12010.161840000001</v>
      </c>
      <c r="AI591" s="288">
        <f t="shared" si="1729"/>
        <v>13470.974400000001</v>
      </c>
      <c r="AJ591" s="288">
        <f t="shared" si="1729"/>
        <v>0</v>
      </c>
      <c r="AK591" s="288">
        <f t="shared" si="1729"/>
        <v>20693.16</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305</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53560957</v>
      </c>
      <c r="AF592" s="288">
        <f>SUMPRODUCT($G$418:$G$573,AF418:AF573)</f>
        <v>9525313.2599999998</v>
      </c>
      <c r="AG592" s="288">
        <f>IF(AG416="kw",SUMPRODUCT($Q$418:$Q$573,$U$418:$U$573,AG418:AG573),SUMPRODUCT($G$418:$G$573,AG418:AG573))</f>
        <v>66124.426319999999</v>
      </c>
      <c r="AH592" s="288">
        <f t="shared" ref="AH592:AR592" si="1730">IF(AH416="kw",SUMPRODUCT($Q$418:$Q$573,$U$418:$U$573,AH418:AH573),SUMPRODUCT($G$418:$G$573,AH418:AH573))</f>
        <v>9671.8600800000022</v>
      </c>
      <c r="AI592" s="288">
        <f t="shared" si="1730"/>
        <v>11284.2624</v>
      </c>
      <c r="AJ592" s="288">
        <f t="shared" si="1730"/>
        <v>0</v>
      </c>
      <c r="AK592" s="288">
        <f t="shared" si="1730"/>
        <v>20589.72</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831</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53560957</v>
      </c>
      <c r="AF593" s="288">
        <f>SUMPRODUCT($H$418:$H$573,AF418:AF573)</f>
        <v>9471731.7599999998</v>
      </c>
      <c r="AG593" s="288">
        <f>IF(AG416="kw",SUMPRODUCT($Q$418:$Q$573,$V$418:$V$573,AG418:AG573),SUMPRODUCT($H$418:$H$573,AG418:AG573))</f>
        <v>66118.34255999999</v>
      </c>
      <c r="AH593" s="288">
        <f t="shared" ref="AH593:AR593" si="1731">IF(AH416="kw",SUMPRODUCT($Q$418:$Q$573,$V$418:$V$573,AH418:AH573),SUMPRODUCT($H$418:$H$573,AH418:AH573))</f>
        <v>9669.3038400000005</v>
      </c>
      <c r="AI593" s="288">
        <f t="shared" si="1731"/>
        <v>11284.2624</v>
      </c>
      <c r="AJ593" s="288">
        <f t="shared" si="1731"/>
        <v>0</v>
      </c>
      <c r="AK593" s="288">
        <f t="shared" si="1731"/>
        <v>20486.759999999998</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846</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53560957</v>
      </c>
      <c r="AF594" s="288">
        <f>SUMPRODUCT($I$418:$I$573,AF418:AF573)</f>
        <v>8597927.3399999999</v>
      </c>
      <c r="AG594" s="288">
        <f>IF(AG416="kw",SUMPRODUCT($Q$418:$Q$573,$W$418:$W$573,AG418:AG573),SUMPRODUCT($I$418:$I$573,AG418:AG573))</f>
        <v>58591.23936</v>
      </c>
      <c r="AH594" s="288">
        <f t="shared" ref="AH594:AR594" si="1732">IF(AH416="kw",SUMPRODUCT($Q$418:$Q$573,$W$418:$W$573,AH418:AH573),SUMPRODUCT($I$418:$I$573,AH418:AH573))</f>
        <v>8575.2314399999996</v>
      </c>
      <c r="AI594" s="288">
        <f t="shared" si="1732"/>
        <v>9949.7027999999991</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847</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53541131</v>
      </c>
      <c r="AF595" s="288">
        <f>SUMPRODUCT($J$418:$J$573,AF418:AF573)</f>
        <v>8111114.6399999997</v>
      </c>
      <c r="AG595" s="288">
        <f>IF(AG416="kw",SUMPRODUCT($Q$418:$Q$573,$X$418:$X$573,AG418:AG573),SUMPRODUCT($J$418:$J$573,AG418:AG573))</f>
        <v>50606.988000000005</v>
      </c>
      <c r="AH595" s="288">
        <f t="shared" ref="AH595:AR595" si="1733">IF(AH416="kw",SUMPRODUCT($Q$418:$Q$573,$X$418:$X$573,AH418:AH573),SUMPRODUCT($J$418:$J$573,AH418:AH573))</f>
        <v>7398.7319999999991</v>
      </c>
      <c r="AI595" s="288">
        <f t="shared" si="1733"/>
        <v>8620.08</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848</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53540177</v>
      </c>
      <c r="AF596" s="288">
        <f>SUMPRODUCT($K$418:$K$573,AF418:AF573)</f>
        <v>8045665.7399999993</v>
      </c>
      <c r="AG596" s="288">
        <f>IF(AG416="kw",SUMPRODUCT($Q$418:$Q$573,$Y$418:$Y$573,AG419:AG574),SUMPRODUCT($K$418:$K$573,AG419:AG574))</f>
        <v>50594.388000000006</v>
      </c>
      <c r="AH596" s="288">
        <f>IF(AH416="kw",SUMPRODUCT($Q$418:$Q$573,$Y$418:$Y$573,AH418:AH573),SUMPRODUCT($K$418:$K$573,AH418:AH573))</f>
        <v>7393.3319999999994</v>
      </c>
      <c r="AI596" s="288">
        <f>IF(AI416="kw",SUMPRODUCT($Q$418:$Q$573,$Y$418:$Y$573,AI418:AI573),SUMPRODUCT($K$418:$K$573,AI418:AI573))</f>
        <v>8620.08</v>
      </c>
      <c r="AJ596" s="288">
        <f t="shared" ref="AJ596:AR596" si="1734">IF(AJ417="kw",SUMPRODUCT($Q$418:$Q$573,$Y$418:$Y$573,AJ419:AJ574),SUMPRODUCT($K$418:$K$573,AJ419:AJ574))</f>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849</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53540177</v>
      </c>
      <c r="AF597" s="288">
        <f>SUMPRODUCT($L$418:$L$573,AF418:AF573)</f>
        <v>7888098.5999999996</v>
      </c>
      <c r="AG597" s="288">
        <f>IF(AG416="kw",SUMPRODUCT($Q$418:$Q$573,$Z$418:$Z$573,AG419:AG574),SUMPRODUCT($L$418:$L$573,AG419:AG574))</f>
        <v>50526.347999999998</v>
      </c>
      <c r="AH597" s="288">
        <f>IF(AH416="kw",SUMPRODUCT($Q$418:$Q$573,$Y$418:$Y$573,AH418:AH573),SUMPRODUCT($K$418:$K$573,AH418:AH573))</f>
        <v>7393.3319999999994</v>
      </c>
      <c r="AI597" s="288">
        <f>IF(AI416="kw",SUMPRODUCT($Q$418:$Q$573,$Z$418:$Z$573,AI418:AI573),SUMPRODUCT($L$418:$L$573,AI418:AI573))</f>
        <v>8610.84</v>
      </c>
      <c r="AJ597" s="288">
        <f t="shared" ref="AJ597:AR597" si="1735">IF(AJ417="kw",SUMPRODUCT($Q$418:$Q$573,$Z$418:$Z$573,AJ419:AJ574),SUMPRODUCT($L$418:$L$573,AJ419:AJ574))</f>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850</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53478350</v>
      </c>
      <c r="AF598" s="288">
        <f>SUMPRODUCT($M$418:$M$573,AF418:AF573)</f>
        <v>7843361.9399999995</v>
      </c>
      <c r="AG598" s="288">
        <f>IF(AG416="kw",SUMPRODUCT($Q$418:$Q$573,$Z$418:$Z$573,AG418:AG573),SUMPRODUCT($L$418:$L$573,AG418:AG573))</f>
        <v>50526.347999999998</v>
      </c>
      <c r="AH598" s="288">
        <f>IF(AH416="kw",SUMPRODUCT($Q$418:$Q$573,$Y$418:$Y$573,AH418:AH573),SUMPRODUCT($K$418:$K$573,AH418:AH573))</f>
        <v>7393.3319999999994</v>
      </c>
      <c r="AI598" s="288">
        <f>IF(AI416="kw",SUMPRODUCT($Q$418:$Q$573,$Z$418:$Z$573,AI418:AI573),SUMPRODUCT($L$418:$L$573,AI418:AI573))</f>
        <v>8610.84</v>
      </c>
      <c r="AJ598" s="288">
        <f>IF(AJ417="kw",SUMPRODUCT($Q$418:$Q$573,$AA$418:$AA$573,AG422AG425:AJ419:AJ574),SUMPRODUCT($M$418:$M$573,AJ419:AJ574))</f>
        <v>0</v>
      </c>
      <c r="AK598" s="288">
        <f>IF(AK417="kw",SUMPRODUCT($Q$418:$Q$573,$AA$418:$AA$573,AG422AG425:AK419:AK574),SUMPRODUCT($M$418:$M$573,AK419:AK574))</f>
        <v>0</v>
      </c>
      <c r="AL598" s="288">
        <f>IF(AL417="kw",SUMPRODUCT($Q$418:$Q$573,$AA$418:$AA$573,AG422AG425:AL419:AL574),SUMPRODUCT($M$418:$M$573,AL419:AL574))</f>
        <v>0</v>
      </c>
      <c r="AM598" s="288">
        <f>IF(AM417="kw",SUMPRODUCT($Q$418:$Q$573,$AA$418:$AA$573,AG422AG425:AM419:AM574),SUMPRODUCT($M$418:$M$573,AM419:AM574))</f>
        <v>0</v>
      </c>
      <c r="AN598" s="288">
        <f>IF(AN417="kw",SUMPRODUCT($Q$418:$Q$573,$AA$418:$AA$573,AG422AG425:AN419:AN574),SUMPRODUCT($M$418:$M$573,AN419:AN574))</f>
        <v>0</v>
      </c>
      <c r="AO598" s="288">
        <f>IF(AO417="kw",SUMPRODUCT($Q$418:$Q$573,$AA$418:$AA$573,AG422AG425:AO419:AO574),SUMPRODUCT($M$418:$M$573,AO419:AO574))</f>
        <v>0</v>
      </c>
      <c r="AP598" s="288">
        <f>IF(AP417="kw",SUMPRODUCT($Q$418:$Q$573,$AA$418:$AA$573,AG422AG425:AP419:AP574),SUMPRODUCT($M$418:$M$573,AP419:AP574))</f>
        <v>0</v>
      </c>
      <c r="AQ598" s="288">
        <f>IF(AQ417="kw",SUMPRODUCT($Q$418:$Q$573,$AA$418:$AA$573,AG422AG425:AQ419:AQ574),SUMPRODUCT($M$418:$M$573,AQ419:AQ574))</f>
        <v>0</v>
      </c>
      <c r="AR598" s="288">
        <f>IF(AR417="kw",SUMPRODUCT($Q$418:$Q$573,$AA$418:$AA$573,AG422AG425:AR419:AR574),SUMPRODUCT($M$418:$M$573,AR419:AR574))</f>
        <v>0</v>
      </c>
      <c r="AS598" s="334"/>
    </row>
    <row r="599" spans="1:45">
      <c r="B599" s="436" t="s">
        <v>851</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1">
        <f>IF(AG417="kw",SUMPRODUCT($Q$418:$Q$573,$AB$418:$AB$573,AG419:AG574),SUMPRODUCT($N$418:$N$573,AG419:AG574))</f>
        <v>0</v>
      </c>
      <c r="AH599" s="821">
        <f t="shared" ref="AH599:AR599" si="1736">IF(AH417="kw",SUMPRODUCT($Q$418:$Q$573,$AB$418:$AB$573,AH419:AH574),SUMPRODUCT($N$418:$N$573,AH419:AH574))</f>
        <v>0</v>
      </c>
      <c r="AI599" s="821">
        <f t="shared" si="1736"/>
        <v>0</v>
      </c>
      <c r="AJ599" s="821">
        <f t="shared" si="1736"/>
        <v>0</v>
      </c>
      <c r="AK599" s="821">
        <f t="shared" si="1736"/>
        <v>0</v>
      </c>
      <c r="AL599" s="821">
        <f t="shared" si="1736"/>
        <v>0</v>
      </c>
      <c r="AM599" s="821">
        <f t="shared" si="1736"/>
        <v>0</v>
      </c>
      <c r="AN599" s="821">
        <f t="shared" si="1736"/>
        <v>0</v>
      </c>
      <c r="AO599" s="821">
        <f t="shared" si="1736"/>
        <v>0</v>
      </c>
      <c r="AP599" s="821">
        <f t="shared" si="1736"/>
        <v>0</v>
      </c>
      <c r="AQ599" s="821">
        <f t="shared" si="1736"/>
        <v>0</v>
      </c>
      <c r="AR599" s="821">
        <f t="shared" si="1736"/>
        <v>0</v>
      </c>
      <c r="AS599" s="382"/>
    </row>
    <row r="600" spans="1:45" ht="22.5" customHeight="1">
      <c r="B600" s="364" t="s">
        <v>581</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307</v>
      </c>
      <c r="C603" s="278"/>
      <c r="D603" s="579" t="s">
        <v>521</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36" t="s">
        <v>210</v>
      </c>
      <c r="C604" s="938" t="s">
        <v>33</v>
      </c>
      <c r="D604" s="281" t="s">
        <v>419</v>
      </c>
      <c r="E604" s="750" t="s">
        <v>208</v>
      </c>
      <c r="F604" s="751"/>
      <c r="G604" s="751"/>
      <c r="H604" s="751"/>
      <c r="I604" s="751"/>
      <c r="J604" s="751"/>
      <c r="K604" s="751"/>
      <c r="L604" s="751"/>
      <c r="M604" s="752"/>
      <c r="N604" s="742"/>
      <c r="O604" s="742"/>
      <c r="P604" s="742"/>
      <c r="Q604" s="945" t="s">
        <v>212</v>
      </c>
      <c r="R604" s="281" t="s">
        <v>420</v>
      </c>
      <c r="S604" s="942" t="s">
        <v>211</v>
      </c>
      <c r="T604" s="943"/>
      <c r="U604" s="943"/>
      <c r="V604" s="943"/>
      <c r="W604" s="943"/>
      <c r="X604" s="943"/>
      <c r="Y604" s="943"/>
      <c r="Z604" s="943"/>
      <c r="AA604" s="943"/>
      <c r="AB604" s="943"/>
      <c r="AC604" s="943"/>
      <c r="AD604" s="950"/>
      <c r="AE604" s="942" t="s">
        <v>241</v>
      </c>
      <c r="AF604" s="943"/>
      <c r="AG604" s="943"/>
      <c r="AH604" s="943"/>
      <c r="AI604" s="943"/>
      <c r="AJ604" s="943"/>
      <c r="AK604" s="943"/>
      <c r="AL604" s="943"/>
      <c r="AM604" s="943"/>
      <c r="AN604" s="943"/>
      <c r="AO604" s="943"/>
      <c r="AP604" s="943"/>
      <c r="AQ604" s="943"/>
      <c r="AR604" s="943"/>
      <c r="AS604" s="944"/>
    </row>
    <row r="605" spans="1:45" ht="68.25" customHeight="1">
      <c r="B605" s="937"/>
      <c r="C605" s="939"/>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46"/>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 TO 1,499 KW</v>
      </c>
      <c r="AH605" s="282" t="str">
        <f>'1.  LRAMVA Summary'!$G$53</f>
        <v>GS 1,500 TO 4,999</v>
      </c>
      <c r="AI605" s="282" t="str">
        <f>'1.  LRAMVA Summary'!$H$53</f>
        <v>Large User</v>
      </c>
      <c r="AJ605" s="282" t="str">
        <f>'1.  LRAMVA Summary'!$I$53</f>
        <v>Unmetered Scattered Load</v>
      </c>
      <c r="AK605" s="282" t="str">
        <f>'1.  LRAMVA Summary'!$J$53</f>
        <v>Streetlighting</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499</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t="str">
        <f>'1.  LRAMVA Summary'!$I$54</f>
        <v>kWh</v>
      </c>
      <c r="AK606" s="288" t="str">
        <f>'1.  LRAMVA Summary'!$J$54</f>
        <v>kW</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hidden="1" outlineLevel="1">
      <c r="A607" s="521"/>
      <c r="B607" s="493" t="s">
        <v>492</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idden="1"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hidden="1" outlineLevel="1">
      <c r="A609" s="521"/>
      <c r="B609" s="291" t="s">
        <v>308</v>
      </c>
      <c r="C609" s="288" t="s">
        <v>162</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hidden="1" outlineLevel="1">
      <c r="A610" s="521"/>
      <c r="B610" s="295"/>
      <c r="C610" s="296"/>
      <c r="D610" s="296"/>
      <c r="E610" s="296"/>
      <c r="F610" s="296"/>
      <c r="G610" s="296"/>
      <c r="H610" s="296"/>
      <c r="I610" s="296"/>
      <c r="J610" s="743"/>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idden="1"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idden="1" outlineLevel="1">
      <c r="A612" s="521"/>
      <c r="B612" s="291" t="s">
        <v>308</v>
      </c>
      <c r="C612" s="288" t="s">
        <v>162</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hidden="1"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idden="1"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idden="1" outlineLevel="1">
      <c r="A615" s="521"/>
      <c r="B615" s="291" t="s">
        <v>308</v>
      </c>
      <c r="C615" s="288" t="s">
        <v>162</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hidden="1"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idden="1" outlineLevel="1">
      <c r="A617" s="521">
        <v>4</v>
      </c>
      <c r="B617" s="509" t="s">
        <v>656</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idden="1" outlineLevel="1">
      <c r="A618" s="521"/>
      <c r="B618" s="291" t="s">
        <v>308</v>
      </c>
      <c r="C618" s="288" t="s">
        <v>162</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hidden="1"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idden="1" outlineLevel="1">
      <c r="A621" s="521"/>
      <c r="B621" s="291" t="s">
        <v>308</v>
      </c>
      <c r="C621" s="288" t="s">
        <v>162</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hidden="1"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hidden="1" outlineLevel="1">
      <c r="A623" s="521"/>
      <c r="B623" s="316" t="s">
        <v>493</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idden="1"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idden="1" outlineLevel="1">
      <c r="A625" s="521"/>
      <c r="B625" s="291" t="s">
        <v>308</v>
      </c>
      <c r="C625" s="288" t="s">
        <v>162</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hidden="1"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hidden="1"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idden="1" outlineLevel="1">
      <c r="A628" s="521"/>
      <c r="B628" s="291" t="s">
        <v>308</v>
      </c>
      <c r="C628" s="288" t="s">
        <v>162</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hidden="1"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idden="1"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idden="1" outlineLevel="1">
      <c r="A631" s="521"/>
      <c r="B631" s="291" t="s">
        <v>308</v>
      </c>
      <c r="C631" s="288" t="s">
        <v>162</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hidden="1"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idden="1"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idden="1" outlineLevel="1">
      <c r="A634" s="521"/>
      <c r="B634" s="291" t="s">
        <v>308</v>
      </c>
      <c r="C634" s="288" t="s">
        <v>162</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hidden="1"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idden="1"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idden="1" outlineLevel="1">
      <c r="A637" s="521"/>
      <c r="B637" s="291" t="s">
        <v>308</v>
      </c>
      <c r="C637" s="288" t="s">
        <v>162</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hidden="1"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hidden="1"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hidden="1"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idden="1" outlineLevel="1">
      <c r="A641" s="521"/>
      <c r="B641" s="291" t="s">
        <v>308</v>
      </c>
      <c r="C641" s="288" t="s">
        <v>162</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hidden="1"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hidden="1"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idden="1" outlineLevel="1">
      <c r="A644" s="521"/>
      <c r="B644" s="291" t="s">
        <v>308</v>
      </c>
      <c r="C644" s="288" t="s">
        <v>162</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hidden="1"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hidden="1"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idden="1" outlineLevel="1">
      <c r="A647" s="521"/>
      <c r="B647" s="291" t="s">
        <v>308</v>
      </c>
      <c r="C647" s="288" t="s">
        <v>162</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hidden="1"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hidden="1"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idden="1"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idden="1" outlineLevel="1">
      <c r="A651" s="521"/>
      <c r="B651" s="291" t="s">
        <v>308</v>
      </c>
      <c r="C651" s="288" t="s">
        <v>162</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hidden="1"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hidden="1" outlineLevel="1">
      <c r="A653" s="521"/>
      <c r="B653" s="285" t="s">
        <v>485</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hidden="1" outlineLevel="1">
      <c r="A654" s="521">
        <v>15</v>
      </c>
      <c r="B654" s="291" t="s">
        <v>490</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idden="1" outlineLevel="1">
      <c r="A655" s="521"/>
      <c r="B655" s="291" t="s">
        <v>308</v>
      </c>
      <c r="C655" s="288" t="s">
        <v>162</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hidden="1"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idden="1" outlineLevel="1">
      <c r="A657" s="521">
        <v>16</v>
      </c>
      <c r="B657" s="321" t="s">
        <v>486</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idden="1" outlineLevel="1">
      <c r="A658" s="521"/>
      <c r="B658" s="291" t="s">
        <v>308</v>
      </c>
      <c r="C658" s="288" t="s">
        <v>162</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hidden="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hidden="1" outlineLevel="1">
      <c r="A660" s="521"/>
      <c r="B660" s="508" t="s">
        <v>491</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idden="1"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idden="1" outlineLevel="1">
      <c r="A662" s="521"/>
      <c r="B662" s="291" t="s">
        <v>308</v>
      </c>
      <c r="C662" s="288" t="s">
        <v>162</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hidden="1"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idden="1"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idden="1" outlineLevel="1">
      <c r="A665" s="521"/>
      <c r="B665" s="291" t="s">
        <v>308</v>
      </c>
      <c r="C665" s="288" t="s">
        <v>162</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hidden="1"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idden="1"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idden="1" outlineLevel="1">
      <c r="A668" s="521"/>
      <c r="B668" s="291" t="s">
        <v>308</v>
      </c>
      <c r="C668" s="288" t="s">
        <v>162</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hidden="1"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idden="1"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idden="1" outlineLevel="1">
      <c r="A671" s="521"/>
      <c r="B671" s="291" t="s">
        <v>308</v>
      </c>
      <c r="C671" s="288" t="s">
        <v>162</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hidden="1"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hidden="1" outlineLevel="1">
      <c r="A673" s="521"/>
      <c r="B673" s="507" t="s">
        <v>498</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hidden="1" outlineLevel="1">
      <c r="A674" s="521"/>
      <c r="B674" s="493" t="s">
        <v>494</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idden="1" outlineLevel="1">
      <c r="A675" s="521">
        <v>21</v>
      </c>
      <c r="B675" s="424" t="s">
        <v>113</v>
      </c>
      <c r="C675" s="288" t="s">
        <v>25</v>
      </c>
      <c r="D675" s="292">
        <v>0</v>
      </c>
      <c r="E675" s="292">
        <v>0</v>
      </c>
      <c r="F675" s="292">
        <v>0</v>
      </c>
      <c r="G675" s="292">
        <v>0</v>
      </c>
      <c r="H675" s="292">
        <v>0</v>
      </c>
      <c r="I675" s="292">
        <v>0</v>
      </c>
      <c r="J675" s="292">
        <v>0</v>
      </c>
      <c r="K675" s="292">
        <v>0</v>
      </c>
      <c r="L675" s="292">
        <v>0</v>
      </c>
      <c r="M675" s="292">
        <v>0</v>
      </c>
      <c r="N675" s="292"/>
      <c r="O675" s="292"/>
      <c r="P675" s="292"/>
      <c r="Q675" s="288"/>
      <c r="R675" s="292"/>
      <c r="S675" s="292"/>
      <c r="T675" s="292"/>
      <c r="U675" s="292"/>
      <c r="V675" s="292"/>
      <c r="W675" s="292"/>
      <c r="X675" s="292"/>
      <c r="Y675" s="292"/>
      <c r="Z675" s="292"/>
      <c r="AA675" s="292"/>
      <c r="AB675" s="292"/>
      <c r="AC675" s="292"/>
      <c r="AD675" s="292"/>
      <c r="AE675" s="406"/>
      <c r="AF675" s="406"/>
      <c r="AG675" s="406"/>
      <c r="AH675" s="406"/>
      <c r="AI675" s="406"/>
      <c r="AJ675" s="406"/>
      <c r="AK675" s="406"/>
      <c r="AL675" s="406"/>
      <c r="AM675" s="406"/>
      <c r="AN675" s="406"/>
      <c r="AO675" s="406"/>
      <c r="AP675" s="406"/>
      <c r="AQ675" s="406"/>
      <c r="AR675" s="406"/>
      <c r="AS675" s="293">
        <f>SUM(AE675:AR675)</f>
        <v>0</v>
      </c>
    </row>
    <row r="676" spans="1:45" hidden="1" outlineLevel="1">
      <c r="A676" s="521"/>
      <c r="B676" s="291" t="s">
        <v>308</v>
      </c>
      <c r="C676" s="288" t="s">
        <v>162</v>
      </c>
      <c r="D676" s="292">
        <v>0</v>
      </c>
      <c r="E676" s="292">
        <v>0</v>
      </c>
      <c r="F676" s="292">
        <v>0</v>
      </c>
      <c r="G676" s="292">
        <v>0</v>
      </c>
      <c r="H676" s="292">
        <v>0</v>
      </c>
      <c r="I676" s="292">
        <v>0</v>
      </c>
      <c r="J676" s="292">
        <v>0</v>
      </c>
      <c r="K676" s="292">
        <v>0</v>
      </c>
      <c r="L676" s="292">
        <v>0</v>
      </c>
      <c r="M676" s="292">
        <v>0</v>
      </c>
      <c r="N676" s="292"/>
      <c r="O676" s="292"/>
      <c r="P676" s="292"/>
      <c r="Q676" s="288"/>
      <c r="R676" s="292"/>
      <c r="S676" s="292"/>
      <c r="T676" s="292"/>
      <c r="U676" s="292"/>
      <c r="V676" s="292"/>
      <c r="W676" s="292"/>
      <c r="X676" s="292"/>
      <c r="Y676" s="292"/>
      <c r="Z676" s="292"/>
      <c r="AA676" s="292"/>
      <c r="AB676" s="292"/>
      <c r="AC676" s="292"/>
      <c r="AD676" s="292"/>
      <c r="AE676" s="407">
        <f>AE675</f>
        <v>0</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hidden="1"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idden="1" outlineLevel="1">
      <c r="A678" s="521">
        <v>22</v>
      </c>
      <c r="B678" s="424" t="s">
        <v>114</v>
      </c>
      <c r="C678" s="288" t="s">
        <v>25</v>
      </c>
      <c r="D678" s="292">
        <v>2311746</v>
      </c>
      <c r="E678" s="292">
        <v>2311746</v>
      </c>
      <c r="F678" s="292">
        <v>2311746</v>
      </c>
      <c r="G678" s="292">
        <v>0</v>
      </c>
      <c r="H678" s="292">
        <v>0</v>
      </c>
      <c r="I678" s="292">
        <v>0</v>
      </c>
      <c r="J678" s="292">
        <v>0</v>
      </c>
      <c r="K678" s="292">
        <v>0</v>
      </c>
      <c r="L678" s="292">
        <v>0</v>
      </c>
      <c r="M678" s="292">
        <v>0</v>
      </c>
      <c r="N678" s="292"/>
      <c r="O678" s="292"/>
      <c r="P678" s="292"/>
      <c r="Q678" s="288"/>
      <c r="R678" s="292"/>
      <c r="S678" s="292"/>
      <c r="T678" s="292"/>
      <c r="U678" s="292"/>
      <c r="V678" s="292"/>
      <c r="W678" s="292"/>
      <c r="X678" s="292"/>
      <c r="Y678" s="292"/>
      <c r="Z678" s="292"/>
      <c r="AA678" s="292"/>
      <c r="AB678" s="292"/>
      <c r="AC678" s="292"/>
      <c r="AD678" s="292"/>
      <c r="AE678" s="406">
        <v>1</v>
      </c>
      <c r="AF678" s="406"/>
      <c r="AG678" s="406"/>
      <c r="AH678" s="406"/>
      <c r="AI678" s="406"/>
      <c r="AJ678" s="406"/>
      <c r="AK678" s="406"/>
      <c r="AL678" s="406"/>
      <c r="AM678" s="406"/>
      <c r="AN678" s="406"/>
      <c r="AO678" s="406"/>
      <c r="AP678" s="406"/>
      <c r="AQ678" s="406"/>
      <c r="AR678" s="406"/>
      <c r="AS678" s="293">
        <f>SUM(AE678:AR678)</f>
        <v>1</v>
      </c>
    </row>
    <row r="679" spans="1:45" hidden="1" outlineLevel="1">
      <c r="A679" s="521"/>
      <c r="B679" s="291" t="s">
        <v>308</v>
      </c>
      <c r="C679" s="288" t="s">
        <v>162</v>
      </c>
      <c r="D679" s="292">
        <v>2933</v>
      </c>
      <c r="E679" s="292">
        <v>2933</v>
      </c>
      <c r="F679" s="292">
        <v>2933</v>
      </c>
      <c r="G679" s="292">
        <v>0</v>
      </c>
      <c r="H679" s="292">
        <v>0</v>
      </c>
      <c r="I679" s="292">
        <v>0</v>
      </c>
      <c r="J679" s="292">
        <v>0</v>
      </c>
      <c r="K679" s="292">
        <v>0</v>
      </c>
      <c r="L679" s="292">
        <v>0</v>
      </c>
      <c r="M679" s="292">
        <v>0</v>
      </c>
      <c r="N679" s="292"/>
      <c r="O679" s="292"/>
      <c r="P679" s="292"/>
      <c r="Q679" s="288"/>
      <c r="R679" s="292"/>
      <c r="S679" s="292"/>
      <c r="T679" s="292"/>
      <c r="U679" s="292"/>
      <c r="V679" s="292"/>
      <c r="W679" s="292"/>
      <c r="X679" s="292"/>
      <c r="Y679" s="292"/>
      <c r="Z679" s="292"/>
      <c r="AA679" s="292"/>
      <c r="AB679" s="292"/>
      <c r="AC679" s="292"/>
      <c r="AD679" s="292"/>
      <c r="AE679" s="407">
        <f>AE678</f>
        <v>1</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hidden="1"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idden="1" outlineLevel="1">
      <c r="A681" s="521">
        <v>23</v>
      </c>
      <c r="B681" s="424" t="s">
        <v>115</v>
      </c>
      <c r="C681" s="288" t="s">
        <v>25</v>
      </c>
      <c r="D681" s="292">
        <v>148754</v>
      </c>
      <c r="E681" s="292">
        <v>148754</v>
      </c>
      <c r="F681" s="292">
        <v>148754</v>
      </c>
      <c r="G681" s="292">
        <v>0</v>
      </c>
      <c r="H681" s="292">
        <v>0</v>
      </c>
      <c r="I681" s="292">
        <v>0</v>
      </c>
      <c r="J681" s="292">
        <v>0</v>
      </c>
      <c r="K681" s="292">
        <v>0</v>
      </c>
      <c r="L681" s="292">
        <v>0</v>
      </c>
      <c r="M681" s="292">
        <v>0</v>
      </c>
      <c r="N681" s="292"/>
      <c r="O681" s="292"/>
      <c r="P681" s="292"/>
      <c r="Q681" s="288"/>
      <c r="R681" s="292">
        <v>0</v>
      </c>
      <c r="S681" s="292">
        <v>0</v>
      </c>
      <c r="T681" s="292">
        <v>0</v>
      </c>
      <c r="U681" s="292">
        <v>0</v>
      </c>
      <c r="V681" s="292">
        <v>0</v>
      </c>
      <c r="W681" s="292">
        <v>0</v>
      </c>
      <c r="X681" s="292">
        <v>0</v>
      </c>
      <c r="Y681" s="292">
        <v>0</v>
      </c>
      <c r="Z681" s="292">
        <v>0</v>
      </c>
      <c r="AA681" s="292">
        <v>0</v>
      </c>
      <c r="AB681" s="292"/>
      <c r="AC681" s="292"/>
      <c r="AD681" s="292"/>
      <c r="AE681" s="406">
        <v>1</v>
      </c>
      <c r="AF681" s="406"/>
      <c r="AG681" s="406"/>
      <c r="AH681" s="406"/>
      <c r="AI681" s="406"/>
      <c r="AJ681" s="406"/>
      <c r="AK681" s="406"/>
      <c r="AL681" s="406"/>
      <c r="AM681" s="406"/>
      <c r="AN681" s="406"/>
      <c r="AO681" s="406"/>
      <c r="AP681" s="406"/>
      <c r="AQ681" s="406"/>
      <c r="AR681" s="406"/>
      <c r="AS681" s="293">
        <f>SUM(AE681:AR681)</f>
        <v>1</v>
      </c>
    </row>
    <row r="682" spans="1:45" hidden="1" outlineLevel="1">
      <c r="A682" s="521"/>
      <c r="B682" s="291" t="s">
        <v>308</v>
      </c>
      <c r="C682" s="288" t="s">
        <v>162</v>
      </c>
      <c r="D682" s="292">
        <v>20169</v>
      </c>
      <c r="E682" s="292">
        <v>20169</v>
      </c>
      <c r="F682" s="292">
        <v>20169</v>
      </c>
      <c r="G682" s="292">
        <v>0</v>
      </c>
      <c r="H682" s="292">
        <v>0</v>
      </c>
      <c r="I682" s="292">
        <v>0</v>
      </c>
      <c r="J682" s="292">
        <v>0</v>
      </c>
      <c r="K682" s="292">
        <v>0</v>
      </c>
      <c r="L682" s="292">
        <v>0</v>
      </c>
      <c r="M682" s="292">
        <v>0</v>
      </c>
      <c r="N682" s="292"/>
      <c r="O682" s="292"/>
      <c r="P682" s="292"/>
      <c r="Q682" s="288"/>
      <c r="R682" s="292">
        <v>11</v>
      </c>
      <c r="S682" s="292">
        <v>11</v>
      </c>
      <c r="T682" s="292">
        <v>11</v>
      </c>
      <c r="U682" s="292">
        <v>0</v>
      </c>
      <c r="V682" s="292">
        <v>0</v>
      </c>
      <c r="W682" s="292">
        <v>0</v>
      </c>
      <c r="X682" s="292">
        <v>0</v>
      </c>
      <c r="Y682" s="292">
        <v>0</v>
      </c>
      <c r="Z682" s="292">
        <v>0</v>
      </c>
      <c r="AA682" s="292">
        <v>0</v>
      </c>
      <c r="AB682" s="292"/>
      <c r="AC682" s="292"/>
      <c r="AD682" s="292"/>
      <c r="AE682" s="407">
        <f>AE681</f>
        <v>1</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hidden="1"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idden="1" outlineLevel="1">
      <c r="A684" s="521">
        <v>24</v>
      </c>
      <c r="B684" s="424" t="s">
        <v>116</v>
      </c>
      <c r="C684" s="288" t="s">
        <v>25</v>
      </c>
      <c r="D684" s="292">
        <v>0</v>
      </c>
      <c r="E684" s="292">
        <v>0</v>
      </c>
      <c r="F684" s="292">
        <v>0</v>
      </c>
      <c r="G684" s="292">
        <v>0</v>
      </c>
      <c r="H684" s="292">
        <v>0</v>
      </c>
      <c r="I684" s="292">
        <v>0</v>
      </c>
      <c r="J684" s="292">
        <v>0</v>
      </c>
      <c r="K684" s="292">
        <v>0</v>
      </c>
      <c r="L684" s="292">
        <v>0</v>
      </c>
      <c r="M684" s="292">
        <v>0</v>
      </c>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hidden="1" outlineLevel="1">
      <c r="A685" s="521"/>
      <c r="B685" s="291" t="s">
        <v>308</v>
      </c>
      <c r="C685" s="288" t="s">
        <v>162</v>
      </c>
      <c r="D685" s="292">
        <v>0</v>
      </c>
      <c r="E685" s="292">
        <v>0</v>
      </c>
      <c r="F685" s="292">
        <v>0</v>
      </c>
      <c r="G685" s="292">
        <v>0</v>
      </c>
      <c r="H685" s="292">
        <v>0</v>
      </c>
      <c r="I685" s="292">
        <v>0</v>
      </c>
      <c r="J685" s="292">
        <v>0</v>
      </c>
      <c r="K685" s="292">
        <v>0</v>
      </c>
      <c r="L685" s="292">
        <v>0</v>
      </c>
      <c r="M685" s="292">
        <v>0</v>
      </c>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hidden="1"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hidden="1" outlineLevel="1">
      <c r="A687" s="521"/>
      <c r="B687" s="285" t="s">
        <v>495</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idden="1"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hidden="1" outlineLevel="1">
      <c r="A689" s="521"/>
      <c r="B689" s="291" t="s">
        <v>308</v>
      </c>
      <c r="C689" s="288" t="s">
        <v>162</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hidden="1"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idden="1" outlineLevel="1">
      <c r="A691" s="521">
        <v>26</v>
      </c>
      <c r="B691" s="424" t="s">
        <v>118</v>
      </c>
      <c r="C691" s="288" t="s">
        <v>25</v>
      </c>
      <c r="D691" s="292">
        <v>15557798</v>
      </c>
      <c r="E691" s="292">
        <v>15557798</v>
      </c>
      <c r="F691" s="292">
        <v>15480863</v>
      </c>
      <c r="G691" s="292">
        <v>0</v>
      </c>
      <c r="H691" s="292">
        <v>0</v>
      </c>
      <c r="I691" s="292">
        <v>0</v>
      </c>
      <c r="J691" s="292">
        <v>0</v>
      </c>
      <c r="K691" s="292">
        <v>0</v>
      </c>
      <c r="L691" s="292">
        <v>0</v>
      </c>
      <c r="M691" s="292">
        <v>0</v>
      </c>
      <c r="N691" s="292"/>
      <c r="O691" s="292"/>
      <c r="P691" s="292"/>
      <c r="Q691" s="292">
        <v>12</v>
      </c>
      <c r="R691" s="292">
        <v>3135.2</v>
      </c>
      <c r="S691" s="292">
        <v>3165.86</v>
      </c>
      <c r="T691" s="292">
        <v>3119.69</v>
      </c>
      <c r="U691" s="292">
        <v>0</v>
      </c>
      <c r="V691" s="292">
        <v>0</v>
      </c>
      <c r="W691" s="292">
        <v>0</v>
      </c>
      <c r="X691" s="292">
        <v>0</v>
      </c>
      <c r="Y691" s="292">
        <v>0</v>
      </c>
      <c r="Z691" s="292">
        <v>0</v>
      </c>
      <c r="AA691" s="292">
        <v>0</v>
      </c>
      <c r="AB691" s="292"/>
      <c r="AC691" s="292"/>
      <c r="AD691" s="292"/>
      <c r="AE691" s="422">
        <v>0</v>
      </c>
      <c r="AF691" s="406">
        <v>0.22</v>
      </c>
      <c r="AG691" s="406">
        <v>0.65</v>
      </c>
      <c r="AH691" s="406">
        <v>0.11</v>
      </c>
      <c r="AI691" s="406">
        <v>0.02</v>
      </c>
      <c r="AJ691" s="406"/>
      <c r="AK691" s="406"/>
      <c r="AL691" s="411"/>
      <c r="AM691" s="411"/>
      <c r="AN691" s="411"/>
      <c r="AO691" s="411"/>
      <c r="AP691" s="411"/>
      <c r="AQ691" s="411"/>
      <c r="AR691" s="411"/>
      <c r="AS691" s="293">
        <f>SUM(AE691:AR691)</f>
        <v>1</v>
      </c>
    </row>
    <row r="692" spans="1:45" hidden="1" outlineLevel="1">
      <c r="A692" s="521"/>
      <c r="B692" s="291" t="s">
        <v>308</v>
      </c>
      <c r="C692" s="288" t="s">
        <v>162</v>
      </c>
      <c r="D692" s="292">
        <v>20017721</v>
      </c>
      <c r="E692" s="292">
        <v>20017721</v>
      </c>
      <c r="F692" s="292">
        <v>19918732</v>
      </c>
      <c r="G692" s="292">
        <v>0</v>
      </c>
      <c r="H692" s="292">
        <v>0</v>
      </c>
      <c r="I692" s="292">
        <v>0</v>
      </c>
      <c r="J692" s="292">
        <v>0</v>
      </c>
      <c r="K692" s="292">
        <v>0</v>
      </c>
      <c r="L692" s="292">
        <v>0</v>
      </c>
      <c r="M692" s="292">
        <v>0</v>
      </c>
      <c r="N692" s="292"/>
      <c r="O692" s="292"/>
      <c r="P692" s="292"/>
      <c r="Q692" s="292">
        <f>Q691</f>
        <v>12</v>
      </c>
      <c r="R692" s="292">
        <v>3031.54</v>
      </c>
      <c r="S692" s="292">
        <v>3031.54</v>
      </c>
      <c r="T692" s="292">
        <v>3016.55</v>
      </c>
      <c r="U692" s="292">
        <v>0</v>
      </c>
      <c r="V692" s="292">
        <v>0</v>
      </c>
      <c r="W692" s="292">
        <v>0</v>
      </c>
      <c r="X692" s="292">
        <v>0</v>
      </c>
      <c r="Y692" s="292">
        <v>0</v>
      </c>
      <c r="Z692" s="292">
        <v>0</v>
      </c>
      <c r="AA692" s="292">
        <v>0</v>
      </c>
      <c r="AB692" s="292"/>
      <c r="AC692" s="292"/>
      <c r="AD692" s="292"/>
      <c r="AE692" s="407">
        <f>AE691</f>
        <v>0</v>
      </c>
      <c r="AF692" s="407">
        <f t="shared" ref="AF692" si="1990">AF691</f>
        <v>0.22</v>
      </c>
      <c r="AG692" s="407">
        <f t="shared" ref="AG692" si="1991">AG691</f>
        <v>0.65</v>
      </c>
      <c r="AH692" s="407">
        <f t="shared" ref="AH692" si="1992">AH691</f>
        <v>0.11</v>
      </c>
      <c r="AI692" s="407">
        <f t="shared" ref="AI692" si="1993">AI691</f>
        <v>0.02</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hidden="1"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idden="1" outlineLevel="1">
      <c r="A694" s="521">
        <v>27</v>
      </c>
      <c r="B694" s="424" t="s">
        <v>119</v>
      </c>
      <c r="C694" s="288" t="s">
        <v>25</v>
      </c>
      <c r="D694" s="292">
        <v>676556</v>
      </c>
      <c r="E694" s="292">
        <v>595708</v>
      </c>
      <c r="F694" s="292">
        <v>435018</v>
      </c>
      <c r="G694" s="292">
        <v>0</v>
      </c>
      <c r="H694" s="292">
        <v>0</v>
      </c>
      <c r="I694" s="292">
        <v>0</v>
      </c>
      <c r="J694" s="292">
        <v>0</v>
      </c>
      <c r="K694" s="292">
        <v>0</v>
      </c>
      <c r="L694" s="292">
        <v>0</v>
      </c>
      <c r="M694" s="292">
        <v>0</v>
      </c>
      <c r="N694" s="292"/>
      <c r="O694" s="292"/>
      <c r="P694" s="292"/>
      <c r="Q694" s="292">
        <v>12</v>
      </c>
      <c r="R694" s="292"/>
      <c r="S694" s="292"/>
      <c r="T694" s="292"/>
      <c r="U694" s="292"/>
      <c r="V694" s="292"/>
      <c r="W694" s="292"/>
      <c r="X694" s="292"/>
      <c r="Y694" s="292"/>
      <c r="Z694" s="292"/>
      <c r="AA694" s="292"/>
      <c r="AB694" s="292"/>
      <c r="AC694" s="292"/>
      <c r="AD694" s="292"/>
      <c r="AE694" s="422"/>
      <c r="AF694" s="406">
        <v>1</v>
      </c>
      <c r="AG694" s="406"/>
      <c r="AH694" s="406"/>
      <c r="AI694" s="406"/>
      <c r="AJ694" s="406"/>
      <c r="AK694" s="406"/>
      <c r="AL694" s="411"/>
      <c r="AM694" s="411"/>
      <c r="AN694" s="411"/>
      <c r="AO694" s="411"/>
      <c r="AP694" s="411"/>
      <c r="AQ694" s="411"/>
      <c r="AR694" s="411"/>
      <c r="AS694" s="293">
        <f>SUM(AE694:AR694)</f>
        <v>1</v>
      </c>
    </row>
    <row r="695" spans="1:45" hidden="1" outlineLevel="1">
      <c r="A695" s="521"/>
      <c r="B695" s="291" t="s">
        <v>308</v>
      </c>
      <c r="C695" s="288" t="s">
        <v>162</v>
      </c>
      <c r="D695" s="292">
        <v>0</v>
      </c>
      <c r="E695" s="292">
        <v>0</v>
      </c>
      <c r="F695" s="292">
        <v>0</v>
      </c>
      <c r="G695" s="292">
        <v>0</v>
      </c>
      <c r="H695" s="292">
        <v>0</v>
      </c>
      <c r="I695" s="292">
        <v>0</v>
      </c>
      <c r="J695" s="292">
        <v>0</v>
      </c>
      <c r="K695" s="292">
        <v>0</v>
      </c>
      <c r="L695" s="292">
        <v>0</v>
      </c>
      <c r="M695" s="292">
        <v>0</v>
      </c>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1</v>
      </c>
      <c r="AG695" s="407">
        <f t="shared" ref="AG695" si="2004">AG694</f>
        <v>0</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hidden="1"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hidden="1"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hidden="1" outlineLevel="1">
      <c r="A698" s="521"/>
      <c r="B698" s="291" t="s">
        <v>308</v>
      </c>
      <c r="C698" s="288" t="s">
        <v>162</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hidden="1"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hidden="1"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idden="1" outlineLevel="1">
      <c r="A701" s="521"/>
      <c r="B701" s="291" t="s">
        <v>308</v>
      </c>
      <c r="C701" s="288" t="s">
        <v>162</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hidden="1"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hidden="1"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idden="1" outlineLevel="1">
      <c r="A704" s="521"/>
      <c r="B704" s="291" t="s">
        <v>308</v>
      </c>
      <c r="C704" s="288" t="s">
        <v>162</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hidden="1"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idden="1"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idden="1" outlineLevel="1">
      <c r="A707" s="521"/>
      <c r="B707" s="291" t="s">
        <v>308</v>
      </c>
      <c r="C707" s="288" t="s">
        <v>162</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hidden="1"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idden="1"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idden="1" outlineLevel="1">
      <c r="A710" s="521"/>
      <c r="B710" s="291" t="s">
        <v>308</v>
      </c>
      <c r="C710" s="288" t="s">
        <v>162</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hidden="1"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hidden="1" outlineLevel="1">
      <c r="A712" s="521"/>
      <c r="B712" s="285" t="s">
        <v>496</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hidden="1" outlineLevel="1">
      <c r="A713" s="521">
        <v>33</v>
      </c>
      <c r="B713" s="424" t="s">
        <v>125</v>
      </c>
      <c r="C713" s="288" t="s">
        <v>25</v>
      </c>
      <c r="D713" s="292">
        <v>1888698</v>
      </c>
      <c r="E713" s="292">
        <v>1888698</v>
      </c>
      <c r="F713" s="292">
        <v>1888698</v>
      </c>
      <c r="G713" s="292">
        <v>0</v>
      </c>
      <c r="H713" s="292">
        <v>0</v>
      </c>
      <c r="I713" s="292">
        <v>0</v>
      </c>
      <c r="J713" s="292">
        <v>0</v>
      </c>
      <c r="K713" s="292">
        <v>0</v>
      </c>
      <c r="L713" s="292">
        <v>0</v>
      </c>
      <c r="M713" s="292">
        <v>0</v>
      </c>
      <c r="N713" s="292"/>
      <c r="O713" s="292"/>
      <c r="P713" s="292"/>
      <c r="Q713" s="292">
        <v>0</v>
      </c>
      <c r="R713" s="292">
        <v>233.95</v>
      </c>
      <c r="S713" s="292">
        <v>233.95</v>
      </c>
      <c r="T713" s="292">
        <v>233.95</v>
      </c>
      <c r="U713" s="292">
        <v>0</v>
      </c>
      <c r="V713" s="292">
        <v>0</v>
      </c>
      <c r="W713" s="292">
        <v>0</v>
      </c>
      <c r="X713" s="292">
        <v>0</v>
      </c>
      <c r="Y713" s="292">
        <v>0</v>
      </c>
      <c r="Z713" s="292">
        <v>0</v>
      </c>
      <c r="AA713" s="292">
        <v>0</v>
      </c>
      <c r="AB713" s="292"/>
      <c r="AC713" s="292"/>
      <c r="AD713" s="292"/>
      <c r="AE713" s="422"/>
      <c r="AF713" s="406">
        <v>0.98</v>
      </c>
      <c r="AG713" s="406">
        <v>0.02</v>
      </c>
      <c r="AH713" s="406"/>
      <c r="AI713" s="406"/>
      <c r="AJ713" s="406"/>
      <c r="AK713" s="406"/>
      <c r="AL713" s="411"/>
      <c r="AM713" s="411"/>
      <c r="AN713" s="411"/>
      <c r="AO713" s="411"/>
      <c r="AP713" s="411"/>
      <c r="AQ713" s="411"/>
      <c r="AR713" s="411"/>
      <c r="AS713" s="293">
        <f>SUM(AE713:AR713)</f>
        <v>1</v>
      </c>
    </row>
    <row r="714" spans="1:45" hidden="1" outlineLevel="1">
      <c r="A714" s="521"/>
      <c r="B714" s="291" t="s">
        <v>308</v>
      </c>
      <c r="C714" s="288" t="s">
        <v>162</v>
      </c>
      <c r="D714" s="292">
        <v>0</v>
      </c>
      <c r="E714" s="292">
        <v>0</v>
      </c>
      <c r="F714" s="292">
        <v>0</v>
      </c>
      <c r="G714" s="292">
        <v>0</v>
      </c>
      <c r="H714" s="292">
        <v>0</v>
      </c>
      <c r="I714" s="292">
        <v>0</v>
      </c>
      <c r="J714" s="292">
        <v>0</v>
      </c>
      <c r="K714" s="292">
        <v>0</v>
      </c>
      <c r="L714" s="292">
        <v>0</v>
      </c>
      <c r="M714" s="292">
        <v>0</v>
      </c>
      <c r="N714" s="292"/>
      <c r="O714" s="292"/>
      <c r="P714" s="292"/>
      <c r="Q714" s="292">
        <f>Q713</f>
        <v>0</v>
      </c>
      <c r="R714" s="292">
        <v>0</v>
      </c>
      <c r="S714" s="292">
        <v>0</v>
      </c>
      <c r="T714" s="292">
        <v>0</v>
      </c>
      <c r="U714" s="292">
        <v>0</v>
      </c>
      <c r="V714" s="292">
        <v>0</v>
      </c>
      <c r="W714" s="292">
        <v>0</v>
      </c>
      <c r="X714" s="292">
        <v>0</v>
      </c>
      <c r="Y714" s="292">
        <v>0</v>
      </c>
      <c r="Z714" s="292">
        <v>0</v>
      </c>
      <c r="AA714" s="292">
        <v>0</v>
      </c>
      <c r="AB714" s="292"/>
      <c r="AC714" s="292"/>
      <c r="AD714" s="292"/>
      <c r="AE714" s="407">
        <f>AE713</f>
        <v>0</v>
      </c>
      <c r="AF714" s="407">
        <f t="shared" ref="AF714" si="2081">AF713</f>
        <v>0.98</v>
      </c>
      <c r="AG714" s="407">
        <f t="shared" ref="AG714" si="2082">AG713</f>
        <v>0.02</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hidden="1"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idden="1"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hidden="1" outlineLevel="1">
      <c r="A717" s="521"/>
      <c r="B717" s="291" t="s">
        <v>308</v>
      </c>
      <c r="C717" s="288" t="s">
        <v>162</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hidden="1"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idden="1"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idden="1" outlineLevel="1">
      <c r="A720" s="521"/>
      <c r="B720" s="291" t="s">
        <v>308</v>
      </c>
      <c r="C720" s="288" t="s">
        <v>162</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hidden="1"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hidden="1" outlineLevel="1">
      <c r="A722" s="521"/>
      <c r="B722" s="285" t="s">
        <v>497</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hidden="1" outlineLevel="1">
      <c r="A723" s="521">
        <v>36</v>
      </c>
      <c r="B723" s="424" t="s">
        <v>978</v>
      </c>
      <c r="C723" s="288" t="s">
        <v>25</v>
      </c>
      <c r="D723" s="292">
        <v>12536293</v>
      </c>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v>1</v>
      </c>
      <c r="AF723" s="406"/>
      <c r="AG723" s="406"/>
      <c r="AH723" s="406"/>
      <c r="AI723" s="406"/>
      <c r="AJ723" s="406"/>
      <c r="AK723" s="406"/>
      <c r="AL723" s="411"/>
      <c r="AM723" s="411"/>
      <c r="AN723" s="411"/>
      <c r="AO723" s="411"/>
      <c r="AP723" s="411"/>
      <c r="AQ723" s="411"/>
      <c r="AR723" s="411"/>
      <c r="AS723" s="293">
        <f>SUM(AE723:AR723)</f>
        <v>1</v>
      </c>
    </row>
    <row r="724" spans="1:45" hidden="1" outlineLevel="1">
      <c r="A724" s="521"/>
      <c r="B724" s="291" t="s">
        <v>308</v>
      </c>
      <c r="C724" s="288" t="s">
        <v>162</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1</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hidden="1"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idden="1"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idden="1" outlineLevel="1">
      <c r="A727" s="521"/>
      <c r="B727" s="291" t="s">
        <v>308</v>
      </c>
      <c r="C727" s="288" t="s">
        <v>162</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hidden="1"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idden="1"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idden="1" outlineLevel="1">
      <c r="A730" s="521"/>
      <c r="B730" s="291" t="s">
        <v>308</v>
      </c>
      <c r="C730" s="288" t="s">
        <v>162</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hidden="1"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hidden="1"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idden="1" outlineLevel="1">
      <c r="A733" s="521"/>
      <c r="B733" s="291" t="s">
        <v>308</v>
      </c>
      <c r="C733" s="288" t="s">
        <v>162</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hidden="1"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hidden="1"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idden="1" outlineLevel="1">
      <c r="A736" s="521"/>
      <c r="B736" s="291" t="s">
        <v>308</v>
      </c>
      <c r="C736" s="288" t="s">
        <v>162</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hidden="1"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hidden="1"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idden="1" outlineLevel="1">
      <c r="A739" s="521"/>
      <c r="B739" s="291" t="s">
        <v>308</v>
      </c>
      <c r="C739" s="288" t="s">
        <v>162</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hidden="1"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hidden="1" outlineLevel="1">
      <c r="A741" s="521">
        <v>42</v>
      </c>
      <c r="B741" s="424" t="s">
        <v>134</v>
      </c>
      <c r="C741" s="288" t="s">
        <v>25</v>
      </c>
      <c r="D741" s="292">
        <v>314811</v>
      </c>
      <c r="E741" s="292">
        <v>0</v>
      </c>
      <c r="F741" s="292">
        <v>0</v>
      </c>
      <c r="G741" s="292">
        <v>0</v>
      </c>
      <c r="H741" s="292">
        <v>0</v>
      </c>
      <c r="I741" s="292">
        <v>0</v>
      </c>
      <c r="J741" s="292">
        <v>0</v>
      </c>
      <c r="K741" s="292">
        <v>0</v>
      </c>
      <c r="L741" s="292">
        <v>0</v>
      </c>
      <c r="M741" s="292">
        <v>0</v>
      </c>
      <c r="N741" s="292"/>
      <c r="O741" s="292"/>
      <c r="P741" s="292"/>
      <c r="Q741" s="288"/>
      <c r="R741" s="292"/>
      <c r="S741" s="292"/>
      <c r="T741" s="292"/>
      <c r="U741" s="292"/>
      <c r="V741" s="292"/>
      <c r="W741" s="292"/>
      <c r="X741" s="292"/>
      <c r="Y741" s="292"/>
      <c r="Z741" s="292"/>
      <c r="AA741" s="292"/>
      <c r="AB741" s="292"/>
      <c r="AC741" s="292"/>
      <c r="AD741" s="292"/>
      <c r="AE741" s="422">
        <v>1</v>
      </c>
      <c r="AF741" s="406"/>
      <c r="AG741" s="406"/>
      <c r="AH741" s="406"/>
      <c r="AI741" s="406"/>
      <c r="AJ741" s="406"/>
      <c r="AK741" s="406"/>
      <c r="AL741" s="411"/>
      <c r="AM741" s="411"/>
      <c r="AN741" s="411"/>
      <c r="AO741" s="411"/>
      <c r="AP741" s="411"/>
      <c r="AQ741" s="411"/>
      <c r="AR741" s="411"/>
      <c r="AS741" s="293">
        <f>SUM(AE741:AR741)</f>
        <v>1</v>
      </c>
    </row>
    <row r="742" spans="1:45" hidden="1" outlineLevel="1">
      <c r="A742" s="521"/>
      <c r="B742" s="291" t="s">
        <v>308</v>
      </c>
      <c r="C742" s="288" t="s">
        <v>162</v>
      </c>
      <c r="D742" s="292">
        <v>0</v>
      </c>
      <c r="E742" s="292">
        <v>0</v>
      </c>
      <c r="F742" s="292">
        <v>0</v>
      </c>
      <c r="G742" s="292">
        <v>0</v>
      </c>
      <c r="H742" s="292">
        <v>0</v>
      </c>
      <c r="I742" s="292">
        <v>0</v>
      </c>
      <c r="J742" s="292">
        <v>0</v>
      </c>
      <c r="K742" s="292">
        <v>0</v>
      </c>
      <c r="L742" s="292">
        <v>0</v>
      </c>
      <c r="M742" s="292">
        <v>0</v>
      </c>
      <c r="N742" s="292"/>
      <c r="O742" s="292"/>
      <c r="P742" s="292"/>
      <c r="Q742" s="464"/>
      <c r="R742" s="292"/>
      <c r="S742" s="292"/>
      <c r="T742" s="292"/>
      <c r="U742" s="292"/>
      <c r="V742" s="292"/>
      <c r="W742" s="292"/>
      <c r="X742" s="292"/>
      <c r="Y742" s="292"/>
      <c r="Z742" s="292"/>
      <c r="AA742" s="292"/>
      <c r="AB742" s="292"/>
      <c r="AC742" s="292"/>
      <c r="AD742" s="292"/>
      <c r="AE742" s="407">
        <f>AE741</f>
        <v>1</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hidden="1"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idden="1" outlineLevel="1">
      <c r="A744" s="521">
        <v>43</v>
      </c>
      <c r="B744" s="424" t="s">
        <v>979</v>
      </c>
      <c r="C744" s="288" t="s">
        <v>25</v>
      </c>
      <c r="D744" s="292">
        <v>1408642</v>
      </c>
      <c r="E744" s="292">
        <v>1408642</v>
      </c>
      <c r="F744" s="292">
        <v>1408642</v>
      </c>
      <c r="G744" s="292">
        <v>0</v>
      </c>
      <c r="H744" s="292">
        <v>0</v>
      </c>
      <c r="I744" s="292">
        <v>0</v>
      </c>
      <c r="J744" s="292">
        <v>0</v>
      </c>
      <c r="K744" s="292">
        <v>0</v>
      </c>
      <c r="L744" s="292">
        <v>0</v>
      </c>
      <c r="M744" s="292">
        <v>0</v>
      </c>
      <c r="N744" s="292"/>
      <c r="O744" s="292"/>
      <c r="P744" s="292"/>
      <c r="Q744" s="292">
        <v>12</v>
      </c>
      <c r="R744" s="292">
        <v>0</v>
      </c>
      <c r="S744" s="292">
        <v>0</v>
      </c>
      <c r="T744" s="292">
        <v>0</v>
      </c>
      <c r="U744" s="292">
        <v>0</v>
      </c>
      <c r="V744" s="292">
        <v>0</v>
      </c>
      <c r="W744" s="292">
        <v>0</v>
      </c>
      <c r="X744" s="292">
        <v>0</v>
      </c>
      <c r="Y744" s="292">
        <v>0</v>
      </c>
      <c r="Z744" s="292">
        <v>0</v>
      </c>
      <c r="AA744" s="292">
        <v>0</v>
      </c>
      <c r="AB744" s="292"/>
      <c r="AC744" s="292"/>
      <c r="AD744" s="292"/>
      <c r="AE744" s="422">
        <v>1</v>
      </c>
      <c r="AF744" s="406"/>
      <c r="AG744" s="406"/>
      <c r="AH744" s="406"/>
      <c r="AI744" s="406"/>
      <c r="AJ744" s="406"/>
      <c r="AK744" s="406"/>
      <c r="AL744" s="411"/>
      <c r="AM744" s="411"/>
      <c r="AN744" s="411"/>
      <c r="AO744" s="411"/>
      <c r="AP744" s="411"/>
      <c r="AQ744" s="411"/>
      <c r="AR744" s="411"/>
      <c r="AS744" s="293">
        <f>SUM(AE744:AR744)</f>
        <v>1</v>
      </c>
    </row>
    <row r="745" spans="1:45" hidden="1" outlineLevel="1">
      <c r="A745" s="521"/>
      <c r="B745" s="291" t="s">
        <v>308</v>
      </c>
      <c r="C745" s="288" t="s">
        <v>162</v>
      </c>
      <c r="D745" s="292">
        <v>29784</v>
      </c>
      <c r="E745" s="292">
        <v>29784</v>
      </c>
      <c r="F745" s="292">
        <v>29784</v>
      </c>
      <c r="G745" s="292">
        <v>0</v>
      </c>
      <c r="H745" s="292">
        <v>0</v>
      </c>
      <c r="I745" s="292">
        <v>0</v>
      </c>
      <c r="J745" s="292">
        <v>0</v>
      </c>
      <c r="K745" s="292">
        <v>0</v>
      </c>
      <c r="L745" s="292">
        <v>0</v>
      </c>
      <c r="M745" s="292">
        <v>0</v>
      </c>
      <c r="N745" s="292"/>
      <c r="O745" s="292"/>
      <c r="P745" s="292"/>
      <c r="Q745" s="292">
        <f>Q744</f>
        <v>12</v>
      </c>
      <c r="R745" s="292">
        <v>2</v>
      </c>
      <c r="S745" s="292">
        <v>2</v>
      </c>
      <c r="T745" s="292">
        <v>2</v>
      </c>
      <c r="U745" s="292">
        <v>0</v>
      </c>
      <c r="V745" s="292">
        <v>0</v>
      </c>
      <c r="W745" s="292">
        <v>0</v>
      </c>
      <c r="X745" s="292">
        <v>0</v>
      </c>
      <c r="Y745" s="292">
        <v>0</v>
      </c>
      <c r="Z745" s="292">
        <v>0</v>
      </c>
      <c r="AA745" s="292">
        <v>0</v>
      </c>
      <c r="AB745" s="292"/>
      <c r="AC745" s="292"/>
      <c r="AD745" s="292"/>
      <c r="AE745" s="407">
        <f>AE744</f>
        <v>1</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hidden="1"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hidden="1"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idden="1" outlineLevel="1">
      <c r="A748" s="521"/>
      <c r="B748" s="291" t="s">
        <v>308</v>
      </c>
      <c r="C748" s="288" t="s">
        <v>162</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hidden="1"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hidden="1"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idden="1" outlineLevel="1">
      <c r="A751" s="521"/>
      <c r="B751" s="291" t="s">
        <v>308</v>
      </c>
      <c r="C751" s="288" t="s">
        <v>162</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hidden="1"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hidden="1"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hidden="1" outlineLevel="1">
      <c r="A754" s="521"/>
      <c r="B754" s="291" t="s">
        <v>308</v>
      </c>
      <c r="C754" s="288" t="s">
        <v>162</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hidden="1"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hidden="1"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hidden="1" outlineLevel="1">
      <c r="A757" s="521"/>
      <c r="B757" s="291" t="s">
        <v>308</v>
      </c>
      <c r="C757" s="288" t="s">
        <v>162</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hidden="1"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hidden="1"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hidden="1" outlineLevel="1">
      <c r="A760" s="521"/>
      <c r="B760" s="291" t="s">
        <v>308</v>
      </c>
      <c r="C760" s="288" t="s">
        <v>162</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hidden="1"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idden="1" outlineLevel="1">
      <c r="A762" s="521">
        <v>49</v>
      </c>
      <c r="B762" s="509" t="s">
        <v>31</v>
      </c>
      <c r="C762" s="288" t="s">
        <v>25</v>
      </c>
      <c r="D762" s="292"/>
      <c r="E762" s="292"/>
      <c r="F762" s="292"/>
      <c r="G762" s="292"/>
      <c r="H762" s="292"/>
      <c r="I762" s="292"/>
      <c r="J762" s="292"/>
      <c r="K762" s="292"/>
      <c r="L762" s="292"/>
      <c r="M762" s="292"/>
      <c r="N762" s="292"/>
      <c r="O762" s="292"/>
      <c r="P762" s="292"/>
      <c r="Q762" s="292">
        <v>12</v>
      </c>
      <c r="R762" s="292">
        <v>694.15</v>
      </c>
      <c r="S762" s="292">
        <v>1319</v>
      </c>
      <c r="T762" s="292">
        <v>1313</v>
      </c>
      <c r="U762" s="292">
        <v>0</v>
      </c>
      <c r="V762" s="292">
        <v>0</v>
      </c>
      <c r="W762" s="292">
        <v>0</v>
      </c>
      <c r="X762" s="292">
        <v>0</v>
      </c>
      <c r="Y762" s="292">
        <v>0</v>
      </c>
      <c r="Z762" s="292">
        <v>0</v>
      </c>
      <c r="AA762" s="292">
        <v>0</v>
      </c>
      <c r="AB762" s="292"/>
      <c r="AC762" s="292"/>
      <c r="AD762" s="292"/>
      <c r="AE762" s="422"/>
      <c r="AF762" s="406"/>
      <c r="AG762" s="406"/>
      <c r="AH762" s="406"/>
      <c r="AI762" s="406"/>
      <c r="AJ762" s="406"/>
      <c r="AK762" s="406">
        <v>1</v>
      </c>
      <c r="AL762" s="411"/>
      <c r="AM762" s="411"/>
      <c r="AN762" s="411"/>
      <c r="AO762" s="411"/>
      <c r="AP762" s="411"/>
      <c r="AQ762" s="411"/>
      <c r="AR762" s="411"/>
      <c r="AS762" s="293">
        <f>SUM(AE762:AR762)</f>
        <v>1</v>
      </c>
    </row>
    <row r="763" spans="1:46" hidden="1" outlineLevel="1">
      <c r="A763" s="521"/>
      <c r="B763" s="291" t="s">
        <v>308</v>
      </c>
      <c r="C763" s="288" t="s">
        <v>162</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1</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hidden="1"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ollapsed="1">
      <c r="B765" s="324" t="s">
        <v>309</v>
      </c>
      <c r="C765" s="326"/>
      <c r="D765" s="326">
        <f>SUM(D608:D763)</f>
        <v>54913905</v>
      </c>
      <c r="E765" s="326"/>
      <c r="F765" s="326"/>
      <c r="G765" s="326"/>
      <c r="H765" s="326"/>
      <c r="I765" s="326"/>
      <c r="J765" s="326"/>
      <c r="K765" s="326"/>
      <c r="L765" s="326"/>
      <c r="M765" s="326"/>
      <c r="N765" s="326"/>
      <c r="O765" s="326"/>
      <c r="P765" s="326"/>
      <c r="Q765" s="326"/>
      <c r="R765" s="326">
        <f>SUM(R608:R763)</f>
        <v>7107.8399999999992</v>
      </c>
      <c r="S765" s="326"/>
      <c r="T765" s="326"/>
      <c r="U765" s="326"/>
      <c r="V765" s="326"/>
      <c r="W765" s="326"/>
      <c r="X765" s="326"/>
      <c r="Y765" s="326"/>
      <c r="Z765" s="326"/>
      <c r="AA765" s="326"/>
      <c r="AB765" s="326"/>
      <c r="AC765" s="326"/>
      <c r="AD765" s="326"/>
      <c r="AE765" s="326">
        <f>IF(AE606="kWh",SUMPRODUCT(D608:D763,AE608:AE763))</f>
        <v>16773132</v>
      </c>
      <c r="AF765" s="326">
        <f>IF(AF606="kWh",SUMPRODUCT(D608:D763,AF608:AF763))</f>
        <v>10354094.219999999</v>
      </c>
      <c r="AG765" s="326">
        <f>IF(AG606="kw",SUMPRODUCT(Q608:Q763,R608:R763,AG608:AG763),SUMPRODUCT(D608:D763,AG608:AG763))</f>
        <v>48100.572</v>
      </c>
      <c r="AH765" s="326">
        <f>IF(AH606="kw",SUMPRODUCT(Q608:Q763,R608:R763,AH608:AH763),SUMPRODUCT(D608:D763,AH608:AH763))</f>
        <v>8140.0967999999984</v>
      </c>
      <c r="AI765" s="326">
        <f>IF(AI606="kw",SUMPRODUCT(Q608:Q763,R608:R763,AI608:AI763),SUMPRODUCT(D608:D763,AI608:AI763))</f>
        <v>1480.0175999999997</v>
      </c>
      <c r="AJ765" s="326">
        <f>IF(AJ606="kw",SUMPRODUCT(Q608:Q763,R608:R763,AJ608:AJ763),SUMPRODUCT(D608:D763,AJ608:AJ763))</f>
        <v>0</v>
      </c>
      <c r="AK765" s="326">
        <f>IF(AK606="kw",SUMPRODUCT(Q608:Q763,R608:R763,AK608:AK763),SUMPRODUCT(D608:D763,AK608:AK763))</f>
        <v>8329.7999999999993</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310</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Threshold'!$B$101:$Q$119,10,FALSE)</f>
        <v>39439000</v>
      </c>
      <c r="AF766" s="388">
        <f>HLOOKUP(AF605,'2. LRAMVA Threshold'!$B$101:$Q$112,10,FALSE)</f>
        <v>25869000</v>
      </c>
      <c r="AG766" s="388">
        <f>HLOOKUP(AG415,'2. LRAMVA Threshold'!$B$101:$Q$112,10,FALSE)</f>
        <v>461943</v>
      </c>
      <c r="AH766" s="388">
        <f>HLOOKUP(AH415,'2. LRAMVA Threshold'!$B$101:$Q$112,10,FALSE)</f>
        <v>0</v>
      </c>
      <c r="AI766" s="388">
        <f>HLOOKUP(AI415,'2. LRAMVA Threshold'!$B$101:$Q$112,10,FALSE)</f>
        <v>0</v>
      </c>
      <c r="AJ766" s="388">
        <f>HLOOKUP(AJ415,'2. LRAMVA Threshold'!$B$101:$Q$112,10,FALSE)</f>
        <v>0</v>
      </c>
      <c r="AK766" s="388">
        <f>HLOOKUP(AK415,'2. LRAMVA Threshold'!$B$101:$Q$112,10,FALSE)</f>
        <v>0</v>
      </c>
      <c r="AL766" s="388">
        <f>HLOOKUP(AL415,'2. LRAMVA Threshold'!$B$101:$Q$112,10,FALSE)</f>
        <v>0</v>
      </c>
      <c r="AM766" s="388">
        <f>HLOOKUP(AM415,'2. LRAMVA Threshold'!$B$101:$Q$112,10,FALSE)</f>
        <v>0</v>
      </c>
      <c r="AN766" s="388">
        <f>HLOOKUP(AN415,'2. LRAMVA Threshold'!$B$101:$Q$112,10,FALSE)</f>
        <v>0</v>
      </c>
      <c r="AO766" s="388">
        <f>HLOOKUP(AO415,'2. LRAMVA Threshold'!$B$101:$Q$112,10,FALSE)</f>
        <v>0</v>
      </c>
      <c r="AP766" s="388">
        <f>HLOOKUP(AP415,'2. LRAMVA Threshold'!$B$101:$Q$112,10,FALSE)</f>
        <v>0</v>
      </c>
      <c r="AQ766" s="388">
        <f>HLOOKUP(AQ415,'2. LRAMVA Threshold'!$B$101:$Q$112,10,FALSE)</f>
        <v>0</v>
      </c>
      <c r="AR766" s="388">
        <f>HLOOKUP(AR415,'2. LRAMVA Threshold'!$B$101:$Q$112,10,FALSE)</f>
        <v>0</v>
      </c>
      <c r="AS766" s="438"/>
    </row>
    <row r="767" spans="1:46">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311</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0">
        <f>HLOOKUP(AE$35,'3.  Distribution Rates'!$C$122:$P$135,10,FALSE)</f>
        <v>1.0500000000000001E-2</v>
      </c>
      <c r="AF768" s="820">
        <f>HLOOKUP(AF$35,'3.  Distribution Rates'!$C$122:$P$135,10,FALSE)</f>
        <v>2.3800000000000002E-2</v>
      </c>
      <c r="AG768" s="338">
        <f>HLOOKUP(AG$35,'3.  Distribution Rates'!$C$122:$P$135,10,FALSE)</f>
        <v>4.5850999999999997</v>
      </c>
      <c r="AH768" s="338">
        <f>HLOOKUP(AH$35,'3.  Distribution Rates'!$C$122:$P$135,10,FALSE)</f>
        <v>4.1833999999999998</v>
      </c>
      <c r="AI768" s="338">
        <f>HLOOKUP(AI$35,'3.  Distribution Rates'!$C$122:$P$135,10,FALSE)</f>
        <v>3.9710000000000001</v>
      </c>
      <c r="AJ768" s="338">
        <f>HLOOKUP(AJ$35,'3.  Distribution Rates'!$C$122:$P$135,10,FALSE)</f>
        <v>2.35E-2</v>
      </c>
      <c r="AK768" s="338">
        <f>HLOOKUP(AK$35,'3.  Distribution Rates'!$C$122:$P$135,10,FALSE)</f>
        <v>5.9757999999999996</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c r="B769" s="321" t="s">
        <v>312</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5">
        <f t="shared" ref="AS769:AS775" si="2302">SUM(AE769:AR769)</f>
        <v>0</v>
      </c>
      <c r="AT769" s="439"/>
    </row>
    <row r="770" spans="2:46">
      <c r="B770" s="321" t="s">
        <v>313</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5">
        <f t="shared" si="2302"/>
        <v>0</v>
      </c>
      <c r="AT770" s="439"/>
    </row>
    <row r="771" spans="2:46">
      <c r="B771" s="321" t="s">
        <v>314</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0</v>
      </c>
      <c r="AF771" s="374">
        <f>'4.  2011-2014 LRAM'!AN416*AF768</f>
        <v>0</v>
      </c>
      <c r="AG771" s="374">
        <f>'4.  2011-2014 LRAM'!AO416*AG768</f>
        <v>0</v>
      </c>
      <c r="AH771" s="374">
        <f>'4.  2011-2014 LRAM'!AP416*AH768</f>
        <v>0</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5">
        <f t="shared" si="2302"/>
        <v>0</v>
      </c>
      <c r="AT771" s="439"/>
    </row>
    <row r="772" spans="2:46">
      <c r="B772" s="321" t="s">
        <v>315</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LRAM'!AM552*AE768</f>
        <v>0</v>
      </c>
      <c r="AF772" s="374">
        <f>'4.  2011-2014 LRAM'!AN552*AF768</f>
        <v>0</v>
      </c>
      <c r="AG772" s="374">
        <f>'4.  2011-2014 LRAM'!AO552*AG768</f>
        <v>0</v>
      </c>
      <c r="AH772" s="374">
        <f>'4.  2011-2014 LRAM'!AP552*AH768</f>
        <v>0</v>
      </c>
      <c r="AI772" s="374">
        <f>'4.  2011-2014 LRAM'!AQ552*AI768</f>
        <v>0</v>
      </c>
      <c r="AJ772" s="374">
        <f>'4.  2011-2014 LRAM'!AR552*AJ768</f>
        <v>0</v>
      </c>
      <c r="AK772" s="374">
        <f>'4.  2011-2014 LRAM'!AS552*AK768</f>
        <v>0</v>
      </c>
      <c r="AL772" s="374">
        <f>'4.  2011-2014 LRAM'!AT552*AL768</f>
        <v>0</v>
      </c>
      <c r="AM772" s="374">
        <f>'4.  2011-2014 LRAM'!AU552*AM768</f>
        <v>0</v>
      </c>
      <c r="AN772" s="374">
        <f>'4.  2011-2014 LRAM'!AV552*AN768</f>
        <v>0</v>
      </c>
      <c r="AO772" s="374">
        <f>'4.  2011-2014 LRAM'!AW552*AO768</f>
        <v>0</v>
      </c>
      <c r="AP772" s="374">
        <f>'4.  2011-2014 LRAM'!AX552*AP768</f>
        <v>0</v>
      </c>
      <c r="AQ772" s="374">
        <f>'4.  2011-2014 LRAM'!AY552*AQ768</f>
        <v>0</v>
      </c>
      <c r="AR772" s="374">
        <f>'4.  2011-2014 LRAM'!AZ552*AR768</f>
        <v>0</v>
      </c>
      <c r="AS772" s="615">
        <f t="shared" si="2302"/>
        <v>0</v>
      </c>
      <c r="AT772" s="439"/>
    </row>
    <row r="773" spans="2:46">
      <c r="B773" s="321" t="s">
        <v>316</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203588.41650000002</v>
      </c>
      <c r="AF773" s="374">
        <f t="shared" ref="AF773:AR773" si="2303">AF210*AF768</f>
        <v>220691.41995250003</v>
      </c>
      <c r="AG773" s="374">
        <f t="shared" si="2303"/>
        <v>313124.4937548</v>
      </c>
      <c r="AH773" s="374">
        <f t="shared" si="2303"/>
        <v>72670.647959519978</v>
      </c>
      <c r="AI773" s="374">
        <f t="shared" si="2303"/>
        <v>48609.166663199998</v>
      </c>
      <c r="AJ773" s="374">
        <f t="shared" si="2303"/>
        <v>0</v>
      </c>
      <c r="AK773" s="374">
        <f t="shared" si="2303"/>
        <v>0</v>
      </c>
      <c r="AL773" s="374">
        <f t="shared" si="2303"/>
        <v>0</v>
      </c>
      <c r="AM773" s="374">
        <f t="shared" si="2303"/>
        <v>0</v>
      </c>
      <c r="AN773" s="374">
        <f t="shared" si="2303"/>
        <v>0</v>
      </c>
      <c r="AO773" s="374">
        <f t="shared" si="2303"/>
        <v>0</v>
      </c>
      <c r="AP773" s="374">
        <f t="shared" si="2303"/>
        <v>0</v>
      </c>
      <c r="AQ773" s="374">
        <f t="shared" si="2303"/>
        <v>0</v>
      </c>
      <c r="AR773" s="374">
        <f t="shared" si="2303"/>
        <v>0</v>
      </c>
      <c r="AS773" s="615">
        <f t="shared" si="2302"/>
        <v>858684.14483002014</v>
      </c>
      <c r="AT773" s="439"/>
    </row>
    <row r="774" spans="2:46">
      <c r="B774" s="321" t="s">
        <v>317</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366137.016</v>
      </c>
      <c r="AF774" s="374">
        <f t="shared" ref="AF774:AR774" si="2304">AF400*AF768</f>
        <v>221039.55320300002</v>
      </c>
      <c r="AG774" s="374">
        <f t="shared" si="2304"/>
        <v>281571.58522895997</v>
      </c>
      <c r="AH774" s="374">
        <f t="shared" si="2304"/>
        <v>34832.46263016</v>
      </c>
      <c r="AI774" s="374">
        <f t="shared" si="2304"/>
        <v>38653.200946799996</v>
      </c>
      <c r="AJ774" s="374">
        <f t="shared" si="2304"/>
        <v>0</v>
      </c>
      <c r="AK774" s="374">
        <f t="shared" si="2304"/>
        <v>49318.994495999992</v>
      </c>
      <c r="AL774" s="374">
        <f t="shared" si="2304"/>
        <v>0</v>
      </c>
      <c r="AM774" s="374">
        <f t="shared" si="2304"/>
        <v>0</v>
      </c>
      <c r="AN774" s="374">
        <f t="shared" si="2304"/>
        <v>0</v>
      </c>
      <c r="AO774" s="374">
        <f t="shared" si="2304"/>
        <v>0</v>
      </c>
      <c r="AP774" s="374">
        <f t="shared" si="2304"/>
        <v>0</v>
      </c>
      <c r="AQ774" s="374">
        <f t="shared" si="2304"/>
        <v>0</v>
      </c>
      <c r="AR774" s="374">
        <f t="shared" si="2304"/>
        <v>0</v>
      </c>
      <c r="AS774" s="615">
        <f t="shared" si="2302"/>
        <v>991552.81250492006</v>
      </c>
      <c r="AT774" s="439"/>
    </row>
    <row r="775" spans="2:46">
      <c r="B775" s="321" t="s">
        <v>318</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573764.66700000002</v>
      </c>
      <c r="AF775" s="374">
        <f t="shared" ref="AF775:AR775" si="2305">AF590*AF768</f>
        <v>299939.21773199999</v>
      </c>
      <c r="AG775" s="374">
        <f t="shared" si="2305"/>
        <v>374033.57289011992</v>
      </c>
      <c r="AH775" s="374">
        <f t="shared" si="2305"/>
        <v>50269.585136160007</v>
      </c>
      <c r="AI775" s="374">
        <f t="shared" si="2305"/>
        <v>53519.500359600002</v>
      </c>
      <c r="AJ775" s="374">
        <f t="shared" si="2305"/>
        <v>0</v>
      </c>
      <c r="AK775" s="374">
        <f t="shared" si="2305"/>
        <v>124279.90776</v>
      </c>
      <c r="AL775" s="374">
        <f t="shared" si="2305"/>
        <v>0</v>
      </c>
      <c r="AM775" s="374">
        <f t="shared" si="2305"/>
        <v>0</v>
      </c>
      <c r="AN775" s="374">
        <f t="shared" si="2305"/>
        <v>0</v>
      </c>
      <c r="AO775" s="374">
        <f t="shared" si="2305"/>
        <v>0</v>
      </c>
      <c r="AP775" s="374">
        <f t="shared" si="2305"/>
        <v>0</v>
      </c>
      <c r="AQ775" s="374">
        <f t="shared" si="2305"/>
        <v>0</v>
      </c>
      <c r="AR775" s="374">
        <f t="shared" si="2305"/>
        <v>0</v>
      </c>
      <c r="AS775" s="615">
        <f t="shared" si="2302"/>
        <v>1475806.45087788</v>
      </c>
      <c r="AT775" s="439"/>
    </row>
    <row r="776" spans="2:46">
      <c r="B776" s="321" t="s">
        <v>319</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176117.886</v>
      </c>
      <c r="AF776" s="374">
        <f t="shared" ref="AF776:AR776" si="2306">AF765*AF768</f>
        <v>246427.44243599998</v>
      </c>
      <c r="AG776" s="374">
        <f t="shared" si="2306"/>
        <v>220545.93267719998</v>
      </c>
      <c r="AH776" s="374">
        <f t="shared" si="2306"/>
        <v>34053.280953119989</v>
      </c>
      <c r="AI776" s="374">
        <f t="shared" si="2306"/>
        <v>5877.1498895999985</v>
      </c>
      <c r="AJ776" s="374">
        <f t="shared" si="2306"/>
        <v>0</v>
      </c>
      <c r="AK776" s="374">
        <f t="shared" si="2306"/>
        <v>49777.218839999994</v>
      </c>
      <c r="AL776" s="374">
        <f t="shared" si="2306"/>
        <v>0</v>
      </c>
      <c r="AM776" s="374">
        <f t="shared" si="2306"/>
        <v>0</v>
      </c>
      <c r="AN776" s="374">
        <f t="shared" si="2306"/>
        <v>0</v>
      </c>
      <c r="AO776" s="374">
        <f t="shared" si="2306"/>
        <v>0</v>
      </c>
      <c r="AP776" s="374">
        <f t="shared" si="2306"/>
        <v>0</v>
      </c>
      <c r="AQ776" s="374">
        <f t="shared" si="2306"/>
        <v>0</v>
      </c>
      <c r="AR776" s="374">
        <f t="shared" si="2306"/>
        <v>0</v>
      </c>
      <c r="AS776" s="615">
        <f>SUM(AE776:AR776)</f>
        <v>732798.91079591995</v>
      </c>
      <c r="AT776" s="439"/>
    </row>
    <row r="777" spans="2:46" ht="15.75">
      <c r="B777" s="346" t="s">
        <v>320</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1319607.9855</v>
      </c>
      <c r="AF777" s="343">
        <f>SUM(AF769:AF776)</f>
        <v>988097.63332350005</v>
      </c>
      <c r="AG777" s="343">
        <f t="shared" ref="AG777:AK777" si="2307">SUM(AG769:AG776)</f>
        <v>1189275.5845510799</v>
      </c>
      <c r="AH777" s="343">
        <f t="shared" si="2307"/>
        <v>191825.97667895997</v>
      </c>
      <c r="AI777" s="343">
        <f t="shared" si="2307"/>
        <v>146659.01785919999</v>
      </c>
      <c r="AJ777" s="343">
        <f t="shared" si="2307"/>
        <v>0</v>
      </c>
      <c r="AK777" s="343">
        <f t="shared" si="2307"/>
        <v>223376.12109599999</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4058842.3190087401</v>
      </c>
      <c r="AT777" s="439"/>
    </row>
    <row r="778" spans="2:46" ht="15.75">
      <c r="B778" s="346" t="s">
        <v>321</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414109.5</v>
      </c>
      <c r="AF778" s="344">
        <f t="shared" ref="AF778:AK778" si="2309">AF766*AF768</f>
        <v>615682.20000000007</v>
      </c>
      <c r="AG778" s="344">
        <f t="shared" si="2309"/>
        <v>2118054.8492999999</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3147846.5493000001</v>
      </c>
      <c r="AT778" s="439"/>
    </row>
    <row r="779" spans="2:46" ht="15.75">
      <c r="B779" s="346" t="s">
        <v>322</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910995.76970874006</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c r="AH780" s="349"/>
      <c r="AI780" s="349"/>
      <c r="AJ780" s="349"/>
      <c r="AK780" s="349"/>
      <c r="AL780" s="349"/>
      <c r="AM780" s="349"/>
      <c r="AN780" s="349"/>
      <c r="AO780" s="349"/>
      <c r="AP780" s="349"/>
      <c r="AQ780" s="349"/>
      <c r="AR780" s="349"/>
      <c r="AS780" s="345"/>
      <c r="AT780" s="439"/>
    </row>
    <row r="781" spans="2:46">
      <c r="B781" s="435" t="s">
        <v>323</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3922028</v>
      </c>
      <c r="AF781" s="288">
        <f>SUMPRODUCT(E$608:E$763,AF608:AF763)</f>
        <v>10273246.219999999</v>
      </c>
      <c r="AG781" s="288">
        <f>IF(AG606="kw",SUMPRODUCT($Q$608:$Q$763,$S$608:$S$763,AG608:AG763),SUMPRODUCT($E$608:$E$763,AG608:AG763))</f>
        <v>48339.72</v>
      </c>
      <c r="AH781" s="288">
        <f t="shared" ref="AH781:AR781" si="2311">IF(AH606="kw",SUMPRODUCT($Q$608:$Q$763,$S$608:$S$763,AH608:AH763),SUMPRODUCT($E$608:$E$763,AH608:AH763))</f>
        <v>8180.5679999999993</v>
      </c>
      <c r="AI781" s="288">
        <f t="shared" si="2311"/>
        <v>1487.376</v>
      </c>
      <c r="AJ781" s="288">
        <f t="shared" si="2311"/>
        <v>0</v>
      </c>
      <c r="AK781" s="288">
        <f t="shared" si="2311"/>
        <v>15828</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c r="B782" s="435" t="s">
        <v>324</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3922028</v>
      </c>
      <c r="AF782" s="288">
        <f>SUMPRODUCT(F$608:F$763,AF608:AF763)</f>
        <v>10073852.940000001</v>
      </c>
      <c r="AG782" s="288">
        <f>IF(AG606="kw",SUMPRODUCT($Q$608:$Q$763,$T$608:$T$763,AG608:AG763),SUMPRODUCT($F$608:$F$763,AG608:AG763))</f>
        <v>47862.672000000006</v>
      </c>
      <c r="AH782" s="288">
        <f t="shared" ref="AH782:AR782" si="2312">IF(AH606="kw",SUMPRODUCT($Q$608:$Q$763,$T$608:$T$763,AH608:AH763),SUMPRODUCT($F$608:$F$763,AH608:AH763))</f>
        <v>8099.8368</v>
      </c>
      <c r="AI782" s="288">
        <f t="shared" si="2312"/>
        <v>1472.6976</v>
      </c>
      <c r="AJ782" s="288">
        <f t="shared" si="2312"/>
        <v>0</v>
      </c>
      <c r="AK782" s="288">
        <f t="shared" si="2312"/>
        <v>15756</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c r="B783" s="435" t="s">
        <v>832</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0</v>
      </c>
      <c r="AF783" s="288">
        <f>SUMPRODUCT(G$608:G$763,AF608:AF763)</f>
        <v>0</v>
      </c>
      <c r="AG783" s="288">
        <f>IF(AG606="kw",SUMPRODUCT($Q$608:$Q$763,$U$608:$U$763,AG608:AG763),SUMPRODUCT($G$608:$G$763,AG608:AG763))</f>
        <v>0</v>
      </c>
      <c r="AH783" s="288">
        <f t="shared" ref="AH783:AR783" si="2313">IF(AH606="kw",SUMPRODUCT($Q$608:$Q$763,$U$608:$U$763,AH608:AH763),SUMPRODUCT($G$608:$G$763,AH608:AH763))</f>
        <v>0</v>
      </c>
      <c r="AI783" s="288">
        <f t="shared" si="2313"/>
        <v>0</v>
      </c>
      <c r="AJ783" s="288">
        <f t="shared" si="2313"/>
        <v>0</v>
      </c>
      <c r="AK783" s="288">
        <f>IF(AK606="kw",SUMPRODUCT($Q$608:$Q$763,$U$608:$U$763,AK608:AK763),SUMPRODUCT($G$608:$G$763,AK608:AK763))</f>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c r="B784" s="435" t="s">
        <v>852</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0</v>
      </c>
      <c r="AF784" s="288">
        <f>SUMPRODUCT(H$608:H$763,AF608:AF763)</f>
        <v>0</v>
      </c>
      <c r="AG784" s="288">
        <f>IF(AG606="kw",SUMPRODUCT($Q$608:$Q$763,$V$608:$V$763,AG608:AG763),SUMPRODUCT($H$608:$H$763,AG608:AG763))</f>
        <v>0</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c r="B785" s="435" t="s">
        <v>853</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0</v>
      </c>
      <c r="AF785" s="288">
        <f>SUMPRODUCT(I$608:I$763,AF608:AF763)</f>
        <v>0</v>
      </c>
      <c r="AG785" s="288">
        <f>IF(AG606="kw",SUMPRODUCT($Q$608:$Q$763,$W$608:$W$763,AG608:AG763),SUMPRODUCT($I$608:$I$763,AG608:AG763))</f>
        <v>0</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c r="B786" s="435" t="s">
        <v>854</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0</v>
      </c>
      <c r="AF786" s="288">
        <f>SUMPRODUCT(K$608:K$763,AF608:AF763)</f>
        <v>0</v>
      </c>
      <c r="AG786" s="288">
        <f>IF(AG606="kw",SUMPRODUCT($Q$608:$Q$763,$X$608:$X$763,AG608:AG763),SUMPRODUCT($J$608:$J$763,AG608:AG763))</f>
        <v>0</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c r="B787" s="435" t="s">
        <v>855</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0</v>
      </c>
      <c r="AF787" s="288">
        <f>SUMPRODUCT(L$608:L$763,AF608:AF763)</f>
        <v>0</v>
      </c>
      <c r="AG787" s="288">
        <f>IF(AG606="kw",SUMPRODUCT($Q$608:$Q$763,$Y$608:$Y$763,AG608:AG763),SUMPRODUCT($K$608:$K$763,AG608:AG763))</f>
        <v>0</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c r="B788" s="435" t="s">
        <v>856</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0</v>
      </c>
      <c r="AF788" s="288">
        <f>SUMPRODUCT(M$608:M$763,AF608:AF763)</f>
        <v>0</v>
      </c>
      <c r="AG788" s="288">
        <f>IF(AG606="kw",SUMPRODUCT($Q$608:$Q$763,$Z$608:$Z$763,AG608:AG763),SUMPRODUCT($L$608:$L$763,AG608:AG763))</f>
        <v>0</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c r="B789" s="436" t="s">
        <v>857</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0</v>
      </c>
      <c r="AF789" s="323">
        <f>SUMPRODUCT(N$608:N$763,AF608:AF763)</f>
        <v>0</v>
      </c>
      <c r="AG789" s="323">
        <f>IF(AG606="kw",SUMPRODUCT($Q$608:$Q$763,$AA$608:$AA$763,AG608:AG763),SUMPRODUCT($M$608:$M$763,AG608:AG763))</f>
        <v>0</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581</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325</v>
      </c>
      <c r="C793" s="278"/>
      <c r="D793" s="579" t="s">
        <v>521</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36" t="s">
        <v>210</v>
      </c>
      <c r="C794" s="938" t="s">
        <v>33</v>
      </c>
      <c r="D794" s="281" t="s">
        <v>419</v>
      </c>
      <c r="E794" s="947" t="s">
        <v>208</v>
      </c>
      <c r="F794" s="948"/>
      <c r="G794" s="948"/>
      <c r="H794" s="948"/>
      <c r="I794" s="948"/>
      <c r="J794" s="948"/>
      <c r="K794" s="948"/>
      <c r="L794" s="948"/>
      <c r="M794" s="948"/>
      <c r="N794" s="948"/>
      <c r="O794" s="948"/>
      <c r="P794" s="949"/>
      <c r="Q794" s="945" t="s">
        <v>212</v>
      </c>
      <c r="R794" s="281" t="s">
        <v>420</v>
      </c>
      <c r="S794" s="942" t="s">
        <v>211</v>
      </c>
      <c r="T794" s="943"/>
      <c r="U794" s="943"/>
      <c r="V794" s="943"/>
      <c r="W794" s="943"/>
      <c r="X794" s="943"/>
      <c r="Y794" s="943"/>
      <c r="Z794" s="943"/>
      <c r="AA794" s="943"/>
      <c r="AB794" s="943"/>
      <c r="AC794" s="943"/>
      <c r="AD794" s="950"/>
      <c r="AE794" s="942" t="s">
        <v>241</v>
      </c>
      <c r="AF794" s="943"/>
      <c r="AG794" s="943"/>
      <c r="AH794" s="943"/>
      <c r="AI794" s="943"/>
      <c r="AJ794" s="943"/>
      <c r="AK794" s="943"/>
      <c r="AL794" s="943"/>
      <c r="AM794" s="943"/>
      <c r="AN794" s="943"/>
      <c r="AO794" s="943"/>
      <c r="AP794" s="943"/>
      <c r="AQ794" s="943"/>
      <c r="AR794" s="943"/>
      <c r="AS794" s="944"/>
    </row>
    <row r="795" spans="1:45" ht="65.25" customHeight="1">
      <c r="B795" s="937"/>
      <c r="C795" s="939"/>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46"/>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 50 TO 1,499 KW</v>
      </c>
      <c r="AH795" s="282" t="str">
        <f>'1.  LRAMVA Summary'!$G$53</f>
        <v>GS 1,500 TO 4,999</v>
      </c>
      <c r="AI795" s="282" t="str">
        <f>'1.  LRAMVA Summary'!$H$53</f>
        <v>Large User</v>
      </c>
      <c r="AJ795" s="282" t="str">
        <f>'1.  LRAMVA Summary'!$I$53</f>
        <v>Unmetered Scattered Load</v>
      </c>
      <c r="AK795" s="282" t="str">
        <f>'1.  LRAMVA Summary'!$J$53</f>
        <v>Streetlighting</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499</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t="str">
        <f>'1.  LRAMVA Summary'!$G$54</f>
        <v>KW</v>
      </c>
      <c r="AI796" s="288" t="str">
        <f>'1.  LRAMVA Summary'!$H$54</f>
        <v>kW</v>
      </c>
      <c r="AJ796" s="288" t="str">
        <f>'1.  LRAMVA Summary'!$I$54</f>
        <v>kWh</v>
      </c>
      <c r="AK796" s="288" t="str">
        <f>'1.  LRAMVA Summary'!$J$54</f>
        <v>kW</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hidden="1" outlineLevel="1">
      <c r="A797" s="521"/>
      <c r="B797" s="493" t="s">
        <v>492</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4"/>
      <c r="AF797" s="764"/>
      <c r="AG797" s="764"/>
      <c r="AH797" s="764"/>
      <c r="AI797" s="764"/>
      <c r="AJ797" s="764"/>
      <c r="AK797" s="764"/>
      <c r="AL797" s="764"/>
      <c r="AM797" s="764"/>
      <c r="AN797" s="764"/>
      <c r="AO797" s="764"/>
      <c r="AP797" s="764"/>
      <c r="AQ797" s="764"/>
      <c r="AR797" s="764"/>
      <c r="AS797" s="765"/>
    </row>
    <row r="798" spans="1:45" hidden="1"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hidden="1" outlineLevel="1">
      <c r="A799" s="521"/>
      <c r="B799" s="291" t="s">
        <v>340</v>
      </c>
      <c r="C799" s="288" t="s">
        <v>162</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75" hidden="1" outlineLevel="1">
      <c r="A800" s="521"/>
      <c r="B800" s="295"/>
      <c r="C800" s="296"/>
      <c r="D800" s="296"/>
      <c r="E800" s="296"/>
      <c r="F800" s="296"/>
      <c r="G800" s="296"/>
      <c r="H800" s="296"/>
      <c r="I800" s="296"/>
      <c r="J800" s="743"/>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hidden="1"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idden="1" outlineLevel="1">
      <c r="A802" s="521"/>
      <c r="B802" s="291" t="s">
        <v>340</v>
      </c>
      <c r="C802" s="288" t="s">
        <v>162</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75" hidden="1"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hidden="1"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idden="1" outlineLevel="1">
      <c r="A805" s="521"/>
      <c r="B805" s="291" t="s">
        <v>340</v>
      </c>
      <c r="C805" s="288" t="s">
        <v>162</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hidden="1"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hidden="1" outlineLevel="1">
      <c r="A807" s="521">
        <v>4</v>
      </c>
      <c r="B807" s="509" t="s">
        <v>656</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hidden="1" outlineLevel="1">
      <c r="A808" s="521"/>
      <c r="B808" s="291" t="s">
        <v>340</v>
      </c>
      <c r="C808" s="288" t="s">
        <v>162</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hidden="1"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hidden="1"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hidden="1" customHeight="1" outlineLevel="1">
      <c r="A811" s="521"/>
      <c r="B811" s="291" t="s">
        <v>340</v>
      </c>
      <c r="C811" s="288" t="s">
        <v>162</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hidden="1"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hidden="1" outlineLevel="1">
      <c r="A813" s="521"/>
      <c r="B813" s="316" t="s">
        <v>493</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hidden="1"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hidden="1" outlineLevel="1">
      <c r="A815" s="521"/>
      <c r="B815" s="291" t="s">
        <v>340</v>
      </c>
      <c r="C815" s="288" t="s">
        <v>162</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hidden="1"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hidden="1"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idden="1" outlineLevel="1">
      <c r="A818" s="521"/>
      <c r="B818" s="291" t="s">
        <v>340</v>
      </c>
      <c r="C818" s="288" t="s">
        <v>162</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hidden="1"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hidden="1"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idden="1" outlineLevel="1">
      <c r="A821" s="521"/>
      <c r="B821" s="291" t="s">
        <v>340</v>
      </c>
      <c r="C821" s="288" t="s">
        <v>162</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hidden="1"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hidden="1"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idden="1" outlineLevel="1">
      <c r="A824" s="521"/>
      <c r="B824" s="291" t="s">
        <v>340</v>
      </c>
      <c r="C824" s="288" t="s">
        <v>162</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hidden="1"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hidden="1"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idden="1" outlineLevel="1">
      <c r="A827" s="521"/>
      <c r="B827" s="291" t="s">
        <v>340</v>
      </c>
      <c r="C827" s="288" t="s">
        <v>162</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hidden="1"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hidden="1"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hidden="1"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hidden="1" outlineLevel="1">
      <c r="A831" s="521"/>
      <c r="B831" s="291" t="s">
        <v>340</v>
      </c>
      <c r="C831" s="288" t="s">
        <v>162</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hidden="1"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hidden="1"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hidden="1" outlineLevel="1">
      <c r="A834" s="521"/>
      <c r="B834" s="291" t="s">
        <v>340</v>
      </c>
      <c r="C834" s="288" t="s">
        <v>162</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hidden="1"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hidden="1"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idden="1" outlineLevel="1">
      <c r="A837" s="521"/>
      <c r="B837" s="291" t="s">
        <v>340</v>
      </c>
      <c r="C837" s="288" t="s">
        <v>162</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hidden="1"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hidden="1"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hidden="1"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hidden="1" outlineLevel="1">
      <c r="A841" s="521"/>
      <c r="B841" s="291" t="s">
        <v>340</v>
      </c>
      <c r="C841" s="288" t="s">
        <v>162</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hidden="1"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hidden="1" outlineLevel="1">
      <c r="A843" s="521"/>
      <c r="B843" s="285" t="s">
        <v>485</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hidden="1" outlineLevel="1">
      <c r="A844" s="521">
        <v>15</v>
      </c>
      <c r="B844" s="291" t="s">
        <v>490</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idden="1" outlineLevel="1">
      <c r="A845" s="521"/>
      <c r="B845" s="291" t="s">
        <v>340</v>
      </c>
      <c r="C845" s="288" t="s">
        <v>162</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hidden="1"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hidden="1" outlineLevel="1">
      <c r="A847" s="521">
        <v>16</v>
      </c>
      <c r="B847" s="321" t="s">
        <v>486</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hidden="1" outlineLevel="1">
      <c r="A848" s="521"/>
      <c r="B848" s="291" t="s">
        <v>340</v>
      </c>
      <c r="C848" s="288" t="s">
        <v>162</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hidden="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hidden="1" outlineLevel="1">
      <c r="A850" s="521"/>
      <c r="B850" s="508" t="s">
        <v>491</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hidden="1"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hidden="1" outlineLevel="1">
      <c r="A852" s="521"/>
      <c r="B852" s="291" t="s">
        <v>340</v>
      </c>
      <c r="C852" s="288" t="s">
        <v>162</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hidden="1"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hidden="1"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idden="1" outlineLevel="1">
      <c r="A855" s="521"/>
      <c r="B855" s="291" t="s">
        <v>340</v>
      </c>
      <c r="C855" s="288" t="s">
        <v>162</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hidden="1"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hidden="1"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idden="1" outlineLevel="1">
      <c r="A858" s="521"/>
      <c r="B858" s="291" t="s">
        <v>340</v>
      </c>
      <c r="C858" s="288" t="s">
        <v>162</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hidden="1"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hidden="1"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idden="1" outlineLevel="1">
      <c r="A861" s="521"/>
      <c r="B861" s="291" t="s">
        <v>340</v>
      </c>
      <c r="C861" s="288" t="s">
        <v>162</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75" hidden="1"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hidden="1" outlineLevel="1">
      <c r="A863" s="521"/>
      <c r="B863" s="507" t="s">
        <v>498</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hidden="1" outlineLevel="1">
      <c r="A864" s="521"/>
      <c r="B864" s="493" t="s">
        <v>494</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hidden="1"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hidden="1" outlineLevel="1">
      <c r="A866" s="521"/>
      <c r="B866" s="291" t="s">
        <v>340</v>
      </c>
      <c r="C866" s="288" t="s">
        <v>162</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hidden="1"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idden="1" outlineLevel="1">
      <c r="A868" s="521">
        <v>22</v>
      </c>
      <c r="B868" s="424" t="s">
        <v>114</v>
      </c>
      <c r="C868" s="288" t="s">
        <v>25</v>
      </c>
      <c r="D868" s="292">
        <v>1105211</v>
      </c>
      <c r="E868" s="292">
        <v>1105211</v>
      </c>
      <c r="F868" s="292">
        <v>0</v>
      </c>
      <c r="G868" s="292">
        <v>0</v>
      </c>
      <c r="H868" s="292">
        <v>0</v>
      </c>
      <c r="I868" s="292">
        <v>0</v>
      </c>
      <c r="J868" s="292">
        <v>0</v>
      </c>
      <c r="K868" s="292">
        <v>0</v>
      </c>
      <c r="L868" s="292">
        <v>0</v>
      </c>
      <c r="M868" s="292">
        <v>0</v>
      </c>
      <c r="N868" s="292"/>
      <c r="O868" s="292"/>
      <c r="P868" s="292"/>
      <c r="Q868" s="288"/>
      <c r="R868" s="292">
        <v>385.8</v>
      </c>
      <c r="S868" s="292">
        <v>385.8</v>
      </c>
      <c r="T868" s="292">
        <v>0</v>
      </c>
      <c r="U868" s="292">
        <v>0</v>
      </c>
      <c r="V868" s="292">
        <v>0</v>
      </c>
      <c r="W868" s="292">
        <v>0</v>
      </c>
      <c r="X868" s="292">
        <v>0</v>
      </c>
      <c r="Y868" s="292">
        <v>0</v>
      </c>
      <c r="Z868" s="292">
        <v>0</v>
      </c>
      <c r="AA868" s="292">
        <v>0</v>
      </c>
      <c r="AB868" s="292"/>
      <c r="AC868" s="292"/>
      <c r="AD868" s="292"/>
      <c r="AE868" s="411">
        <v>1</v>
      </c>
      <c r="AF868" s="411"/>
      <c r="AG868" s="411"/>
      <c r="AH868" s="411"/>
      <c r="AI868" s="411"/>
      <c r="AJ868" s="411"/>
      <c r="AK868" s="411"/>
      <c r="AL868" s="406"/>
      <c r="AM868" s="406"/>
      <c r="AN868" s="406"/>
      <c r="AO868" s="406"/>
      <c r="AP868" s="406"/>
      <c r="AQ868" s="406"/>
      <c r="AR868" s="406"/>
      <c r="AS868" s="293">
        <f>SUM(AE868:AR868)</f>
        <v>1</v>
      </c>
    </row>
    <row r="869" spans="1:45" hidden="1" outlineLevel="1">
      <c r="A869" s="521"/>
      <c r="B869" s="291" t="s">
        <v>340</v>
      </c>
      <c r="C869" s="288" t="s">
        <v>162</v>
      </c>
      <c r="D869" s="292">
        <v>0</v>
      </c>
      <c r="E869" s="292">
        <v>0</v>
      </c>
      <c r="F869" s="292">
        <v>0</v>
      </c>
      <c r="G869" s="292">
        <v>0</v>
      </c>
      <c r="H869" s="292">
        <v>0</v>
      </c>
      <c r="I869" s="292">
        <v>0</v>
      </c>
      <c r="J869" s="292">
        <v>0</v>
      </c>
      <c r="K869" s="292">
        <v>0</v>
      </c>
      <c r="L869" s="292">
        <v>0</v>
      </c>
      <c r="M869" s="292">
        <v>0</v>
      </c>
      <c r="N869" s="292"/>
      <c r="O869" s="292"/>
      <c r="P869" s="292"/>
      <c r="Q869" s="288"/>
      <c r="R869" s="292">
        <v>0</v>
      </c>
      <c r="S869" s="292">
        <v>0</v>
      </c>
      <c r="T869" s="292">
        <v>0</v>
      </c>
      <c r="U869" s="292">
        <v>0</v>
      </c>
      <c r="V869" s="292">
        <v>0</v>
      </c>
      <c r="W869" s="292">
        <v>0</v>
      </c>
      <c r="X869" s="292">
        <v>0</v>
      </c>
      <c r="Y869" s="292">
        <v>0</v>
      </c>
      <c r="Z869" s="292">
        <v>0</v>
      </c>
      <c r="AA869" s="292">
        <v>0</v>
      </c>
      <c r="AB869" s="292"/>
      <c r="AC869" s="292"/>
      <c r="AD869" s="292"/>
      <c r="AE869" s="407">
        <f>AE868</f>
        <v>1</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hidden="1"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idden="1" outlineLevel="1">
      <c r="A871" s="521">
        <v>23</v>
      </c>
      <c r="B871" s="424" t="s">
        <v>115</v>
      </c>
      <c r="C871" s="288" t="s">
        <v>25</v>
      </c>
      <c r="D871" s="292">
        <v>72405</v>
      </c>
      <c r="E871" s="292">
        <v>72405</v>
      </c>
      <c r="F871" s="292">
        <v>0</v>
      </c>
      <c r="G871" s="292">
        <v>0</v>
      </c>
      <c r="H871" s="292">
        <v>0</v>
      </c>
      <c r="I871" s="292">
        <v>0</v>
      </c>
      <c r="J871" s="292">
        <v>0</v>
      </c>
      <c r="K871" s="292">
        <v>0</v>
      </c>
      <c r="L871" s="292">
        <v>0</v>
      </c>
      <c r="M871" s="292">
        <v>0</v>
      </c>
      <c r="N871" s="292"/>
      <c r="O871" s="292"/>
      <c r="P871" s="292"/>
      <c r="Q871" s="288"/>
      <c r="R871" s="292">
        <v>45.06</v>
      </c>
      <c r="S871" s="292">
        <v>45.06</v>
      </c>
      <c r="T871" s="292">
        <v>0</v>
      </c>
      <c r="U871" s="292">
        <v>0</v>
      </c>
      <c r="V871" s="292">
        <v>0</v>
      </c>
      <c r="W871" s="292">
        <v>0</v>
      </c>
      <c r="X871" s="292">
        <v>0</v>
      </c>
      <c r="Y871" s="292">
        <v>0</v>
      </c>
      <c r="Z871" s="292">
        <v>0</v>
      </c>
      <c r="AA871" s="292">
        <v>0</v>
      </c>
      <c r="AB871" s="292"/>
      <c r="AC871" s="292"/>
      <c r="AD871" s="292"/>
      <c r="AE871" s="411">
        <v>1</v>
      </c>
      <c r="AF871" s="411"/>
      <c r="AG871" s="411"/>
      <c r="AH871" s="411"/>
      <c r="AI871" s="411"/>
      <c r="AJ871" s="411"/>
      <c r="AK871" s="411"/>
      <c r="AL871" s="406"/>
      <c r="AM871" s="406"/>
      <c r="AN871" s="406"/>
      <c r="AO871" s="406"/>
      <c r="AP871" s="406"/>
      <c r="AQ871" s="406"/>
      <c r="AR871" s="406"/>
      <c r="AS871" s="293">
        <f>SUM(AE871:AR871)</f>
        <v>1</v>
      </c>
    </row>
    <row r="872" spans="1:45" hidden="1" outlineLevel="1">
      <c r="A872" s="521"/>
      <c r="B872" s="291" t="s">
        <v>340</v>
      </c>
      <c r="C872" s="288" t="s">
        <v>162</v>
      </c>
      <c r="D872" s="292">
        <v>0</v>
      </c>
      <c r="E872" s="292">
        <v>0</v>
      </c>
      <c r="F872" s="292">
        <v>0</v>
      </c>
      <c r="G872" s="292">
        <v>0</v>
      </c>
      <c r="H872" s="292">
        <v>0</v>
      </c>
      <c r="I872" s="292">
        <v>0</v>
      </c>
      <c r="J872" s="292">
        <v>0</v>
      </c>
      <c r="K872" s="292">
        <v>0</v>
      </c>
      <c r="L872" s="292">
        <v>0</v>
      </c>
      <c r="M872" s="292">
        <v>0</v>
      </c>
      <c r="N872" s="292"/>
      <c r="O872" s="292"/>
      <c r="P872" s="292"/>
      <c r="Q872" s="288"/>
      <c r="R872" s="292">
        <v>0</v>
      </c>
      <c r="S872" s="292">
        <v>0</v>
      </c>
      <c r="T872" s="292">
        <v>0</v>
      </c>
      <c r="U872" s="292">
        <v>0</v>
      </c>
      <c r="V872" s="292">
        <v>0</v>
      </c>
      <c r="W872" s="292">
        <v>0</v>
      </c>
      <c r="X872" s="292">
        <v>0</v>
      </c>
      <c r="Y872" s="292">
        <v>0</v>
      </c>
      <c r="Z872" s="292">
        <v>0</v>
      </c>
      <c r="AA872" s="292">
        <v>0</v>
      </c>
      <c r="AB872" s="292"/>
      <c r="AC872" s="292"/>
      <c r="AD872" s="292"/>
      <c r="AE872" s="407">
        <f>AE871</f>
        <v>1</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hidden="1"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idden="1" outlineLevel="1">
      <c r="A874" s="521">
        <v>24</v>
      </c>
      <c r="B874" s="424" t="s">
        <v>116</v>
      </c>
      <c r="C874" s="288" t="s">
        <v>25</v>
      </c>
      <c r="D874" s="292">
        <v>1541</v>
      </c>
      <c r="E874" s="292">
        <v>1377</v>
      </c>
      <c r="F874" s="292">
        <v>0</v>
      </c>
      <c r="G874" s="292">
        <v>0</v>
      </c>
      <c r="H874" s="292">
        <v>0</v>
      </c>
      <c r="I874" s="292">
        <v>0</v>
      </c>
      <c r="J874" s="292">
        <v>0</v>
      </c>
      <c r="K874" s="292">
        <v>0</v>
      </c>
      <c r="L874" s="292">
        <v>0</v>
      </c>
      <c r="M874" s="292">
        <v>0</v>
      </c>
      <c r="N874" s="292"/>
      <c r="O874" s="292"/>
      <c r="P874" s="292"/>
      <c r="Q874" s="288"/>
      <c r="R874" s="292">
        <v>0</v>
      </c>
      <c r="S874" s="292">
        <v>0</v>
      </c>
      <c r="T874" s="292">
        <v>0</v>
      </c>
      <c r="U874" s="292">
        <v>0</v>
      </c>
      <c r="V874" s="292">
        <v>0</v>
      </c>
      <c r="W874" s="292">
        <v>0</v>
      </c>
      <c r="X874" s="292">
        <v>0</v>
      </c>
      <c r="Y874" s="292">
        <v>0</v>
      </c>
      <c r="Z874" s="292">
        <v>0</v>
      </c>
      <c r="AA874" s="292">
        <v>0</v>
      </c>
      <c r="AB874" s="292"/>
      <c r="AC874" s="292"/>
      <c r="AD874" s="292"/>
      <c r="AE874" s="411">
        <v>1</v>
      </c>
      <c r="AF874" s="411"/>
      <c r="AG874" s="411"/>
      <c r="AH874" s="411"/>
      <c r="AI874" s="411"/>
      <c r="AJ874" s="411"/>
      <c r="AK874" s="411"/>
      <c r="AL874" s="406"/>
      <c r="AM874" s="406"/>
      <c r="AN874" s="406"/>
      <c r="AO874" s="406"/>
      <c r="AP874" s="406"/>
      <c r="AQ874" s="406"/>
      <c r="AR874" s="406"/>
      <c r="AS874" s="293">
        <f>SUM(AE874:AR874)</f>
        <v>1</v>
      </c>
    </row>
    <row r="875" spans="1:45" hidden="1" outlineLevel="1">
      <c r="A875" s="521"/>
      <c r="B875" s="291" t="s">
        <v>340</v>
      </c>
      <c r="C875" s="288" t="s">
        <v>162</v>
      </c>
      <c r="D875" s="292">
        <v>0</v>
      </c>
      <c r="E875" s="292">
        <v>0</v>
      </c>
      <c r="F875" s="292">
        <v>0</v>
      </c>
      <c r="G875" s="292">
        <v>0</v>
      </c>
      <c r="H875" s="292">
        <v>0</v>
      </c>
      <c r="I875" s="292">
        <v>0</v>
      </c>
      <c r="J875" s="292">
        <v>0</v>
      </c>
      <c r="K875" s="292">
        <v>0</v>
      </c>
      <c r="L875" s="292">
        <v>0</v>
      </c>
      <c r="M875" s="292">
        <v>0</v>
      </c>
      <c r="N875" s="292"/>
      <c r="O875" s="292"/>
      <c r="P875" s="292"/>
      <c r="Q875" s="288"/>
      <c r="R875" s="292">
        <v>0</v>
      </c>
      <c r="S875" s="292">
        <v>0</v>
      </c>
      <c r="T875" s="292">
        <v>0</v>
      </c>
      <c r="U875" s="292">
        <v>0</v>
      </c>
      <c r="V875" s="292">
        <v>0</v>
      </c>
      <c r="W875" s="292">
        <v>0</v>
      </c>
      <c r="X875" s="292">
        <v>0</v>
      </c>
      <c r="Y875" s="292">
        <v>0</v>
      </c>
      <c r="Z875" s="292">
        <v>0</v>
      </c>
      <c r="AA875" s="292">
        <v>0</v>
      </c>
      <c r="AB875" s="292"/>
      <c r="AC875" s="292"/>
      <c r="AD875" s="292"/>
      <c r="AE875" s="407">
        <f>AE874</f>
        <v>1</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hidden="1"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hidden="1" outlineLevel="1">
      <c r="A877" s="521"/>
      <c r="B877" s="285" t="s">
        <v>495</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hidden="1"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hidden="1" outlineLevel="1">
      <c r="A879" s="521"/>
      <c r="B879" s="291" t="s">
        <v>340</v>
      </c>
      <c r="C879" s="288" t="s">
        <v>162</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hidden="1"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idden="1" outlineLevel="1">
      <c r="A881" s="521">
        <v>26</v>
      </c>
      <c r="B881" s="424" t="s">
        <v>118</v>
      </c>
      <c r="C881" s="288" t="s">
        <v>25</v>
      </c>
      <c r="D881" s="292">
        <v>33222179</v>
      </c>
      <c r="E881" s="292">
        <v>33222179</v>
      </c>
      <c r="F881" s="292">
        <v>0</v>
      </c>
      <c r="G881" s="292">
        <v>0</v>
      </c>
      <c r="H881" s="292">
        <v>0</v>
      </c>
      <c r="I881" s="292">
        <v>0</v>
      </c>
      <c r="J881" s="292">
        <v>0</v>
      </c>
      <c r="K881" s="292">
        <v>0</v>
      </c>
      <c r="L881" s="292">
        <v>0</v>
      </c>
      <c r="M881" s="292">
        <v>0</v>
      </c>
      <c r="N881" s="292"/>
      <c r="O881" s="292"/>
      <c r="P881" s="292"/>
      <c r="Q881" s="292">
        <v>12</v>
      </c>
      <c r="R881" s="292">
        <v>5544.43</v>
      </c>
      <c r="S881" s="292">
        <v>5544.43</v>
      </c>
      <c r="T881" s="292">
        <v>0</v>
      </c>
      <c r="U881" s="292">
        <v>0</v>
      </c>
      <c r="V881" s="292">
        <v>0</v>
      </c>
      <c r="W881" s="292">
        <v>0</v>
      </c>
      <c r="X881" s="292">
        <v>0</v>
      </c>
      <c r="Y881" s="292">
        <v>0</v>
      </c>
      <c r="Z881" s="292">
        <v>0</v>
      </c>
      <c r="AA881" s="292">
        <v>0</v>
      </c>
      <c r="AB881" s="292"/>
      <c r="AC881" s="292"/>
      <c r="AD881" s="292"/>
      <c r="AE881" s="422">
        <v>0</v>
      </c>
      <c r="AF881" s="411">
        <v>0.22</v>
      </c>
      <c r="AG881" s="411">
        <v>0.65</v>
      </c>
      <c r="AH881" s="411">
        <v>0.11</v>
      </c>
      <c r="AI881" s="411">
        <v>0.02</v>
      </c>
      <c r="AJ881" s="411"/>
      <c r="AK881" s="411"/>
      <c r="AL881" s="411"/>
      <c r="AM881" s="411"/>
      <c r="AN881" s="411"/>
      <c r="AO881" s="411"/>
      <c r="AP881" s="411"/>
      <c r="AQ881" s="411"/>
      <c r="AR881" s="411"/>
      <c r="AS881" s="293">
        <f>SUM(AE881:AR881)</f>
        <v>1</v>
      </c>
    </row>
    <row r="882" spans="1:45" hidden="1" outlineLevel="1">
      <c r="A882" s="521"/>
      <c r="B882" s="291" t="s">
        <v>340</v>
      </c>
      <c r="C882" s="288" t="s">
        <v>162</v>
      </c>
      <c r="D882" s="292">
        <v>0</v>
      </c>
      <c r="E882" s="292">
        <v>0</v>
      </c>
      <c r="F882" s="292">
        <v>0</v>
      </c>
      <c r="G882" s="292">
        <v>0</v>
      </c>
      <c r="H882" s="292">
        <v>0</v>
      </c>
      <c r="I882" s="292">
        <v>0</v>
      </c>
      <c r="J882" s="292">
        <v>0</v>
      </c>
      <c r="K882" s="292">
        <v>0</v>
      </c>
      <c r="L882" s="292">
        <v>0</v>
      </c>
      <c r="M882" s="292">
        <v>0</v>
      </c>
      <c r="N882" s="292"/>
      <c r="O882" s="292"/>
      <c r="P882" s="292"/>
      <c r="Q882" s="292">
        <f>Q881</f>
        <v>12</v>
      </c>
      <c r="R882" s="292">
        <v>0</v>
      </c>
      <c r="S882" s="292">
        <v>0</v>
      </c>
      <c r="T882" s="292">
        <v>0</v>
      </c>
      <c r="U882" s="292">
        <v>0</v>
      </c>
      <c r="V882" s="292">
        <v>0</v>
      </c>
      <c r="W882" s="292">
        <v>0</v>
      </c>
      <c r="X882" s="292">
        <v>0</v>
      </c>
      <c r="Y882" s="292">
        <v>0</v>
      </c>
      <c r="Z882" s="292">
        <v>0</v>
      </c>
      <c r="AA882" s="292">
        <v>0</v>
      </c>
      <c r="AB882" s="292"/>
      <c r="AC882" s="292"/>
      <c r="AD882" s="292"/>
      <c r="AE882" s="407">
        <f>AE881</f>
        <v>0</v>
      </c>
      <c r="AF882" s="407">
        <f t="shared" ref="AF882" si="2573">AF881</f>
        <v>0.22</v>
      </c>
      <c r="AG882" s="407">
        <f t="shared" ref="AG882" si="2574">AG881</f>
        <v>0.65</v>
      </c>
      <c r="AH882" s="407">
        <f t="shared" ref="AH882" si="2575">AH881</f>
        <v>0.11</v>
      </c>
      <c r="AI882" s="407">
        <f t="shared" ref="AI882" si="2576">AI881</f>
        <v>0.02</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hidden="1"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idden="1" outlineLevel="1">
      <c r="A884" s="521">
        <v>27</v>
      </c>
      <c r="B884" s="424" t="s">
        <v>119</v>
      </c>
      <c r="C884" s="288" t="s">
        <v>25</v>
      </c>
      <c r="D884" s="292">
        <v>902897</v>
      </c>
      <c r="E884" s="292">
        <v>795002</v>
      </c>
      <c r="F884" s="292">
        <v>0</v>
      </c>
      <c r="G884" s="292">
        <v>0</v>
      </c>
      <c r="H884" s="292">
        <v>0</v>
      </c>
      <c r="I884" s="292">
        <v>0</v>
      </c>
      <c r="J884" s="292">
        <v>0</v>
      </c>
      <c r="K884" s="292">
        <v>0</v>
      </c>
      <c r="L884" s="292">
        <v>0</v>
      </c>
      <c r="M884" s="292">
        <v>0</v>
      </c>
      <c r="N884" s="292"/>
      <c r="O884" s="292"/>
      <c r="P884" s="292"/>
      <c r="Q884" s="292">
        <v>12</v>
      </c>
      <c r="R884" s="292">
        <v>160.82</v>
      </c>
      <c r="S884" s="292">
        <v>141.6</v>
      </c>
      <c r="T884" s="292">
        <v>0</v>
      </c>
      <c r="U884" s="292">
        <v>0</v>
      </c>
      <c r="V884" s="292">
        <v>0</v>
      </c>
      <c r="W884" s="292">
        <v>0</v>
      </c>
      <c r="X884" s="292">
        <v>0</v>
      </c>
      <c r="Y884" s="292">
        <v>0</v>
      </c>
      <c r="Z884" s="292">
        <v>0</v>
      </c>
      <c r="AA884" s="292">
        <v>0</v>
      </c>
      <c r="AB884" s="292"/>
      <c r="AC884" s="292"/>
      <c r="AD884" s="292"/>
      <c r="AE884" s="422"/>
      <c r="AF884" s="411">
        <v>1</v>
      </c>
      <c r="AG884" s="411"/>
      <c r="AH884" s="411"/>
      <c r="AI884" s="411"/>
      <c r="AJ884" s="411"/>
      <c r="AK884" s="411"/>
      <c r="AL884" s="411"/>
      <c r="AM884" s="411"/>
      <c r="AN884" s="411"/>
      <c r="AO884" s="411"/>
      <c r="AP884" s="411"/>
      <c r="AQ884" s="411"/>
      <c r="AR884" s="411"/>
      <c r="AS884" s="293">
        <f>SUM(AE884:AR884)</f>
        <v>1</v>
      </c>
    </row>
    <row r="885" spans="1:45" hidden="1" outlineLevel="1">
      <c r="A885" s="521"/>
      <c r="B885" s="291" t="s">
        <v>340</v>
      </c>
      <c r="C885" s="288" t="s">
        <v>162</v>
      </c>
      <c r="D885" s="292">
        <v>0</v>
      </c>
      <c r="E885" s="292">
        <v>0</v>
      </c>
      <c r="F885" s="292">
        <v>0</v>
      </c>
      <c r="G885" s="292">
        <v>0</v>
      </c>
      <c r="H885" s="292">
        <v>0</v>
      </c>
      <c r="I885" s="292">
        <v>0</v>
      </c>
      <c r="J885" s="292">
        <v>0</v>
      </c>
      <c r="K885" s="292">
        <v>0</v>
      </c>
      <c r="L885" s="292">
        <v>0</v>
      </c>
      <c r="M885" s="292">
        <v>0</v>
      </c>
      <c r="N885" s="292"/>
      <c r="O885" s="292"/>
      <c r="P885" s="292"/>
      <c r="Q885" s="292">
        <f>Q884</f>
        <v>12</v>
      </c>
      <c r="R885" s="292">
        <v>0</v>
      </c>
      <c r="S885" s="292">
        <v>0</v>
      </c>
      <c r="T885" s="292">
        <v>0</v>
      </c>
      <c r="U885" s="292">
        <v>0</v>
      </c>
      <c r="V885" s="292">
        <v>0</v>
      </c>
      <c r="W885" s="292">
        <v>0</v>
      </c>
      <c r="X885" s="292">
        <v>0</v>
      </c>
      <c r="Y885" s="292">
        <v>0</v>
      </c>
      <c r="Z885" s="292">
        <v>0</v>
      </c>
      <c r="AA885" s="292">
        <v>0</v>
      </c>
      <c r="AB885" s="292"/>
      <c r="AC885" s="292"/>
      <c r="AD885" s="292"/>
      <c r="AE885" s="407">
        <f>AE884</f>
        <v>0</v>
      </c>
      <c r="AF885" s="407">
        <f t="shared" ref="AF885" si="2586">AF884</f>
        <v>1</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hidden="1"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hidden="1" outlineLevel="1">
      <c r="A887" s="521">
        <v>28</v>
      </c>
      <c r="B887" s="424" t="s">
        <v>120</v>
      </c>
      <c r="C887" s="288" t="s">
        <v>25</v>
      </c>
      <c r="D887" s="292">
        <v>1167261</v>
      </c>
      <c r="E887" s="292">
        <v>1167261</v>
      </c>
      <c r="F887" s="292">
        <v>0</v>
      </c>
      <c r="G887" s="292">
        <v>0</v>
      </c>
      <c r="H887" s="292">
        <v>0</v>
      </c>
      <c r="I887" s="292">
        <v>0</v>
      </c>
      <c r="J887" s="292">
        <v>0</v>
      </c>
      <c r="K887" s="292">
        <v>0</v>
      </c>
      <c r="L887" s="292">
        <v>0</v>
      </c>
      <c r="M887" s="292">
        <v>0</v>
      </c>
      <c r="N887" s="292"/>
      <c r="O887" s="292"/>
      <c r="P887" s="292"/>
      <c r="Q887" s="292">
        <v>12</v>
      </c>
      <c r="R887" s="292">
        <v>576.89</v>
      </c>
      <c r="S887" s="292">
        <v>576.89</v>
      </c>
      <c r="T887" s="292">
        <v>0</v>
      </c>
      <c r="U887" s="292">
        <v>0</v>
      </c>
      <c r="V887" s="292">
        <v>0</v>
      </c>
      <c r="W887" s="292">
        <v>0</v>
      </c>
      <c r="X887" s="292">
        <v>0</v>
      </c>
      <c r="Y887" s="292">
        <v>0</v>
      </c>
      <c r="Z887" s="292">
        <v>0</v>
      </c>
      <c r="AA887" s="292">
        <v>0</v>
      </c>
      <c r="AB887" s="292"/>
      <c r="AC887" s="292"/>
      <c r="AD887" s="292"/>
      <c r="AE887" s="422"/>
      <c r="AF887" s="411"/>
      <c r="AG887" s="411">
        <v>0.84899999999999998</v>
      </c>
      <c r="AH887" s="411">
        <v>0.151</v>
      </c>
      <c r="AI887" s="411"/>
      <c r="AJ887" s="411"/>
      <c r="AK887" s="411"/>
      <c r="AL887" s="411"/>
      <c r="AM887" s="411"/>
      <c r="AN887" s="411"/>
      <c r="AO887" s="411"/>
      <c r="AP887" s="411"/>
      <c r="AQ887" s="411"/>
      <c r="AR887" s="411"/>
      <c r="AS887" s="293">
        <f>SUM(AE887:AR887)</f>
        <v>1</v>
      </c>
    </row>
    <row r="888" spans="1:45" hidden="1" outlineLevel="1">
      <c r="A888" s="521"/>
      <c r="B888" s="291" t="s">
        <v>340</v>
      </c>
      <c r="C888" s="288" t="s">
        <v>162</v>
      </c>
      <c r="D888" s="292">
        <v>0</v>
      </c>
      <c r="E888" s="292">
        <v>0</v>
      </c>
      <c r="F888" s="292">
        <v>0</v>
      </c>
      <c r="G888" s="292">
        <v>0</v>
      </c>
      <c r="H888" s="292">
        <v>0</v>
      </c>
      <c r="I888" s="292">
        <v>0</v>
      </c>
      <c r="J888" s="292">
        <v>0</v>
      </c>
      <c r="K888" s="292">
        <v>0</v>
      </c>
      <c r="L888" s="292">
        <v>0</v>
      </c>
      <c r="M888" s="292">
        <v>0</v>
      </c>
      <c r="N888" s="292"/>
      <c r="O888" s="292"/>
      <c r="P888" s="292"/>
      <c r="Q888" s="292">
        <f>Q887</f>
        <v>12</v>
      </c>
      <c r="R888" s="292">
        <v>0</v>
      </c>
      <c r="S888" s="292">
        <v>0</v>
      </c>
      <c r="T888" s="292">
        <v>0</v>
      </c>
      <c r="U888" s="292">
        <v>0</v>
      </c>
      <c r="V888" s="292">
        <v>0</v>
      </c>
      <c r="W888" s="292">
        <v>0</v>
      </c>
      <c r="X888" s="292">
        <v>0</v>
      </c>
      <c r="Y888" s="292">
        <v>0</v>
      </c>
      <c r="Z888" s="292">
        <v>0</v>
      </c>
      <c r="AA888" s="292">
        <v>0</v>
      </c>
      <c r="AB888" s="292"/>
      <c r="AC888" s="292"/>
      <c r="AD888" s="292"/>
      <c r="AE888" s="407">
        <f>AE887</f>
        <v>0</v>
      </c>
      <c r="AF888" s="407">
        <f t="shared" ref="AF888" si="2599">AF887</f>
        <v>0</v>
      </c>
      <c r="AG888" s="407">
        <f t="shared" ref="AG888" si="2600">AG887</f>
        <v>0.84899999999999998</v>
      </c>
      <c r="AH888" s="407">
        <f t="shared" ref="AH888" si="2601">AH887</f>
        <v>0.151</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hidden="1"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hidden="1"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idden="1" outlineLevel="1">
      <c r="A891" s="521"/>
      <c r="B891" s="291" t="s">
        <v>340</v>
      </c>
      <c r="C891" s="288" t="s">
        <v>162</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hidden="1"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hidden="1"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hidden="1" outlineLevel="1">
      <c r="A894" s="521"/>
      <c r="B894" s="291" t="s">
        <v>340</v>
      </c>
      <c r="C894" s="288" t="s">
        <v>162</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hidden="1"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idden="1"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idden="1" outlineLevel="1">
      <c r="A897" s="521"/>
      <c r="B897" s="291" t="s">
        <v>340</v>
      </c>
      <c r="C897" s="288" t="s">
        <v>162</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hidden="1"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idden="1"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idden="1" outlineLevel="1">
      <c r="A900" s="521"/>
      <c r="B900" s="291" t="s">
        <v>340</v>
      </c>
      <c r="C900" s="288" t="s">
        <v>162</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hidden="1"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hidden="1" outlineLevel="1">
      <c r="A902" s="521"/>
      <c r="B902" s="285" t="s">
        <v>496</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hidden="1" outlineLevel="1">
      <c r="A903" s="521">
        <v>33</v>
      </c>
      <c r="B903" s="424" t="s">
        <v>125</v>
      </c>
      <c r="C903" s="288" t="s">
        <v>25</v>
      </c>
      <c r="D903" s="292">
        <v>1790894</v>
      </c>
      <c r="E903" s="292">
        <v>1790894</v>
      </c>
      <c r="F903" s="292">
        <v>0</v>
      </c>
      <c r="G903" s="292">
        <v>0</v>
      </c>
      <c r="H903" s="292">
        <v>0</v>
      </c>
      <c r="I903" s="292">
        <v>0</v>
      </c>
      <c r="J903" s="292">
        <v>0</v>
      </c>
      <c r="K903" s="292">
        <v>0</v>
      </c>
      <c r="L903" s="292">
        <v>0</v>
      </c>
      <c r="M903" s="292">
        <v>0</v>
      </c>
      <c r="N903" s="292"/>
      <c r="O903" s="292"/>
      <c r="P903" s="292"/>
      <c r="Q903" s="292">
        <v>0</v>
      </c>
      <c r="R903" s="292">
        <v>239.26</v>
      </c>
      <c r="S903" s="292">
        <v>239.26</v>
      </c>
      <c r="T903" s="292">
        <v>0</v>
      </c>
      <c r="U903" s="292">
        <v>0</v>
      </c>
      <c r="V903" s="292">
        <v>0</v>
      </c>
      <c r="W903" s="292">
        <v>0</v>
      </c>
      <c r="X903" s="292">
        <v>0</v>
      </c>
      <c r="Y903" s="292">
        <v>0</v>
      </c>
      <c r="Z903" s="292">
        <v>0</v>
      </c>
      <c r="AA903" s="292">
        <v>0</v>
      </c>
      <c r="AB903" s="292"/>
      <c r="AC903" s="292"/>
      <c r="AD903" s="292"/>
      <c r="AE903" s="422"/>
      <c r="AF903" s="411">
        <v>0.98</v>
      </c>
      <c r="AG903" s="411">
        <v>0.02</v>
      </c>
      <c r="AH903" s="411"/>
      <c r="AI903" s="411"/>
      <c r="AJ903" s="411"/>
      <c r="AK903" s="411"/>
      <c r="AL903" s="411"/>
      <c r="AM903" s="411"/>
      <c r="AN903" s="411"/>
      <c r="AO903" s="411"/>
      <c r="AP903" s="411"/>
      <c r="AQ903" s="411"/>
      <c r="AR903" s="411"/>
      <c r="AS903" s="293">
        <f>SUM(AE903:AR903)</f>
        <v>1</v>
      </c>
    </row>
    <row r="904" spans="1:45" hidden="1" outlineLevel="1">
      <c r="A904" s="521"/>
      <c r="B904" s="291" t="s">
        <v>340</v>
      </c>
      <c r="C904" s="288" t="s">
        <v>162</v>
      </c>
      <c r="D904" s="292">
        <v>0</v>
      </c>
      <c r="E904" s="292">
        <v>0</v>
      </c>
      <c r="F904" s="292">
        <v>0</v>
      </c>
      <c r="G904" s="292">
        <v>0</v>
      </c>
      <c r="H904" s="292">
        <v>0</v>
      </c>
      <c r="I904" s="292">
        <v>0</v>
      </c>
      <c r="J904" s="292">
        <v>0</v>
      </c>
      <c r="K904" s="292">
        <v>0</v>
      </c>
      <c r="L904" s="292">
        <v>0</v>
      </c>
      <c r="M904" s="292">
        <v>0</v>
      </c>
      <c r="N904" s="292"/>
      <c r="O904" s="292"/>
      <c r="P904" s="292"/>
      <c r="Q904" s="292">
        <f>Q903</f>
        <v>0</v>
      </c>
      <c r="R904" s="292">
        <v>0</v>
      </c>
      <c r="S904" s="292">
        <v>0</v>
      </c>
      <c r="T904" s="292">
        <v>0</v>
      </c>
      <c r="U904" s="292">
        <v>0</v>
      </c>
      <c r="V904" s="292">
        <v>0</v>
      </c>
      <c r="W904" s="292">
        <v>0</v>
      </c>
      <c r="X904" s="292">
        <v>0</v>
      </c>
      <c r="Y904" s="292">
        <v>0</v>
      </c>
      <c r="Z904" s="292">
        <v>0</v>
      </c>
      <c r="AA904" s="292">
        <v>0</v>
      </c>
      <c r="AB904" s="292"/>
      <c r="AC904" s="292"/>
      <c r="AD904" s="292"/>
      <c r="AE904" s="407">
        <f>AE903</f>
        <v>0</v>
      </c>
      <c r="AF904" s="407">
        <f t="shared" ref="AF904" si="2663">AF903</f>
        <v>0.98</v>
      </c>
      <c r="AG904" s="407">
        <f t="shared" ref="AG904" si="2664">AG903</f>
        <v>0.02</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hidden="1"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idden="1"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idden="1" outlineLevel="1">
      <c r="A907" s="521"/>
      <c r="B907" s="291" t="s">
        <v>340</v>
      </c>
      <c r="C907" s="288" t="s">
        <v>162</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hidden="1"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idden="1"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idden="1" outlineLevel="1">
      <c r="A910" s="521"/>
      <c r="B910" s="291" t="s">
        <v>340</v>
      </c>
      <c r="C910" s="288" t="s">
        <v>162</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hidden="1"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hidden="1" outlineLevel="1">
      <c r="A912" s="521"/>
      <c r="B912" s="285" t="s">
        <v>497</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hidden="1"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hidden="1" outlineLevel="1">
      <c r="A914" s="521"/>
      <c r="B914" s="291" t="s">
        <v>340</v>
      </c>
      <c r="C914" s="288" t="s">
        <v>162</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hidden="1"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idden="1"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idden="1" outlineLevel="1">
      <c r="A917" s="521"/>
      <c r="B917" s="291" t="s">
        <v>340</v>
      </c>
      <c r="C917" s="288" t="s">
        <v>162</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hidden="1"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idden="1"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idden="1" outlineLevel="1">
      <c r="A920" s="521"/>
      <c r="B920" s="291" t="s">
        <v>340</v>
      </c>
      <c r="C920" s="288" t="s">
        <v>162</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hidden="1"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hidden="1"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idden="1" outlineLevel="1">
      <c r="A923" s="521"/>
      <c r="B923" s="291" t="s">
        <v>340</v>
      </c>
      <c r="C923" s="288" t="s">
        <v>162</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hidden="1"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hidden="1"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idden="1" outlineLevel="1">
      <c r="A926" s="521"/>
      <c r="B926" s="291" t="s">
        <v>340</v>
      </c>
      <c r="C926" s="288" t="s">
        <v>162</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hidden="1"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hidden="1"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idden="1" outlineLevel="1">
      <c r="A929" s="521"/>
      <c r="B929" s="291" t="s">
        <v>340</v>
      </c>
      <c r="C929" s="288" t="s">
        <v>162</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hidden="1"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hidden="1"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idden="1" outlineLevel="1">
      <c r="A932" s="521"/>
      <c r="B932" s="291" t="s">
        <v>340</v>
      </c>
      <c r="C932" s="288" t="s">
        <v>162</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hidden="1"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idden="1" outlineLevel="1">
      <c r="A934" s="521">
        <v>43</v>
      </c>
      <c r="B934" s="424" t="s">
        <v>979</v>
      </c>
      <c r="C934" s="288" t="s">
        <v>25</v>
      </c>
      <c r="D934" s="292">
        <v>1868905</v>
      </c>
      <c r="E934" s="292">
        <v>1868905</v>
      </c>
      <c r="F934" s="292">
        <v>0</v>
      </c>
      <c r="G934" s="292">
        <v>0</v>
      </c>
      <c r="H934" s="292">
        <v>0</v>
      </c>
      <c r="I934" s="292">
        <v>0</v>
      </c>
      <c r="J934" s="292">
        <v>0</v>
      </c>
      <c r="K934" s="292">
        <v>0</v>
      </c>
      <c r="L934" s="292">
        <v>0</v>
      </c>
      <c r="M934" s="292">
        <v>0</v>
      </c>
      <c r="N934" s="292"/>
      <c r="O934" s="292"/>
      <c r="P934" s="292"/>
      <c r="Q934" s="292">
        <v>12</v>
      </c>
      <c r="R934" s="292">
        <v>338.95</v>
      </c>
      <c r="S934" s="292">
        <v>338.95</v>
      </c>
      <c r="T934" s="292">
        <v>0</v>
      </c>
      <c r="U934" s="292">
        <v>0</v>
      </c>
      <c r="V934" s="292">
        <v>0</v>
      </c>
      <c r="W934" s="292">
        <v>0</v>
      </c>
      <c r="X934" s="292">
        <v>0</v>
      </c>
      <c r="Y934" s="292">
        <v>0</v>
      </c>
      <c r="Z934" s="292">
        <v>0</v>
      </c>
      <c r="AA934" s="292">
        <v>0</v>
      </c>
      <c r="AB934" s="292"/>
      <c r="AC934" s="292"/>
      <c r="AD934" s="292"/>
      <c r="AE934" s="422">
        <v>1</v>
      </c>
      <c r="AF934" s="411"/>
      <c r="AG934" s="411"/>
      <c r="AH934" s="411"/>
      <c r="AI934" s="411"/>
      <c r="AJ934" s="411"/>
      <c r="AK934" s="411"/>
      <c r="AL934" s="411"/>
      <c r="AM934" s="411"/>
      <c r="AN934" s="411"/>
      <c r="AO934" s="411"/>
      <c r="AP934" s="411"/>
      <c r="AQ934" s="411"/>
      <c r="AR934" s="411"/>
      <c r="AS934" s="293">
        <f>SUM(AE934:AR934)</f>
        <v>1</v>
      </c>
    </row>
    <row r="935" spans="1:45" hidden="1" outlineLevel="1">
      <c r="A935" s="521"/>
      <c r="B935" s="291" t="s">
        <v>340</v>
      </c>
      <c r="C935" s="288" t="s">
        <v>162</v>
      </c>
      <c r="D935" s="292">
        <v>0</v>
      </c>
      <c r="E935" s="292">
        <v>0</v>
      </c>
      <c r="F935" s="292">
        <v>0</v>
      </c>
      <c r="G935" s="292">
        <v>0</v>
      </c>
      <c r="H935" s="292">
        <v>0</v>
      </c>
      <c r="I935" s="292">
        <v>0</v>
      </c>
      <c r="J935" s="292">
        <v>0</v>
      </c>
      <c r="K935" s="292">
        <v>0</v>
      </c>
      <c r="L935" s="292">
        <v>0</v>
      </c>
      <c r="M935" s="292">
        <v>0</v>
      </c>
      <c r="N935" s="292"/>
      <c r="O935" s="292"/>
      <c r="P935" s="292"/>
      <c r="Q935" s="292">
        <f>Q934</f>
        <v>12</v>
      </c>
      <c r="R935" s="292">
        <v>0</v>
      </c>
      <c r="S935" s="292">
        <v>0</v>
      </c>
      <c r="T935" s="292">
        <v>0</v>
      </c>
      <c r="U935" s="292">
        <v>0</v>
      </c>
      <c r="V935" s="292">
        <v>0</v>
      </c>
      <c r="W935" s="292">
        <v>0</v>
      </c>
      <c r="X935" s="292">
        <v>0</v>
      </c>
      <c r="Y935" s="292">
        <v>0</v>
      </c>
      <c r="Z935" s="292">
        <v>0</v>
      </c>
      <c r="AA935" s="292">
        <v>0</v>
      </c>
      <c r="AB935" s="292"/>
      <c r="AC935" s="292"/>
      <c r="AD935" s="292"/>
      <c r="AE935" s="407">
        <f>AE934</f>
        <v>1</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hidden="1"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hidden="1"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idden="1" outlineLevel="1">
      <c r="A938" s="521"/>
      <c r="B938" s="291" t="s">
        <v>340</v>
      </c>
      <c r="C938" s="288" t="s">
        <v>162</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hidden="1"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hidden="1"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hidden="1" outlineLevel="1">
      <c r="A941" s="521"/>
      <c r="B941" s="291" t="s">
        <v>340</v>
      </c>
      <c r="C941" s="288" t="s">
        <v>162</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hidden="1"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hidden="1"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hidden="1" outlineLevel="1">
      <c r="A944" s="521"/>
      <c r="B944" s="291" t="s">
        <v>340</v>
      </c>
      <c r="C944" s="288" t="s">
        <v>162</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hidden="1"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hidden="1"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idden="1" outlineLevel="1">
      <c r="A947" s="521"/>
      <c r="B947" s="291" t="s">
        <v>340</v>
      </c>
      <c r="C947" s="288" t="s">
        <v>162</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hidden="1"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hidden="1"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idden="1" outlineLevel="1">
      <c r="A950" s="521"/>
      <c r="B950" s="291" t="s">
        <v>340</v>
      </c>
      <c r="C950" s="288" t="s">
        <v>162</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hidden="1"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idden="1" outlineLevel="1">
      <c r="A952" s="521">
        <v>49</v>
      </c>
      <c r="B952" s="509" t="s">
        <v>31</v>
      </c>
      <c r="C952" s="288" t="s">
        <v>25</v>
      </c>
      <c r="D952" s="292"/>
      <c r="E952" s="292"/>
      <c r="F952" s="292"/>
      <c r="G952" s="292"/>
      <c r="H952" s="292"/>
      <c r="I952" s="292"/>
      <c r="J952" s="292"/>
      <c r="K952" s="292"/>
      <c r="L952" s="292"/>
      <c r="M952" s="292"/>
      <c r="N952" s="292"/>
      <c r="O952" s="292"/>
      <c r="P952" s="292"/>
      <c r="Q952" s="292">
        <v>12</v>
      </c>
      <c r="R952" s="292">
        <v>566.04999999999995</v>
      </c>
      <c r="S952" s="292">
        <v>865</v>
      </c>
      <c r="T952" s="292">
        <v>0</v>
      </c>
      <c r="U952" s="292">
        <v>0</v>
      </c>
      <c r="V952" s="292">
        <v>0</v>
      </c>
      <c r="W952" s="292">
        <v>0</v>
      </c>
      <c r="X952" s="292">
        <v>0</v>
      </c>
      <c r="Y952" s="292">
        <v>0</v>
      </c>
      <c r="Z952" s="292">
        <v>0</v>
      </c>
      <c r="AA952" s="292">
        <v>0</v>
      </c>
      <c r="AB952" s="292"/>
      <c r="AC952" s="292"/>
      <c r="AD952" s="292"/>
      <c r="AE952" s="422"/>
      <c r="AF952" s="411"/>
      <c r="AG952" s="411"/>
      <c r="AH952" s="411"/>
      <c r="AI952" s="411"/>
      <c r="AJ952" s="411"/>
      <c r="AK952" s="411">
        <v>1</v>
      </c>
      <c r="AL952" s="411"/>
      <c r="AM952" s="411"/>
      <c r="AN952" s="411"/>
      <c r="AO952" s="411"/>
      <c r="AP952" s="411"/>
      <c r="AQ952" s="411"/>
      <c r="AR952" s="411"/>
      <c r="AS952" s="293">
        <f>SUM(AE952:AR952)</f>
        <v>1</v>
      </c>
    </row>
    <row r="953" spans="1:45" hidden="1" outlineLevel="1">
      <c r="A953" s="521"/>
      <c r="B953" s="291" t="s">
        <v>340</v>
      </c>
      <c r="C953" s="288" t="s">
        <v>162</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1</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75" hidden="1"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hidden="1" outlineLevel="1">
      <c r="A955" s="521"/>
      <c r="B955" s="759" t="s">
        <v>922</v>
      </c>
      <c r="AS955" s="755"/>
    </row>
    <row r="956" spans="1:45" hidden="1" outlineLevel="1">
      <c r="A956" s="521">
        <v>50</v>
      </c>
      <c r="B956" s="291"/>
      <c r="AS956" s="755"/>
    </row>
    <row r="957" spans="1:45" ht="15.75" hidden="1" outlineLevel="1">
      <c r="A957" s="521"/>
      <c r="B957" s="424" t="s">
        <v>921</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hidden="1" outlineLevel="1">
      <c r="A958" s="521"/>
      <c r="B958" s="291" t="s">
        <v>340</v>
      </c>
      <c r="C958" s="288" t="s">
        <v>162</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hidden="1"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ollapsed="1">
      <c r="B960" s="324" t="s">
        <v>326</v>
      </c>
      <c r="C960" s="326"/>
      <c r="D960" s="326">
        <f>SUM(D798:D953)</f>
        <v>40131293</v>
      </c>
      <c r="E960" s="326"/>
      <c r="F960" s="326"/>
      <c r="G960" s="326"/>
      <c r="H960" s="326"/>
      <c r="I960" s="326"/>
      <c r="J960" s="326"/>
      <c r="K960" s="326"/>
      <c r="L960" s="326"/>
      <c r="M960" s="326"/>
      <c r="N960" s="326"/>
      <c r="O960" s="326"/>
      <c r="P960" s="326"/>
      <c r="Q960" s="326"/>
      <c r="R960" s="326">
        <f>SUM(R798:R953)</f>
        <v>7857.26</v>
      </c>
      <c r="S960" s="326"/>
      <c r="T960" s="326"/>
      <c r="U960" s="326"/>
      <c r="V960" s="326"/>
      <c r="W960" s="326"/>
      <c r="X960" s="326"/>
      <c r="Y960" s="326"/>
      <c r="Z960" s="326"/>
      <c r="AA960" s="326"/>
      <c r="AB960" s="326"/>
      <c r="AC960" s="326"/>
      <c r="AD960" s="326"/>
      <c r="AE960" s="326">
        <f>IF(AE796="kWh",SUMPRODUCT(D798:D958,AE798:AE958))</f>
        <v>3048062</v>
      </c>
      <c r="AF960" s="326">
        <f>IF(AF796="kWh",SUMPRODUCT(D798:D958,AF798:AF958))</f>
        <v>9966852.5</v>
      </c>
      <c r="AG960" s="326">
        <f>IF(AG796="kw",SUMPRODUCT($Q$798:$Q$958,$R$798:$R$958,AG798:AG958),SUMPRODUCT($D$798:$D$958,AG798:AG958))</f>
        <v>49123.909320000006</v>
      </c>
      <c r="AH960" s="326">
        <f t="shared" ref="AH960:AR960" si="2885">IF(AH796="kw",SUMPRODUCT($Q$798:$Q$958,$R$798:$R$958,AH798:AH958),SUMPRODUCT($D$798:$D$958,AH798:AH958))</f>
        <v>8363.97228</v>
      </c>
      <c r="AI960" s="326">
        <f>IF(AI796="kw",SUMPRODUCT($Q$798:$Q$958,$R$798:$R$958,AI798:AI958),SUMPRODUCT($D$798:$D$958,AI798:AI958))</f>
        <v>1330.6632000000002</v>
      </c>
      <c r="AJ960" s="326">
        <f t="shared" si="2885"/>
        <v>0</v>
      </c>
      <c r="AK960" s="326">
        <f t="shared" si="2885"/>
        <v>6792.5999999999995</v>
      </c>
      <c r="AL960" s="326">
        <f t="shared" si="2885"/>
        <v>0</v>
      </c>
      <c r="AM960" s="326">
        <f t="shared" si="2885"/>
        <v>0</v>
      </c>
      <c r="AN960" s="326">
        <f t="shared" si="2885"/>
        <v>0</v>
      </c>
      <c r="AO960" s="326">
        <f t="shared" si="2885"/>
        <v>0</v>
      </c>
      <c r="AP960" s="326">
        <f t="shared" si="2885"/>
        <v>0</v>
      </c>
      <c r="AQ960" s="326">
        <f t="shared" si="2885"/>
        <v>0</v>
      </c>
      <c r="AR960" s="326">
        <f t="shared" si="2885"/>
        <v>0</v>
      </c>
      <c r="AS960" s="327">
        <f>SUM(AE960:AR960)</f>
        <v>13080525.6448</v>
      </c>
    </row>
    <row r="961" spans="2:45" ht="15.75">
      <c r="B961" s="387" t="s">
        <v>327</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Threshold'!$B$101:$Q$119,11,FALSE)</f>
        <v>49311000</v>
      </c>
      <c r="AF961" s="388">
        <f>HLOOKUP(AF795,'2. LRAMVA Threshold'!$B$101:$Q$112,11,FALSE)</f>
        <v>32451000</v>
      </c>
      <c r="AG961" s="388">
        <f>HLOOKUP(AG605,'2. LRAMVA Threshold'!$B$101:$Q$112,11,FALSE)</f>
        <v>579503</v>
      </c>
      <c r="AH961" s="388">
        <f>HLOOKUP(AH605,'2. LRAMVA Threshold'!$B$101:$Q$112,11,FALSE)</f>
        <v>0</v>
      </c>
      <c r="AI961" s="388">
        <f>HLOOKUP(AI605,'2. LRAMVA Threshold'!$B$101:$Q$112,11,FALSE)</f>
        <v>0</v>
      </c>
      <c r="AJ961" s="388">
        <f>HLOOKUP(AJ605,'2. LRAMVA Threshold'!$B$101:$Q$112,11,FALSE)</f>
        <v>0</v>
      </c>
      <c r="AK961" s="388">
        <f>HLOOKUP(AK605,'2. LRAMVA Threshold'!$B$101:$Q$112,11,FALSE)</f>
        <v>0</v>
      </c>
      <c r="AL961" s="388">
        <f>HLOOKUP(AL605,'2. LRAMVA Threshold'!$B$101:$Q$112,11,FALSE)</f>
        <v>0</v>
      </c>
      <c r="AM961" s="388">
        <f>HLOOKUP(AM605,'2. LRAMVA Threshold'!$B$101:$Q$112,11,FALSE)</f>
        <v>0</v>
      </c>
      <c r="AN961" s="388">
        <f>HLOOKUP(AN605,'2. LRAMVA Threshold'!$B$101:$Q$112,11,FALSE)</f>
        <v>0</v>
      </c>
      <c r="AO961" s="388">
        <f>HLOOKUP(AO605,'2. LRAMVA Threshold'!$B$101:$Q$112,11,FALSE)</f>
        <v>0</v>
      </c>
      <c r="AP961" s="388">
        <f>HLOOKUP(AP605,'2. LRAMVA Threshold'!$B$101:$Q$112,11,FALSE)</f>
        <v>0</v>
      </c>
      <c r="AQ961" s="388">
        <f>HLOOKUP(AQ605,'2. LRAMVA Threshold'!$B$101:$Q$112,11,FALSE)</f>
        <v>0</v>
      </c>
      <c r="AR961" s="388">
        <f>HLOOKUP(AR605,'2. LRAMVA Threshold'!$B$101:$Q$112,11,FALSE)</f>
        <v>0</v>
      </c>
      <c r="AS961" s="327">
        <f>SUM(AE961:AR961)</f>
        <v>82341503</v>
      </c>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328</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0">
        <f>HLOOKUP(AE$35,'3.  Distribution Rates'!$C$122:$P$135,11,FALSE)</f>
        <v>5.4000000000000003E-3</v>
      </c>
      <c r="AF963" s="820">
        <f>HLOOKUP(AF$35,'3.  Distribution Rates'!$C$122:$P$135,11,FALSE)</f>
        <v>2.46E-2</v>
      </c>
      <c r="AG963" s="338">
        <f>HLOOKUP(AG$35,'3.  Distribution Rates'!$C$122:$P$135,11,FALSE)</f>
        <v>4.7679999999999998</v>
      </c>
      <c r="AH963" s="338">
        <f>HLOOKUP(AH$35,'3.  Distribution Rates'!$C$122:$P$135,11,FALSE)</f>
        <v>4.3608000000000002</v>
      </c>
      <c r="AI963" s="338">
        <f>HLOOKUP(AI$35,'3.  Distribution Rates'!$C$122:$P$135,11,FALSE)</f>
        <v>4.1440000000000001</v>
      </c>
      <c r="AJ963" s="338">
        <f>HLOOKUP(AJ$35,'3.  Distribution Rates'!$C$122:$P$135,11,FALSE)</f>
        <v>2.4E-2</v>
      </c>
      <c r="AK963" s="338">
        <f>HLOOKUP(AK$35,'3.  Distribution Rates'!$C$122:$P$135,11,FALSE)</f>
        <v>6.2053000000000003</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c r="B964" s="321" t="s">
        <v>329</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5">
        <f t="shared" ref="AS964:AS971" si="2886">SUM(AE964:AR964)</f>
        <v>0</v>
      </c>
    </row>
    <row r="965" spans="2:45">
      <c r="B965" s="321" t="s">
        <v>330</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5">
        <f t="shared" si="2886"/>
        <v>0</v>
      </c>
    </row>
    <row r="966" spans="2:45">
      <c r="B966" s="321" t="s">
        <v>331</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0</v>
      </c>
      <c r="AG966" s="374">
        <f>'4.  2011-2014 LRAM'!AO417*AG963</f>
        <v>0</v>
      </c>
      <c r="AH966" s="374">
        <f>'4.  2011-2014 LRAM'!AP417*AH963</f>
        <v>0</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5">
        <f t="shared" si="2886"/>
        <v>0</v>
      </c>
    </row>
    <row r="967" spans="2:45">
      <c r="B967" s="321" t="s">
        <v>332</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LRAM'!AM553*AE963</f>
        <v>0</v>
      </c>
      <c r="AF967" s="374">
        <f>'4.  2011-2014 LRAM'!AN553*AF963</f>
        <v>0</v>
      </c>
      <c r="AG967" s="374">
        <f>'4.  2011-2014 LRAM'!AO553*AG963</f>
        <v>0</v>
      </c>
      <c r="AH967" s="374">
        <f>'4.  2011-2014 LRAM'!AP553*AH963</f>
        <v>0</v>
      </c>
      <c r="AI967" s="374">
        <f>'4.  2011-2014 LRAM'!AQ553*AI963</f>
        <v>0</v>
      </c>
      <c r="AJ967" s="374">
        <f>'4.  2011-2014 LRAM'!AR553*AJ963</f>
        <v>0</v>
      </c>
      <c r="AK967" s="374">
        <f>'4.  2011-2014 LRAM'!AS553*AK963</f>
        <v>0</v>
      </c>
      <c r="AL967" s="374">
        <f>'4.  2011-2014 LRAM'!AT553*AL963</f>
        <v>0</v>
      </c>
      <c r="AM967" s="374">
        <f>'4.  2011-2014 LRAM'!AU553*AM963</f>
        <v>0</v>
      </c>
      <c r="AN967" s="374">
        <f>'4.  2011-2014 LRAM'!AV553*AN963</f>
        <v>0</v>
      </c>
      <c r="AO967" s="374">
        <f>'4.  2011-2014 LRAM'!AW553*AO963</f>
        <v>0</v>
      </c>
      <c r="AP967" s="374">
        <f>'4.  2011-2014 LRAM'!AX553*AP963</f>
        <v>0</v>
      </c>
      <c r="AQ967" s="374">
        <f>'4.  2011-2014 LRAM'!AY553*AQ963</f>
        <v>0</v>
      </c>
      <c r="AR967" s="374">
        <f>'4.  2011-2014 LRAM'!AZ553*AR963</f>
        <v>0</v>
      </c>
      <c r="AS967" s="615">
        <f t="shared" si="2886"/>
        <v>0</v>
      </c>
    </row>
    <row r="968" spans="2:45">
      <c r="B968" s="321" t="s">
        <v>333</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103884.45480000001</v>
      </c>
      <c r="AF968" s="374">
        <f t="shared" ref="AF968:AR968" si="2887">AF211*AF963</f>
        <v>228109.62263250002</v>
      </c>
      <c r="AG968" s="374">
        <f>AG211*AG963</f>
        <v>326963.06342400005</v>
      </c>
      <c r="AH968" s="374">
        <f t="shared" si="2887"/>
        <v>76348.855002239987</v>
      </c>
      <c r="AI968" s="374">
        <f t="shared" si="2887"/>
        <v>50821.349644800001</v>
      </c>
      <c r="AJ968" s="374">
        <f t="shared" si="2887"/>
        <v>0</v>
      </c>
      <c r="AK968" s="374">
        <f t="shared" si="2887"/>
        <v>0</v>
      </c>
      <c r="AL968" s="374">
        <f t="shared" si="2887"/>
        <v>0</v>
      </c>
      <c r="AM968" s="374">
        <f t="shared" si="2887"/>
        <v>0</v>
      </c>
      <c r="AN968" s="374">
        <f t="shared" si="2887"/>
        <v>0</v>
      </c>
      <c r="AO968" s="374">
        <f t="shared" si="2887"/>
        <v>0</v>
      </c>
      <c r="AP968" s="374">
        <f t="shared" si="2887"/>
        <v>0</v>
      </c>
      <c r="AQ968" s="374">
        <f t="shared" si="2887"/>
        <v>0</v>
      </c>
      <c r="AR968" s="374">
        <f t="shared" si="2887"/>
        <v>0</v>
      </c>
      <c r="AS968" s="615">
        <f t="shared" si="2886"/>
        <v>786127.34550354001</v>
      </c>
    </row>
    <row r="969" spans="2:45">
      <c r="B969" s="321" t="s">
        <v>334</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188299.0368</v>
      </c>
      <c r="AF969" s="374">
        <f t="shared" ref="AF969:AR969" si="2888">AF401*AF963</f>
        <v>228387.53873399997</v>
      </c>
      <c r="AG969" s="374">
        <f t="shared" si="2888"/>
        <v>292595.80385279999</v>
      </c>
      <c r="AH969" s="374">
        <f t="shared" si="2888"/>
        <v>36279.729673920003</v>
      </c>
      <c r="AI969" s="374">
        <f t="shared" si="2888"/>
        <v>40302.848275199998</v>
      </c>
      <c r="AJ969" s="374">
        <f t="shared" si="2888"/>
        <v>0</v>
      </c>
      <c r="AK969" s="374">
        <f t="shared" si="2888"/>
        <v>50956.930752</v>
      </c>
      <c r="AL969" s="374">
        <f t="shared" si="2888"/>
        <v>0</v>
      </c>
      <c r="AM969" s="374">
        <f t="shared" si="2888"/>
        <v>0</v>
      </c>
      <c r="AN969" s="374">
        <f t="shared" si="2888"/>
        <v>0</v>
      </c>
      <c r="AO969" s="374">
        <f t="shared" si="2888"/>
        <v>0</v>
      </c>
      <c r="AP969" s="374">
        <f t="shared" si="2888"/>
        <v>0</v>
      </c>
      <c r="AQ969" s="374">
        <f t="shared" si="2888"/>
        <v>0</v>
      </c>
      <c r="AR969" s="374">
        <f t="shared" si="2888"/>
        <v>0</v>
      </c>
      <c r="AS969" s="615">
        <f t="shared" si="2886"/>
        <v>836821.8880879198</v>
      </c>
    </row>
    <row r="970" spans="2:45">
      <c r="B970" s="321" t="s">
        <v>335</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295078.97159999999</v>
      </c>
      <c r="AF970" s="374">
        <f t="shared" ref="AF970:AR970" si="2889">AF591*AF963</f>
        <v>309897.05155199999</v>
      </c>
      <c r="AG970" s="374">
        <f t="shared" si="2889"/>
        <v>388752.76055807999</v>
      </c>
      <c r="AH970" s="374">
        <f t="shared" si="2889"/>
        <v>52373.913751872009</v>
      </c>
      <c r="AI970" s="374">
        <f t="shared" si="2889"/>
        <v>55823.717913600005</v>
      </c>
      <c r="AJ970" s="374">
        <f t="shared" si="2889"/>
        <v>0</v>
      </c>
      <c r="AK970" s="374">
        <f t="shared" si="2889"/>
        <v>128407.26574800001</v>
      </c>
      <c r="AL970" s="374">
        <f t="shared" si="2889"/>
        <v>0</v>
      </c>
      <c r="AM970" s="374">
        <f t="shared" si="2889"/>
        <v>0</v>
      </c>
      <c r="AN970" s="374">
        <f t="shared" si="2889"/>
        <v>0</v>
      </c>
      <c r="AO970" s="374">
        <f t="shared" si="2889"/>
        <v>0</v>
      </c>
      <c r="AP970" s="374">
        <f t="shared" si="2889"/>
        <v>0</v>
      </c>
      <c r="AQ970" s="374">
        <f t="shared" si="2889"/>
        <v>0</v>
      </c>
      <c r="AR970" s="374">
        <f t="shared" si="2889"/>
        <v>0</v>
      </c>
      <c r="AS970" s="615">
        <f t="shared" si="2886"/>
        <v>1230333.6811235519</v>
      </c>
    </row>
    <row r="971" spans="2:45">
      <c r="B971" s="321" t="s">
        <v>336</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21178.9512</v>
      </c>
      <c r="AF971" s="374">
        <f t="shared" ref="AF971:AR971" si="2890">AF781*AF963</f>
        <v>252721.85701199996</v>
      </c>
      <c r="AG971" s="374">
        <f>AG781*AG963</f>
        <v>230483.78495999999</v>
      </c>
      <c r="AH971" s="374">
        <f t="shared" si="2890"/>
        <v>35673.820934399999</v>
      </c>
      <c r="AI971" s="374">
        <f t="shared" si="2890"/>
        <v>6163.6861440000002</v>
      </c>
      <c r="AJ971" s="374">
        <f t="shared" si="2890"/>
        <v>0</v>
      </c>
      <c r="AK971" s="374">
        <f t="shared" si="2890"/>
        <v>98217.488400000002</v>
      </c>
      <c r="AL971" s="374">
        <f t="shared" si="2890"/>
        <v>0</v>
      </c>
      <c r="AM971" s="374">
        <f t="shared" si="2890"/>
        <v>0</v>
      </c>
      <c r="AN971" s="374">
        <f t="shared" si="2890"/>
        <v>0</v>
      </c>
      <c r="AO971" s="374">
        <f t="shared" si="2890"/>
        <v>0</v>
      </c>
      <c r="AP971" s="374">
        <f t="shared" si="2890"/>
        <v>0</v>
      </c>
      <c r="AQ971" s="374">
        <f t="shared" si="2890"/>
        <v>0</v>
      </c>
      <c r="AR971" s="374">
        <f t="shared" si="2890"/>
        <v>0</v>
      </c>
      <c r="AS971" s="615">
        <f t="shared" si="2886"/>
        <v>644439.58865039994</v>
      </c>
    </row>
    <row r="972" spans="2:45">
      <c r="B972" s="321" t="s">
        <v>337</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16459.534800000001</v>
      </c>
      <c r="AF972" s="374">
        <f t="shared" ref="AF972:AR972" si="2891">AF960*AF963</f>
        <v>245184.57149999999</v>
      </c>
      <c r="AG972" s="374">
        <f t="shared" si="2891"/>
        <v>234222.79963776001</v>
      </c>
      <c r="AH972" s="374">
        <f t="shared" si="2891"/>
        <v>36473.610318624</v>
      </c>
      <c r="AI972" s="374">
        <f t="shared" si="2891"/>
        <v>5514.2683008000013</v>
      </c>
      <c r="AJ972" s="374">
        <f t="shared" si="2891"/>
        <v>0</v>
      </c>
      <c r="AK972" s="374">
        <f t="shared" si="2891"/>
        <v>42150.120779999997</v>
      </c>
      <c r="AL972" s="374">
        <f t="shared" si="2891"/>
        <v>0</v>
      </c>
      <c r="AM972" s="374">
        <f t="shared" si="2891"/>
        <v>0</v>
      </c>
      <c r="AN972" s="374">
        <f t="shared" si="2891"/>
        <v>0</v>
      </c>
      <c r="AO972" s="374">
        <f t="shared" si="2891"/>
        <v>0</v>
      </c>
      <c r="AP972" s="374">
        <f t="shared" si="2891"/>
        <v>0</v>
      </c>
      <c r="AQ972" s="374">
        <f t="shared" si="2891"/>
        <v>0</v>
      </c>
      <c r="AR972" s="374">
        <f t="shared" si="2891"/>
        <v>0</v>
      </c>
      <c r="AS972" s="615">
        <f>SUM(AE972:AR972)</f>
        <v>580004.90533718397</v>
      </c>
    </row>
    <row r="973" spans="2:45" ht="15.75">
      <c r="B973" s="346" t="s">
        <v>341</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624900.94920000003</v>
      </c>
      <c r="AF973" s="343">
        <f t="shared" ref="AF973:AK973" si="2892">SUM(AF964:AF972)</f>
        <v>1264300.6414305</v>
      </c>
      <c r="AG973" s="343">
        <f t="shared" si="2892"/>
        <v>1473018.2124326401</v>
      </c>
      <c r="AH973" s="343">
        <f t="shared" si="2892"/>
        <v>237149.92968105598</v>
      </c>
      <c r="AI973" s="343">
        <f t="shared" si="2892"/>
        <v>158625.87027840002</v>
      </c>
      <c r="AJ973" s="343">
        <f t="shared" si="2892"/>
        <v>0</v>
      </c>
      <c r="AK973" s="343">
        <f t="shared" si="2892"/>
        <v>319731.80567999999</v>
      </c>
      <c r="AL973" s="343">
        <f>SUM(AL964:AL972)</f>
        <v>0</v>
      </c>
      <c r="AM973" s="343">
        <f t="shared" ref="AM973:AR973" si="2893">SUM(AM964:AM972)</f>
        <v>0</v>
      </c>
      <c r="AN973" s="343">
        <f t="shared" si="2893"/>
        <v>0</v>
      </c>
      <c r="AO973" s="343">
        <f t="shared" si="2893"/>
        <v>0</v>
      </c>
      <c r="AP973" s="343">
        <f t="shared" si="2893"/>
        <v>0</v>
      </c>
      <c r="AQ973" s="343">
        <f t="shared" si="2893"/>
        <v>0</v>
      </c>
      <c r="AR973" s="343">
        <f t="shared" si="2893"/>
        <v>0</v>
      </c>
      <c r="AS973" s="403">
        <f>SUM(AS964:AS972)</f>
        <v>4077727.4087025952</v>
      </c>
    </row>
    <row r="974" spans="2:45" ht="15.75">
      <c r="B974" s="346" t="s">
        <v>342</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266279.40000000002</v>
      </c>
      <c r="AF974" s="344">
        <f t="shared" ref="AF974:AK974" si="2894">AF961*AF963</f>
        <v>798294.6</v>
      </c>
      <c r="AG974" s="344">
        <f t="shared" si="2894"/>
        <v>2763070.304</v>
      </c>
      <c r="AH974" s="344">
        <f t="shared" si="2894"/>
        <v>0</v>
      </c>
      <c r="AI974" s="344">
        <f t="shared" si="2894"/>
        <v>0</v>
      </c>
      <c r="AJ974" s="344">
        <f t="shared" si="2894"/>
        <v>0</v>
      </c>
      <c r="AK974" s="344">
        <f t="shared" si="2894"/>
        <v>0</v>
      </c>
      <c r="AL974" s="344">
        <f>AL961*AL963</f>
        <v>0</v>
      </c>
      <c r="AM974" s="344">
        <f t="shared" ref="AM974:AR974" si="2895">AM961*AM963</f>
        <v>0</v>
      </c>
      <c r="AN974" s="344">
        <f t="shared" si="2895"/>
        <v>0</v>
      </c>
      <c r="AO974" s="344">
        <f t="shared" si="2895"/>
        <v>0</v>
      </c>
      <c r="AP974" s="344">
        <f t="shared" si="2895"/>
        <v>0</v>
      </c>
      <c r="AQ974" s="344">
        <f t="shared" si="2895"/>
        <v>0</v>
      </c>
      <c r="AR974" s="344">
        <f t="shared" si="2895"/>
        <v>0</v>
      </c>
      <c r="AS974" s="403">
        <f>SUM(AE974:AR974)</f>
        <v>3827644.304</v>
      </c>
    </row>
    <row r="975" spans="2:45" ht="15.75">
      <c r="B975" s="346" t="s">
        <v>343</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250083.10470259516</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338</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66">
        <f>SUMPRODUCT($E$798:$E$958,AE798:AE958)</f>
        <v>3047898</v>
      </c>
      <c r="AF977" s="766">
        <f>SUMPRODUCT($E$798:$E$958,AF798:AF958)</f>
        <v>9858957.5</v>
      </c>
      <c r="AG977" s="288">
        <f>IF($AG$796="kw",SUMPRODUCT($Q$798:$Q$958,$S$798:$S$958,AG798:AG958),SUMPRODUCT($E$798:$E$958,AG798:AG958))</f>
        <v>49123.909320000006</v>
      </c>
      <c r="AH977" s="288">
        <f>IF($AG$796="kw",SUMPRODUCT($Q$798:$Q$958,$S$798:$S$958,AH798:AH958),SUMPRODUCT($E$798:$E$958,AH798:AH958))</f>
        <v>8363.97228</v>
      </c>
      <c r="AI977" s="288">
        <f>IF($AI$796="kw",SUMPRODUCT($Q$798:$Q$958,$S$798:$S$958,AI798:AI958),SUMPRODUCT($E$798:$E$958,AI798:AI958))</f>
        <v>1330.6632000000002</v>
      </c>
      <c r="AJ977" s="288">
        <f t="shared" ref="AJ977:AR977" si="2896">IF($AG$789="kw",SUMPRODUCT($Q$798:$Q$958,$S$798:$S$958,AJ798:AJ958),SUMPRODUCT($E$798:$E$958,AJ798:AJ958))</f>
        <v>0</v>
      </c>
      <c r="AK977" s="288">
        <f>IF($AK$796="kw",SUMPRODUCT($Q$798:$Q$958,$S$798:$S$958,AK798:AK958),SUMPRODUCT($E$798:$E$958,AK798:AK958))</f>
        <v>10380</v>
      </c>
      <c r="AL977" s="288">
        <f t="shared" si="2896"/>
        <v>0</v>
      </c>
      <c r="AM977" s="288">
        <f t="shared" si="2896"/>
        <v>0</v>
      </c>
      <c r="AN977" s="288">
        <f t="shared" si="2896"/>
        <v>0</v>
      </c>
      <c r="AO977" s="288">
        <f t="shared" si="2896"/>
        <v>0</v>
      </c>
      <c r="AP977" s="288">
        <f t="shared" si="2896"/>
        <v>0</v>
      </c>
      <c r="AQ977" s="288">
        <f t="shared" si="2896"/>
        <v>0</v>
      </c>
      <c r="AR977" s="288">
        <f t="shared" si="2896"/>
        <v>0</v>
      </c>
      <c r="AS977" s="334"/>
    </row>
    <row r="978" spans="1:45">
      <c r="B978" s="321" t="s">
        <v>833</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66">
        <f>SUMPRODUCT($F$798:$F$958,AE798:AE958)</f>
        <v>0</v>
      </c>
      <c r="AF978" s="766">
        <f>SUMPRODUCT($F$798:$F$958,AF798:AF958)</f>
        <v>0</v>
      </c>
      <c r="AG978" s="288">
        <f>IF(AG796="kw",SUMPRODUCT($Q$798:$Q$958,$T$798:$T$958,AG798:AG958),SUMPRODUCT($F$798:$F$958,AG798:AG958))</f>
        <v>0</v>
      </c>
      <c r="AH978" s="288">
        <f t="shared" ref="AH978:AR978" si="2897">IF(AH796="kw",SUMPRODUCT($Q$798:$Q$958,$T$798:$T$958,AH798:AH958),SUMPRODUCT($F$798:$F$958,AH798:AH958))</f>
        <v>0</v>
      </c>
      <c r="AI978" s="288">
        <f t="shared" si="2897"/>
        <v>0</v>
      </c>
      <c r="AJ978" s="288">
        <f t="shared" si="2897"/>
        <v>0</v>
      </c>
      <c r="AK978" s="288">
        <f t="shared" si="2897"/>
        <v>0</v>
      </c>
      <c r="AL978" s="288">
        <f t="shared" si="2897"/>
        <v>0</v>
      </c>
      <c r="AM978" s="288">
        <f t="shared" si="2897"/>
        <v>0</v>
      </c>
      <c r="AN978" s="288">
        <f t="shared" si="2897"/>
        <v>0</v>
      </c>
      <c r="AO978" s="288">
        <f t="shared" si="2897"/>
        <v>0</v>
      </c>
      <c r="AP978" s="288">
        <f t="shared" si="2897"/>
        <v>0</v>
      </c>
      <c r="AQ978" s="288">
        <f t="shared" si="2897"/>
        <v>0</v>
      </c>
      <c r="AR978" s="288">
        <f t="shared" si="2897"/>
        <v>0</v>
      </c>
      <c r="AS978" s="334"/>
    </row>
    <row r="979" spans="1:45">
      <c r="B979" s="321" t="s">
        <v>858</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66">
        <f>SUMPRODUCT($G$798:$G$958,AE798:AE958)</f>
        <v>0</v>
      </c>
      <c r="AF979" s="766">
        <f>SUMPRODUCT($G$798:$G$958,AF798:AF958)</f>
        <v>0</v>
      </c>
      <c r="AG979" s="288">
        <f>IF(AG796="kw",SUMPRODUCT($Q$798:$Q$958,$U$798:$U$958,AG798:AG958),SUMPRODUCT($G$798:$G$958,AG798:AG958))</f>
        <v>0</v>
      </c>
      <c r="AH979" s="288">
        <f t="shared" ref="AH979:AR979" si="2898">IF(AH796="kw",SUMPRODUCT($Q$798:$Q$958,$U$798:$U$958,AH798:AH958),SUMPRODUCT($G$798:$G$958,AH798:AH958))</f>
        <v>0</v>
      </c>
      <c r="AI979" s="288">
        <f t="shared" si="2898"/>
        <v>0</v>
      </c>
      <c r="AJ979" s="288">
        <f t="shared" si="2898"/>
        <v>0</v>
      </c>
      <c r="AK979" s="288">
        <f t="shared" si="2898"/>
        <v>0</v>
      </c>
      <c r="AL979" s="288">
        <f t="shared" si="2898"/>
        <v>0</v>
      </c>
      <c r="AM979" s="288">
        <f t="shared" si="2898"/>
        <v>0</v>
      </c>
      <c r="AN979" s="288">
        <f t="shared" si="2898"/>
        <v>0</v>
      </c>
      <c r="AO979" s="288">
        <f t="shared" si="2898"/>
        <v>0</v>
      </c>
      <c r="AP979" s="288">
        <f t="shared" si="2898"/>
        <v>0</v>
      </c>
      <c r="AQ979" s="288">
        <f t="shared" si="2898"/>
        <v>0</v>
      </c>
      <c r="AR979" s="288">
        <f t="shared" si="2898"/>
        <v>0</v>
      </c>
      <c r="AS979" s="334"/>
    </row>
    <row r="980" spans="1:45">
      <c r="B980" s="321" t="s">
        <v>859</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66">
        <f>SUMPRODUCT($H$798:$H$958,AE798:AE958)</f>
        <v>0</v>
      </c>
      <c r="AF980" s="766">
        <f>SUMPRODUCT($H$798:$H$958,AF798:AF958)</f>
        <v>0</v>
      </c>
      <c r="AG980" s="288">
        <f>IF(AG796="kw",SUMPRODUCT($Q$798:$Q$958,$V$798:$V$958,AG798:AG958),SUMPRODUCT($H$798:$H$958,AG798:AG958))</f>
        <v>0</v>
      </c>
      <c r="AH980" s="288">
        <f t="shared" ref="AH980:AR980" si="2899">IF(AH796="kw",SUMPRODUCT($Q$798:$Q$958,$V$798:$V$958,AH798:AH958),SUMPRODUCT($H$798:$H$958,AH798:AH958))</f>
        <v>0</v>
      </c>
      <c r="AI980" s="288">
        <f t="shared" si="2899"/>
        <v>0</v>
      </c>
      <c r="AJ980" s="288">
        <f t="shared" si="2899"/>
        <v>0</v>
      </c>
      <c r="AK980" s="288">
        <f t="shared" si="2899"/>
        <v>0</v>
      </c>
      <c r="AL980" s="288">
        <f t="shared" si="2899"/>
        <v>0</v>
      </c>
      <c r="AM980" s="288">
        <f t="shared" si="2899"/>
        <v>0</v>
      </c>
      <c r="AN980" s="288">
        <f t="shared" si="2899"/>
        <v>0</v>
      </c>
      <c r="AO980" s="288">
        <f t="shared" si="2899"/>
        <v>0</v>
      </c>
      <c r="AP980" s="288">
        <f t="shared" si="2899"/>
        <v>0</v>
      </c>
      <c r="AQ980" s="288">
        <f t="shared" si="2899"/>
        <v>0</v>
      </c>
      <c r="AR980" s="288">
        <f t="shared" si="2899"/>
        <v>0</v>
      </c>
      <c r="AS980" s="334"/>
    </row>
    <row r="981" spans="1:45">
      <c r="B981" s="321" t="s">
        <v>860</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6">
        <f>SUMPRODUCT($I$798:$I$958,AE798:AE958)</f>
        <v>0</v>
      </c>
      <c r="AF981" s="766">
        <f>SUMPRODUCT($I$798:$I$958,AF798:AF958)</f>
        <v>0</v>
      </c>
      <c r="AG981" s="288">
        <f>IF(AG796="kw",SUMPRODUCT($Q$798:$Q$958,$W$798:$W$958,AG798:AG958),SUMPRODUCT($I$798:$I$958,AG798:AG958))</f>
        <v>0</v>
      </c>
      <c r="AH981" s="288">
        <f t="shared" ref="AH981:AR981" si="2900">IF(AH796="kw",SUMPRODUCT($Q$798:$Q$958,$W$798:$W$958,AH798:AH958),SUMPRODUCT($I$798:$I$958,AH798:AH958))</f>
        <v>0</v>
      </c>
      <c r="AI981" s="288">
        <f t="shared" si="2900"/>
        <v>0</v>
      </c>
      <c r="AJ981" s="288">
        <f t="shared" si="2900"/>
        <v>0</v>
      </c>
      <c r="AK981" s="288">
        <f t="shared" si="2900"/>
        <v>0</v>
      </c>
      <c r="AL981" s="288">
        <f t="shared" si="2900"/>
        <v>0</v>
      </c>
      <c r="AM981" s="288">
        <f t="shared" si="2900"/>
        <v>0</v>
      </c>
      <c r="AN981" s="288">
        <f t="shared" si="2900"/>
        <v>0</v>
      </c>
      <c r="AO981" s="288">
        <f t="shared" si="2900"/>
        <v>0</v>
      </c>
      <c r="AP981" s="288">
        <f t="shared" si="2900"/>
        <v>0</v>
      </c>
      <c r="AQ981" s="288">
        <f t="shared" si="2900"/>
        <v>0</v>
      </c>
      <c r="AR981" s="288">
        <f t="shared" si="2900"/>
        <v>0</v>
      </c>
      <c r="AS981" s="334"/>
    </row>
    <row r="982" spans="1:45">
      <c r="B982" s="321" t="s">
        <v>861</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6">
        <f>SUMPRODUCT($J$798:$J$958,AE798:AE958)</f>
        <v>0</v>
      </c>
      <c r="AF982" s="766">
        <f>SUMPRODUCT($J$798:$J$958,AF798:AF958)</f>
        <v>0</v>
      </c>
      <c r="AG982" s="288">
        <f>IF(AG796="kw",SUMPRODUCT($Q$798:$Q$958,$X$798:$X$958,AG798:AG958),SUMPRODUCT($J$798:$J$958,AG798:AG958))</f>
        <v>0</v>
      </c>
      <c r="AH982" s="288">
        <f t="shared" ref="AH982:AR982" si="2901">IF(AH796="kw",SUMPRODUCT($Q$798:$Q$958,$X$798:$X$958,AH798:AH958),SUMPRODUCT($J$798:$J$958,AH798:AH958))</f>
        <v>0</v>
      </c>
      <c r="AI982" s="288">
        <f t="shared" si="2901"/>
        <v>0</v>
      </c>
      <c r="AJ982" s="288">
        <f t="shared" si="2901"/>
        <v>0</v>
      </c>
      <c r="AK982" s="288">
        <f t="shared" si="2901"/>
        <v>0</v>
      </c>
      <c r="AL982" s="288">
        <f t="shared" si="2901"/>
        <v>0</v>
      </c>
      <c r="AM982" s="288">
        <f t="shared" si="2901"/>
        <v>0</v>
      </c>
      <c r="AN982" s="288">
        <f t="shared" si="2901"/>
        <v>0</v>
      </c>
      <c r="AO982" s="288">
        <f t="shared" si="2901"/>
        <v>0</v>
      </c>
      <c r="AP982" s="288">
        <f t="shared" si="2901"/>
        <v>0</v>
      </c>
      <c r="AQ982" s="288">
        <f t="shared" si="2901"/>
        <v>0</v>
      </c>
      <c r="AR982" s="288">
        <f t="shared" si="2901"/>
        <v>0</v>
      </c>
      <c r="AS982" s="334"/>
    </row>
    <row r="983" spans="1:45">
      <c r="B983" s="321" t="s">
        <v>862</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6">
        <f>SUMPRODUCT($K$798:$K$958,AE798:AE958)</f>
        <v>0</v>
      </c>
      <c r="AF983" s="766">
        <f>SUMPRODUCT($K$798:$K$958,AF798:AF958)</f>
        <v>0</v>
      </c>
      <c r="AG983" s="288">
        <f>IF(AG796="kw",SUMPRODUCT($Q$798:$Q$958,$Y$798:$Y$958,AG798:AG958),SUMPRODUCT($K$798:$K$958,AG798:AG958))</f>
        <v>0</v>
      </c>
      <c r="AH983" s="288">
        <f t="shared" ref="AH983:AR983" si="2902">IF(AH796="kw",SUMPRODUCT($Q$798:$Q$958,$Y$798:$Y$958,AH798:AH958),SUMPRODUCT($K$798:$K$958,AH798:AH958))</f>
        <v>0</v>
      </c>
      <c r="AI983" s="288">
        <f t="shared" si="2902"/>
        <v>0</v>
      </c>
      <c r="AJ983" s="288">
        <f t="shared" si="2902"/>
        <v>0</v>
      </c>
      <c r="AK983" s="288">
        <f t="shared" si="2902"/>
        <v>0</v>
      </c>
      <c r="AL983" s="288">
        <f t="shared" si="2902"/>
        <v>0</v>
      </c>
      <c r="AM983" s="288">
        <f t="shared" si="2902"/>
        <v>0</v>
      </c>
      <c r="AN983" s="288">
        <f t="shared" si="2902"/>
        <v>0</v>
      </c>
      <c r="AO983" s="288">
        <f t="shared" si="2902"/>
        <v>0</v>
      </c>
      <c r="AP983" s="288">
        <f t="shared" si="2902"/>
        <v>0</v>
      </c>
      <c r="AQ983" s="288">
        <f t="shared" si="2902"/>
        <v>0</v>
      </c>
      <c r="AR983" s="288">
        <f t="shared" si="2902"/>
        <v>0</v>
      </c>
      <c r="AS983" s="334"/>
    </row>
    <row r="984" spans="1:45">
      <c r="B984" s="436" t="s">
        <v>863</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67">
        <f>SUMPRODUCT($L$798:$L$958,AE798:AE958)</f>
        <v>0</v>
      </c>
      <c r="AF984" s="767">
        <f>SUMPRODUCT($L$798:$L$958,AF798:AF958)</f>
        <v>0</v>
      </c>
      <c r="AG984" s="323">
        <f>IF(AG796="kw",SUMPRODUCT($Q$798:$Q$958,$Z$798:$Z$958,AG798:AG958),SUMPRODUCT($L$798:$L$958,AG798:AG958))</f>
        <v>0</v>
      </c>
      <c r="AH984" s="323">
        <f t="shared" ref="AH984:AR984" si="2903">IF(AH796="kw",SUMPRODUCT($Q$798:$Q$958,$Z$798:$Z$958,AH798:AH958),SUMPRODUCT($L$798:$L$958,AH798:AH958))</f>
        <v>0</v>
      </c>
      <c r="AI984" s="323">
        <f t="shared" si="2903"/>
        <v>0</v>
      </c>
      <c r="AJ984" s="323">
        <f t="shared" si="2903"/>
        <v>0</v>
      </c>
      <c r="AK984" s="323">
        <f t="shared" si="2903"/>
        <v>0</v>
      </c>
      <c r="AL984" s="323">
        <f t="shared" si="2903"/>
        <v>0</v>
      </c>
      <c r="AM984" s="323">
        <f t="shared" si="2903"/>
        <v>0</v>
      </c>
      <c r="AN984" s="323">
        <f t="shared" si="2903"/>
        <v>0</v>
      </c>
      <c r="AO984" s="323">
        <f t="shared" si="2903"/>
        <v>0</v>
      </c>
      <c r="AP984" s="323">
        <f t="shared" si="2903"/>
        <v>0</v>
      </c>
      <c r="AQ984" s="323">
        <f t="shared" si="2903"/>
        <v>0</v>
      </c>
      <c r="AR984" s="323">
        <f t="shared" si="2903"/>
        <v>0</v>
      </c>
      <c r="AS984" s="382"/>
    </row>
    <row r="985" spans="1:45" ht="18.75" customHeight="1">
      <c r="B985" s="364" t="s">
        <v>581</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339</v>
      </c>
      <c r="C988" s="278"/>
      <c r="D988" s="579" t="s">
        <v>521</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36" t="s">
        <v>210</v>
      </c>
      <c r="C989" s="938" t="s">
        <v>33</v>
      </c>
      <c r="D989" s="281" t="s">
        <v>419</v>
      </c>
      <c r="E989" s="947" t="s">
        <v>208</v>
      </c>
      <c r="F989" s="948"/>
      <c r="G989" s="948"/>
      <c r="H989" s="948"/>
      <c r="I989" s="948"/>
      <c r="J989" s="948"/>
      <c r="K989" s="948"/>
      <c r="L989" s="948"/>
      <c r="M989" s="948"/>
      <c r="N989" s="948"/>
      <c r="O989" s="948"/>
      <c r="P989" s="949"/>
      <c r="Q989" s="945" t="s">
        <v>212</v>
      </c>
      <c r="R989" s="281" t="s">
        <v>420</v>
      </c>
      <c r="S989" s="942" t="s">
        <v>211</v>
      </c>
      <c r="T989" s="943"/>
      <c r="U989" s="943"/>
      <c r="V989" s="943"/>
      <c r="W989" s="943"/>
      <c r="X989" s="943"/>
      <c r="Y989" s="943"/>
      <c r="Z989" s="943"/>
      <c r="AA989" s="943"/>
      <c r="AB989" s="943"/>
      <c r="AC989" s="943"/>
      <c r="AD989" s="950"/>
      <c r="AE989" s="942" t="s">
        <v>241</v>
      </c>
      <c r="AF989" s="943"/>
      <c r="AG989" s="943"/>
      <c r="AH989" s="943"/>
      <c r="AI989" s="943"/>
      <c r="AJ989" s="943"/>
      <c r="AK989" s="943"/>
      <c r="AL989" s="943"/>
      <c r="AM989" s="943"/>
      <c r="AN989" s="943"/>
      <c r="AO989" s="943"/>
      <c r="AP989" s="943"/>
      <c r="AQ989" s="943"/>
      <c r="AR989" s="943"/>
      <c r="AS989" s="944"/>
    </row>
    <row r="990" spans="1:45" ht="65.25" customHeight="1">
      <c r="B990" s="937"/>
      <c r="C990" s="939"/>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46"/>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 50 TO 1,499 KW</v>
      </c>
      <c r="AH990" s="282" t="str">
        <f>'1.  LRAMVA Summary'!$G$53</f>
        <v>GS 1,500 TO 4,999</v>
      </c>
      <c r="AI990" s="282" t="str">
        <f>'1.  LRAMVA Summary'!$H$53</f>
        <v>Large User</v>
      </c>
      <c r="AJ990" s="282" t="str">
        <f>'1.  LRAMVA Summary'!$I$53</f>
        <v>Unmetered Scattered Load</v>
      </c>
      <c r="AK990" s="282" t="str">
        <f>'1.  LRAMVA Summary'!$J$53</f>
        <v>Streetlighting</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499</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t="str">
        <f>'1.  LRAMVA Summary'!$G$54</f>
        <v>KW</v>
      </c>
      <c r="AI991" s="288" t="str">
        <f>'1.  LRAMVA Summary'!$H$54</f>
        <v>kW</v>
      </c>
      <c r="AJ991" s="288" t="str">
        <f>'1.  LRAMVA Summary'!$I$54</f>
        <v>kWh</v>
      </c>
      <c r="AK991" s="288" t="str">
        <f>'1.  LRAMVA Summary'!$J$54</f>
        <v>kW</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hidden="1" customHeight="1" outlineLevel="1">
      <c r="A992" s="521"/>
      <c r="B992" s="493" t="s">
        <v>492</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hidden="1"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hidden="1" customHeight="1" outlineLevel="1">
      <c r="A994" s="521"/>
      <c r="B994" s="291" t="s">
        <v>344</v>
      </c>
      <c r="C994" s="288" t="s">
        <v>162</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4">AF993</f>
        <v>0</v>
      </c>
      <c r="AG994" s="407">
        <f t="shared" ref="AG994" si="2905">AG993</f>
        <v>0</v>
      </c>
      <c r="AH994" s="407">
        <f t="shared" ref="AH994" si="2906">AH993</f>
        <v>0</v>
      </c>
      <c r="AI994" s="407">
        <f t="shared" ref="AI994" si="2907">AI993</f>
        <v>0</v>
      </c>
      <c r="AJ994" s="407">
        <f t="shared" ref="AJ994" si="2908">AJ993</f>
        <v>0</v>
      </c>
      <c r="AK994" s="407">
        <f t="shared" ref="AK994" si="2909">AK993</f>
        <v>0</v>
      </c>
      <c r="AL994" s="407">
        <f t="shared" ref="AL994" si="2910">AL993</f>
        <v>0</v>
      </c>
      <c r="AM994" s="407">
        <f t="shared" ref="AM994" si="2911">AM993</f>
        <v>0</v>
      </c>
      <c r="AN994" s="407">
        <f t="shared" ref="AN994" si="2912">AN993</f>
        <v>0</v>
      </c>
      <c r="AO994" s="407">
        <f t="shared" ref="AO994" si="2913">AO993</f>
        <v>0</v>
      </c>
      <c r="AP994" s="407">
        <f t="shared" ref="AP994" si="2914">AP993</f>
        <v>0</v>
      </c>
      <c r="AQ994" s="407">
        <f t="shared" ref="AQ994" si="2915">AQ993</f>
        <v>0</v>
      </c>
      <c r="AR994" s="407">
        <f t="shared" ref="AR994" si="2916">AR993</f>
        <v>0</v>
      </c>
      <c r="AS994" s="294"/>
    </row>
    <row r="995" spans="1:45" ht="15" hidden="1" customHeight="1" outlineLevel="1">
      <c r="A995" s="521"/>
      <c r="B995" s="295"/>
      <c r="C995" s="296"/>
      <c r="D995" s="296"/>
      <c r="E995" s="296"/>
      <c r="F995" s="296"/>
      <c r="G995" s="296"/>
      <c r="H995" s="296"/>
      <c r="I995" s="296"/>
      <c r="J995" s="743"/>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hidden="1"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hidden="1" customHeight="1" outlineLevel="1">
      <c r="A997" s="521"/>
      <c r="B997" s="291" t="s">
        <v>344</v>
      </c>
      <c r="C997" s="288" t="s">
        <v>162</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7">AF996</f>
        <v>0</v>
      </c>
      <c r="AG997" s="407">
        <f t="shared" ref="AG997" si="2918">AG996</f>
        <v>0</v>
      </c>
      <c r="AH997" s="407">
        <f t="shared" ref="AH997" si="2919">AH996</f>
        <v>0</v>
      </c>
      <c r="AI997" s="407">
        <f t="shared" ref="AI997" si="2920">AI996</f>
        <v>0</v>
      </c>
      <c r="AJ997" s="407">
        <f t="shared" ref="AJ997" si="2921">AJ996</f>
        <v>0</v>
      </c>
      <c r="AK997" s="407">
        <f t="shared" ref="AK997" si="2922">AK996</f>
        <v>0</v>
      </c>
      <c r="AL997" s="407">
        <f t="shared" ref="AL997" si="2923">AL996</f>
        <v>0</v>
      </c>
      <c r="AM997" s="407">
        <f t="shared" ref="AM997" si="2924">AM996</f>
        <v>0</v>
      </c>
      <c r="AN997" s="407">
        <f t="shared" ref="AN997" si="2925">AN996</f>
        <v>0</v>
      </c>
      <c r="AO997" s="407">
        <f t="shared" ref="AO997" si="2926">AO996</f>
        <v>0</v>
      </c>
      <c r="AP997" s="407">
        <f t="shared" ref="AP997" si="2927">AP996</f>
        <v>0</v>
      </c>
      <c r="AQ997" s="407">
        <f t="shared" ref="AQ997" si="2928">AQ996</f>
        <v>0</v>
      </c>
      <c r="AR997" s="407">
        <f t="shared" ref="AR997" si="2929">AR996</f>
        <v>0</v>
      </c>
      <c r="AS997" s="294"/>
    </row>
    <row r="998" spans="1:45" ht="15" hidden="1"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hidden="1"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hidden="1" customHeight="1" outlineLevel="1">
      <c r="A1000" s="521"/>
      <c r="B1000" s="291" t="s">
        <v>344</v>
      </c>
      <c r="C1000" s="288" t="s">
        <v>162</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0">AF999</f>
        <v>0</v>
      </c>
      <c r="AG1000" s="407">
        <f t="shared" ref="AG1000" si="2931">AG999</f>
        <v>0</v>
      </c>
      <c r="AH1000" s="407">
        <f t="shared" ref="AH1000" si="2932">AH999</f>
        <v>0</v>
      </c>
      <c r="AI1000" s="407">
        <f t="shared" ref="AI1000" si="2933">AI999</f>
        <v>0</v>
      </c>
      <c r="AJ1000" s="407">
        <f t="shared" ref="AJ1000" si="2934">AJ999</f>
        <v>0</v>
      </c>
      <c r="AK1000" s="407">
        <f t="shared" ref="AK1000" si="2935">AK999</f>
        <v>0</v>
      </c>
      <c r="AL1000" s="407">
        <f t="shared" ref="AL1000" si="2936">AL999</f>
        <v>0</v>
      </c>
      <c r="AM1000" s="407">
        <f t="shared" ref="AM1000" si="2937">AM999</f>
        <v>0</v>
      </c>
      <c r="AN1000" s="407">
        <f t="shared" ref="AN1000" si="2938">AN999</f>
        <v>0</v>
      </c>
      <c r="AO1000" s="407">
        <f t="shared" ref="AO1000" si="2939">AO999</f>
        <v>0</v>
      </c>
      <c r="AP1000" s="407">
        <f t="shared" ref="AP1000" si="2940">AP999</f>
        <v>0</v>
      </c>
      <c r="AQ1000" s="407">
        <f t="shared" ref="AQ1000" si="2941">AQ999</f>
        <v>0</v>
      </c>
      <c r="AR1000" s="407">
        <f t="shared" ref="AR1000" si="2942">AR999</f>
        <v>0</v>
      </c>
      <c r="AS1000" s="294"/>
    </row>
    <row r="1001" spans="1:45" ht="15" hidden="1"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hidden="1" customHeight="1" outlineLevel="1">
      <c r="A1002" s="521">
        <v>4</v>
      </c>
      <c r="B1002" s="509" t="s">
        <v>656</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hidden="1" customHeight="1" outlineLevel="1">
      <c r="A1003" s="521"/>
      <c r="B1003" s="291" t="s">
        <v>344</v>
      </c>
      <c r="C1003" s="288" t="s">
        <v>162</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3">AF1002</f>
        <v>0</v>
      </c>
      <c r="AG1003" s="407">
        <f t="shared" ref="AG1003" si="2944">AG1002</f>
        <v>0</v>
      </c>
      <c r="AH1003" s="407">
        <f t="shared" ref="AH1003" si="2945">AH1002</f>
        <v>0</v>
      </c>
      <c r="AI1003" s="407">
        <f t="shared" ref="AI1003" si="2946">AI1002</f>
        <v>0</v>
      </c>
      <c r="AJ1003" s="407">
        <f t="shared" ref="AJ1003" si="2947">AJ1002</f>
        <v>0</v>
      </c>
      <c r="AK1003" s="407">
        <f t="shared" ref="AK1003" si="2948">AK1002</f>
        <v>0</v>
      </c>
      <c r="AL1003" s="407">
        <f t="shared" ref="AL1003" si="2949">AL1002</f>
        <v>0</v>
      </c>
      <c r="AM1003" s="407">
        <f t="shared" ref="AM1003" si="2950">AM1002</f>
        <v>0</v>
      </c>
      <c r="AN1003" s="407">
        <f t="shared" ref="AN1003" si="2951">AN1002</f>
        <v>0</v>
      </c>
      <c r="AO1003" s="407">
        <f t="shared" ref="AO1003" si="2952">AO1002</f>
        <v>0</v>
      </c>
      <c r="AP1003" s="407">
        <f t="shared" ref="AP1003" si="2953">AP1002</f>
        <v>0</v>
      </c>
      <c r="AQ1003" s="407">
        <f t="shared" ref="AQ1003" si="2954">AQ1002</f>
        <v>0</v>
      </c>
      <c r="AR1003" s="407">
        <f t="shared" ref="AR1003" si="2955">AR1002</f>
        <v>0</v>
      </c>
      <c r="AS1003" s="294"/>
    </row>
    <row r="1004" spans="1:45" ht="15" hidden="1"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hidden="1"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hidden="1" customHeight="1" outlineLevel="1">
      <c r="A1006" s="521"/>
      <c r="B1006" s="291" t="s">
        <v>344</v>
      </c>
      <c r="C1006" s="288" t="s">
        <v>162</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6">AF1005</f>
        <v>0</v>
      </c>
      <c r="AG1006" s="407">
        <f t="shared" ref="AG1006" si="2957">AG1005</f>
        <v>0</v>
      </c>
      <c r="AH1006" s="407">
        <f t="shared" ref="AH1006" si="2958">AH1005</f>
        <v>0</v>
      </c>
      <c r="AI1006" s="407">
        <f t="shared" ref="AI1006" si="2959">AI1005</f>
        <v>0</v>
      </c>
      <c r="AJ1006" s="407">
        <f t="shared" ref="AJ1006" si="2960">AJ1005</f>
        <v>0</v>
      </c>
      <c r="AK1006" s="407">
        <f t="shared" ref="AK1006" si="2961">AK1005</f>
        <v>0</v>
      </c>
      <c r="AL1006" s="407">
        <f t="shared" ref="AL1006" si="2962">AL1005</f>
        <v>0</v>
      </c>
      <c r="AM1006" s="407">
        <f t="shared" ref="AM1006" si="2963">AM1005</f>
        <v>0</v>
      </c>
      <c r="AN1006" s="407">
        <f t="shared" ref="AN1006" si="2964">AN1005</f>
        <v>0</v>
      </c>
      <c r="AO1006" s="407">
        <f t="shared" ref="AO1006" si="2965">AO1005</f>
        <v>0</v>
      </c>
      <c r="AP1006" s="407">
        <f t="shared" ref="AP1006" si="2966">AP1005</f>
        <v>0</v>
      </c>
      <c r="AQ1006" s="407">
        <f t="shared" ref="AQ1006" si="2967">AQ1005</f>
        <v>0</v>
      </c>
      <c r="AR1006" s="407">
        <f t="shared" ref="AR1006" si="2968">AR1005</f>
        <v>0</v>
      </c>
      <c r="AS1006" s="294"/>
    </row>
    <row r="1007" spans="1:45" ht="15" hidden="1"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hidden="1" outlineLevel="1">
      <c r="A1008" s="521"/>
      <c r="B1008" s="316" t="s">
        <v>493</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hidden="1"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hidden="1" customHeight="1" outlineLevel="1">
      <c r="A1010" s="521"/>
      <c r="B1010" s="291" t="s">
        <v>344</v>
      </c>
      <c r="C1010" s="288" t="s">
        <v>162</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69">AF1009</f>
        <v>0</v>
      </c>
      <c r="AG1010" s="407">
        <f t="shared" ref="AG1010" si="2970">AG1009</f>
        <v>0</v>
      </c>
      <c r="AH1010" s="407">
        <f t="shared" ref="AH1010" si="2971">AH1009</f>
        <v>0</v>
      </c>
      <c r="AI1010" s="407">
        <f t="shared" ref="AI1010" si="2972">AI1009</f>
        <v>0</v>
      </c>
      <c r="AJ1010" s="407">
        <f t="shared" ref="AJ1010" si="2973">AJ1009</f>
        <v>0</v>
      </c>
      <c r="AK1010" s="407">
        <f t="shared" ref="AK1010" si="2974">AK1009</f>
        <v>0</v>
      </c>
      <c r="AL1010" s="407">
        <f t="shared" ref="AL1010" si="2975">AL1009</f>
        <v>0</v>
      </c>
      <c r="AM1010" s="407">
        <f t="shared" ref="AM1010" si="2976">AM1009</f>
        <v>0</v>
      </c>
      <c r="AN1010" s="407">
        <f t="shared" ref="AN1010" si="2977">AN1009</f>
        <v>0</v>
      </c>
      <c r="AO1010" s="407">
        <f t="shared" ref="AO1010" si="2978">AO1009</f>
        <v>0</v>
      </c>
      <c r="AP1010" s="407">
        <f t="shared" ref="AP1010" si="2979">AP1009</f>
        <v>0</v>
      </c>
      <c r="AQ1010" s="407">
        <f t="shared" ref="AQ1010" si="2980">AQ1009</f>
        <v>0</v>
      </c>
      <c r="AR1010" s="407">
        <f t="shared" ref="AR1010" si="2981">AR1009</f>
        <v>0</v>
      </c>
      <c r="AS1010" s="308"/>
    </row>
    <row r="1011" spans="1:45" ht="15" hidden="1"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hidden="1"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hidden="1" customHeight="1" outlineLevel="1">
      <c r="A1013" s="521"/>
      <c r="B1013" s="291" t="s">
        <v>344</v>
      </c>
      <c r="C1013" s="288" t="s">
        <v>162</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2">AF1012</f>
        <v>0</v>
      </c>
      <c r="AG1013" s="407">
        <f t="shared" ref="AG1013" si="2983">AG1012</f>
        <v>0</v>
      </c>
      <c r="AH1013" s="407">
        <f t="shared" ref="AH1013" si="2984">AH1012</f>
        <v>0</v>
      </c>
      <c r="AI1013" s="407">
        <f t="shared" ref="AI1013" si="2985">AI1012</f>
        <v>0</v>
      </c>
      <c r="AJ1013" s="407">
        <f t="shared" ref="AJ1013" si="2986">AJ1012</f>
        <v>0</v>
      </c>
      <c r="AK1013" s="407">
        <f t="shared" ref="AK1013" si="2987">AK1012</f>
        <v>0</v>
      </c>
      <c r="AL1013" s="407">
        <f t="shared" ref="AL1013" si="2988">AL1012</f>
        <v>0</v>
      </c>
      <c r="AM1013" s="407">
        <f t="shared" ref="AM1013" si="2989">AM1012</f>
        <v>0</v>
      </c>
      <c r="AN1013" s="407">
        <f t="shared" ref="AN1013" si="2990">AN1012</f>
        <v>0</v>
      </c>
      <c r="AO1013" s="407">
        <f t="shared" ref="AO1013" si="2991">AO1012</f>
        <v>0</v>
      </c>
      <c r="AP1013" s="407">
        <f t="shared" ref="AP1013" si="2992">AP1012</f>
        <v>0</v>
      </c>
      <c r="AQ1013" s="407">
        <f t="shared" ref="AQ1013" si="2993">AQ1012</f>
        <v>0</v>
      </c>
      <c r="AR1013" s="407">
        <f t="shared" ref="AR1013" si="2994">AR1012</f>
        <v>0</v>
      </c>
      <c r="AS1013" s="308"/>
    </row>
    <row r="1014" spans="1:45" ht="15" hidden="1"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hidden="1"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hidden="1" customHeight="1" outlineLevel="1">
      <c r="A1016" s="521"/>
      <c r="B1016" s="291" t="s">
        <v>344</v>
      </c>
      <c r="C1016" s="288" t="s">
        <v>162</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5">AF1015</f>
        <v>0</v>
      </c>
      <c r="AG1016" s="407">
        <f t="shared" ref="AG1016" si="2996">AG1015</f>
        <v>0</v>
      </c>
      <c r="AH1016" s="407">
        <f t="shared" ref="AH1016" si="2997">AH1015</f>
        <v>0</v>
      </c>
      <c r="AI1016" s="407">
        <f t="shared" ref="AI1016" si="2998">AI1015</f>
        <v>0</v>
      </c>
      <c r="AJ1016" s="407">
        <f t="shared" ref="AJ1016" si="2999">AJ1015</f>
        <v>0</v>
      </c>
      <c r="AK1016" s="407">
        <f t="shared" ref="AK1016" si="3000">AK1015</f>
        <v>0</v>
      </c>
      <c r="AL1016" s="407">
        <f t="shared" ref="AL1016" si="3001">AL1015</f>
        <v>0</v>
      </c>
      <c r="AM1016" s="407">
        <f t="shared" ref="AM1016" si="3002">AM1015</f>
        <v>0</v>
      </c>
      <c r="AN1016" s="407">
        <f t="shared" ref="AN1016" si="3003">AN1015</f>
        <v>0</v>
      </c>
      <c r="AO1016" s="407">
        <f t="shared" ref="AO1016" si="3004">AO1015</f>
        <v>0</v>
      </c>
      <c r="AP1016" s="407">
        <f t="shared" ref="AP1016" si="3005">AP1015</f>
        <v>0</v>
      </c>
      <c r="AQ1016" s="407">
        <f t="shared" ref="AQ1016" si="3006">AQ1015</f>
        <v>0</v>
      </c>
      <c r="AR1016" s="407">
        <f t="shared" ref="AR1016" si="3007">AR1015</f>
        <v>0</v>
      </c>
      <c r="AS1016" s="308"/>
    </row>
    <row r="1017" spans="1:45" ht="15" hidden="1"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hidden="1"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hidden="1" customHeight="1" outlineLevel="1">
      <c r="A1019" s="521"/>
      <c r="B1019" s="291" t="s">
        <v>344</v>
      </c>
      <c r="C1019" s="288" t="s">
        <v>162</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8">AF1018</f>
        <v>0</v>
      </c>
      <c r="AG1019" s="407">
        <f t="shared" ref="AG1019" si="3009">AG1018</f>
        <v>0</v>
      </c>
      <c r="AH1019" s="407">
        <f t="shared" ref="AH1019" si="3010">AH1018</f>
        <v>0</v>
      </c>
      <c r="AI1019" s="407">
        <f t="shared" ref="AI1019" si="3011">AI1018</f>
        <v>0</v>
      </c>
      <c r="AJ1019" s="407">
        <f t="shared" ref="AJ1019" si="3012">AJ1018</f>
        <v>0</v>
      </c>
      <c r="AK1019" s="407">
        <f t="shared" ref="AK1019" si="3013">AK1018</f>
        <v>0</v>
      </c>
      <c r="AL1019" s="407">
        <f t="shared" ref="AL1019" si="3014">AL1018</f>
        <v>0</v>
      </c>
      <c r="AM1019" s="407">
        <f t="shared" ref="AM1019" si="3015">AM1018</f>
        <v>0</v>
      </c>
      <c r="AN1019" s="407">
        <f t="shared" ref="AN1019" si="3016">AN1018</f>
        <v>0</v>
      </c>
      <c r="AO1019" s="407">
        <f t="shared" ref="AO1019" si="3017">AO1018</f>
        <v>0</v>
      </c>
      <c r="AP1019" s="407">
        <f t="shared" ref="AP1019" si="3018">AP1018</f>
        <v>0</v>
      </c>
      <c r="AQ1019" s="407">
        <f t="shared" ref="AQ1019" si="3019">AQ1018</f>
        <v>0</v>
      </c>
      <c r="AR1019" s="407">
        <f t="shared" ref="AR1019" si="3020">AR1018</f>
        <v>0</v>
      </c>
      <c r="AS1019" s="308"/>
    </row>
    <row r="1020" spans="1:45" ht="15" hidden="1"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hidden="1"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hidden="1" customHeight="1" outlineLevel="1">
      <c r="A1022" s="521"/>
      <c r="B1022" s="291" t="s">
        <v>344</v>
      </c>
      <c r="C1022" s="288" t="s">
        <v>162</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1">AF1021</f>
        <v>0</v>
      </c>
      <c r="AG1022" s="407">
        <f t="shared" ref="AG1022" si="3022">AG1021</f>
        <v>0</v>
      </c>
      <c r="AH1022" s="407">
        <f t="shared" ref="AH1022" si="3023">AH1021</f>
        <v>0</v>
      </c>
      <c r="AI1022" s="407">
        <f t="shared" ref="AI1022" si="3024">AI1021</f>
        <v>0</v>
      </c>
      <c r="AJ1022" s="407">
        <f t="shared" ref="AJ1022" si="3025">AJ1021</f>
        <v>0</v>
      </c>
      <c r="AK1022" s="407">
        <f t="shared" ref="AK1022" si="3026">AK1021</f>
        <v>0</v>
      </c>
      <c r="AL1022" s="407">
        <f t="shared" ref="AL1022" si="3027">AL1021</f>
        <v>0</v>
      </c>
      <c r="AM1022" s="407">
        <f t="shared" ref="AM1022" si="3028">AM1021</f>
        <v>0</v>
      </c>
      <c r="AN1022" s="407">
        <f t="shared" ref="AN1022" si="3029">AN1021</f>
        <v>0</v>
      </c>
      <c r="AO1022" s="407">
        <f t="shared" ref="AO1022" si="3030">AO1021</f>
        <v>0</v>
      </c>
      <c r="AP1022" s="407">
        <f t="shared" ref="AP1022" si="3031">AP1021</f>
        <v>0</v>
      </c>
      <c r="AQ1022" s="407">
        <f t="shared" ref="AQ1022" si="3032">AQ1021</f>
        <v>0</v>
      </c>
      <c r="AR1022" s="407">
        <f t="shared" ref="AR1022" si="3033">AR1021</f>
        <v>0</v>
      </c>
      <c r="AS1022" s="308"/>
    </row>
    <row r="1023" spans="1:45" ht="15" hidden="1"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hidden="1"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hidden="1"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hidden="1" customHeight="1" outlineLevel="1">
      <c r="A1026" s="521"/>
      <c r="B1026" s="291" t="s">
        <v>344</v>
      </c>
      <c r="C1026" s="288" t="s">
        <v>162</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4">AF1025</f>
        <v>0</v>
      </c>
      <c r="AG1026" s="407">
        <f t="shared" ref="AG1026" si="3035">AG1025</f>
        <v>0</v>
      </c>
      <c r="AH1026" s="407">
        <f t="shared" ref="AH1026" si="3036">AH1025</f>
        <v>0</v>
      </c>
      <c r="AI1026" s="407">
        <f t="shared" ref="AI1026" si="3037">AI1025</f>
        <v>0</v>
      </c>
      <c r="AJ1026" s="407">
        <f t="shared" ref="AJ1026" si="3038">AJ1025</f>
        <v>0</v>
      </c>
      <c r="AK1026" s="407">
        <f t="shared" ref="AK1026" si="3039">AK1025</f>
        <v>0</v>
      </c>
      <c r="AL1026" s="407">
        <f t="shared" ref="AL1026" si="3040">AL1025</f>
        <v>0</v>
      </c>
      <c r="AM1026" s="407">
        <f t="shared" ref="AM1026" si="3041">AM1025</f>
        <v>0</v>
      </c>
      <c r="AN1026" s="407">
        <f t="shared" ref="AN1026" si="3042">AN1025</f>
        <v>0</v>
      </c>
      <c r="AO1026" s="407">
        <f t="shared" ref="AO1026" si="3043">AO1025</f>
        <v>0</v>
      </c>
      <c r="AP1026" s="407">
        <f t="shared" ref="AP1026" si="3044">AP1025</f>
        <v>0</v>
      </c>
      <c r="AQ1026" s="407">
        <f t="shared" ref="AQ1026" si="3045">AQ1025</f>
        <v>0</v>
      </c>
      <c r="AR1026" s="407">
        <f t="shared" ref="AR1026" si="3046">AR1025</f>
        <v>0</v>
      </c>
      <c r="AS1026" s="294"/>
    </row>
    <row r="1027" spans="1:46" ht="15" hidden="1"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hidden="1"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hidden="1" customHeight="1" outlineLevel="1">
      <c r="A1029" s="521"/>
      <c r="B1029" s="291" t="s">
        <v>344</v>
      </c>
      <c r="C1029" s="288" t="s">
        <v>162</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7">AF1028</f>
        <v>0</v>
      </c>
      <c r="AG1029" s="407">
        <f t="shared" ref="AG1029" si="3048">AG1028</f>
        <v>0</v>
      </c>
      <c r="AH1029" s="407">
        <f t="shared" ref="AH1029" si="3049">AH1028</f>
        <v>0</v>
      </c>
      <c r="AI1029" s="407">
        <f t="shared" ref="AI1029" si="3050">AI1028</f>
        <v>0</v>
      </c>
      <c r="AJ1029" s="407">
        <f t="shared" ref="AJ1029" si="3051">AJ1028</f>
        <v>0</v>
      </c>
      <c r="AK1029" s="407">
        <f t="shared" ref="AK1029" si="3052">AK1028</f>
        <v>0</v>
      </c>
      <c r="AL1029" s="407">
        <f t="shared" ref="AL1029" si="3053">AL1028</f>
        <v>0</v>
      </c>
      <c r="AM1029" s="407">
        <f t="shared" ref="AM1029" si="3054">AM1028</f>
        <v>0</v>
      </c>
      <c r="AN1029" s="407">
        <f t="shared" ref="AN1029" si="3055">AN1028</f>
        <v>0</v>
      </c>
      <c r="AO1029" s="407">
        <f t="shared" ref="AO1029" si="3056">AO1028</f>
        <v>0</v>
      </c>
      <c r="AP1029" s="407">
        <f t="shared" ref="AP1029" si="3057">AP1028</f>
        <v>0</v>
      </c>
      <c r="AQ1029" s="407">
        <f t="shared" ref="AQ1029" si="3058">AQ1028</f>
        <v>0</v>
      </c>
      <c r="AR1029" s="407">
        <f t="shared" ref="AR1029" si="3059">AR1028</f>
        <v>0</v>
      </c>
      <c r="AS1029" s="294"/>
    </row>
    <row r="1030" spans="1:46" ht="15" hidden="1"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hidden="1"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hidden="1" customHeight="1" outlineLevel="1">
      <c r="A1032" s="521"/>
      <c r="B1032" s="291" t="s">
        <v>344</v>
      </c>
      <c r="C1032" s="288" t="s">
        <v>162</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0">AF1031</f>
        <v>0</v>
      </c>
      <c r="AG1032" s="407">
        <f t="shared" ref="AG1032" si="3061">AG1031</f>
        <v>0</v>
      </c>
      <c r="AH1032" s="407">
        <f t="shared" ref="AH1032" si="3062">AH1031</f>
        <v>0</v>
      </c>
      <c r="AI1032" s="407">
        <f t="shared" ref="AI1032" si="3063">AI1031</f>
        <v>0</v>
      </c>
      <c r="AJ1032" s="407">
        <f t="shared" ref="AJ1032" si="3064">AJ1031</f>
        <v>0</v>
      </c>
      <c r="AK1032" s="407">
        <f t="shared" ref="AK1032" si="3065">AK1031</f>
        <v>0</v>
      </c>
      <c r="AL1032" s="407">
        <f t="shared" ref="AL1032" si="3066">AL1031</f>
        <v>0</v>
      </c>
      <c r="AM1032" s="407">
        <f t="shared" ref="AM1032" si="3067">AM1031</f>
        <v>0</v>
      </c>
      <c r="AN1032" s="407">
        <f t="shared" ref="AN1032" si="3068">AN1031</f>
        <v>0</v>
      </c>
      <c r="AO1032" s="407">
        <f t="shared" ref="AO1032" si="3069">AO1031</f>
        <v>0</v>
      </c>
      <c r="AP1032" s="407">
        <f t="shared" ref="AP1032" si="3070">AP1031</f>
        <v>0</v>
      </c>
      <c r="AQ1032" s="407">
        <f t="shared" ref="AQ1032" si="3071">AQ1031</f>
        <v>0</v>
      </c>
      <c r="AR1032" s="407">
        <f t="shared" ref="AR1032" si="3072">AR1031</f>
        <v>0</v>
      </c>
      <c r="AS1032" s="303"/>
    </row>
    <row r="1033" spans="1:46" ht="15" hidden="1"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hidden="1"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hidden="1"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hidden="1" customHeight="1" outlineLevel="1">
      <c r="A1036" s="521"/>
      <c r="B1036" s="291" t="s">
        <v>344</v>
      </c>
      <c r="C1036" s="288" t="s">
        <v>162</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3">AF1035</f>
        <v>0</v>
      </c>
      <c r="AG1036" s="407">
        <f t="shared" ref="AG1036" si="3074">AG1035</f>
        <v>0</v>
      </c>
      <c r="AH1036" s="407">
        <f t="shared" ref="AH1036" si="3075">AH1035</f>
        <v>0</v>
      </c>
      <c r="AI1036" s="407">
        <f t="shared" ref="AI1036" si="3076">AI1035</f>
        <v>0</v>
      </c>
      <c r="AJ1036" s="407">
        <f t="shared" ref="AJ1036" si="3077">AJ1035</f>
        <v>0</v>
      </c>
      <c r="AK1036" s="407">
        <f t="shared" ref="AK1036" si="3078">AK1035</f>
        <v>0</v>
      </c>
      <c r="AL1036" s="407">
        <f t="shared" ref="AL1036" si="3079">AL1035</f>
        <v>0</v>
      </c>
      <c r="AM1036" s="407">
        <f t="shared" ref="AM1036" si="3080">AM1035</f>
        <v>0</v>
      </c>
      <c r="AN1036" s="407">
        <f t="shared" ref="AN1036" si="3081">AN1035</f>
        <v>0</v>
      </c>
      <c r="AO1036" s="407">
        <f t="shared" ref="AO1036" si="3082">AO1035</f>
        <v>0</v>
      </c>
      <c r="AP1036" s="407">
        <f t="shared" ref="AP1036" si="3083">AP1035</f>
        <v>0</v>
      </c>
      <c r="AQ1036" s="407">
        <f t="shared" ref="AQ1036" si="3084">AQ1035</f>
        <v>0</v>
      </c>
      <c r="AR1036" s="407">
        <f t="shared" ref="AR1036" si="3085">AR1035</f>
        <v>0</v>
      </c>
      <c r="AS1036" s="294"/>
    </row>
    <row r="1037" spans="1:46" ht="15" hidden="1"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6"/>
    </row>
    <row r="1038" spans="1:46" s="306" customFormat="1" ht="15.75" hidden="1" outlineLevel="1">
      <c r="A1038" s="521"/>
      <c r="B1038" s="285" t="s">
        <v>485</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7"/>
    </row>
    <row r="1039" spans="1:46" hidden="1" outlineLevel="1">
      <c r="A1039" s="521">
        <v>15</v>
      </c>
      <c r="B1039" s="291" t="s">
        <v>490</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8">
        <f>SUM(AE1039:AR1039)</f>
        <v>0</v>
      </c>
      <c r="AT1039" s="616"/>
    </row>
    <row r="1040" spans="1:46" hidden="1" outlineLevel="1">
      <c r="A1040" s="521"/>
      <c r="B1040" s="291" t="s">
        <v>344</v>
      </c>
      <c r="C1040" s="288" t="s">
        <v>162</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6">AG1039</f>
        <v>0</v>
      </c>
      <c r="AH1040" s="407">
        <f t="shared" si="3086"/>
        <v>0</v>
      </c>
      <c r="AI1040" s="407">
        <f t="shared" si="3086"/>
        <v>0</v>
      </c>
      <c r="AJ1040" s="407">
        <f>AJ1039</f>
        <v>0</v>
      </c>
      <c r="AK1040" s="407">
        <f t="shared" si="3086"/>
        <v>0</v>
      </c>
      <c r="AL1040" s="407">
        <f t="shared" si="3086"/>
        <v>0</v>
      </c>
      <c r="AM1040" s="407">
        <f t="shared" si="3086"/>
        <v>0</v>
      </c>
      <c r="AN1040" s="407">
        <f t="shared" si="3086"/>
        <v>0</v>
      </c>
      <c r="AO1040" s="407">
        <f t="shared" si="3086"/>
        <v>0</v>
      </c>
      <c r="AP1040" s="407">
        <f t="shared" si="3086"/>
        <v>0</v>
      </c>
      <c r="AQ1040" s="407">
        <f t="shared" si="3086"/>
        <v>0</v>
      </c>
      <c r="AR1040" s="407">
        <f t="shared" si="3086"/>
        <v>0</v>
      </c>
      <c r="AS1040" s="294"/>
    </row>
    <row r="1041" spans="1:45" hidden="1"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hidden="1" outlineLevel="1">
      <c r="A1042" s="521">
        <v>16</v>
      </c>
      <c r="B1042" s="321" t="s">
        <v>486</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hidden="1" outlineLevel="1">
      <c r="A1043" s="521"/>
      <c r="B1043" s="291" t="s">
        <v>344</v>
      </c>
      <c r="C1043" s="288" t="s">
        <v>162</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7">AF1042</f>
        <v>0</v>
      </c>
      <c r="AG1043" s="407">
        <f t="shared" si="3087"/>
        <v>0</v>
      </c>
      <c r="AH1043" s="407">
        <f t="shared" si="3087"/>
        <v>0</v>
      </c>
      <c r="AI1043" s="407">
        <f t="shared" si="3087"/>
        <v>0</v>
      </c>
      <c r="AJ1043" s="407">
        <f t="shared" si="3087"/>
        <v>0</v>
      </c>
      <c r="AK1043" s="407">
        <f t="shared" si="3087"/>
        <v>0</v>
      </c>
      <c r="AL1043" s="407">
        <f t="shared" si="3087"/>
        <v>0</v>
      </c>
      <c r="AM1043" s="407">
        <f t="shared" si="3087"/>
        <v>0</v>
      </c>
      <c r="AN1043" s="407">
        <f t="shared" si="3087"/>
        <v>0</v>
      </c>
      <c r="AO1043" s="407">
        <f t="shared" si="3087"/>
        <v>0</v>
      </c>
      <c r="AP1043" s="407">
        <f t="shared" si="3087"/>
        <v>0</v>
      </c>
      <c r="AQ1043" s="407">
        <f t="shared" si="3087"/>
        <v>0</v>
      </c>
      <c r="AR1043" s="407">
        <f>AR1042</f>
        <v>0</v>
      </c>
      <c r="AS1043" s="294"/>
    </row>
    <row r="1044" spans="1:45" s="280" customFormat="1" hidden="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hidden="1" outlineLevel="1">
      <c r="A1045" s="521"/>
      <c r="B1045" s="508" t="s">
        <v>491</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hidden="1"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hidden="1" outlineLevel="1">
      <c r="A1047" s="521"/>
      <c r="B1047" s="291" t="s">
        <v>344</v>
      </c>
      <c r="C1047" s="288" t="s">
        <v>162</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8">AF1046</f>
        <v>0</v>
      </c>
      <c r="AG1047" s="407">
        <f t="shared" si="3088"/>
        <v>0</v>
      </c>
      <c r="AH1047" s="407">
        <f t="shared" si="3088"/>
        <v>0</v>
      </c>
      <c r="AI1047" s="407">
        <f t="shared" si="3088"/>
        <v>0</v>
      </c>
      <c r="AJ1047" s="407">
        <f t="shared" si="3088"/>
        <v>0</v>
      </c>
      <c r="AK1047" s="407">
        <f t="shared" si="3088"/>
        <v>0</v>
      </c>
      <c r="AL1047" s="407">
        <f t="shared" si="3088"/>
        <v>0</v>
      </c>
      <c r="AM1047" s="407">
        <f t="shared" si="3088"/>
        <v>0</v>
      </c>
      <c r="AN1047" s="407">
        <f t="shared" si="3088"/>
        <v>0</v>
      </c>
      <c r="AO1047" s="407">
        <f t="shared" si="3088"/>
        <v>0</v>
      </c>
      <c r="AP1047" s="407">
        <f t="shared" si="3088"/>
        <v>0</v>
      </c>
      <c r="AQ1047" s="407">
        <f t="shared" si="3088"/>
        <v>0</v>
      </c>
      <c r="AR1047" s="407">
        <f t="shared" si="3088"/>
        <v>0</v>
      </c>
      <c r="AS1047" s="303"/>
    </row>
    <row r="1048" spans="1:45" hidden="1"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hidden="1"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hidden="1" outlineLevel="1">
      <c r="A1050" s="521"/>
      <c r="B1050" s="291" t="s">
        <v>344</v>
      </c>
      <c r="C1050" s="288" t="s">
        <v>162</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89">AF1049</f>
        <v>0</v>
      </c>
      <c r="AG1050" s="407">
        <f t="shared" si="3089"/>
        <v>0</v>
      </c>
      <c r="AH1050" s="407">
        <f t="shared" si="3089"/>
        <v>0</v>
      </c>
      <c r="AI1050" s="407">
        <f t="shared" si="3089"/>
        <v>0</v>
      </c>
      <c r="AJ1050" s="407">
        <f t="shared" si="3089"/>
        <v>0</v>
      </c>
      <c r="AK1050" s="407">
        <f t="shared" si="3089"/>
        <v>0</v>
      </c>
      <c r="AL1050" s="407">
        <f t="shared" si="3089"/>
        <v>0</v>
      </c>
      <c r="AM1050" s="407">
        <f t="shared" si="3089"/>
        <v>0</v>
      </c>
      <c r="AN1050" s="407">
        <f t="shared" si="3089"/>
        <v>0</v>
      </c>
      <c r="AO1050" s="407">
        <f t="shared" si="3089"/>
        <v>0</v>
      </c>
      <c r="AP1050" s="407">
        <f t="shared" si="3089"/>
        <v>0</v>
      </c>
      <c r="AQ1050" s="407">
        <f t="shared" si="3089"/>
        <v>0</v>
      </c>
      <c r="AR1050" s="407">
        <f t="shared" si="3089"/>
        <v>0</v>
      </c>
      <c r="AS1050" s="303"/>
    </row>
    <row r="1051" spans="1:45" hidden="1"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hidden="1"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hidden="1" outlineLevel="1">
      <c r="A1053" s="521"/>
      <c r="B1053" s="291" t="s">
        <v>344</v>
      </c>
      <c r="C1053" s="288" t="s">
        <v>162</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0">AF1052</f>
        <v>0</v>
      </c>
      <c r="AG1053" s="407">
        <f t="shared" si="3090"/>
        <v>0</v>
      </c>
      <c r="AH1053" s="407">
        <f t="shared" si="3090"/>
        <v>0</v>
      </c>
      <c r="AI1053" s="407">
        <f t="shared" si="3090"/>
        <v>0</v>
      </c>
      <c r="AJ1053" s="407">
        <f t="shared" si="3090"/>
        <v>0</v>
      </c>
      <c r="AK1053" s="407">
        <f t="shared" si="3090"/>
        <v>0</v>
      </c>
      <c r="AL1053" s="407">
        <f t="shared" si="3090"/>
        <v>0</v>
      </c>
      <c r="AM1053" s="407">
        <f t="shared" si="3090"/>
        <v>0</v>
      </c>
      <c r="AN1053" s="407">
        <f t="shared" si="3090"/>
        <v>0</v>
      </c>
      <c r="AO1053" s="407">
        <f t="shared" si="3090"/>
        <v>0</v>
      </c>
      <c r="AP1053" s="407">
        <f t="shared" si="3090"/>
        <v>0</v>
      </c>
      <c r="AQ1053" s="407">
        <f t="shared" si="3090"/>
        <v>0</v>
      </c>
      <c r="AR1053" s="407">
        <f t="shared" si="3090"/>
        <v>0</v>
      </c>
      <c r="AS1053" s="294"/>
    </row>
    <row r="1054" spans="1:45" hidden="1"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hidden="1"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hidden="1" outlineLevel="1">
      <c r="A1056" s="521"/>
      <c r="B1056" s="291" t="s">
        <v>344</v>
      </c>
      <c r="C1056" s="288" t="s">
        <v>162</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1">AE1055</f>
        <v>0</v>
      </c>
      <c r="AF1056" s="407">
        <f t="shared" si="3091"/>
        <v>0</v>
      </c>
      <c r="AG1056" s="407">
        <f t="shared" si="3091"/>
        <v>0</v>
      </c>
      <c r="AH1056" s="407">
        <f t="shared" si="3091"/>
        <v>0</v>
      </c>
      <c r="AI1056" s="407">
        <f t="shared" si="3091"/>
        <v>0</v>
      </c>
      <c r="AJ1056" s="407">
        <f t="shared" si="3091"/>
        <v>0</v>
      </c>
      <c r="AK1056" s="407">
        <f t="shared" si="3091"/>
        <v>0</v>
      </c>
      <c r="AL1056" s="407">
        <f t="shared" si="3091"/>
        <v>0</v>
      </c>
      <c r="AM1056" s="407">
        <f t="shared" si="3091"/>
        <v>0</v>
      </c>
      <c r="AN1056" s="407">
        <f t="shared" si="3091"/>
        <v>0</v>
      </c>
      <c r="AO1056" s="407">
        <f t="shared" si="3091"/>
        <v>0</v>
      </c>
      <c r="AP1056" s="407">
        <f t="shared" si="3091"/>
        <v>0</v>
      </c>
      <c r="AQ1056" s="407">
        <f t="shared" si="3091"/>
        <v>0</v>
      </c>
      <c r="AR1056" s="407">
        <f t="shared" si="3091"/>
        <v>0</v>
      </c>
      <c r="AS1056" s="303"/>
    </row>
    <row r="1057" spans="1:45" ht="15.75" hidden="1"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hidden="1" outlineLevel="1">
      <c r="A1058" s="521"/>
      <c r="B1058" s="507" t="s">
        <v>498</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hidden="1" outlineLevel="1">
      <c r="A1059" s="521"/>
      <c r="B1059" s="493" t="s">
        <v>494</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hidden="1"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hidden="1" customHeight="1" outlineLevel="1">
      <c r="A1061" s="521"/>
      <c r="B1061" s="291" t="s">
        <v>344</v>
      </c>
      <c r="C1061" s="288" t="s">
        <v>162</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2">AF1060</f>
        <v>0</v>
      </c>
      <c r="AG1061" s="407">
        <f t="shared" ref="AG1061" si="3093">AG1060</f>
        <v>0</v>
      </c>
      <c r="AH1061" s="407">
        <f t="shared" ref="AH1061" si="3094">AH1060</f>
        <v>0</v>
      </c>
      <c r="AI1061" s="407">
        <f t="shared" ref="AI1061" si="3095">AI1060</f>
        <v>0</v>
      </c>
      <c r="AJ1061" s="407">
        <f t="shared" ref="AJ1061" si="3096">AJ1060</f>
        <v>0</v>
      </c>
      <c r="AK1061" s="407">
        <f t="shared" ref="AK1061" si="3097">AK1060</f>
        <v>0</v>
      </c>
      <c r="AL1061" s="407">
        <f t="shared" ref="AL1061" si="3098">AL1060</f>
        <v>0</v>
      </c>
      <c r="AM1061" s="407">
        <f t="shared" ref="AM1061" si="3099">AM1060</f>
        <v>0</v>
      </c>
      <c r="AN1061" s="407">
        <f t="shared" ref="AN1061" si="3100">AN1060</f>
        <v>0</v>
      </c>
      <c r="AO1061" s="407">
        <f t="shared" ref="AO1061" si="3101">AO1060</f>
        <v>0</v>
      </c>
      <c r="AP1061" s="407">
        <f t="shared" ref="AP1061" si="3102">AP1060</f>
        <v>0</v>
      </c>
      <c r="AQ1061" s="407">
        <f t="shared" ref="AQ1061" si="3103">AQ1060</f>
        <v>0</v>
      </c>
      <c r="AR1061" s="407">
        <f t="shared" ref="AR1061" si="3104">AR1060</f>
        <v>0</v>
      </c>
      <c r="AS1061" s="303"/>
    </row>
    <row r="1062" spans="1:45" ht="15" hidden="1"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hidden="1" customHeight="1" outlineLevel="1">
      <c r="A1063" s="521">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hidden="1" customHeight="1" outlineLevel="1">
      <c r="A1064" s="521"/>
      <c r="B1064" s="291" t="s">
        <v>344</v>
      </c>
      <c r="C1064" s="288" t="s">
        <v>162</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105">AF1063</f>
        <v>0</v>
      </c>
      <c r="AG1064" s="407">
        <f t="shared" ref="AG1064" si="3106">AG1063</f>
        <v>0</v>
      </c>
      <c r="AH1064" s="407">
        <f t="shared" ref="AH1064" si="3107">AH1063</f>
        <v>0</v>
      </c>
      <c r="AI1064" s="407">
        <f t="shared" ref="AI1064" si="3108">AI1063</f>
        <v>0</v>
      </c>
      <c r="AJ1064" s="407">
        <f t="shared" ref="AJ1064" si="3109">AJ1063</f>
        <v>0</v>
      </c>
      <c r="AK1064" s="407">
        <f t="shared" ref="AK1064" si="3110">AK1063</f>
        <v>0</v>
      </c>
      <c r="AL1064" s="407">
        <f t="shared" ref="AL1064" si="3111">AL1063</f>
        <v>0</v>
      </c>
      <c r="AM1064" s="407">
        <f t="shared" ref="AM1064" si="3112">AM1063</f>
        <v>0</v>
      </c>
      <c r="AN1064" s="407">
        <f t="shared" ref="AN1064" si="3113">AN1063</f>
        <v>0</v>
      </c>
      <c r="AO1064" s="407">
        <f t="shared" ref="AO1064" si="3114">AO1063</f>
        <v>0</v>
      </c>
      <c r="AP1064" s="407">
        <f t="shared" ref="AP1064" si="3115">AP1063</f>
        <v>0</v>
      </c>
      <c r="AQ1064" s="407">
        <f t="shared" ref="AQ1064" si="3116">AQ1063</f>
        <v>0</v>
      </c>
      <c r="AR1064" s="407">
        <f t="shared" ref="AR1064" si="3117">AR1063</f>
        <v>0</v>
      </c>
      <c r="AS1064" s="303"/>
    </row>
    <row r="1065" spans="1:45" ht="15" hidden="1"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hidden="1"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hidden="1" customHeight="1" outlineLevel="1">
      <c r="A1067" s="521"/>
      <c r="B1067" s="291" t="s">
        <v>344</v>
      </c>
      <c r="C1067" s="288" t="s">
        <v>162</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8">AF1066</f>
        <v>0</v>
      </c>
      <c r="AG1067" s="407">
        <f t="shared" ref="AG1067" si="3119">AG1066</f>
        <v>0</v>
      </c>
      <c r="AH1067" s="407">
        <f t="shared" ref="AH1067" si="3120">AH1066</f>
        <v>0</v>
      </c>
      <c r="AI1067" s="407">
        <f t="shared" ref="AI1067" si="3121">AI1066</f>
        <v>0</v>
      </c>
      <c r="AJ1067" s="407">
        <f t="shared" ref="AJ1067" si="3122">AJ1066</f>
        <v>0</v>
      </c>
      <c r="AK1067" s="407">
        <f t="shared" ref="AK1067" si="3123">AK1066</f>
        <v>0</v>
      </c>
      <c r="AL1067" s="407">
        <f t="shared" ref="AL1067" si="3124">AL1066</f>
        <v>0</v>
      </c>
      <c r="AM1067" s="407">
        <f t="shared" ref="AM1067" si="3125">AM1066</f>
        <v>0</v>
      </c>
      <c r="AN1067" s="407">
        <f t="shared" ref="AN1067" si="3126">AN1066</f>
        <v>0</v>
      </c>
      <c r="AO1067" s="407">
        <f t="shared" ref="AO1067" si="3127">AO1066</f>
        <v>0</v>
      </c>
      <c r="AP1067" s="407">
        <f t="shared" ref="AP1067" si="3128">AP1066</f>
        <v>0</v>
      </c>
      <c r="AQ1067" s="407">
        <f t="shared" ref="AQ1067" si="3129">AQ1066</f>
        <v>0</v>
      </c>
      <c r="AR1067" s="407">
        <f t="shared" ref="AR1067" si="3130">AR1066</f>
        <v>0</v>
      </c>
      <c r="AS1067" s="303"/>
    </row>
    <row r="1068" spans="1:45" ht="15" hidden="1"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hidden="1"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hidden="1" customHeight="1" outlineLevel="1">
      <c r="A1070" s="521"/>
      <c r="B1070" s="291" t="s">
        <v>344</v>
      </c>
      <c r="C1070" s="288" t="s">
        <v>162</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1">AF1069</f>
        <v>0</v>
      </c>
      <c r="AG1070" s="407">
        <f t="shared" ref="AG1070" si="3132">AG1069</f>
        <v>0</v>
      </c>
      <c r="AH1070" s="407">
        <f t="shared" ref="AH1070" si="3133">AH1069</f>
        <v>0</v>
      </c>
      <c r="AI1070" s="407">
        <f t="shared" ref="AI1070" si="3134">AI1069</f>
        <v>0</v>
      </c>
      <c r="AJ1070" s="407">
        <f t="shared" ref="AJ1070" si="3135">AJ1069</f>
        <v>0</v>
      </c>
      <c r="AK1070" s="407">
        <f t="shared" ref="AK1070" si="3136">AK1069</f>
        <v>0</v>
      </c>
      <c r="AL1070" s="407">
        <f t="shared" ref="AL1070" si="3137">AL1069</f>
        <v>0</v>
      </c>
      <c r="AM1070" s="407">
        <f t="shared" ref="AM1070" si="3138">AM1069</f>
        <v>0</v>
      </c>
      <c r="AN1070" s="407">
        <f t="shared" ref="AN1070" si="3139">AN1069</f>
        <v>0</v>
      </c>
      <c r="AO1070" s="407">
        <f t="shared" ref="AO1070" si="3140">AO1069</f>
        <v>0</v>
      </c>
      <c r="AP1070" s="407">
        <f t="shared" ref="AP1070" si="3141">AP1069</f>
        <v>0</v>
      </c>
      <c r="AQ1070" s="407">
        <f t="shared" ref="AQ1070" si="3142">AQ1069</f>
        <v>0</v>
      </c>
      <c r="AR1070" s="407">
        <f t="shared" ref="AR1070" si="3143">AR1069</f>
        <v>0</v>
      </c>
      <c r="AS1070" s="303"/>
    </row>
    <row r="1071" spans="1:45" ht="15" hidden="1"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hidden="1" customHeight="1" outlineLevel="1">
      <c r="A1072" s="521"/>
      <c r="B1072" s="285" t="s">
        <v>495</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hidden="1" customHeight="1" outlineLevel="1">
      <c r="A1074" s="521"/>
      <c r="B1074" s="291" t="s">
        <v>344</v>
      </c>
      <c r="C1074" s="288" t="s">
        <v>162</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4">AF1073</f>
        <v>0</v>
      </c>
      <c r="AG1074" s="407">
        <f t="shared" ref="AG1074" si="3145">AG1073</f>
        <v>0</v>
      </c>
      <c r="AH1074" s="407">
        <f t="shared" ref="AH1074" si="3146">AH1073</f>
        <v>0</v>
      </c>
      <c r="AI1074" s="407">
        <f t="shared" ref="AI1074" si="3147">AI1073</f>
        <v>0</v>
      </c>
      <c r="AJ1074" s="407">
        <f t="shared" ref="AJ1074" si="3148">AJ1073</f>
        <v>0</v>
      </c>
      <c r="AK1074" s="407">
        <f t="shared" ref="AK1074" si="3149">AK1073</f>
        <v>0</v>
      </c>
      <c r="AL1074" s="407">
        <f t="shared" ref="AL1074" si="3150">AL1073</f>
        <v>0</v>
      </c>
      <c r="AM1074" s="407">
        <f t="shared" ref="AM1074" si="3151">AM1073</f>
        <v>0</v>
      </c>
      <c r="AN1074" s="407">
        <f t="shared" ref="AN1074" si="3152">AN1073</f>
        <v>0</v>
      </c>
      <c r="AO1074" s="407">
        <f t="shared" ref="AO1074" si="3153">AO1073</f>
        <v>0</v>
      </c>
      <c r="AP1074" s="407">
        <f t="shared" ref="AP1074" si="3154">AP1073</f>
        <v>0</v>
      </c>
      <c r="AQ1074" s="407">
        <f t="shared" ref="AQ1074" si="3155">AQ1073</f>
        <v>0</v>
      </c>
      <c r="AR1074" s="407">
        <f t="shared" ref="AR1074" si="3156">AR1073</f>
        <v>0</v>
      </c>
      <c r="AS1074" s="303"/>
    </row>
    <row r="1075" spans="1:45" ht="15" hidden="1"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21">
        <v>26</v>
      </c>
      <c r="B1076" s="424" t="s">
        <v>118</v>
      </c>
      <c r="C1076" s="288" t="s">
        <v>25</v>
      </c>
      <c r="D1076" s="292">
        <v>11584995</v>
      </c>
      <c r="E1076" s="292">
        <v>11584995</v>
      </c>
      <c r="F1076" s="292">
        <v>11527706</v>
      </c>
      <c r="G1076" s="292">
        <v>11527706</v>
      </c>
      <c r="H1076" s="292">
        <v>11527706</v>
      </c>
      <c r="I1076" s="292">
        <v>11527398</v>
      </c>
      <c r="J1076" s="292"/>
      <c r="K1076" s="292"/>
      <c r="L1076" s="292"/>
      <c r="M1076" s="292"/>
      <c r="N1076" s="292"/>
      <c r="O1076" s="292"/>
      <c r="P1076" s="292"/>
      <c r="Q1076" s="292">
        <v>12</v>
      </c>
      <c r="R1076" s="292">
        <v>2084.5300000000002</v>
      </c>
      <c r="S1076" s="292">
        <v>2084.5300000000002</v>
      </c>
      <c r="T1076" s="292">
        <v>2074.2199999999998</v>
      </c>
      <c r="U1076" s="292">
        <v>2074.2199999999998</v>
      </c>
      <c r="V1076" s="292">
        <v>2074.2199999999998</v>
      </c>
      <c r="W1076" s="292">
        <v>2074.16</v>
      </c>
      <c r="X1076" s="292"/>
      <c r="Y1076" s="292"/>
      <c r="Z1076" s="292"/>
      <c r="AA1076" s="292"/>
      <c r="AB1076" s="292"/>
      <c r="AC1076" s="292"/>
      <c r="AD1076" s="292"/>
      <c r="AE1076" s="422">
        <v>0</v>
      </c>
      <c r="AF1076" s="411">
        <v>0.22</v>
      </c>
      <c r="AG1076" s="411">
        <v>0.65</v>
      </c>
      <c r="AH1076" s="411">
        <v>0.11</v>
      </c>
      <c r="AI1076" s="411">
        <v>0.02</v>
      </c>
      <c r="AJ1076" s="411"/>
      <c r="AK1076" s="411"/>
      <c r="AL1076" s="411"/>
      <c r="AM1076" s="411"/>
      <c r="AN1076" s="411"/>
      <c r="AO1076" s="411"/>
      <c r="AP1076" s="411"/>
      <c r="AQ1076" s="411"/>
      <c r="AR1076" s="411"/>
      <c r="AS1076" s="293">
        <f>SUM(AE1076:AR1076)</f>
        <v>1</v>
      </c>
    </row>
    <row r="1077" spans="1:45" ht="15" hidden="1" customHeight="1" outlineLevel="1">
      <c r="A1077" s="521"/>
      <c r="B1077" s="291" t="s">
        <v>344</v>
      </c>
      <c r="C1077" s="288" t="s">
        <v>162</v>
      </c>
      <c r="D1077" s="292">
        <v>0</v>
      </c>
      <c r="E1077" s="292">
        <v>0</v>
      </c>
      <c r="F1077" s="292">
        <v>0</v>
      </c>
      <c r="G1077" s="292">
        <v>0</v>
      </c>
      <c r="H1077" s="292">
        <v>0</v>
      </c>
      <c r="I1077" s="292">
        <v>0</v>
      </c>
      <c r="J1077" s="292"/>
      <c r="K1077" s="292"/>
      <c r="L1077" s="292"/>
      <c r="M1077" s="292"/>
      <c r="N1077" s="292"/>
      <c r="O1077" s="292"/>
      <c r="P1077" s="292"/>
      <c r="Q1077" s="292">
        <f>Q1076</f>
        <v>12</v>
      </c>
      <c r="R1077" s="292">
        <v>0</v>
      </c>
      <c r="S1077" s="292">
        <v>0</v>
      </c>
      <c r="T1077" s="292">
        <v>0</v>
      </c>
      <c r="U1077" s="292">
        <v>0</v>
      </c>
      <c r="V1077" s="292">
        <v>0</v>
      </c>
      <c r="W1077" s="292">
        <v>0</v>
      </c>
      <c r="X1077" s="292"/>
      <c r="Y1077" s="292"/>
      <c r="Z1077" s="292"/>
      <c r="AA1077" s="292"/>
      <c r="AB1077" s="292"/>
      <c r="AC1077" s="292"/>
      <c r="AD1077" s="292"/>
      <c r="AE1077" s="407">
        <f>AE1076</f>
        <v>0</v>
      </c>
      <c r="AF1077" s="407">
        <f t="shared" ref="AF1077" si="3157">AF1076</f>
        <v>0.22</v>
      </c>
      <c r="AG1077" s="407">
        <f t="shared" ref="AG1077" si="3158">AG1076</f>
        <v>0.65</v>
      </c>
      <c r="AH1077" s="407">
        <f t="shared" ref="AH1077" si="3159">AH1076</f>
        <v>0.11</v>
      </c>
      <c r="AI1077" s="407">
        <f t="shared" ref="AI1077" si="3160">AI1076</f>
        <v>0.02</v>
      </c>
      <c r="AJ1077" s="407">
        <f t="shared" ref="AJ1077" si="3161">AJ1076</f>
        <v>0</v>
      </c>
      <c r="AK1077" s="407">
        <f t="shared" ref="AK1077" si="3162">AK1076</f>
        <v>0</v>
      </c>
      <c r="AL1077" s="407">
        <f t="shared" ref="AL1077" si="3163">AL1076</f>
        <v>0</v>
      </c>
      <c r="AM1077" s="407">
        <f t="shared" ref="AM1077" si="3164">AM1076</f>
        <v>0</v>
      </c>
      <c r="AN1077" s="407">
        <f t="shared" ref="AN1077" si="3165">AN1076</f>
        <v>0</v>
      </c>
      <c r="AO1077" s="407">
        <f t="shared" ref="AO1077" si="3166">AO1076</f>
        <v>0</v>
      </c>
      <c r="AP1077" s="407">
        <f t="shared" ref="AP1077" si="3167">AP1076</f>
        <v>0</v>
      </c>
      <c r="AQ1077" s="407">
        <f t="shared" ref="AQ1077" si="3168">AQ1076</f>
        <v>0</v>
      </c>
      <c r="AR1077" s="407">
        <f t="shared" ref="AR1077" si="3169">AR1076</f>
        <v>0</v>
      </c>
      <c r="AS1077" s="303"/>
    </row>
    <row r="1078" spans="1:45" ht="15" hidden="1"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hidden="1" customHeight="1" outlineLevel="1">
      <c r="A1080" s="521"/>
      <c r="B1080" s="291" t="s">
        <v>344</v>
      </c>
      <c r="C1080" s="288" t="s">
        <v>162</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0">AF1079</f>
        <v>0</v>
      </c>
      <c r="AG1080" s="407">
        <f t="shared" ref="AG1080" si="3171">AG1079</f>
        <v>0</v>
      </c>
      <c r="AH1080" s="407">
        <f t="shared" ref="AH1080" si="3172">AH1079</f>
        <v>0</v>
      </c>
      <c r="AI1080" s="407">
        <f t="shared" ref="AI1080" si="3173">AI1079</f>
        <v>0</v>
      </c>
      <c r="AJ1080" s="407">
        <f t="shared" ref="AJ1080" si="3174">AJ1079</f>
        <v>0</v>
      </c>
      <c r="AK1080" s="407">
        <f t="shared" ref="AK1080" si="3175">AK1079</f>
        <v>0</v>
      </c>
      <c r="AL1080" s="407">
        <f t="shared" ref="AL1080" si="3176">AL1079</f>
        <v>0</v>
      </c>
      <c r="AM1080" s="407">
        <f t="shared" ref="AM1080" si="3177">AM1079</f>
        <v>0</v>
      </c>
      <c r="AN1080" s="407">
        <f t="shared" ref="AN1080" si="3178">AN1079</f>
        <v>0</v>
      </c>
      <c r="AO1080" s="407">
        <f t="shared" ref="AO1080" si="3179">AO1079</f>
        <v>0</v>
      </c>
      <c r="AP1080" s="407">
        <f t="shared" ref="AP1080" si="3180">AP1079</f>
        <v>0</v>
      </c>
      <c r="AQ1080" s="407">
        <f t="shared" ref="AQ1080" si="3181">AQ1079</f>
        <v>0</v>
      </c>
      <c r="AR1080" s="407">
        <f t="shared" ref="AR1080" si="3182">AR1079</f>
        <v>0</v>
      </c>
      <c r="AS1080" s="303"/>
    </row>
    <row r="1081" spans="1:45" ht="15" hidden="1"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21">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hidden="1" customHeight="1" outlineLevel="1">
      <c r="A1083" s="521"/>
      <c r="B1083" s="291" t="s">
        <v>344</v>
      </c>
      <c r="C1083" s="288" t="s">
        <v>162</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3">AG1082</f>
        <v>0</v>
      </c>
      <c r="AH1083" s="407">
        <f t="shared" ref="AH1083" si="3184">AH1082</f>
        <v>0</v>
      </c>
      <c r="AI1083" s="407">
        <f t="shared" ref="AI1083" si="3185">AI1082</f>
        <v>0</v>
      </c>
      <c r="AJ1083" s="407">
        <f t="shared" ref="AJ1083" si="3186">AJ1082</f>
        <v>0</v>
      </c>
      <c r="AK1083" s="407">
        <f>AK1082</f>
        <v>0</v>
      </c>
      <c r="AL1083" s="407">
        <f t="shared" ref="AL1083" si="3187">AL1082</f>
        <v>0</v>
      </c>
      <c r="AM1083" s="407">
        <f t="shared" ref="AM1083" si="3188">AM1082</f>
        <v>0</v>
      </c>
      <c r="AN1083" s="407">
        <f t="shared" ref="AN1083" si="3189">AN1082</f>
        <v>0</v>
      </c>
      <c r="AO1083" s="407">
        <f t="shared" ref="AO1083" si="3190">AO1082</f>
        <v>0</v>
      </c>
      <c r="AP1083" s="407">
        <f t="shared" ref="AP1083" si="3191">AP1082</f>
        <v>0</v>
      </c>
      <c r="AQ1083" s="407">
        <f t="shared" ref="AQ1083" si="3192">AQ1082</f>
        <v>0</v>
      </c>
      <c r="AR1083" s="407">
        <f t="shared" ref="AR1083" si="3193">AR1082</f>
        <v>0</v>
      </c>
      <c r="AS1083" s="303"/>
    </row>
    <row r="1084" spans="1:45" ht="15" hidden="1"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hidden="1"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hidden="1" customHeight="1" outlineLevel="1">
      <c r="A1086" s="521"/>
      <c r="B1086" s="291" t="s">
        <v>344</v>
      </c>
      <c r="C1086" s="288" t="s">
        <v>162</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4">AF1085</f>
        <v>0</v>
      </c>
      <c r="AG1086" s="407">
        <f t="shared" ref="AG1086" si="3195">AG1085</f>
        <v>0</v>
      </c>
      <c r="AH1086" s="407">
        <f t="shared" ref="AH1086" si="3196">AH1085</f>
        <v>0</v>
      </c>
      <c r="AI1086" s="407">
        <f t="shared" ref="AI1086" si="3197">AI1085</f>
        <v>0</v>
      </c>
      <c r="AJ1086" s="407">
        <f t="shared" ref="AJ1086" si="3198">AJ1085</f>
        <v>0</v>
      </c>
      <c r="AK1086" s="407">
        <f t="shared" ref="AK1086" si="3199">AK1085</f>
        <v>0</v>
      </c>
      <c r="AL1086" s="407">
        <f t="shared" ref="AL1086" si="3200">AL1085</f>
        <v>0</v>
      </c>
      <c r="AM1086" s="407">
        <f t="shared" ref="AM1086" si="3201">AM1085</f>
        <v>0</v>
      </c>
      <c r="AN1086" s="407">
        <f t="shared" ref="AN1086" si="3202">AN1085</f>
        <v>0</v>
      </c>
      <c r="AO1086" s="407">
        <f t="shared" ref="AO1086" si="3203">AO1085</f>
        <v>0</v>
      </c>
      <c r="AP1086" s="407">
        <f t="shared" ref="AP1086" si="3204">AP1085</f>
        <v>0</v>
      </c>
      <c r="AQ1086" s="407">
        <f t="shared" ref="AQ1086" si="3205">AQ1085</f>
        <v>0</v>
      </c>
      <c r="AR1086" s="407">
        <f t="shared" ref="AR1086" si="3206">AR1085</f>
        <v>0</v>
      </c>
      <c r="AS1086" s="303"/>
    </row>
    <row r="1087" spans="1:45" ht="15" hidden="1"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hidden="1"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hidden="1" customHeight="1" outlineLevel="1">
      <c r="A1089" s="521"/>
      <c r="B1089" s="291" t="s">
        <v>344</v>
      </c>
      <c r="C1089" s="288" t="s">
        <v>162</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7">AF1088</f>
        <v>0</v>
      </c>
      <c r="AG1089" s="407">
        <f t="shared" ref="AG1089" si="3208">AG1088</f>
        <v>0</v>
      </c>
      <c r="AH1089" s="407">
        <f t="shared" ref="AH1089" si="3209">AH1088</f>
        <v>0</v>
      </c>
      <c r="AI1089" s="407">
        <f t="shared" ref="AI1089" si="3210">AI1088</f>
        <v>0</v>
      </c>
      <c r="AJ1089" s="407">
        <f t="shared" ref="AJ1089" si="3211">AJ1088</f>
        <v>0</v>
      </c>
      <c r="AK1089" s="407">
        <f t="shared" ref="AK1089" si="3212">AK1088</f>
        <v>0</v>
      </c>
      <c r="AL1089" s="407">
        <f t="shared" ref="AL1089" si="3213">AL1088</f>
        <v>0</v>
      </c>
      <c r="AM1089" s="407">
        <f t="shared" ref="AM1089" si="3214">AM1088</f>
        <v>0</v>
      </c>
      <c r="AN1089" s="407">
        <f t="shared" ref="AN1089" si="3215">AN1088</f>
        <v>0</v>
      </c>
      <c r="AO1089" s="407">
        <f t="shared" ref="AO1089" si="3216">AO1088</f>
        <v>0</v>
      </c>
      <c r="AP1089" s="407">
        <f t="shared" ref="AP1089" si="3217">AP1088</f>
        <v>0</v>
      </c>
      <c r="AQ1089" s="407">
        <f t="shared" ref="AQ1089" si="3218">AQ1088</f>
        <v>0</v>
      </c>
      <c r="AR1089" s="407">
        <f t="shared" ref="AR1089" si="3219">AR1088</f>
        <v>0</v>
      </c>
      <c r="AS1089" s="303"/>
    </row>
    <row r="1090" spans="1:45" ht="15" hidden="1"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hidden="1"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hidden="1" customHeight="1" outlineLevel="1">
      <c r="A1092" s="521"/>
      <c r="B1092" s="291" t="s">
        <v>344</v>
      </c>
      <c r="C1092" s="288" t="s">
        <v>162</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0">AF1091</f>
        <v>0</v>
      </c>
      <c r="AG1092" s="407">
        <f t="shared" ref="AG1092" si="3221">AG1091</f>
        <v>0</v>
      </c>
      <c r="AH1092" s="407">
        <f t="shared" ref="AH1092" si="3222">AH1091</f>
        <v>0</v>
      </c>
      <c r="AI1092" s="407">
        <f t="shared" ref="AI1092" si="3223">AI1091</f>
        <v>0</v>
      </c>
      <c r="AJ1092" s="407">
        <f t="shared" ref="AJ1092" si="3224">AJ1091</f>
        <v>0</v>
      </c>
      <c r="AK1092" s="407">
        <f t="shared" ref="AK1092" si="3225">AK1091</f>
        <v>0</v>
      </c>
      <c r="AL1092" s="407">
        <f t="shared" ref="AL1092" si="3226">AL1091</f>
        <v>0</v>
      </c>
      <c r="AM1092" s="407">
        <f t="shared" ref="AM1092" si="3227">AM1091</f>
        <v>0</v>
      </c>
      <c r="AN1092" s="407">
        <f t="shared" ref="AN1092" si="3228">AN1091</f>
        <v>0</v>
      </c>
      <c r="AO1092" s="407">
        <f t="shared" ref="AO1092" si="3229">AO1091</f>
        <v>0</v>
      </c>
      <c r="AP1092" s="407">
        <f t="shared" ref="AP1092" si="3230">AP1091</f>
        <v>0</v>
      </c>
      <c r="AQ1092" s="407">
        <f t="shared" ref="AQ1092" si="3231">AQ1091</f>
        <v>0</v>
      </c>
      <c r="AR1092" s="407">
        <f t="shared" ref="AR1092" si="3232">AR1091</f>
        <v>0</v>
      </c>
      <c r="AS1092" s="303"/>
    </row>
    <row r="1093" spans="1:45" ht="15" hidden="1"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hidden="1"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hidden="1" customHeight="1" outlineLevel="1">
      <c r="A1095" s="521"/>
      <c r="B1095" s="291" t="s">
        <v>344</v>
      </c>
      <c r="C1095" s="288" t="s">
        <v>162</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3">AF1094</f>
        <v>0</v>
      </c>
      <c r="AG1095" s="407">
        <f t="shared" ref="AG1095" si="3234">AG1094</f>
        <v>0</v>
      </c>
      <c r="AH1095" s="407">
        <f t="shared" ref="AH1095" si="3235">AH1094</f>
        <v>0</v>
      </c>
      <c r="AI1095" s="407">
        <f t="shared" ref="AI1095" si="3236">AI1094</f>
        <v>0</v>
      </c>
      <c r="AJ1095" s="407">
        <f t="shared" ref="AJ1095" si="3237">AJ1094</f>
        <v>0</v>
      </c>
      <c r="AK1095" s="407">
        <f t="shared" ref="AK1095" si="3238">AK1094</f>
        <v>0</v>
      </c>
      <c r="AL1095" s="407">
        <f t="shared" ref="AL1095" si="3239">AL1094</f>
        <v>0</v>
      </c>
      <c r="AM1095" s="407">
        <f t="shared" ref="AM1095" si="3240">AM1094</f>
        <v>0</v>
      </c>
      <c r="AN1095" s="407">
        <f t="shared" ref="AN1095" si="3241">AN1094</f>
        <v>0</v>
      </c>
      <c r="AO1095" s="407">
        <f t="shared" ref="AO1095" si="3242">AO1094</f>
        <v>0</v>
      </c>
      <c r="AP1095" s="407">
        <f t="shared" ref="AP1095" si="3243">AP1094</f>
        <v>0</v>
      </c>
      <c r="AQ1095" s="407">
        <f t="shared" ref="AQ1095" si="3244">AQ1094</f>
        <v>0</v>
      </c>
      <c r="AR1095" s="407">
        <f t="shared" ref="AR1095" si="3245">AR1094</f>
        <v>0</v>
      </c>
      <c r="AS1095" s="303"/>
    </row>
    <row r="1096" spans="1:45" ht="15" hidden="1"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hidden="1" customHeight="1" outlineLevel="1">
      <c r="A1097" s="521"/>
      <c r="B1097" s="285" t="s">
        <v>496</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21"/>
      <c r="B1099" s="291" t="s">
        <v>344</v>
      </c>
      <c r="C1099" s="288" t="s">
        <v>162</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6">AF1098</f>
        <v>0</v>
      </c>
      <c r="AG1099" s="407">
        <f t="shared" ref="AG1099" si="3247">AG1098</f>
        <v>0</v>
      </c>
      <c r="AH1099" s="407">
        <f t="shared" ref="AH1099" si="3248">AH1098</f>
        <v>0</v>
      </c>
      <c r="AI1099" s="407">
        <f t="shared" ref="AI1099" si="3249">AI1098</f>
        <v>0</v>
      </c>
      <c r="AJ1099" s="407">
        <f t="shared" ref="AJ1099" si="3250">AJ1098</f>
        <v>0</v>
      </c>
      <c r="AK1099" s="407">
        <f t="shared" ref="AK1099" si="3251">AK1098</f>
        <v>0</v>
      </c>
      <c r="AL1099" s="407">
        <f t="shared" ref="AL1099" si="3252">AL1098</f>
        <v>0</v>
      </c>
      <c r="AM1099" s="407">
        <f t="shared" ref="AM1099" si="3253">AM1098</f>
        <v>0</v>
      </c>
      <c r="AN1099" s="407">
        <f t="shared" ref="AN1099" si="3254">AN1098</f>
        <v>0</v>
      </c>
      <c r="AO1099" s="407">
        <f t="shared" ref="AO1099" si="3255">AO1098</f>
        <v>0</v>
      </c>
      <c r="AP1099" s="407">
        <f t="shared" ref="AP1099" si="3256">AP1098</f>
        <v>0</v>
      </c>
      <c r="AQ1099" s="407">
        <f t="shared" ref="AQ1099" si="3257">AQ1098</f>
        <v>0</v>
      </c>
      <c r="AR1099" s="407">
        <f t="shared" ref="AR1099" si="3258">AR1098</f>
        <v>0</v>
      </c>
      <c r="AS1099" s="303"/>
    </row>
    <row r="1100" spans="1:45" ht="15" hidden="1"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21"/>
      <c r="B1102" s="291" t="s">
        <v>344</v>
      </c>
      <c r="C1102" s="288" t="s">
        <v>162</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59">AF1101</f>
        <v>0</v>
      </c>
      <c r="AG1102" s="407">
        <f t="shared" ref="AG1102" si="3260">AG1101</f>
        <v>0</v>
      </c>
      <c r="AH1102" s="407">
        <f t="shared" ref="AH1102" si="3261">AH1101</f>
        <v>0</v>
      </c>
      <c r="AI1102" s="407">
        <f t="shared" ref="AI1102" si="3262">AI1101</f>
        <v>0</v>
      </c>
      <c r="AJ1102" s="407">
        <f t="shared" ref="AJ1102" si="3263">AJ1101</f>
        <v>0</v>
      </c>
      <c r="AK1102" s="407">
        <f t="shared" ref="AK1102" si="3264">AK1101</f>
        <v>0</v>
      </c>
      <c r="AL1102" s="407">
        <f t="shared" ref="AL1102" si="3265">AL1101</f>
        <v>0</v>
      </c>
      <c r="AM1102" s="407">
        <f t="shared" ref="AM1102" si="3266">AM1101</f>
        <v>0</v>
      </c>
      <c r="AN1102" s="407">
        <f t="shared" ref="AN1102" si="3267">AN1101</f>
        <v>0</v>
      </c>
      <c r="AO1102" s="407">
        <f t="shared" ref="AO1102" si="3268">AO1101</f>
        <v>0</v>
      </c>
      <c r="AP1102" s="407">
        <f t="shared" ref="AP1102" si="3269">AP1101</f>
        <v>0</v>
      </c>
      <c r="AQ1102" s="407">
        <f t="shared" ref="AQ1102" si="3270">AQ1101</f>
        <v>0</v>
      </c>
      <c r="AR1102" s="407">
        <f t="shared" ref="AR1102" si="3271">AR1101</f>
        <v>0</v>
      </c>
      <c r="AS1102" s="303"/>
    </row>
    <row r="1103" spans="1:45" ht="15" hidden="1"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21"/>
      <c r="B1105" s="291" t="s">
        <v>344</v>
      </c>
      <c r="C1105" s="288" t="s">
        <v>162</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2">AF1104</f>
        <v>0</v>
      </c>
      <c r="AG1105" s="407">
        <f t="shared" ref="AG1105" si="3273">AG1104</f>
        <v>0</v>
      </c>
      <c r="AH1105" s="407">
        <f t="shared" ref="AH1105" si="3274">AH1104</f>
        <v>0</v>
      </c>
      <c r="AI1105" s="407">
        <f t="shared" ref="AI1105" si="3275">AI1104</f>
        <v>0</v>
      </c>
      <c r="AJ1105" s="407">
        <f t="shared" ref="AJ1105" si="3276">AJ1104</f>
        <v>0</v>
      </c>
      <c r="AK1105" s="407">
        <f t="shared" ref="AK1105" si="3277">AK1104</f>
        <v>0</v>
      </c>
      <c r="AL1105" s="407">
        <f t="shared" ref="AL1105" si="3278">AL1104</f>
        <v>0</v>
      </c>
      <c r="AM1105" s="407">
        <f t="shared" ref="AM1105" si="3279">AM1104</f>
        <v>0</v>
      </c>
      <c r="AN1105" s="407">
        <f t="shared" ref="AN1105" si="3280">AN1104</f>
        <v>0</v>
      </c>
      <c r="AO1105" s="407">
        <f t="shared" ref="AO1105" si="3281">AO1104</f>
        <v>0</v>
      </c>
      <c r="AP1105" s="407">
        <f t="shared" ref="AP1105" si="3282">AP1104</f>
        <v>0</v>
      </c>
      <c r="AQ1105" s="407">
        <f t="shared" ref="AQ1105" si="3283">AQ1104</f>
        <v>0</v>
      </c>
      <c r="AR1105" s="407">
        <f t="shared" ref="AR1105" si="3284">AR1104</f>
        <v>0</v>
      </c>
      <c r="AS1105" s="303"/>
    </row>
    <row r="1106" spans="1:45" ht="15" hidden="1"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21"/>
      <c r="B1107" s="285" t="s">
        <v>497</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hidden="1"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21"/>
      <c r="B1109" s="291" t="s">
        <v>344</v>
      </c>
      <c r="C1109" s="288" t="s">
        <v>162</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5">AF1108</f>
        <v>0</v>
      </c>
      <c r="AG1109" s="407">
        <f t="shared" ref="AG1109" si="3286">AG1108</f>
        <v>0</v>
      </c>
      <c r="AH1109" s="407">
        <f t="shared" ref="AH1109" si="3287">AH1108</f>
        <v>0</v>
      </c>
      <c r="AI1109" s="407">
        <f t="shared" ref="AI1109" si="3288">AI1108</f>
        <v>0</v>
      </c>
      <c r="AJ1109" s="407">
        <f t="shared" ref="AJ1109" si="3289">AJ1108</f>
        <v>0</v>
      </c>
      <c r="AK1109" s="407">
        <f t="shared" ref="AK1109" si="3290">AK1108</f>
        <v>0</v>
      </c>
      <c r="AL1109" s="407">
        <f t="shared" ref="AL1109" si="3291">AL1108</f>
        <v>0</v>
      </c>
      <c r="AM1109" s="407">
        <f t="shared" ref="AM1109" si="3292">AM1108</f>
        <v>0</v>
      </c>
      <c r="AN1109" s="407">
        <f t="shared" ref="AN1109" si="3293">AN1108</f>
        <v>0</v>
      </c>
      <c r="AO1109" s="407">
        <f t="shared" ref="AO1109" si="3294">AO1108</f>
        <v>0</v>
      </c>
      <c r="AP1109" s="407">
        <f t="shared" ref="AP1109" si="3295">AP1108</f>
        <v>0</v>
      </c>
      <c r="AQ1109" s="407">
        <f t="shared" ref="AQ1109" si="3296">AQ1108</f>
        <v>0</v>
      </c>
      <c r="AR1109" s="407">
        <f t="shared" ref="AR1109" si="3297">AR1108</f>
        <v>0</v>
      </c>
      <c r="AS1109" s="303"/>
    </row>
    <row r="1110" spans="1:45" ht="15" hidden="1"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21"/>
      <c r="B1112" s="291" t="s">
        <v>344</v>
      </c>
      <c r="C1112" s="288" t="s">
        <v>162</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8">AF1111</f>
        <v>0</v>
      </c>
      <c r="AG1112" s="407">
        <f t="shared" ref="AG1112" si="3299">AG1111</f>
        <v>0</v>
      </c>
      <c r="AH1112" s="407">
        <f t="shared" ref="AH1112" si="3300">AH1111</f>
        <v>0</v>
      </c>
      <c r="AI1112" s="407">
        <f t="shared" ref="AI1112" si="3301">AI1111</f>
        <v>0</v>
      </c>
      <c r="AJ1112" s="407">
        <f t="shared" ref="AJ1112" si="3302">AJ1111</f>
        <v>0</v>
      </c>
      <c r="AK1112" s="407">
        <f t="shared" ref="AK1112" si="3303">AK1111</f>
        <v>0</v>
      </c>
      <c r="AL1112" s="407">
        <f t="shared" ref="AL1112" si="3304">AL1111</f>
        <v>0</v>
      </c>
      <c r="AM1112" s="407">
        <f t="shared" ref="AM1112" si="3305">AM1111</f>
        <v>0</v>
      </c>
      <c r="AN1112" s="407">
        <f t="shared" ref="AN1112" si="3306">AN1111</f>
        <v>0</v>
      </c>
      <c r="AO1112" s="407">
        <f t="shared" ref="AO1112" si="3307">AO1111</f>
        <v>0</v>
      </c>
      <c r="AP1112" s="407">
        <f t="shared" ref="AP1112" si="3308">AP1111</f>
        <v>0</v>
      </c>
      <c r="AQ1112" s="407">
        <f t="shared" ref="AQ1112" si="3309">AQ1111</f>
        <v>0</v>
      </c>
      <c r="AR1112" s="407">
        <f t="shared" ref="AR1112" si="3310">AR1111</f>
        <v>0</v>
      </c>
      <c r="AS1112" s="303"/>
    </row>
    <row r="1113" spans="1:45" ht="15" hidden="1"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21"/>
      <c r="B1115" s="291" t="s">
        <v>344</v>
      </c>
      <c r="C1115" s="288" t="s">
        <v>162</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1">AF1114</f>
        <v>0</v>
      </c>
      <c r="AG1115" s="407">
        <f t="shared" ref="AG1115" si="3312">AG1114</f>
        <v>0</v>
      </c>
      <c r="AH1115" s="407">
        <f t="shared" ref="AH1115" si="3313">AH1114</f>
        <v>0</v>
      </c>
      <c r="AI1115" s="407">
        <f t="shared" ref="AI1115" si="3314">AI1114</f>
        <v>0</v>
      </c>
      <c r="AJ1115" s="407">
        <f t="shared" ref="AJ1115" si="3315">AJ1114</f>
        <v>0</v>
      </c>
      <c r="AK1115" s="407">
        <f t="shared" ref="AK1115" si="3316">AK1114</f>
        <v>0</v>
      </c>
      <c r="AL1115" s="407">
        <f t="shared" ref="AL1115" si="3317">AL1114</f>
        <v>0</v>
      </c>
      <c r="AM1115" s="407">
        <f t="shared" ref="AM1115" si="3318">AM1114</f>
        <v>0</v>
      </c>
      <c r="AN1115" s="407">
        <f t="shared" ref="AN1115" si="3319">AN1114</f>
        <v>0</v>
      </c>
      <c r="AO1115" s="407">
        <f t="shared" ref="AO1115" si="3320">AO1114</f>
        <v>0</v>
      </c>
      <c r="AP1115" s="407">
        <f t="shared" ref="AP1115" si="3321">AP1114</f>
        <v>0</v>
      </c>
      <c r="AQ1115" s="407">
        <f t="shared" ref="AQ1115" si="3322">AQ1114</f>
        <v>0</v>
      </c>
      <c r="AR1115" s="407">
        <f t="shared" ref="AR1115" si="3323">AR1114</f>
        <v>0</v>
      </c>
      <c r="AS1115" s="303"/>
    </row>
    <row r="1116" spans="1:45" ht="15" hidden="1"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hidden="1" customHeight="1" outlineLevel="1">
      <c r="A1118" s="521"/>
      <c r="B1118" s="291" t="s">
        <v>344</v>
      </c>
      <c r="C1118" s="288" t="s">
        <v>162</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4">AF1117</f>
        <v>0</v>
      </c>
      <c r="AG1118" s="407">
        <f t="shared" ref="AG1118" si="3325">AG1117</f>
        <v>0</v>
      </c>
      <c r="AH1118" s="407">
        <f t="shared" ref="AH1118" si="3326">AH1117</f>
        <v>0</v>
      </c>
      <c r="AI1118" s="407">
        <f t="shared" ref="AI1118" si="3327">AI1117</f>
        <v>0</v>
      </c>
      <c r="AJ1118" s="407">
        <f t="shared" ref="AJ1118" si="3328">AJ1117</f>
        <v>0</v>
      </c>
      <c r="AK1118" s="407">
        <f t="shared" ref="AK1118" si="3329">AK1117</f>
        <v>0</v>
      </c>
      <c r="AL1118" s="407">
        <f t="shared" ref="AL1118" si="3330">AL1117</f>
        <v>0</v>
      </c>
      <c r="AM1118" s="407">
        <f t="shared" ref="AM1118" si="3331">AM1117</f>
        <v>0</v>
      </c>
      <c r="AN1118" s="407">
        <f t="shared" ref="AN1118" si="3332">AN1117</f>
        <v>0</v>
      </c>
      <c r="AO1118" s="407">
        <f t="shared" ref="AO1118" si="3333">AO1117</f>
        <v>0</v>
      </c>
      <c r="AP1118" s="407">
        <f t="shared" ref="AP1118" si="3334">AP1117</f>
        <v>0</v>
      </c>
      <c r="AQ1118" s="407">
        <f t="shared" ref="AQ1118" si="3335">AQ1117</f>
        <v>0</v>
      </c>
      <c r="AR1118" s="407">
        <f t="shared" ref="AR1118" si="3336">AR1117</f>
        <v>0</v>
      </c>
      <c r="AS1118" s="303"/>
    </row>
    <row r="1119" spans="1:45" ht="15" hidden="1"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hidden="1"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hidden="1" customHeight="1" outlineLevel="1">
      <c r="A1121" s="521"/>
      <c r="B1121" s="291" t="s">
        <v>344</v>
      </c>
      <c r="C1121" s="288" t="s">
        <v>162</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7">AF1120</f>
        <v>0</v>
      </c>
      <c r="AG1121" s="407">
        <f t="shared" ref="AG1121" si="3338">AG1120</f>
        <v>0</v>
      </c>
      <c r="AH1121" s="407">
        <f t="shared" ref="AH1121" si="3339">AH1120</f>
        <v>0</v>
      </c>
      <c r="AI1121" s="407">
        <f t="shared" ref="AI1121" si="3340">AI1120</f>
        <v>0</v>
      </c>
      <c r="AJ1121" s="407">
        <f t="shared" ref="AJ1121" si="3341">AJ1120</f>
        <v>0</v>
      </c>
      <c r="AK1121" s="407">
        <f t="shared" ref="AK1121" si="3342">AK1120</f>
        <v>0</v>
      </c>
      <c r="AL1121" s="407">
        <f t="shared" ref="AL1121" si="3343">AL1120</f>
        <v>0</v>
      </c>
      <c r="AM1121" s="407">
        <f t="shared" ref="AM1121" si="3344">AM1120</f>
        <v>0</v>
      </c>
      <c r="AN1121" s="407">
        <f t="shared" ref="AN1121" si="3345">AN1120</f>
        <v>0</v>
      </c>
      <c r="AO1121" s="407">
        <f t="shared" ref="AO1121" si="3346">AO1120</f>
        <v>0</v>
      </c>
      <c r="AP1121" s="407">
        <f t="shared" ref="AP1121" si="3347">AP1120</f>
        <v>0</v>
      </c>
      <c r="AQ1121" s="407">
        <f t="shared" ref="AQ1121" si="3348">AQ1120</f>
        <v>0</v>
      </c>
      <c r="AR1121" s="407">
        <f t="shared" ref="AR1121" si="3349">AR1120</f>
        <v>0</v>
      </c>
      <c r="AS1121" s="303"/>
    </row>
    <row r="1122" spans="1:45" ht="15" hidden="1"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hidden="1"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hidden="1" customHeight="1" outlineLevel="1">
      <c r="A1124" s="521"/>
      <c r="B1124" s="291" t="s">
        <v>344</v>
      </c>
      <c r="C1124" s="288" t="s">
        <v>162</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0">AF1123</f>
        <v>0</v>
      </c>
      <c r="AG1124" s="407">
        <f t="shared" ref="AG1124" si="3351">AG1123</f>
        <v>0</v>
      </c>
      <c r="AH1124" s="407">
        <f t="shared" ref="AH1124" si="3352">AH1123</f>
        <v>0</v>
      </c>
      <c r="AI1124" s="407">
        <f t="shared" ref="AI1124" si="3353">AI1123</f>
        <v>0</v>
      </c>
      <c r="AJ1124" s="407">
        <f t="shared" ref="AJ1124" si="3354">AJ1123</f>
        <v>0</v>
      </c>
      <c r="AK1124" s="407">
        <f t="shared" ref="AK1124" si="3355">AK1123</f>
        <v>0</v>
      </c>
      <c r="AL1124" s="407">
        <f t="shared" ref="AL1124" si="3356">AL1123</f>
        <v>0</v>
      </c>
      <c r="AM1124" s="407">
        <f t="shared" ref="AM1124" si="3357">AM1123</f>
        <v>0</v>
      </c>
      <c r="AN1124" s="407">
        <f t="shared" ref="AN1124" si="3358">AN1123</f>
        <v>0</v>
      </c>
      <c r="AO1124" s="407">
        <f t="shared" ref="AO1124" si="3359">AO1123</f>
        <v>0</v>
      </c>
      <c r="AP1124" s="407">
        <f t="shared" ref="AP1124" si="3360">AP1123</f>
        <v>0</v>
      </c>
      <c r="AQ1124" s="407">
        <f t="shared" ref="AQ1124" si="3361">AQ1123</f>
        <v>0</v>
      </c>
      <c r="AR1124" s="407">
        <f t="shared" ref="AR1124" si="3362">AR1123</f>
        <v>0</v>
      </c>
      <c r="AS1124" s="303"/>
    </row>
    <row r="1125" spans="1:45" ht="15" hidden="1"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hidden="1"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hidden="1" customHeight="1" outlineLevel="1">
      <c r="A1127" s="521"/>
      <c r="B1127" s="291" t="s">
        <v>344</v>
      </c>
      <c r="C1127" s="288" t="s">
        <v>162</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3">AF1126</f>
        <v>0</v>
      </c>
      <c r="AG1127" s="407">
        <f t="shared" ref="AG1127" si="3364">AG1126</f>
        <v>0</v>
      </c>
      <c r="AH1127" s="407">
        <f t="shared" ref="AH1127" si="3365">AH1126</f>
        <v>0</v>
      </c>
      <c r="AI1127" s="407">
        <f t="shared" ref="AI1127" si="3366">AI1126</f>
        <v>0</v>
      </c>
      <c r="AJ1127" s="407">
        <f t="shared" ref="AJ1127" si="3367">AJ1126</f>
        <v>0</v>
      </c>
      <c r="AK1127" s="407">
        <f t="shared" ref="AK1127" si="3368">AK1126</f>
        <v>0</v>
      </c>
      <c r="AL1127" s="407">
        <f t="shared" ref="AL1127" si="3369">AL1126</f>
        <v>0</v>
      </c>
      <c r="AM1127" s="407">
        <f t="shared" ref="AM1127" si="3370">AM1126</f>
        <v>0</v>
      </c>
      <c r="AN1127" s="407">
        <f t="shared" ref="AN1127" si="3371">AN1126</f>
        <v>0</v>
      </c>
      <c r="AO1127" s="407">
        <f t="shared" ref="AO1127" si="3372">AO1126</f>
        <v>0</v>
      </c>
      <c r="AP1127" s="407">
        <f t="shared" ref="AP1127" si="3373">AP1126</f>
        <v>0</v>
      </c>
      <c r="AQ1127" s="407">
        <f t="shared" ref="AQ1127" si="3374">AQ1126</f>
        <v>0</v>
      </c>
      <c r="AR1127" s="407">
        <f t="shared" ref="AR1127" si="3375">AR1126</f>
        <v>0</v>
      </c>
      <c r="AS1127" s="303"/>
    </row>
    <row r="1128" spans="1:45" ht="15" hidden="1"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hidden="1"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hidden="1" customHeight="1" outlineLevel="1">
      <c r="A1130" s="521"/>
      <c r="B1130" s="291" t="s">
        <v>344</v>
      </c>
      <c r="C1130" s="288" t="s">
        <v>162</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6">AF1129</f>
        <v>0</v>
      </c>
      <c r="AG1130" s="407">
        <f t="shared" ref="AG1130" si="3377">AG1129</f>
        <v>0</v>
      </c>
      <c r="AH1130" s="407">
        <f t="shared" ref="AH1130" si="3378">AH1129</f>
        <v>0</v>
      </c>
      <c r="AI1130" s="407">
        <f t="shared" ref="AI1130" si="3379">AI1129</f>
        <v>0</v>
      </c>
      <c r="AJ1130" s="407">
        <f t="shared" ref="AJ1130" si="3380">AJ1129</f>
        <v>0</v>
      </c>
      <c r="AK1130" s="407">
        <f t="shared" ref="AK1130" si="3381">AK1129</f>
        <v>0</v>
      </c>
      <c r="AL1130" s="407">
        <f t="shared" ref="AL1130" si="3382">AL1129</f>
        <v>0</v>
      </c>
      <c r="AM1130" s="407">
        <f t="shared" ref="AM1130" si="3383">AM1129</f>
        <v>0</v>
      </c>
      <c r="AN1130" s="407">
        <f t="shared" ref="AN1130" si="3384">AN1129</f>
        <v>0</v>
      </c>
      <c r="AO1130" s="407">
        <f t="shared" ref="AO1130" si="3385">AO1129</f>
        <v>0</v>
      </c>
      <c r="AP1130" s="407">
        <f t="shared" ref="AP1130" si="3386">AP1129</f>
        <v>0</v>
      </c>
      <c r="AQ1130" s="407">
        <f t="shared" ref="AQ1130" si="3387">AQ1129</f>
        <v>0</v>
      </c>
      <c r="AR1130" s="407">
        <f t="shared" ref="AR1130" si="3388">AR1129</f>
        <v>0</v>
      </c>
      <c r="AS1130" s="303"/>
    </row>
    <row r="1131" spans="1:45" ht="15" hidden="1"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hidden="1"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hidden="1" customHeight="1" outlineLevel="1">
      <c r="A1133" s="521"/>
      <c r="B1133" s="291" t="s">
        <v>344</v>
      </c>
      <c r="C1133" s="288" t="s">
        <v>162</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89">AF1132</f>
        <v>0</v>
      </c>
      <c r="AG1133" s="407">
        <f t="shared" ref="AG1133" si="3390">AG1132</f>
        <v>0</v>
      </c>
      <c r="AH1133" s="407">
        <f t="shared" ref="AH1133" si="3391">AH1132</f>
        <v>0</v>
      </c>
      <c r="AI1133" s="407">
        <f t="shared" ref="AI1133" si="3392">AI1132</f>
        <v>0</v>
      </c>
      <c r="AJ1133" s="407">
        <f t="shared" ref="AJ1133" si="3393">AJ1132</f>
        <v>0</v>
      </c>
      <c r="AK1133" s="407">
        <f t="shared" ref="AK1133" si="3394">AK1132</f>
        <v>0</v>
      </c>
      <c r="AL1133" s="407">
        <f t="shared" ref="AL1133" si="3395">AL1132</f>
        <v>0</v>
      </c>
      <c r="AM1133" s="407">
        <f t="shared" ref="AM1133" si="3396">AM1132</f>
        <v>0</v>
      </c>
      <c r="AN1133" s="407">
        <f t="shared" ref="AN1133" si="3397">AN1132</f>
        <v>0</v>
      </c>
      <c r="AO1133" s="407">
        <f t="shared" ref="AO1133" si="3398">AO1132</f>
        <v>0</v>
      </c>
      <c r="AP1133" s="407">
        <f t="shared" ref="AP1133" si="3399">AP1132</f>
        <v>0</v>
      </c>
      <c r="AQ1133" s="407">
        <f t="shared" ref="AQ1133" si="3400">AQ1132</f>
        <v>0</v>
      </c>
      <c r="AR1133" s="407">
        <f t="shared" ref="AR1133" si="3401">AR1132</f>
        <v>0</v>
      </c>
      <c r="AS1133" s="303"/>
    </row>
    <row r="1134" spans="1:45" ht="15" hidden="1"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450000000000003" hidden="1"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hidden="1" customHeight="1" outlineLevel="1">
      <c r="A1136" s="521"/>
      <c r="B1136" s="291" t="s">
        <v>344</v>
      </c>
      <c r="C1136" s="288" t="s">
        <v>162</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2">AF1135</f>
        <v>0</v>
      </c>
      <c r="AG1136" s="407">
        <f t="shared" ref="AG1136" si="3403">AG1135</f>
        <v>0</v>
      </c>
      <c r="AH1136" s="407">
        <f t="shared" ref="AH1136" si="3404">AH1135</f>
        <v>0</v>
      </c>
      <c r="AI1136" s="407">
        <f t="shared" ref="AI1136" si="3405">AI1135</f>
        <v>0</v>
      </c>
      <c r="AJ1136" s="407">
        <f t="shared" ref="AJ1136" si="3406">AJ1135</f>
        <v>0</v>
      </c>
      <c r="AK1136" s="407">
        <f t="shared" ref="AK1136" si="3407">AK1135</f>
        <v>0</v>
      </c>
      <c r="AL1136" s="407">
        <f t="shared" ref="AL1136" si="3408">AL1135</f>
        <v>0</v>
      </c>
      <c r="AM1136" s="407">
        <f t="shared" ref="AM1136" si="3409">AM1135</f>
        <v>0</v>
      </c>
      <c r="AN1136" s="407">
        <f t="shared" ref="AN1136" si="3410">AN1135</f>
        <v>0</v>
      </c>
      <c r="AO1136" s="407">
        <f t="shared" ref="AO1136" si="3411">AO1135</f>
        <v>0</v>
      </c>
      <c r="AP1136" s="407">
        <f t="shared" ref="AP1136" si="3412">AP1135</f>
        <v>0</v>
      </c>
      <c r="AQ1136" s="407">
        <f t="shared" ref="AQ1136" si="3413">AQ1135</f>
        <v>0</v>
      </c>
      <c r="AR1136" s="407">
        <f t="shared" ref="AR1136" si="3414">AR1135</f>
        <v>0</v>
      </c>
      <c r="AS1136" s="303"/>
    </row>
    <row r="1137" spans="1:45" ht="15" hidden="1"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hidden="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hidden="1" customHeight="1" outlineLevel="1">
      <c r="A1139" s="521"/>
      <c r="B1139" s="291" t="s">
        <v>344</v>
      </c>
      <c r="C1139" s="288" t="s">
        <v>162</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5">AF1138</f>
        <v>0</v>
      </c>
      <c r="AG1139" s="407">
        <f t="shared" ref="AG1139" si="3416">AG1138</f>
        <v>0</v>
      </c>
      <c r="AH1139" s="407">
        <f t="shared" ref="AH1139" si="3417">AH1138</f>
        <v>0</v>
      </c>
      <c r="AI1139" s="407">
        <f t="shared" ref="AI1139" si="3418">AI1138</f>
        <v>0</v>
      </c>
      <c r="AJ1139" s="407">
        <f t="shared" ref="AJ1139" si="3419">AJ1138</f>
        <v>0</v>
      </c>
      <c r="AK1139" s="407">
        <f t="shared" ref="AK1139" si="3420">AK1138</f>
        <v>0</v>
      </c>
      <c r="AL1139" s="407">
        <f t="shared" ref="AL1139" si="3421">AL1138</f>
        <v>0</v>
      </c>
      <c r="AM1139" s="407">
        <f t="shared" ref="AM1139" si="3422">AM1138</f>
        <v>0</v>
      </c>
      <c r="AN1139" s="407">
        <f t="shared" ref="AN1139" si="3423">AN1138</f>
        <v>0</v>
      </c>
      <c r="AO1139" s="407">
        <f t="shared" ref="AO1139" si="3424">AO1138</f>
        <v>0</v>
      </c>
      <c r="AP1139" s="407">
        <f t="shared" ref="AP1139" si="3425">AP1138</f>
        <v>0</v>
      </c>
      <c r="AQ1139" s="407">
        <f t="shared" ref="AQ1139" si="3426">AQ1138</f>
        <v>0</v>
      </c>
      <c r="AR1139" s="407">
        <f t="shared" ref="AR1139" si="3427">AR1138</f>
        <v>0</v>
      </c>
      <c r="AS1139" s="303"/>
    </row>
    <row r="1140" spans="1:45" ht="15" hidden="1"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450000000000003" hidden="1"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hidden="1" customHeight="1" outlineLevel="1">
      <c r="A1142" s="521"/>
      <c r="B1142" s="291" t="s">
        <v>344</v>
      </c>
      <c r="C1142" s="288" t="s">
        <v>162</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8">AF1141</f>
        <v>0</v>
      </c>
      <c r="AG1142" s="407">
        <f t="shared" ref="AG1142" si="3429">AG1141</f>
        <v>0</v>
      </c>
      <c r="AH1142" s="407">
        <f t="shared" ref="AH1142" si="3430">AH1141</f>
        <v>0</v>
      </c>
      <c r="AI1142" s="407">
        <f t="shared" ref="AI1142" si="3431">AI1141</f>
        <v>0</v>
      </c>
      <c r="AJ1142" s="407">
        <f t="shared" ref="AJ1142" si="3432">AJ1141</f>
        <v>0</v>
      </c>
      <c r="AK1142" s="407">
        <f t="shared" ref="AK1142" si="3433">AK1141</f>
        <v>0</v>
      </c>
      <c r="AL1142" s="407">
        <f t="shared" ref="AL1142" si="3434">AL1141</f>
        <v>0</v>
      </c>
      <c r="AM1142" s="407">
        <f t="shared" ref="AM1142" si="3435">AM1141</f>
        <v>0</v>
      </c>
      <c r="AN1142" s="407">
        <f t="shared" ref="AN1142" si="3436">AN1141</f>
        <v>0</v>
      </c>
      <c r="AO1142" s="407">
        <f t="shared" ref="AO1142" si="3437">AO1141</f>
        <v>0</v>
      </c>
      <c r="AP1142" s="407">
        <f t="shared" ref="AP1142" si="3438">AP1141</f>
        <v>0</v>
      </c>
      <c r="AQ1142" s="407">
        <f t="shared" ref="AQ1142" si="3439">AQ1141</f>
        <v>0</v>
      </c>
      <c r="AR1142" s="407">
        <f t="shared" ref="AR1142" si="3440">AR1141</f>
        <v>0</v>
      </c>
      <c r="AS1142" s="303"/>
    </row>
    <row r="1143" spans="1:45" ht="15" hidden="1"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hidden="1"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hidden="1" customHeight="1" outlineLevel="1">
      <c r="A1145" s="521"/>
      <c r="B1145" s="291" t="s">
        <v>344</v>
      </c>
      <c r="C1145" s="288" t="s">
        <v>162</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1">AF1144</f>
        <v>0</v>
      </c>
      <c r="AG1145" s="407">
        <f t="shared" ref="AG1145" si="3442">AG1144</f>
        <v>0</v>
      </c>
      <c r="AH1145" s="407">
        <f t="shared" ref="AH1145" si="3443">AH1144</f>
        <v>0</v>
      </c>
      <c r="AI1145" s="407">
        <f t="shared" ref="AI1145" si="3444">AI1144</f>
        <v>0</v>
      </c>
      <c r="AJ1145" s="407">
        <f t="shared" ref="AJ1145" si="3445">AJ1144</f>
        <v>0</v>
      </c>
      <c r="AK1145" s="407">
        <f t="shared" ref="AK1145" si="3446">AK1144</f>
        <v>0</v>
      </c>
      <c r="AL1145" s="407">
        <f t="shared" ref="AL1145" si="3447">AL1144</f>
        <v>0</v>
      </c>
      <c r="AM1145" s="407">
        <f t="shared" ref="AM1145" si="3448">AM1144</f>
        <v>0</v>
      </c>
      <c r="AN1145" s="407">
        <f t="shared" ref="AN1145" si="3449">AN1144</f>
        <v>0</v>
      </c>
      <c r="AO1145" s="407">
        <f t="shared" ref="AO1145" si="3450">AO1144</f>
        <v>0</v>
      </c>
      <c r="AP1145" s="407">
        <f t="shared" ref="AP1145" si="3451">AP1144</f>
        <v>0</v>
      </c>
      <c r="AQ1145" s="407">
        <f t="shared" ref="AQ1145" si="3452">AQ1144</f>
        <v>0</v>
      </c>
      <c r="AR1145" s="407">
        <f t="shared" ref="AR1145" si="3453">AR1144</f>
        <v>0</v>
      </c>
      <c r="AS1145" s="303"/>
    </row>
    <row r="1146" spans="1:45" ht="15" hidden="1"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hidden="1" customHeight="1" outlineLevel="1">
      <c r="A1147" s="521">
        <v>49</v>
      </c>
      <c r="B1147" s="509" t="s">
        <v>31</v>
      </c>
      <c r="C1147" s="288" t="s">
        <v>25</v>
      </c>
      <c r="D1147" s="292"/>
      <c r="E1147" s="292"/>
      <c r="F1147" s="292"/>
      <c r="G1147" s="292"/>
      <c r="H1147" s="292"/>
      <c r="I1147" s="292"/>
      <c r="J1147" s="292"/>
      <c r="K1147" s="292"/>
      <c r="L1147" s="292"/>
      <c r="M1147" s="292"/>
      <c r="N1147" s="292"/>
      <c r="O1147" s="292"/>
      <c r="P1147" s="292"/>
      <c r="Q1147" s="292">
        <v>12</v>
      </c>
      <c r="R1147" s="292">
        <v>123</v>
      </c>
      <c r="S1147" s="292">
        <v>166</v>
      </c>
      <c r="T1147" s="292">
        <v>165.21</v>
      </c>
      <c r="U1147" s="292">
        <v>164.39</v>
      </c>
      <c r="V1147" s="292">
        <v>163.56</v>
      </c>
      <c r="W1147" s="292">
        <v>0</v>
      </c>
      <c r="X1147" s="292"/>
      <c r="Y1147" s="292"/>
      <c r="Z1147" s="292"/>
      <c r="AA1147" s="292"/>
      <c r="AB1147" s="292"/>
      <c r="AC1147" s="292"/>
      <c r="AD1147" s="292"/>
      <c r="AE1147" s="422"/>
      <c r="AF1147" s="411"/>
      <c r="AG1147" s="411"/>
      <c r="AH1147" s="411"/>
      <c r="AI1147" s="411"/>
      <c r="AJ1147" s="411"/>
      <c r="AK1147" s="411">
        <v>1</v>
      </c>
      <c r="AL1147" s="411"/>
      <c r="AM1147" s="411"/>
      <c r="AN1147" s="411"/>
      <c r="AO1147" s="411"/>
      <c r="AP1147" s="411"/>
      <c r="AQ1147" s="411"/>
      <c r="AR1147" s="411"/>
      <c r="AS1147" s="293">
        <f>SUM(AE1147:AR1147)</f>
        <v>1</v>
      </c>
    </row>
    <row r="1148" spans="1:45" ht="15" hidden="1" customHeight="1" outlineLevel="1">
      <c r="A1148" s="521"/>
      <c r="B1148" s="291" t="s">
        <v>344</v>
      </c>
      <c r="C1148" s="288" t="s">
        <v>162</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4">AF1147</f>
        <v>0</v>
      </c>
      <c r="AG1148" s="407">
        <f t="shared" ref="AG1148" si="3455">AG1147</f>
        <v>0</v>
      </c>
      <c r="AH1148" s="407">
        <f t="shared" ref="AH1148" si="3456">AH1147</f>
        <v>0</v>
      </c>
      <c r="AI1148" s="407">
        <f t="shared" ref="AI1148" si="3457">AI1147</f>
        <v>0</v>
      </c>
      <c r="AJ1148" s="407">
        <f t="shared" ref="AJ1148" si="3458">AJ1147</f>
        <v>0</v>
      </c>
      <c r="AK1148" s="407">
        <f t="shared" ref="AK1148" si="3459">AK1147</f>
        <v>1</v>
      </c>
      <c r="AL1148" s="407">
        <f t="shared" ref="AL1148" si="3460">AL1147</f>
        <v>0</v>
      </c>
      <c r="AM1148" s="407">
        <f t="shared" ref="AM1148" si="3461">AM1147</f>
        <v>0</v>
      </c>
      <c r="AN1148" s="407">
        <f t="shared" ref="AN1148" si="3462">AN1147</f>
        <v>0</v>
      </c>
      <c r="AO1148" s="407">
        <f t="shared" ref="AO1148" si="3463">AO1147</f>
        <v>0</v>
      </c>
      <c r="AP1148" s="407">
        <f t="shared" ref="AP1148" si="3464">AP1147</f>
        <v>0</v>
      </c>
      <c r="AQ1148" s="407">
        <f t="shared" ref="AQ1148" si="3465">AQ1147</f>
        <v>0</v>
      </c>
      <c r="AR1148" s="407">
        <f t="shared" ref="AR1148" si="3466">AR1147</f>
        <v>0</v>
      </c>
      <c r="AS1148" s="303"/>
    </row>
    <row r="1149" spans="1:45" ht="15" hidden="1" customHeight="1" outlineLevel="1">
      <c r="A1149" s="521"/>
      <c r="B1149" s="291"/>
      <c r="C1149" s="288"/>
      <c r="D1149" s="754"/>
      <c r="E1149" s="754"/>
      <c r="F1149" s="754"/>
      <c r="G1149" s="754"/>
      <c r="H1149" s="754"/>
      <c r="I1149" s="754"/>
      <c r="J1149" s="754"/>
      <c r="K1149" s="754"/>
      <c r="L1149" s="754"/>
      <c r="M1149" s="754"/>
      <c r="N1149" s="754"/>
      <c r="O1149" s="754"/>
      <c r="P1149" s="754"/>
      <c r="Q1149" s="754"/>
      <c r="R1149" s="754"/>
      <c r="S1149" s="754"/>
      <c r="T1149" s="754"/>
      <c r="U1149" s="754"/>
      <c r="V1149" s="754"/>
      <c r="W1149" s="754"/>
      <c r="X1149" s="754"/>
      <c r="Y1149" s="754"/>
      <c r="Z1149" s="754"/>
      <c r="AA1149" s="754"/>
      <c r="AB1149" s="754"/>
      <c r="AC1149" s="754"/>
      <c r="AD1149" s="754"/>
      <c r="AE1149" s="407"/>
      <c r="AF1149" s="407"/>
      <c r="AG1149" s="407"/>
      <c r="AH1149" s="407"/>
      <c r="AI1149" s="407"/>
      <c r="AJ1149" s="407"/>
      <c r="AK1149" s="407"/>
      <c r="AL1149" s="407"/>
      <c r="AM1149" s="407"/>
      <c r="AN1149" s="407"/>
      <c r="AO1149" s="407"/>
      <c r="AP1149" s="407"/>
      <c r="AQ1149" s="407"/>
      <c r="AR1149" s="407"/>
      <c r="AS1149" s="303"/>
    </row>
    <row r="1150" spans="1:45" ht="15.75" hidden="1" outlineLevel="1">
      <c r="A1150" s="521"/>
      <c r="B1150" s="759" t="s">
        <v>922</v>
      </c>
      <c r="AS1150" s="755"/>
    </row>
    <row r="1151" spans="1:45" hidden="1" outlineLevel="1">
      <c r="A1151" s="521">
        <v>50</v>
      </c>
      <c r="B1151" s="291"/>
      <c r="AS1151" s="755"/>
    </row>
    <row r="1152" spans="1:45" ht="15.75" hidden="1" outlineLevel="1">
      <c r="A1152" s="521"/>
      <c r="B1152" s="424" t="s">
        <v>921</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hidden="1" outlineLevel="1">
      <c r="A1153" s="521"/>
      <c r="B1153" s="291" t="s">
        <v>344</v>
      </c>
      <c r="C1153" s="288" t="s">
        <v>162</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7">AF1152</f>
        <v>0</v>
      </c>
      <c r="AG1153" s="407">
        <f t="shared" si="3467"/>
        <v>0</v>
      </c>
      <c r="AH1153" s="407">
        <f t="shared" si="3467"/>
        <v>0</v>
      </c>
      <c r="AI1153" s="407">
        <f t="shared" si="3467"/>
        <v>0</v>
      </c>
      <c r="AJ1153" s="407">
        <f t="shared" si="3467"/>
        <v>0</v>
      </c>
      <c r="AK1153" s="407">
        <f t="shared" si="3467"/>
        <v>0</v>
      </c>
      <c r="AL1153" s="407">
        <f t="shared" si="3467"/>
        <v>0</v>
      </c>
      <c r="AM1153" s="407">
        <f t="shared" si="3467"/>
        <v>0</v>
      </c>
      <c r="AN1153" s="407">
        <f t="shared" si="3467"/>
        <v>0</v>
      </c>
      <c r="AO1153" s="407">
        <f t="shared" si="3467"/>
        <v>0</v>
      </c>
      <c r="AP1153" s="407">
        <f t="shared" si="3467"/>
        <v>0</v>
      </c>
      <c r="AQ1153" s="407">
        <f t="shared" si="3467"/>
        <v>0</v>
      </c>
      <c r="AR1153" s="407">
        <f t="shared" si="3467"/>
        <v>0</v>
      </c>
      <c r="AS1153" s="303"/>
    </row>
    <row r="1154" spans="1:45" hidden="1"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ollapsed="1">
      <c r="B1155" s="324" t="s">
        <v>345</v>
      </c>
      <c r="C1155" s="326"/>
      <c r="D1155" s="326">
        <f>SUM(D993:D1148)</f>
        <v>11584995</v>
      </c>
      <c r="E1155" s="326"/>
      <c r="F1155" s="326"/>
      <c r="G1155" s="326"/>
      <c r="H1155" s="326"/>
      <c r="I1155" s="326"/>
      <c r="J1155" s="326"/>
      <c r="K1155" s="326"/>
      <c r="L1155" s="326"/>
      <c r="M1155" s="326"/>
      <c r="N1155" s="326"/>
      <c r="O1155" s="326"/>
      <c r="P1155" s="326"/>
      <c r="Q1155" s="326"/>
      <c r="R1155" s="326">
        <f>SUM(R993:R1148)</f>
        <v>2207.5300000000002</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2548698.9</v>
      </c>
      <c r="AG1155" s="326">
        <f>IF(AG991="kw",SUMPRODUCT($Q$993:$Q$1153,$R$993:$R$1153,AG993:AG1153),SUMPRODUCT($D$993:$D$1153,AG993:AG1153))</f>
        <v>16259.334000000001</v>
      </c>
      <c r="AH1155" s="326">
        <f t="shared" ref="AH1155:AR1155" si="3468">IF(AH991="kw",SUMPRODUCT($Q$993:$Q$1153,$R$993:$R$1153,AH993:AH1153),SUMPRODUCT($D$993:$D$1153,AH993:AH1153))</f>
        <v>2751.5796</v>
      </c>
      <c r="AI1155" s="326">
        <f t="shared" si="3468"/>
        <v>500.28720000000004</v>
      </c>
      <c r="AJ1155" s="326">
        <f t="shared" si="3468"/>
        <v>0</v>
      </c>
      <c r="AK1155" s="326">
        <f>IF(AK991="kw",SUMPRODUCT($Q$993:$Q$1153,$R$993:$R$1153,AK993:AK1153),SUMPRODUCT($D$993:$D$1153,AK993:AK1153))</f>
        <v>1476</v>
      </c>
      <c r="AL1155" s="326">
        <f t="shared" si="3468"/>
        <v>0</v>
      </c>
      <c r="AM1155" s="326">
        <f t="shared" si="3468"/>
        <v>0</v>
      </c>
      <c r="AN1155" s="326">
        <f t="shared" si="3468"/>
        <v>0</v>
      </c>
      <c r="AO1155" s="326">
        <f t="shared" si="3468"/>
        <v>0</v>
      </c>
      <c r="AP1155" s="326">
        <f t="shared" si="3468"/>
        <v>0</v>
      </c>
      <c r="AQ1155" s="326">
        <f t="shared" si="3468"/>
        <v>0</v>
      </c>
      <c r="AR1155" s="326">
        <f t="shared" si="3468"/>
        <v>0</v>
      </c>
      <c r="AS1155" s="327">
        <f>SUM(AE1155:AR1155)</f>
        <v>2569686.1007999997</v>
      </c>
    </row>
    <row r="1156" spans="1:45" ht="15.75">
      <c r="B1156" s="387" t="s">
        <v>346</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Threshold'!$B$101:$Q$119,12,FALSE)</f>
        <v>59189000</v>
      </c>
      <c r="AF1156" s="388">
        <f>HLOOKUP(AF990,'2. LRAMVA Threshold'!$B$101:$Q$112,12,FALSE)</f>
        <v>39036000</v>
      </c>
      <c r="AG1156" s="388">
        <f>HLOOKUP(AG795,'2. LRAMVA Threshold'!$B$101:$Q$112,12,FALSE)</f>
        <v>697039</v>
      </c>
      <c r="AH1156" s="388">
        <f>HLOOKUP(AH795,'2. LRAMVA Threshold'!$B$101:$Q$112,12,FALSE)</f>
        <v>0</v>
      </c>
      <c r="AI1156" s="388">
        <f>HLOOKUP(AI795,'2. LRAMVA Threshold'!$B$101:$Q$112,12,FALSE)</f>
        <v>0</v>
      </c>
      <c r="AJ1156" s="388">
        <f>HLOOKUP(AJ795,'2. LRAMVA Threshold'!$B$101:$Q$112,12,FALSE)</f>
        <v>0</v>
      </c>
      <c r="AK1156" s="388">
        <f>HLOOKUP(AK795,'2. LRAMVA Threshold'!$B$101:$Q$112,12,FALSE)</f>
        <v>0</v>
      </c>
      <c r="AL1156" s="388">
        <f>HLOOKUP(AL795,'2. LRAMVA Threshold'!$B$101:$Q$112,12,FALSE)</f>
        <v>0</v>
      </c>
      <c r="AM1156" s="388">
        <f>HLOOKUP(AM795,'2. LRAMVA Threshold'!$B$101:$Q$112,12,FALSE)</f>
        <v>0</v>
      </c>
      <c r="AN1156" s="388">
        <f>HLOOKUP(AN795,'2. LRAMVA Threshold'!$B$101:$Q$112,12,FALSE)</f>
        <v>0</v>
      </c>
      <c r="AO1156" s="388">
        <f>HLOOKUP(AO795,'2. LRAMVA Threshold'!$B$101:$Q$112,12,FALSE)</f>
        <v>0</v>
      </c>
      <c r="AP1156" s="388">
        <f>HLOOKUP(AP795,'2. LRAMVA Threshold'!$B$101:$Q$112,12,FALSE)</f>
        <v>0</v>
      </c>
      <c r="AQ1156" s="388">
        <f>HLOOKUP(AQ795,'2. LRAMVA Threshold'!$B$101:$Q$112,12,FALSE)</f>
        <v>0</v>
      </c>
      <c r="AR1156" s="388">
        <f>HLOOKUP(AR795,'2. LRAMVA Threshold'!$B$101:$Q$112,12,FALSE)</f>
        <v>0</v>
      </c>
      <c r="AS1156" s="327">
        <f>SUM(AE1156:AR1156)</f>
        <v>98922039</v>
      </c>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77"/>
    </row>
    <row r="1158" spans="1:45">
      <c r="B1158" s="321" t="s">
        <v>347</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0">
        <f>HLOOKUP(AE$35,'3.  Distribution Rates'!$C$122:$P$135,12,FALSE)</f>
        <v>0</v>
      </c>
      <c r="AF1158" s="820">
        <f>HLOOKUP(AF$35,'3.  Distribution Rates'!$C$122:$P$135,12,FALSE)</f>
        <v>2.5000000000000001E-2</v>
      </c>
      <c r="AG1158" s="338">
        <f>HLOOKUP(AG$35,'3.  Distribution Rates'!$C$122:$P$135,12,FALSE)</f>
        <v>4.8760000000000003</v>
      </c>
      <c r="AH1158" s="338">
        <f>HLOOKUP(AH$35,'3.  Distribution Rates'!$C$122:$P$135,12,FALSE)</f>
        <v>4.4561999999999999</v>
      </c>
      <c r="AI1158" s="338">
        <f>HLOOKUP(AI$35,'3.  Distribution Rates'!$C$122:$P$135,12,FALSE)</f>
        <v>4.2422000000000004</v>
      </c>
      <c r="AJ1158" s="338">
        <f>HLOOKUP(AJ$35,'3.  Distribution Rates'!$C$122:$P$135,12,FALSE)</f>
        <v>2.4199999999999999E-2</v>
      </c>
      <c r="AK1158" s="338">
        <f>HLOOKUP(AK$35,'3.  Distribution Rates'!$C$122:$P$135,12,FALSE)</f>
        <v>6.3414000000000001</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78"/>
    </row>
    <row r="1159" spans="1:45">
      <c r="B1159" s="321" t="s">
        <v>351</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79">
        <f t="shared" ref="AS1159:AS1168" si="3469">SUM(AE1159:AR1159)</f>
        <v>0</v>
      </c>
    </row>
    <row r="1160" spans="1:45">
      <c r="B1160" s="321" t="s">
        <v>352</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79">
        <f t="shared" si="3469"/>
        <v>0</v>
      </c>
    </row>
    <row r="1161" spans="1:45">
      <c r="B1161" s="321" t="s">
        <v>353</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0</v>
      </c>
      <c r="AG1161" s="374">
        <f>'4.  2011-2014 LRAM'!AO418*AG1158</f>
        <v>0</v>
      </c>
      <c r="AH1161" s="374">
        <f>'4.  2011-2014 LRAM'!AP418*AH1158</f>
        <v>0</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79">
        <f t="shared" si="3469"/>
        <v>0</v>
      </c>
    </row>
    <row r="1162" spans="1:45">
      <c r="B1162" s="321" t="s">
        <v>354</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LRAM'!AM554*AE1158</f>
        <v>0</v>
      </c>
      <c r="AF1162" s="374">
        <f>'4.  2011-2014 LRAM'!AN554*AF1158</f>
        <v>0</v>
      </c>
      <c r="AG1162" s="374">
        <f>'4.  2011-2014 LRAM'!AO554*AG1158</f>
        <v>0</v>
      </c>
      <c r="AH1162" s="374">
        <f>'4.  2011-2014 LRAM'!AP554*AH1158</f>
        <v>0</v>
      </c>
      <c r="AI1162" s="374">
        <f>'4.  2011-2014 LRAM'!AQ554*AI1158</f>
        <v>0</v>
      </c>
      <c r="AJ1162" s="374">
        <f>'4.  2011-2014 LRAM'!AR554*AJ1158</f>
        <v>0</v>
      </c>
      <c r="AK1162" s="374">
        <f>'4.  2011-2014 LRAM'!AS554*AK1158</f>
        <v>0</v>
      </c>
      <c r="AL1162" s="374">
        <f>'4.  2011-2014 LRAM'!AT554*AL1158</f>
        <v>0</v>
      </c>
      <c r="AM1162" s="374">
        <f>'4.  2011-2014 LRAM'!AU554*AM1158</f>
        <v>0</v>
      </c>
      <c r="AN1162" s="374">
        <f>'4.  2011-2014 LRAM'!AV554*AN1158</f>
        <v>0</v>
      </c>
      <c r="AO1162" s="374">
        <f>'4.  2011-2014 LRAM'!AW554*AO1158</f>
        <v>0</v>
      </c>
      <c r="AP1162" s="374">
        <f>'4.  2011-2014 LRAM'!AX554*AP1158</f>
        <v>0</v>
      </c>
      <c r="AQ1162" s="374">
        <f>'4.  2011-2014 LRAM'!AY554*AQ1158</f>
        <v>0</v>
      </c>
      <c r="AR1162" s="374">
        <f>'4.  2011-2014 LRAM'!AZ554*AR1158</f>
        <v>0</v>
      </c>
      <c r="AS1162" s="779">
        <f>SUM(AE1162:AR1162)</f>
        <v>0</v>
      </c>
    </row>
    <row r="1163" spans="1:45">
      <c r="B1163" s="321" t="s">
        <v>355</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70">AF212*AF1158</f>
        <v>231357.57925000001</v>
      </c>
      <c r="AG1163" s="374">
        <f t="shared" si="3470"/>
        <v>333731.67624000006</v>
      </c>
      <c r="AH1163" s="374">
        <f t="shared" si="3470"/>
        <v>77926.050669599994</v>
      </c>
      <c r="AI1163" s="374">
        <f t="shared" si="3470"/>
        <v>51640.419381600004</v>
      </c>
      <c r="AJ1163" s="374">
        <f t="shared" si="3470"/>
        <v>0</v>
      </c>
      <c r="AK1163" s="374">
        <f t="shared" si="3470"/>
        <v>0</v>
      </c>
      <c r="AL1163" s="374">
        <f t="shared" si="3470"/>
        <v>0</v>
      </c>
      <c r="AM1163" s="374">
        <f t="shared" si="3470"/>
        <v>0</v>
      </c>
      <c r="AN1163" s="374">
        <f t="shared" si="3470"/>
        <v>0</v>
      </c>
      <c r="AO1163" s="374">
        <f t="shared" si="3470"/>
        <v>0</v>
      </c>
      <c r="AP1163" s="374">
        <f t="shared" si="3470"/>
        <v>0</v>
      </c>
      <c r="AQ1163" s="374">
        <f t="shared" si="3470"/>
        <v>0</v>
      </c>
      <c r="AR1163" s="374">
        <f t="shared" si="3470"/>
        <v>0</v>
      </c>
      <c r="AS1163" s="779">
        <f t="shared" si="3469"/>
        <v>694655.72554120014</v>
      </c>
    </row>
    <row r="1164" spans="1:45">
      <c r="B1164" s="321" t="s">
        <v>356</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71">AF402*AF1158</f>
        <v>225640.66574999999</v>
      </c>
      <c r="AG1164" s="374">
        <f t="shared" si="3471"/>
        <v>272627.02707360004</v>
      </c>
      <c r="AH1164" s="374">
        <f t="shared" si="3471"/>
        <v>35250.682758480005</v>
      </c>
      <c r="AI1164" s="374">
        <f t="shared" si="3471"/>
        <v>39157.401414960012</v>
      </c>
      <c r="AJ1164" s="374">
        <f t="shared" si="3471"/>
        <v>0</v>
      </c>
      <c r="AK1164" s="374">
        <f t="shared" si="3471"/>
        <v>51814.311119999998</v>
      </c>
      <c r="AL1164" s="374">
        <f t="shared" si="3471"/>
        <v>0</v>
      </c>
      <c r="AM1164" s="374">
        <f t="shared" si="3471"/>
        <v>0</v>
      </c>
      <c r="AN1164" s="374">
        <f t="shared" si="3471"/>
        <v>0</v>
      </c>
      <c r="AO1164" s="374">
        <f t="shared" si="3471"/>
        <v>0</v>
      </c>
      <c r="AP1164" s="374">
        <f t="shared" si="3471"/>
        <v>0</v>
      </c>
      <c r="AQ1164" s="374">
        <f t="shared" si="3471"/>
        <v>0</v>
      </c>
      <c r="AR1164" s="374">
        <f t="shared" si="3471"/>
        <v>0</v>
      </c>
      <c r="AS1164" s="779">
        <f t="shared" si="3469"/>
        <v>624490.08811704</v>
      </c>
    </row>
    <row r="1165" spans="1:45">
      <c r="B1165" s="321" t="s">
        <v>357</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2">AF592*AF1158</f>
        <v>238132.8315</v>
      </c>
      <c r="AG1165" s="374">
        <f>AG592*AG1158</f>
        <v>322422.70273632003</v>
      </c>
      <c r="AH1165" s="374">
        <f t="shared" si="3472"/>
        <v>43099.74288849601</v>
      </c>
      <c r="AI1165" s="374">
        <f t="shared" si="3472"/>
        <v>47870.097953280005</v>
      </c>
      <c r="AJ1165" s="374">
        <f t="shared" si="3472"/>
        <v>0</v>
      </c>
      <c r="AK1165" s="374">
        <f t="shared" si="3472"/>
        <v>130567.65040800002</v>
      </c>
      <c r="AL1165" s="374">
        <f t="shared" si="3472"/>
        <v>0</v>
      </c>
      <c r="AM1165" s="374">
        <f t="shared" si="3472"/>
        <v>0</v>
      </c>
      <c r="AN1165" s="374">
        <f t="shared" si="3472"/>
        <v>0</v>
      </c>
      <c r="AO1165" s="374">
        <f t="shared" si="3472"/>
        <v>0</v>
      </c>
      <c r="AP1165" s="374">
        <f t="shared" si="3472"/>
        <v>0</v>
      </c>
      <c r="AQ1165" s="374">
        <f t="shared" si="3472"/>
        <v>0</v>
      </c>
      <c r="AR1165" s="374">
        <f t="shared" si="3472"/>
        <v>0</v>
      </c>
      <c r="AS1165" s="779">
        <f t="shared" si="3469"/>
        <v>782093.02548609604</v>
      </c>
    </row>
    <row r="1166" spans="1:45">
      <c r="B1166" s="321" t="s">
        <v>358</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AF782*AF1158</f>
        <v>251846.32350000006</v>
      </c>
      <c r="AG1166" s="374">
        <f t="shared" ref="AG1166:AR1166" si="3473">AG782*AG1158</f>
        <v>233378.38867200006</v>
      </c>
      <c r="AH1166" s="374">
        <f t="shared" si="3473"/>
        <v>36094.492748160003</v>
      </c>
      <c r="AI1166" s="374">
        <f t="shared" si="3473"/>
        <v>6247.4777587200006</v>
      </c>
      <c r="AJ1166" s="374">
        <f t="shared" si="3473"/>
        <v>0</v>
      </c>
      <c r="AK1166" s="374">
        <f t="shared" si="3473"/>
        <v>99915.098400000003</v>
      </c>
      <c r="AL1166" s="374">
        <f t="shared" si="3473"/>
        <v>0</v>
      </c>
      <c r="AM1166" s="374">
        <f t="shared" si="3473"/>
        <v>0</v>
      </c>
      <c r="AN1166" s="374">
        <f t="shared" si="3473"/>
        <v>0</v>
      </c>
      <c r="AO1166" s="374">
        <f t="shared" si="3473"/>
        <v>0</v>
      </c>
      <c r="AP1166" s="374">
        <f t="shared" si="3473"/>
        <v>0</v>
      </c>
      <c r="AQ1166" s="374">
        <f t="shared" si="3473"/>
        <v>0</v>
      </c>
      <c r="AR1166" s="374">
        <f t="shared" si="3473"/>
        <v>0</v>
      </c>
      <c r="AS1166" s="779">
        <f t="shared" si="3469"/>
        <v>627481.78107888019</v>
      </c>
    </row>
    <row r="1167" spans="1:45">
      <c r="B1167" s="321" t="s">
        <v>359</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4">AF977*AF1158</f>
        <v>246473.9375</v>
      </c>
      <c r="AG1167" s="374">
        <f t="shared" si="3474"/>
        <v>239528.18184432003</v>
      </c>
      <c r="AH1167" s="374">
        <f t="shared" si="3474"/>
        <v>37271.533274135996</v>
      </c>
      <c r="AI1167" s="374">
        <f>AI977*AI1158</f>
        <v>5644.9394270400016</v>
      </c>
      <c r="AJ1167" s="374">
        <f t="shared" si="3474"/>
        <v>0</v>
      </c>
      <c r="AK1167" s="374">
        <f>AK977*AK1158</f>
        <v>65823.732000000004</v>
      </c>
      <c r="AL1167" s="374">
        <f t="shared" si="3474"/>
        <v>0</v>
      </c>
      <c r="AM1167" s="374">
        <f t="shared" si="3474"/>
        <v>0</v>
      </c>
      <c r="AN1167" s="374">
        <f t="shared" si="3474"/>
        <v>0</v>
      </c>
      <c r="AO1167" s="374">
        <f t="shared" si="3474"/>
        <v>0</v>
      </c>
      <c r="AP1167" s="374">
        <f t="shared" si="3474"/>
        <v>0</v>
      </c>
      <c r="AQ1167" s="374">
        <f t="shared" si="3474"/>
        <v>0</v>
      </c>
      <c r="AR1167" s="374">
        <f t="shared" si="3474"/>
        <v>0</v>
      </c>
      <c r="AS1167" s="779">
        <f t="shared" si="3469"/>
        <v>594742.32404549606</v>
      </c>
    </row>
    <row r="1168" spans="1:45">
      <c r="B1168" s="321" t="s">
        <v>360</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5">AF1155*AF1158</f>
        <v>63717.472500000003</v>
      </c>
      <c r="AG1168" s="374">
        <f t="shared" si="3475"/>
        <v>79280.512584000011</v>
      </c>
      <c r="AH1168" s="374">
        <f t="shared" si="3475"/>
        <v>12261.589013520001</v>
      </c>
      <c r="AI1168" s="374">
        <f t="shared" si="3475"/>
        <v>2122.3183598400005</v>
      </c>
      <c r="AJ1168" s="374">
        <f t="shared" si="3475"/>
        <v>0</v>
      </c>
      <c r="AK1168" s="374">
        <f t="shared" si="3475"/>
        <v>9359.9063999999998</v>
      </c>
      <c r="AL1168" s="374">
        <f t="shared" si="3475"/>
        <v>0</v>
      </c>
      <c r="AM1168" s="374">
        <f t="shared" si="3475"/>
        <v>0</v>
      </c>
      <c r="AN1168" s="374">
        <f t="shared" si="3475"/>
        <v>0</v>
      </c>
      <c r="AO1168" s="374">
        <f t="shared" si="3475"/>
        <v>0</v>
      </c>
      <c r="AP1168" s="374">
        <f t="shared" si="3475"/>
        <v>0</v>
      </c>
      <c r="AQ1168" s="374">
        <f t="shared" si="3475"/>
        <v>0</v>
      </c>
      <c r="AR1168" s="374">
        <f t="shared" si="3475"/>
        <v>0</v>
      </c>
      <c r="AS1168" s="779">
        <f t="shared" si="3469"/>
        <v>166741.79885736</v>
      </c>
    </row>
    <row r="1169" spans="2:45" ht="15.75">
      <c r="B1169" s="346" t="s">
        <v>350</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1257168.8099999998</v>
      </c>
      <c r="AG1169" s="343">
        <f t="shared" ref="AG1169:AK1169" si="3476">SUM(AG1159:AG1168)</f>
        <v>1480968.4891502401</v>
      </c>
      <c r="AH1169" s="343">
        <f t="shared" si="3476"/>
        <v>241904.09135239199</v>
      </c>
      <c r="AI1169" s="343">
        <f t="shared" si="3476"/>
        <v>152682.65429544001</v>
      </c>
      <c r="AJ1169" s="343">
        <f t="shared" si="3476"/>
        <v>0</v>
      </c>
      <c r="AK1169" s="343">
        <f t="shared" si="3476"/>
        <v>357480.69832800003</v>
      </c>
      <c r="AL1169" s="343">
        <f>SUM(AL1159:AL1168)</f>
        <v>0</v>
      </c>
      <c r="AM1169" s="343">
        <f t="shared" ref="AM1169:AR1169" si="3477">SUM(AM1159:AM1168)</f>
        <v>0</v>
      </c>
      <c r="AN1169" s="343">
        <f t="shared" si="3477"/>
        <v>0</v>
      </c>
      <c r="AO1169" s="343">
        <f t="shared" si="3477"/>
        <v>0</v>
      </c>
      <c r="AP1169" s="343">
        <f t="shared" si="3477"/>
        <v>0</v>
      </c>
      <c r="AQ1169" s="343">
        <f t="shared" si="3477"/>
        <v>0</v>
      </c>
      <c r="AR1169" s="343">
        <f t="shared" si="3477"/>
        <v>0</v>
      </c>
      <c r="AS1169" s="780">
        <f>SUM(AS1159:AS1168)</f>
        <v>3490204.7431260725</v>
      </c>
    </row>
    <row r="1170" spans="2:45" ht="15.75">
      <c r="B1170" s="346" t="s">
        <v>349</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8">AF1156*AF1158</f>
        <v>975900</v>
      </c>
      <c r="AG1170" s="344">
        <f>AG1156*AG1158</f>
        <v>3398762.1640000003</v>
      </c>
      <c r="AH1170" s="344">
        <f t="shared" si="3478"/>
        <v>0</v>
      </c>
      <c r="AI1170" s="344">
        <f t="shared" si="3478"/>
        <v>0</v>
      </c>
      <c r="AJ1170" s="344">
        <f t="shared" si="3478"/>
        <v>0</v>
      </c>
      <c r="AK1170" s="344">
        <f t="shared" si="3478"/>
        <v>0</v>
      </c>
      <c r="AL1170" s="344">
        <f t="shared" ref="AL1170:AR1170" si="3479">AL1156*AL1158</f>
        <v>0</v>
      </c>
      <c r="AM1170" s="344">
        <f t="shared" si="3479"/>
        <v>0</v>
      </c>
      <c r="AN1170" s="344">
        <f t="shared" si="3479"/>
        <v>0</v>
      </c>
      <c r="AO1170" s="344">
        <f t="shared" si="3479"/>
        <v>0</v>
      </c>
      <c r="AP1170" s="344">
        <f t="shared" si="3479"/>
        <v>0</v>
      </c>
      <c r="AQ1170" s="344">
        <f t="shared" si="3479"/>
        <v>0</v>
      </c>
      <c r="AR1170" s="344">
        <f t="shared" si="3479"/>
        <v>0</v>
      </c>
      <c r="AS1170" s="403">
        <f>SUM(AE1170:AR1170)</f>
        <v>4374662.1640000008</v>
      </c>
    </row>
    <row r="1171" spans="2:45" ht="15.75">
      <c r="B1171" s="346" t="s">
        <v>348</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-884457.42087392835</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864</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66">
        <f>SUMPRODUCT($E$993:$E$1153,AE993:AE1153)</f>
        <v>0</v>
      </c>
      <c r="AF1173" s="766">
        <f>SUMPRODUCT($E$993:$E$1153,AF993:AF1153)</f>
        <v>2548698.9</v>
      </c>
      <c r="AG1173" s="766">
        <f>IF(AG991="kw",SUMPRODUCT($Q$993:$Q$1153,$S$993:$S$1153,AG993:AG1153),SUMPRODUCT($E$993:$E$1153,AG993:AG1153))</f>
        <v>16259.334000000001</v>
      </c>
      <c r="AH1173" s="766">
        <f t="shared" ref="AH1173:AR1173" si="3480">IF(AH991="kw",SUMPRODUCT($Q$993:$Q$1153,$S$993:$S$1153,AH993:AH1153),SUMPRODUCT($E$993:$E$1153,AH993:AH1153))</f>
        <v>2751.5796</v>
      </c>
      <c r="AI1173" s="766">
        <f t="shared" si="3480"/>
        <v>500.28720000000004</v>
      </c>
      <c r="AJ1173" s="766">
        <f t="shared" si="3480"/>
        <v>0</v>
      </c>
      <c r="AK1173" s="766">
        <f t="shared" si="3480"/>
        <v>1992</v>
      </c>
      <c r="AL1173" s="766">
        <f t="shared" si="3480"/>
        <v>0</v>
      </c>
      <c r="AM1173" s="766">
        <f t="shared" si="3480"/>
        <v>0</v>
      </c>
      <c r="AN1173" s="766">
        <f t="shared" si="3480"/>
        <v>0</v>
      </c>
      <c r="AO1173" s="766">
        <f t="shared" si="3480"/>
        <v>0</v>
      </c>
      <c r="AP1173" s="766">
        <f t="shared" si="3480"/>
        <v>0</v>
      </c>
      <c r="AQ1173" s="766">
        <f t="shared" si="3480"/>
        <v>0</v>
      </c>
      <c r="AR1173" s="766">
        <f t="shared" si="3480"/>
        <v>0</v>
      </c>
      <c r="AS1173" s="334"/>
    </row>
    <row r="1174" spans="2:45">
      <c r="B1174" s="321" t="s">
        <v>865</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66">
        <f>SUMPRODUCT($F$993:$F$1153,AE993:AE1153)</f>
        <v>0</v>
      </c>
      <c r="AF1174" s="766">
        <f>SUMPRODUCT($F$993:$F$1153,AF993:AF1153)</f>
        <v>2536095.3199999998</v>
      </c>
      <c r="AG1174" s="766">
        <f>IF(AG991="kw",SUMPRODUCT($Q$993:$Q$1153,$T$993:$T$1153,AG993:AG1153),SUMPRODUCT($F$993:$F$1153,AG993:AG1153))</f>
        <v>16178.916000000001</v>
      </c>
      <c r="AH1174" s="766">
        <f t="shared" ref="AH1174:AR1174" si="3481">IF(AH991="kw",SUMPRODUCT($Q$993:$Q$1153,$T$993:$T$1153,AH993:AH1153),SUMPRODUCT($F$993:$F$1153,AH993:AH1153))</f>
        <v>2737.9704000000002</v>
      </c>
      <c r="AI1174" s="766">
        <f t="shared" si="3481"/>
        <v>497.81279999999998</v>
      </c>
      <c r="AJ1174" s="766">
        <f t="shared" si="3481"/>
        <v>0</v>
      </c>
      <c r="AK1174" s="766">
        <f t="shared" si="3481"/>
        <v>1982.52</v>
      </c>
      <c r="AL1174" s="766">
        <f t="shared" si="3481"/>
        <v>0</v>
      </c>
      <c r="AM1174" s="766">
        <f t="shared" si="3481"/>
        <v>0</v>
      </c>
      <c r="AN1174" s="766">
        <f t="shared" si="3481"/>
        <v>0</v>
      </c>
      <c r="AO1174" s="766">
        <f t="shared" si="3481"/>
        <v>0</v>
      </c>
      <c r="AP1174" s="766">
        <f t="shared" si="3481"/>
        <v>0</v>
      </c>
      <c r="AQ1174" s="766">
        <f t="shared" si="3481"/>
        <v>0</v>
      </c>
      <c r="AR1174" s="766">
        <f t="shared" si="3481"/>
        <v>0</v>
      </c>
      <c r="AS1174" s="334"/>
    </row>
    <row r="1175" spans="2:45">
      <c r="B1175" s="321" t="s">
        <v>866</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66">
        <f>SUMPRODUCT($G$993:$G$1153,AE993:AE1153)</f>
        <v>0</v>
      </c>
      <c r="AF1175" s="766">
        <f>SUMPRODUCT($G$993:$G$1153,AF993:AF1153)</f>
        <v>2536095.3199999998</v>
      </c>
      <c r="AG1175" s="766">
        <f>IF(AG991="kw",SUMPRODUCT($Q$993:$Q$1153,$U$993:$U$1153,AG993:AG1153),SUMPRODUCT($G$993:$G$1153,AG993:AG1153))</f>
        <v>16178.916000000001</v>
      </c>
      <c r="AH1175" s="766">
        <f t="shared" ref="AH1175:AR1175" si="3482">IF(AH991="kw",SUMPRODUCT($Q$993:$Q$1153,$U$993:$U$1153,AH993:AH1153),SUMPRODUCT($G$993:$G$1153,AH993:AH1153))</f>
        <v>2737.9704000000002</v>
      </c>
      <c r="AI1175" s="766">
        <f t="shared" si="3482"/>
        <v>497.81279999999998</v>
      </c>
      <c r="AJ1175" s="766">
        <f t="shared" si="3482"/>
        <v>0</v>
      </c>
      <c r="AK1175" s="766">
        <f t="shared" si="3482"/>
        <v>1972.6799999999998</v>
      </c>
      <c r="AL1175" s="766">
        <f t="shared" si="3482"/>
        <v>0</v>
      </c>
      <c r="AM1175" s="766">
        <f t="shared" si="3482"/>
        <v>0</v>
      </c>
      <c r="AN1175" s="766">
        <f t="shared" si="3482"/>
        <v>0</v>
      </c>
      <c r="AO1175" s="766">
        <f t="shared" si="3482"/>
        <v>0</v>
      </c>
      <c r="AP1175" s="766">
        <f t="shared" si="3482"/>
        <v>0</v>
      </c>
      <c r="AQ1175" s="766">
        <f t="shared" si="3482"/>
        <v>0</v>
      </c>
      <c r="AR1175" s="766">
        <f t="shared" si="3482"/>
        <v>0</v>
      </c>
      <c r="AS1175" s="334"/>
    </row>
    <row r="1176" spans="2:45">
      <c r="B1176" s="321" t="s">
        <v>867</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66">
        <f>SUMPRODUCT($H$993:$H$1153,AE993:AE1153)</f>
        <v>0</v>
      </c>
      <c r="AF1176" s="766">
        <f>SUMPRODUCT($H$993:$H$1153,AF993:AF1153)</f>
        <v>2536095.3199999998</v>
      </c>
      <c r="AG1176" s="766">
        <f>IF(AG991="kw",SUMPRODUCT($Q$993:$Q$1153,$V$993:$V$1153,AG993:AG1153),SUMPRODUCT($H$993:$H$1153,AG993:AG1153))</f>
        <v>16178.916000000001</v>
      </c>
      <c r="AH1176" s="766">
        <f t="shared" ref="AH1176:AR1176" si="3483">IF(AH991="kw",SUMPRODUCT($Q$993:$Q$1153,$V$993:$V$1153,AH993:AH1153),SUMPRODUCT($H$993:$H$1153,AH993:AH1153))</f>
        <v>2737.9704000000002</v>
      </c>
      <c r="AI1176" s="766">
        <f t="shared" si="3483"/>
        <v>497.81279999999998</v>
      </c>
      <c r="AJ1176" s="766">
        <f t="shared" si="3483"/>
        <v>0</v>
      </c>
      <c r="AK1176" s="766">
        <f t="shared" si="3483"/>
        <v>1962.72</v>
      </c>
      <c r="AL1176" s="766">
        <f t="shared" si="3483"/>
        <v>0</v>
      </c>
      <c r="AM1176" s="766">
        <f t="shared" si="3483"/>
        <v>0</v>
      </c>
      <c r="AN1176" s="766">
        <f t="shared" si="3483"/>
        <v>0</v>
      </c>
      <c r="AO1176" s="766">
        <f t="shared" si="3483"/>
        <v>0</v>
      </c>
      <c r="AP1176" s="766">
        <f t="shared" si="3483"/>
        <v>0</v>
      </c>
      <c r="AQ1176" s="766">
        <f t="shared" si="3483"/>
        <v>0</v>
      </c>
      <c r="AR1176" s="766">
        <f t="shared" si="3483"/>
        <v>0</v>
      </c>
      <c r="AS1176" s="334"/>
    </row>
    <row r="1177" spans="2:45">
      <c r="B1177" s="321" t="s">
        <v>868</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6">
        <f>SUMPRODUCT($I$993:$I$1153,AE993:AE1153)</f>
        <v>0</v>
      </c>
      <c r="AF1177" s="766">
        <f>SUMPRODUCT($I$993:$I$1153,AF993:AF1153)</f>
        <v>2536027.56</v>
      </c>
      <c r="AG1177" s="766">
        <f>IF(AG991="kw",SUMPRODUCT($Q$993:$Q$1153,$W$993:$W$1153,AG993:AG1153),SUMPRODUCT($I$993:$I$1153,AG993:AG1153))</f>
        <v>16178.448</v>
      </c>
      <c r="AH1177" s="766">
        <f t="shared" ref="AH1177:AR1177" si="3484">IF(AH991="kw",SUMPRODUCT($Q$993:$Q$1153,$W$993:$W$1153,AH993:AH1153),SUMPRODUCT($I$993:$I$1153,AH993:AH1153))</f>
        <v>2737.8912</v>
      </c>
      <c r="AI1177" s="766">
        <f t="shared" si="3484"/>
        <v>497.79839999999996</v>
      </c>
      <c r="AJ1177" s="766">
        <f t="shared" si="3484"/>
        <v>0</v>
      </c>
      <c r="AK1177" s="766">
        <f t="shared" si="3484"/>
        <v>0</v>
      </c>
      <c r="AL1177" s="766">
        <f t="shared" si="3484"/>
        <v>0</v>
      </c>
      <c r="AM1177" s="766">
        <f t="shared" si="3484"/>
        <v>0</v>
      </c>
      <c r="AN1177" s="766">
        <f t="shared" si="3484"/>
        <v>0</v>
      </c>
      <c r="AO1177" s="766">
        <f t="shared" si="3484"/>
        <v>0</v>
      </c>
      <c r="AP1177" s="766">
        <f t="shared" si="3484"/>
        <v>0</v>
      </c>
      <c r="AQ1177" s="766">
        <f t="shared" si="3484"/>
        <v>0</v>
      </c>
      <c r="AR1177" s="766">
        <f t="shared" si="3484"/>
        <v>0</v>
      </c>
      <c r="AS1177" s="334"/>
    </row>
    <row r="1178" spans="2:45">
      <c r="B1178" s="321" t="s">
        <v>869</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6">
        <f>SUMPRODUCT($J$993:$J$1153,AE993:AE1153)</f>
        <v>0</v>
      </c>
      <c r="AF1178" s="766">
        <f>SUMPRODUCT($J$993:$J$1153,AF993:AF1153)</f>
        <v>0</v>
      </c>
      <c r="AG1178" s="766">
        <f>IF(AG991="kw",SUMPRODUCT($Q$993:$Q$1153,$X$993:$X$1153,AG993:AG1153),SUMPRODUCT($J$993:$J$1153,AG993:AG1153))</f>
        <v>0</v>
      </c>
      <c r="AH1178" s="766">
        <f t="shared" ref="AH1178:AR1178" si="3485">IF(AH991="kw",SUMPRODUCT($Q$993:$Q$1153,$X$993:$X$1153,AH993:AH1153),SUMPRODUCT($J$993:$J$1153,AH993:AH1153))</f>
        <v>0</v>
      </c>
      <c r="AI1178" s="766">
        <f t="shared" si="3485"/>
        <v>0</v>
      </c>
      <c r="AJ1178" s="766">
        <f t="shared" si="3485"/>
        <v>0</v>
      </c>
      <c r="AK1178" s="766">
        <f t="shared" si="3485"/>
        <v>0</v>
      </c>
      <c r="AL1178" s="766">
        <f t="shared" si="3485"/>
        <v>0</v>
      </c>
      <c r="AM1178" s="766">
        <f t="shared" si="3485"/>
        <v>0</v>
      </c>
      <c r="AN1178" s="766">
        <f t="shared" si="3485"/>
        <v>0</v>
      </c>
      <c r="AO1178" s="766">
        <f t="shared" si="3485"/>
        <v>0</v>
      </c>
      <c r="AP1178" s="766">
        <f t="shared" si="3485"/>
        <v>0</v>
      </c>
      <c r="AQ1178" s="766">
        <f t="shared" si="3485"/>
        <v>0</v>
      </c>
      <c r="AR1178" s="766">
        <f t="shared" si="3485"/>
        <v>0</v>
      </c>
      <c r="AS1178" s="334"/>
    </row>
    <row r="1179" spans="2:45">
      <c r="B1179" s="436" t="s">
        <v>870</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67">
        <f>SUMPRODUCT($K$993:$K$1153,AE993:AE1153)</f>
        <v>0</v>
      </c>
      <c r="AF1179" s="767">
        <f>SUMPRODUCT($K$993:$K$1153,AF993:AF1153)</f>
        <v>0</v>
      </c>
      <c r="AG1179" s="767">
        <f>IF(AG991="kw",SUMPRODUCT($Q$993:$Q$1153,$Y$993:$Y$1153,AG993:AG1153),SUMPRODUCT($K$993:$K$1153,AG993:AG1153))</f>
        <v>0</v>
      </c>
      <c r="AH1179" s="767">
        <f t="shared" ref="AH1179:AR1179" si="3486">IF(AH991="kw",SUMPRODUCT($Q$993:$Q$1153,$Y$993:$Y$1153,AH993:AH1153),SUMPRODUCT($K$993:$K$1153,AH993:AH1153))</f>
        <v>0</v>
      </c>
      <c r="AI1179" s="767">
        <f t="shared" si="3486"/>
        <v>0</v>
      </c>
      <c r="AJ1179" s="767">
        <f t="shared" si="3486"/>
        <v>0</v>
      </c>
      <c r="AK1179" s="767">
        <f t="shared" si="3486"/>
        <v>0</v>
      </c>
      <c r="AL1179" s="767">
        <f t="shared" si="3486"/>
        <v>0</v>
      </c>
      <c r="AM1179" s="767">
        <f t="shared" si="3486"/>
        <v>0</v>
      </c>
      <c r="AN1179" s="767">
        <f t="shared" si="3486"/>
        <v>0</v>
      </c>
      <c r="AO1179" s="767">
        <f t="shared" si="3486"/>
        <v>0</v>
      </c>
      <c r="AP1179" s="767">
        <f t="shared" si="3486"/>
        <v>0</v>
      </c>
      <c r="AQ1179" s="767">
        <f t="shared" si="3486"/>
        <v>0</v>
      </c>
      <c r="AR1179" s="767">
        <f t="shared" si="3486"/>
        <v>0</v>
      </c>
      <c r="AS1179" s="382"/>
    </row>
    <row r="1180" spans="2:45" ht="19.5" customHeight="1">
      <c r="B1180" s="364" t="s">
        <v>581</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521</v>
      </c>
    </row>
    <row r="1183" spans="2:45" ht="15.75">
      <c r="B1183" s="277" t="s">
        <v>800</v>
      </c>
      <c r="C1183" s="278"/>
      <c r="D1183" s="579" t="s">
        <v>521</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36" t="s">
        <v>210</v>
      </c>
      <c r="C1184" s="938" t="s">
        <v>33</v>
      </c>
      <c r="D1184" s="281" t="s">
        <v>419</v>
      </c>
      <c r="E1184" s="947" t="s">
        <v>208</v>
      </c>
      <c r="F1184" s="948"/>
      <c r="G1184" s="948"/>
      <c r="H1184" s="948"/>
      <c r="I1184" s="948"/>
      <c r="J1184" s="948"/>
      <c r="K1184" s="948"/>
      <c r="L1184" s="948"/>
      <c r="M1184" s="948"/>
      <c r="N1184" s="948"/>
      <c r="O1184" s="948"/>
      <c r="P1184" s="949"/>
      <c r="Q1184" s="945" t="s">
        <v>212</v>
      </c>
      <c r="R1184" s="281" t="s">
        <v>420</v>
      </c>
      <c r="S1184" s="942" t="s">
        <v>211</v>
      </c>
      <c r="T1184" s="943"/>
      <c r="U1184" s="943"/>
      <c r="V1184" s="943"/>
      <c r="W1184" s="943"/>
      <c r="X1184" s="943"/>
      <c r="Y1184" s="943"/>
      <c r="Z1184" s="943"/>
      <c r="AA1184" s="943"/>
      <c r="AB1184" s="943"/>
      <c r="AC1184" s="943"/>
      <c r="AD1184" s="950"/>
      <c r="AE1184" s="942" t="s">
        <v>241</v>
      </c>
      <c r="AF1184" s="943"/>
      <c r="AG1184" s="943"/>
      <c r="AH1184" s="943"/>
      <c r="AI1184" s="943"/>
      <c r="AJ1184" s="943"/>
      <c r="AK1184" s="943"/>
      <c r="AL1184" s="943"/>
      <c r="AM1184" s="943"/>
      <c r="AN1184" s="943"/>
      <c r="AO1184" s="943"/>
      <c r="AP1184" s="943"/>
      <c r="AQ1184" s="943"/>
      <c r="AR1184" s="943"/>
      <c r="AS1184" s="944"/>
    </row>
    <row r="1185" spans="1:45" ht="65.25" customHeight="1">
      <c r="B1185" s="937"/>
      <c r="C1185" s="939"/>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46"/>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 50 TO 1,499 KW</v>
      </c>
      <c r="AH1185" s="282" t="str">
        <f>'1.  LRAMVA Summary'!$G$53</f>
        <v>GS 1,500 TO 4,999</v>
      </c>
      <c r="AI1185" s="282" t="str">
        <f>'1.  LRAMVA Summary'!$H$53</f>
        <v>Large User</v>
      </c>
      <c r="AJ1185" s="282" t="str">
        <f>'1.  LRAMVA Summary'!$I$53</f>
        <v>Unmetered Scattered Load</v>
      </c>
      <c r="AK1185" s="282" t="str">
        <f>'1.  LRAMVA Summary'!$J$53</f>
        <v>Streetlighting</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499</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t="str">
        <f>'1.  LRAMVA Summary'!$G$54</f>
        <v>KW</v>
      </c>
      <c r="AI1186" s="288" t="str">
        <f>'1.  LRAMVA Summary'!$H$54</f>
        <v>kW</v>
      </c>
      <c r="AJ1186" s="288" t="str">
        <f>'1.  LRAMVA Summary'!$I$54</f>
        <v>kWh</v>
      </c>
      <c r="AK1186" s="288" t="str">
        <f>'1.  LRAMVA Summary'!$J$54</f>
        <v>kW</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hidden="1" customHeight="1" outlineLevel="1">
      <c r="A1187" s="521"/>
      <c r="B1187" s="493" t="s">
        <v>492</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hidden="1"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row>
    <row r="1189" spans="1:45" ht="15" hidden="1" customHeight="1" outlineLevel="1">
      <c r="A1189" s="521"/>
      <c r="B1189" s="291" t="s">
        <v>711</v>
      </c>
      <c r="C1189" s="288" t="s">
        <v>162</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c r="AF1189" s="407"/>
      <c r="AG1189" s="407"/>
      <c r="AH1189" s="407"/>
      <c r="AI1189" s="407"/>
      <c r="AJ1189" s="407"/>
      <c r="AK1189" s="407"/>
      <c r="AL1189" s="407"/>
      <c r="AM1189" s="407"/>
      <c r="AN1189" s="407"/>
      <c r="AO1189" s="407"/>
      <c r="AP1189" s="407"/>
      <c r="AQ1189" s="407"/>
      <c r="AR1189" s="407"/>
      <c r="AS1189" s="294"/>
    </row>
    <row r="1190" spans="1:45" ht="15" hidden="1" customHeight="1" outlineLevel="1">
      <c r="A1190" s="521"/>
      <c r="B1190" s="295"/>
      <c r="C1190" s="296"/>
      <c r="D1190" s="296"/>
      <c r="E1190" s="296"/>
      <c r="F1190" s="296"/>
      <c r="G1190" s="296"/>
      <c r="H1190" s="296"/>
      <c r="I1190" s="296"/>
      <c r="J1190" s="743"/>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hidden="1"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row>
    <row r="1192" spans="1:45" ht="15" hidden="1" customHeight="1" outlineLevel="1">
      <c r="A1192" s="521"/>
      <c r="B1192" s="291" t="s">
        <v>711</v>
      </c>
      <c r="C1192" s="288" t="s">
        <v>162</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c r="AF1192" s="407"/>
      <c r="AG1192" s="407"/>
      <c r="AH1192" s="407"/>
      <c r="AI1192" s="407"/>
      <c r="AJ1192" s="407"/>
      <c r="AK1192" s="407"/>
      <c r="AL1192" s="407"/>
      <c r="AM1192" s="407"/>
      <c r="AN1192" s="407"/>
      <c r="AO1192" s="407"/>
      <c r="AP1192" s="407"/>
      <c r="AQ1192" s="407"/>
      <c r="AR1192" s="407"/>
      <c r="AS1192" s="294"/>
    </row>
    <row r="1193" spans="1:45" ht="15" hidden="1"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row>
    <row r="1195" spans="1:45" ht="15" hidden="1" customHeight="1" outlineLevel="1">
      <c r="A1195" s="521"/>
      <c r="B1195" s="291" t="s">
        <v>711</v>
      </c>
      <c r="C1195" s="288" t="s">
        <v>162</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c r="AF1195" s="407"/>
      <c r="AG1195" s="407"/>
      <c r="AH1195" s="407"/>
      <c r="AI1195" s="407"/>
      <c r="AJ1195" s="407"/>
      <c r="AK1195" s="407"/>
      <c r="AL1195" s="407"/>
      <c r="AM1195" s="407"/>
      <c r="AN1195" s="407"/>
      <c r="AO1195" s="407"/>
      <c r="AP1195" s="407"/>
      <c r="AQ1195" s="407"/>
      <c r="AR1195" s="407"/>
      <c r="AS1195" s="294"/>
    </row>
    <row r="1196" spans="1:45" ht="15" hidden="1"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hidden="1" customHeight="1" outlineLevel="1">
      <c r="A1197" s="521">
        <v>4</v>
      </c>
      <c r="B1197" s="509" t="s">
        <v>656</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row>
    <row r="1198" spans="1:45" ht="15" hidden="1" customHeight="1" outlineLevel="1">
      <c r="A1198" s="521"/>
      <c r="B1198" s="291" t="s">
        <v>711</v>
      </c>
      <c r="C1198" s="288" t="s">
        <v>162</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c r="AF1198" s="407"/>
      <c r="AG1198" s="407"/>
      <c r="AH1198" s="407"/>
      <c r="AI1198" s="407"/>
      <c r="AJ1198" s="407"/>
      <c r="AK1198" s="407"/>
      <c r="AL1198" s="407"/>
      <c r="AM1198" s="407"/>
      <c r="AN1198" s="407"/>
      <c r="AO1198" s="407"/>
      <c r="AP1198" s="407"/>
      <c r="AQ1198" s="407"/>
      <c r="AR1198" s="407"/>
      <c r="AS1198" s="294"/>
    </row>
    <row r="1199" spans="1:45" ht="15" hidden="1"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row>
    <row r="1201" spans="1:45" ht="15" hidden="1" customHeight="1" outlineLevel="1">
      <c r="A1201" s="521"/>
      <c r="B1201" s="291" t="s">
        <v>711</v>
      </c>
      <c r="C1201" s="288" t="s">
        <v>162</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c r="AF1201" s="407"/>
      <c r="AG1201" s="407"/>
      <c r="AH1201" s="407"/>
      <c r="AI1201" s="407"/>
      <c r="AJ1201" s="407"/>
      <c r="AK1201" s="407"/>
      <c r="AL1201" s="407"/>
      <c r="AM1201" s="407"/>
      <c r="AN1201" s="407"/>
      <c r="AO1201" s="407"/>
      <c r="AP1201" s="407"/>
      <c r="AQ1201" s="407"/>
      <c r="AR1201" s="407"/>
      <c r="AS1201" s="294"/>
    </row>
    <row r="1202" spans="1:45" ht="15" hidden="1"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hidden="1" outlineLevel="1">
      <c r="A1203" s="521"/>
      <c r="B1203" s="316" t="s">
        <v>493</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hidden="1"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row>
    <row r="1205" spans="1:45" ht="15" hidden="1" customHeight="1" outlineLevel="1">
      <c r="A1205" s="521"/>
      <c r="B1205" s="291" t="s">
        <v>711</v>
      </c>
      <c r="C1205" s="288" t="s">
        <v>162</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c r="AF1205" s="407"/>
      <c r="AG1205" s="407"/>
      <c r="AH1205" s="407"/>
      <c r="AI1205" s="407"/>
      <c r="AJ1205" s="407"/>
      <c r="AK1205" s="407"/>
      <c r="AL1205" s="407"/>
      <c r="AM1205" s="407"/>
      <c r="AN1205" s="407"/>
      <c r="AO1205" s="407"/>
      <c r="AP1205" s="407"/>
      <c r="AQ1205" s="407"/>
      <c r="AR1205" s="407"/>
      <c r="AS1205" s="308"/>
    </row>
    <row r="1206" spans="1:45" ht="15" hidden="1"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hidden="1"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row>
    <row r="1208" spans="1:45" ht="15" hidden="1" customHeight="1" outlineLevel="1">
      <c r="A1208" s="521"/>
      <c r="B1208" s="291" t="s">
        <v>711</v>
      </c>
      <c r="C1208" s="288" t="s">
        <v>162</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c r="AF1208" s="407"/>
      <c r="AG1208" s="407"/>
      <c r="AH1208" s="407"/>
      <c r="AI1208" s="407"/>
      <c r="AJ1208" s="407"/>
      <c r="AK1208" s="407"/>
      <c r="AL1208" s="407"/>
      <c r="AM1208" s="407"/>
      <c r="AN1208" s="407"/>
      <c r="AO1208" s="407"/>
      <c r="AP1208" s="407"/>
      <c r="AQ1208" s="407"/>
      <c r="AR1208" s="407"/>
      <c r="AS1208" s="308"/>
    </row>
    <row r="1209" spans="1:45" ht="15" hidden="1"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hidden="1"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row>
    <row r="1211" spans="1:45" ht="15" hidden="1" customHeight="1" outlineLevel="1">
      <c r="A1211" s="521"/>
      <c r="B1211" s="291" t="s">
        <v>711</v>
      </c>
      <c r="C1211" s="288" t="s">
        <v>162</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c r="AF1211" s="407"/>
      <c r="AG1211" s="407"/>
      <c r="AH1211" s="407"/>
      <c r="AI1211" s="407"/>
      <c r="AJ1211" s="407"/>
      <c r="AK1211" s="407"/>
      <c r="AL1211" s="407"/>
      <c r="AM1211" s="407"/>
      <c r="AN1211" s="407"/>
      <c r="AO1211" s="407"/>
      <c r="AP1211" s="407"/>
      <c r="AQ1211" s="407"/>
      <c r="AR1211" s="407"/>
      <c r="AS1211" s="308"/>
    </row>
    <row r="1212" spans="1:45" ht="15" hidden="1"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row>
    <row r="1214" spans="1:45" ht="15" hidden="1" customHeight="1" outlineLevel="1">
      <c r="A1214" s="521"/>
      <c r="B1214" s="291" t="s">
        <v>711</v>
      </c>
      <c r="C1214" s="288" t="s">
        <v>162</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c r="AF1214" s="407"/>
      <c r="AG1214" s="407"/>
      <c r="AH1214" s="407"/>
      <c r="AI1214" s="407"/>
      <c r="AJ1214" s="407"/>
      <c r="AK1214" s="407"/>
      <c r="AL1214" s="407"/>
      <c r="AM1214" s="407"/>
      <c r="AN1214" s="407"/>
      <c r="AO1214" s="407"/>
      <c r="AP1214" s="407"/>
      <c r="AQ1214" s="407"/>
      <c r="AR1214" s="407"/>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hidden="1"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row>
    <row r="1217" spans="1:46" ht="15" hidden="1" customHeight="1" outlineLevel="1">
      <c r="A1217" s="521"/>
      <c r="B1217" s="291" t="s">
        <v>711</v>
      </c>
      <c r="C1217" s="288" t="s">
        <v>162</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c r="AF1217" s="407"/>
      <c r="AG1217" s="407"/>
      <c r="AH1217" s="407"/>
      <c r="AI1217" s="407"/>
      <c r="AJ1217" s="407"/>
      <c r="AK1217" s="407"/>
      <c r="AL1217" s="407"/>
      <c r="AM1217" s="407"/>
      <c r="AN1217" s="407"/>
      <c r="AO1217" s="407"/>
      <c r="AP1217" s="407"/>
      <c r="AQ1217" s="407"/>
      <c r="AR1217" s="407"/>
      <c r="AS1217" s="308"/>
    </row>
    <row r="1218" spans="1:46"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hidden="1"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hidden="1"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row>
    <row r="1221" spans="1:46" ht="15" hidden="1" customHeight="1" outlineLevel="1">
      <c r="A1221" s="521"/>
      <c r="B1221" s="291" t="s">
        <v>711</v>
      </c>
      <c r="C1221" s="288" t="s">
        <v>162</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c r="AF1221" s="407"/>
      <c r="AG1221" s="407"/>
      <c r="AH1221" s="407"/>
      <c r="AI1221" s="407"/>
      <c r="AJ1221" s="407"/>
      <c r="AK1221" s="407"/>
      <c r="AL1221" s="407"/>
      <c r="AM1221" s="407"/>
      <c r="AN1221" s="407"/>
      <c r="AO1221" s="407"/>
      <c r="AP1221" s="407"/>
      <c r="AQ1221" s="407"/>
      <c r="AR1221" s="407"/>
      <c r="AS1221" s="294"/>
    </row>
    <row r="1222" spans="1:46" ht="15" hidden="1"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hidden="1"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row>
    <row r="1224" spans="1:46" ht="15" hidden="1" customHeight="1" outlineLevel="1">
      <c r="A1224" s="521"/>
      <c r="B1224" s="291" t="s">
        <v>711</v>
      </c>
      <c r="C1224" s="288" t="s">
        <v>162</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c r="AF1224" s="407"/>
      <c r="AG1224" s="407"/>
      <c r="AH1224" s="407"/>
      <c r="AI1224" s="407"/>
      <c r="AJ1224" s="407"/>
      <c r="AK1224" s="407"/>
      <c r="AL1224" s="407"/>
      <c r="AM1224" s="407"/>
      <c r="AN1224" s="407"/>
      <c r="AO1224" s="407"/>
      <c r="AP1224" s="407"/>
      <c r="AQ1224" s="407"/>
      <c r="AR1224" s="407"/>
      <c r="AS1224" s="294"/>
    </row>
    <row r="1225" spans="1:46"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hidden="1"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row>
    <row r="1227" spans="1:46" ht="15" hidden="1" customHeight="1" outlineLevel="1">
      <c r="A1227" s="521"/>
      <c r="B1227" s="291" t="s">
        <v>711</v>
      </c>
      <c r="C1227" s="288" t="s">
        <v>162</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c r="AF1227" s="407"/>
      <c r="AG1227" s="407"/>
      <c r="AH1227" s="407"/>
      <c r="AI1227" s="407"/>
      <c r="AJ1227" s="407"/>
      <c r="AK1227" s="407"/>
      <c r="AL1227" s="407"/>
      <c r="AM1227" s="407"/>
      <c r="AN1227" s="407"/>
      <c r="AO1227" s="407"/>
      <c r="AP1227" s="407"/>
      <c r="AQ1227" s="407"/>
      <c r="AR1227" s="407"/>
      <c r="AS1227" s="303"/>
    </row>
    <row r="1228" spans="1:46"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hidden="1"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hidden="1"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row>
    <row r="1231" spans="1:46" ht="15" hidden="1" customHeight="1" outlineLevel="1">
      <c r="A1231" s="521"/>
      <c r="B1231" s="291" t="s">
        <v>711</v>
      </c>
      <c r="C1231" s="288" t="s">
        <v>162</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c r="AF1231" s="407"/>
      <c r="AG1231" s="407"/>
      <c r="AH1231" s="407"/>
      <c r="AI1231" s="407"/>
      <c r="AJ1231" s="407"/>
      <c r="AK1231" s="407"/>
      <c r="AL1231" s="407"/>
      <c r="AM1231" s="407"/>
      <c r="AN1231" s="407"/>
      <c r="AO1231" s="407"/>
      <c r="AP1231" s="407"/>
      <c r="AQ1231" s="407"/>
      <c r="AR1231" s="407"/>
      <c r="AS1231" s="294"/>
    </row>
    <row r="1232" spans="1:46" ht="15" hidden="1"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6"/>
    </row>
    <row r="1233" spans="1:46" s="306" customFormat="1" ht="15.75" hidden="1" outlineLevel="1">
      <c r="A1233" s="521"/>
      <c r="B1233" s="285" t="s">
        <v>485</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7"/>
    </row>
    <row r="1234" spans="1:46" hidden="1" outlineLevel="1">
      <c r="A1234" s="521">
        <v>15</v>
      </c>
      <c r="B1234" s="291" t="s">
        <v>490</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8"/>
      <c r="AT1234" s="616"/>
    </row>
    <row r="1235" spans="1:46" hidden="1" outlineLevel="1">
      <c r="A1235" s="521"/>
      <c r="B1235" s="291" t="s">
        <v>711</v>
      </c>
      <c r="C1235" s="288" t="s">
        <v>162</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c r="AF1235" s="407"/>
      <c r="AG1235" s="407"/>
      <c r="AH1235" s="407"/>
      <c r="AI1235" s="407"/>
      <c r="AJ1235" s="407"/>
      <c r="AK1235" s="407"/>
      <c r="AL1235" s="407"/>
      <c r="AM1235" s="407"/>
      <c r="AN1235" s="407"/>
      <c r="AO1235" s="407"/>
      <c r="AP1235" s="407"/>
      <c r="AQ1235" s="407"/>
      <c r="AR1235" s="407"/>
      <c r="AS1235" s="294"/>
    </row>
    <row r="1236" spans="1:46" hidden="1"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hidden="1" outlineLevel="1">
      <c r="A1237" s="521">
        <v>16</v>
      </c>
      <c r="B1237" s="321" t="s">
        <v>486</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row>
    <row r="1238" spans="1:46" s="280" customFormat="1" hidden="1" outlineLevel="1">
      <c r="A1238" s="521"/>
      <c r="B1238" s="291" t="s">
        <v>711</v>
      </c>
      <c r="C1238" s="288" t="s">
        <v>162</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c r="AF1238" s="407"/>
      <c r="AG1238" s="407"/>
      <c r="AH1238" s="407"/>
      <c r="AI1238" s="407"/>
      <c r="AJ1238" s="407"/>
      <c r="AK1238" s="407"/>
      <c r="AL1238" s="407"/>
      <c r="AM1238" s="407"/>
      <c r="AN1238" s="407"/>
      <c r="AO1238" s="407"/>
      <c r="AP1238" s="407"/>
      <c r="AQ1238" s="407"/>
      <c r="AR1238" s="407"/>
      <c r="AS1238" s="294"/>
    </row>
    <row r="1239" spans="1:46" s="280" customFormat="1" hidden="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hidden="1" outlineLevel="1">
      <c r="A1240" s="521"/>
      <c r="B1240" s="508" t="s">
        <v>491</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hidden="1"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row>
    <row r="1242" spans="1:46" hidden="1" outlineLevel="1">
      <c r="A1242" s="521"/>
      <c r="B1242" s="291" t="s">
        <v>711</v>
      </c>
      <c r="C1242" s="288" t="s">
        <v>162</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c r="AF1242" s="407"/>
      <c r="AG1242" s="407"/>
      <c r="AH1242" s="407"/>
      <c r="AI1242" s="407"/>
      <c r="AJ1242" s="407"/>
      <c r="AK1242" s="407"/>
      <c r="AL1242" s="407"/>
      <c r="AM1242" s="407"/>
      <c r="AN1242" s="407"/>
      <c r="AO1242" s="407"/>
      <c r="AP1242" s="407"/>
      <c r="AQ1242" s="407"/>
      <c r="AR1242" s="407"/>
      <c r="AS1242" s="303"/>
    </row>
    <row r="1243" spans="1:46" hidden="1"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hidden="1"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row>
    <row r="1245" spans="1:46" hidden="1" outlineLevel="1">
      <c r="A1245" s="521"/>
      <c r="B1245" s="291" t="s">
        <v>711</v>
      </c>
      <c r="C1245" s="288" t="s">
        <v>162</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c r="AF1245" s="407"/>
      <c r="AG1245" s="407"/>
      <c r="AH1245" s="407"/>
      <c r="AI1245" s="407"/>
      <c r="AJ1245" s="407"/>
      <c r="AK1245" s="407"/>
      <c r="AL1245" s="407"/>
      <c r="AM1245" s="407"/>
      <c r="AN1245" s="407"/>
      <c r="AO1245" s="407"/>
      <c r="AP1245" s="407"/>
      <c r="AQ1245" s="407"/>
      <c r="AR1245" s="407"/>
      <c r="AS1245" s="303"/>
    </row>
    <row r="1246" spans="1:46" hidden="1"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hidden="1"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row>
    <row r="1248" spans="1:46" hidden="1" outlineLevel="1">
      <c r="A1248" s="521"/>
      <c r="B1248" s="291" t="s">
        <v>711</v>
      </c>
      <c r="C1248" s="288" t="s">
        <v>162</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c r="AF1248" s="407"/>
      <c r="AG1248" s="407"/>
      <c r="AH1248" s="407"/>
      <c r="AI1248" s="407"/>
      <c r="AJ1248" s="407"/>
      <c r="AK1248" s="407"/>
      <c r="AL1248" s="407"/>
      <c r="AM1248" s="407"/>
      <c r="AN1248" s="407"/>
      <c r="AO1248" s="407"/>
      <c r="AP1248" s="407"/>
      <c r="AQ1248" s="407"/>
      <c r="AR1248" s="407"/>
      <c r="AS1248" s="294"/>
    </row>
    <row r="1249" spans="1:4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hidden="1"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row>
    <row r="1251" spans="1:45" hidden="1" outlineLevel="1">
      <c r="A1251" s="521"/>
      <c r="B1251" s="291" t="s">
        <v>711</v>
      </c>
      <c r="C1251" s="288" t="s">
        <v>162</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c r="AF1251" s="407"/>
      <c r="AG1251" s="407"/>
      <c r="AH1251" s="407"/>
      <c r="AI1251" s="407"/>
      <c r="AJ1251" s="407"/>
      <c r="AK1251" s="407"/>
      <c r="AL1251" s="407"/>
      <c r="AM1251" s="407"/>
      <c r="AN1251" s="407"/>
      <c r="AO1251" s="407"/>
      <c r="AP1251" s="407"/>
      <c r="AQ1251" s="407"/>
      <c r="AR1251" s="407"/>
      <c r="AS1251" s="303"/>
    </row>
    <row r="1252" spans="1:45" ht="15.75" hidden="1"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hidden="1" outlineLevel="1">
      <c r="A1253" s="521"/>
      <c r="B1253" s="507" t="s">
        <v>498</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hidden="1" outlineLevel="1">
      <c r="A1254" s="521"/>
      <c r="B1254" s="493" t="s">
        <v>494</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hidden="1"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row>
    <row r="1256" spans="1:45" ht="15" hidden="1" customHeight="1" outlineLevel="1">
      <c r="A1256" s="521"/>
      <c r="B1256" s="291" t="s">
        <v>711</v>
      </c>
      <c r="C1256" s="288" t="s">
        <v>162</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c r="AF1256" s="407"/>
      <c r="AG1256" s="407"/>
      <c r="AH1256" s="407"/>
      <c r="AI1256" s="407"/>
      <c r="AJ1256" s="407"/>
      <c r="AK1256" s="407"/>
      <c r="AL1256" s="407"/>
      <c r="AM1256" s="407"/>
      <c r="AN1256" s="407"/>
      <c r="AO1256" s="407"/>
      <c r="AP1256" s="407"/>
      <c r="AQ1256" s="407"/>
      <c r="AR1256" s="407"/>
      <c r="AS1256" s="303"/>
    </row>
    <row r="1257" spans="1:45" ht="15" hidden="1"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row>
    <row r="1259" spans="1:45" ht="15" hidden="1" customHeight="1" outlineLevel="1">
      <c r="A1259" s="521"/>
      <c r="B1259" s="291" t="s">
        <v>711</v>
      </c>
      <c r="C1259" s="288" t="s">
        <v>162</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c r="AF1259" s="407"/>
      <c r="AG1259" s="407"/>
      <c r="AH1259" s="407"/>
      <c r="AI1259" s="407"/>
      <c r="AJ1259" s="407"/>
      <c r="AK1259" s="407"/>
      <c r="AL1259" s="407"/>
      <c r="AM1259" s="407"/>
      <c r="AN1259" s="407"/>
      <c r="AO1259" s="407"/>
      <c r="AP1259" s="407"/>
      <c r="AQ1259" s="407"/>
      <c r="AR1259" s="407"/>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row>
    <row r="1262" spans="1:45" ht="15" hidden="1" customHeight="1" outlineLevel="1">
      <c r="A1262" s="521"/>
      <c r="B1262" s="291" t="s">
        <v>711</v>
      </c>
      <c r="C1262" s="288" t="s">
        <v>162</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c r="AF1262" s="407"/>
      <c r="AG1262" s="407"/>
      <c r="AH1262" s="407"/>
      <c r="AI1262" s="407"/>
      <c r="AJ1262" s="407"/>
      <c r="AK1262" s="407"/>
      <c r="AL1262" s="407"/>
      <c r="AM1262" s="407"/>
      <c r="AN1262" s="407"/>
      <c r="AO1262" s="407"/>
      <c r="AP1262" s="407"/>
      <c r="AQ1262" s="407"/>
      <c r="AR1262" s="407"/>
      <c r="AS1262" s="303"/>
    </row>
    <row r="1263" spans="1:45" ht="15" hidden="1"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row>
    <row r="1265" spans="1:45" ht="15" hidden="1" customHeight="1" outlineLevel="1">
      <c r="A1265" s="521"/>
      <c r="B1265" s="291" t="s">
        <v>711</v>
      </c>
      <c r="C1265" s="288" t="s">
        <v>162</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c r="AF1265" s="407"/>
      <c r="AG1265" s="407"/>
      <c r="AH1265" s="407"/>
      <c r="AI1265" s="407"/>
      <c r="AJ1265" s="407"/>
      <c r="AK1265" s="407"/>
      <c r="AL1265" s="407"/>
      <c r="AM1265" s="407"/>
      <c r="AN1265" s="407"/>
      <c r="AO1265" s="407"/>
      <c r="AP1265" s="407"/>
      <c r="AQ1265" s="407"/>
      <c r="AR1265" s="407"/>
      <c r="AS1265" s="303"/>
    </row>
    <row r="1266" spans="1:45" ht="15" hidden="1"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c r="B1267" s="285" t="s">
        <v>495</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row>
    <row r="1269" spans="1:45" ht="15" hidden="1" customHeight="1" outlineLevel="1">
      <c r="A1269" s="521"/>
      <c r="B1269" s="291" t="s">
        <v>711</v>
      </c>
      <c r="C1269" s="288" t="s">
        <v>162</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c r="AF1269" s="407"/>
      <c r="AG1269" s="407"/>
      <c r="AH1269" s="407"/>
      <c r="AI1269" s="407"/>
      <c r="AJ1269" s="407"/>
      <c r="AK1269" s="407"/>
      <c r="AL1269" s="407"/>
      <c r="AM1269" s="407"/>
      <c r="AN1269" s="407"/>
      <c r="AO1269" s="407"/>
      <c r="AP1269" s="407"/>
      <c r="AQ1269" s="407"/>
      <c r="AR1269" s="407"/>
      <c r="AS1269" s="303"/>
    </row>
    <row r="1270" spans="1:45" ht="15" hidden="1"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row>
    <row r="1272" spans="1:45" ht="15" hidden="1" customHeight="1" outlineLevel="1">
      <c r="A1272" s="521"/>
      <c r="B1272" s="291" t="s">
        <v>711</v>
      </c>
      <c r="C1272" s="288" t="s">
        <v>162</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c r="AF1272" s="407"/>
      <c r="AG1272" s="407"/>
      <c r="AH1272" s="407"/>
      <c r="AI1272" s="407"/>
      <c r="AJ1272" s="407"/>
      <c r="AK1272" s="407"/>
      <c r="AL1272" s="407"/>
      <c r="AM1272" s="407"/>
      <c r="AN1272" s="407"/>
      <c r="AO1272" s="407"/>
      <c r="AP1272" s="407"/>
      <c r="AQ1272" s="407"/>
      <c r="AR1272" s="407"/>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row>
    <row r="1275" spans="1:45" ht="15" hidden="1" customHeight="1" outlineLevel="1">
      <c r="A1275" s="521"/>
      <c r="B1275" s="291" t="s">
        <v>711</v>
      </c>
      <c r="C1275" s="288" t="s">
        <v>162</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c r="AF1275" s="407"/>
      <c r="AG1275" s="407"/>
      <c r="AH1275" s="407"/>
      <c r="AI1275" s="407"/>
      <c r="AJ1275" s="407"/>
      <c r="AK1275" s="407"/>
      <c r="AL1275" s="407"/>
      <c r="AM1275" s="407"/>
      <c r="AN1275" s="407"/>
      <c r="AO1275" s="407"/>
      <c r="AP1275" s="407"/>
      <c r="AQ1275" s="407"/>
      <c r="AR1275" s="407"/>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row>
    <row r="1278" spans="1:45" ht="15" hidden="1" customHeight="1" outlineLevel="1">
      <c r="A1278" s="521"/>
      <c r="B1278" s="291" t="s">
        <v>711</v>
      </c>
      <c r="C1278" s="288" t="s">
        <v>162</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c r="AF1278" s="407"/>
      <c r="AG1278" s="407"/>
      <c r="AH1278" s="407"/>
      <c r="AI1278" s="407"/>
      <c r="AJ1278" s="407"/>
      <c r="AK1278" s="407"/>
      <c r="AL1278" s="407"/>
      <c r="AM1278" s="407"/>
      <c r="AN1278" s="407"/>
      <c r="AO1278" s="407"/>
      <c r="AP1278" s="407"/>
      <c r="AQ1278" s="407"/>
      <c r="AR1278" s="407"/>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row>
    <row r="1281" spans="1:45" ht="15" hidden="1" customHeight="1" outlineLevel="1">
      <c r="A1281" s="521"/>
      <c r="B1281" s="291" t="s">
        <v>711</v>
      </c>
      <c r="C1281" s="288" t="s">
        <v>162</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c r="AF1281" s="407"/>
      <c r="AG1281" s="407"/>
      <c r="AH1281" s="407"/>
      <c r="AI1281" s="407"/>
      <c r="AJ1281" s="407"/>
      <c r="AK1281" s="407"/>
      <c r="AL1281" s="407"/>
      <c r="AM1281" s="407"/>
      <c r="AN1281" s="407"/>
      <c r="AO1281" s="407"/>
      <c r="AP1281" s="407"/>
      <c r="AQ1281" s="407"/>
      <c r="AR1281" s="407"/>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row>
    <row r="1284" spans="1:45" ht="15" hidden="1" customHeight="1" outlineLevel="1">
      <c r="A1284" s="521"/>
      <c r="B1284" s="291" t="s">
        <v>711</v>
      </c>
      <c r="C1284" s="288" t="s">
        <v>162</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c r="AF1284" s="407"/>
      <c r="AG1284" s="407"/>
      <c r="AH1284" s="407"/>
      <c r="AI1284" s="407"/>
      <c r="AJ1284" s="407"/>
      <c r="AK1284" s="407"/>
      <c r="AL1284" s="407"/>
      <c r="AM1284" s="407"/>
      <c r="AN1284" s="407"/>
      <c r="AO1284" s="407"/>
      <c r="AP1284" s="407"/>
      <c r="AQ1284" s="407"/>
      <c r="AR1284" s="407"/>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row>
    <row r="1287" spans="1:45" ht="15" hidden="1" customHeight="1" outlineLevel="1">
      <c r="A1287" s="521"/>
      <c r="B1287" s="291" t="s">
        <v>711</v>
      </c>
      <c r="C1287" s="288" t="s">
        <v>162</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c r="AF1287" s="407"/>
      <c r="AG1287" s="407"/>
      <c r="AH1287" s="407"/>
      <c r="AI1287" s="407"/>
      <c r="AJ1287" s="407"/>
      <c r="AK1287" s="407"/>
      <c r="AL1287" s="407"/>
      <c r="AM1287" s="407"/>
      <c r="AN1287" s="407"/>
      <c r="AO1287" s="407"/>
      <c r="AP1287" s="407"/>
      <c r="AQ1287" s="407"/>
      <c r="AR1287" s="407"/>
      <c r="AS1287" s="303"/>
    </row>
    <row r="1288" spans="1:45" ht="15" hidden="1"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row>
    <row r="1290" spans="1:45" ht="15" hidden="1" customHeight="1" outlineLevel="1">
      <c r="A1290" s="521"/>
      <c r="B1290" s="291" t="s">
        <v>711</v>
      </c>
      <c r="C1290" s="288" t="s">
        <v>162</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c r="AF1290" s="407"/>
      <c r="AG1290" s="407"/>
      <c r="AH1290" s="407"/>
      <c r="AI1290" s="407"/>
      <c r="AJ1290" s="407"/>
      <c r="AK1290" s="407"/>
      <c r="AL1290" s="407"/>
      <c r="AM1290" s="407"/>
      <c r="AN1290" s="407"/>
      <c r="AO1290" s="407"/>
      <c r="AP1290" s="407"/>
      <c r="AQ1290" s="407"/>
      <c r="AR1290" s="407"/>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c r="B1292" s="285" t="s">
        <v>496</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row>
    <row r="1294" spans="1:45" ht="15" hidden="1" customHeight="1" outlineLevel="1">
      <c r="A1294" s="521"/>
      <c r="B1294" s="291" t="s">
        <v>711</v>
      </c>
      <c r="C1294" s="288" t="s">
        <v>162</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c r="AF1294" s="407"/>
      <c r="AG1294" s="407"/>
      <c r="AH1294" s="407"/>
      <c r="AI1294" s="407"/>
      <c r="AJ1294" s="407"/>
      <c r="AK1294" s="407"/>
      <c r="AL1294" s="407"/>
      <c r="AM1294" s="407"/>
      <c r="AN1294" s="407"/>
      <c r="AO1294" s="407"/>
      <c r="AP1294" s="407"/>
      <c r="AQ1294" s="407"/>
      <c r="AR1294" s="407"/>
      <c r="AS1294" s="303"/>
    </row>
    <row r="1295" spans="1:45" ht="15" hidden="1"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row>
    <row r="1297" spans="1:45" ht="15" hidden="1" customHeight="1" outlineLevel="1">
      <c r="A1297" s="521"/>
      <c r="B1297" s="291" t="s">
        <v>711</v>
      </c>
      <c r="C1297" s="288" t="s">
        <v>162</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c r="AF1297" s="407"/>
      <c r="AG1297" s="407"/>
      <c r="AH1297" s="407"/>
      <c r="AI1297" s="407"/>
      <c r="AJ1297" s="407"/>
      <c r="AK1297" s="407"/>
      <c r="AL1297" s="407"/>
      <c r="AM1297" s="407"/>
      <c r="AN1297" s="407"/>
      <c r="AO1297" s="407"/>
      <c r="AP1297" s="407"/>
      <c r="AQ1297" s="407"/>
      <c r="AR1297" s="407"/>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row>
    <row r="1300" spans="1:45" ht="15" hidden="1" customHeight="1" outlineLevel="1">
      <c r="A1300" s="521"/>
      <c r="B1300" s="291" t="s">
        <v>711</v>
      </c>
      <c r="C1300" s="288" t="s">
        <v>162</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c r="AF1300" s="407"/>
      <c r="AG1300" s="407"/>
      <c r="AH1300" s="407"/>
      <c r="AI1300" s="407"/>
      <c r="AJ1300" s="407"/>
      <c r="AK1300" s="407"/>
      <c r="AL1300" s="407"/>
      <c r="AM1300" s="407"/>
      <c r="AN1300" s="407"/>
      <c r="AO1300" s="407"/>
      <c r="AP1300" s="407"/>
      <c r="AQ1300" s="407"/>
      <c r="AR1300" s="407"/>
      <c r="AS1300" s="303"/>
    </row>
    <row r="1301" spans="1:45" ht="15" hidden="1"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c r="B1302" s="285" t="s">
        <v>497</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hidden="1"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row>
    <row r="1304" spans="1:45" ht="15" hidden="1" customHeight="1" outlineLevel="1">
      <c r="A1304" s="521"/>
      <c r="B1304" s="291" t="s">
        <v>711</v>
      </c>
      <c r="C1304" s="288" t="s">
        <v>162</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c r="AF1304" s="407"/>
      <c r="AG1304" s="407"/>
      <c r="AH1304" s="407"/>
      <c r="AI1304" s="407"/>
      <c r="AJ1304" s="407"/>
      <c r="AK1304" s="407"/>
      <c r="AL1304" s="407"/>
      <c r="AM1304" s="407"/>
      <c r="AN1304" s="407"/>
      <c r="AO1304" s="407"/>
      <c r="AP1304" s="407"/>
      <c r="AQ1304" s="407"/>
      <c r="AR1304" s="407"/>
      <c r="AS1304" s="303"/>
    </row>
    <row r="1305" spans="1:45" ht="15" hidden="1"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row>
    <row r="1307" spans="1:45" ht="15" hidden="1" customHeight="1" outlineLevel="1">
      <c r="A1307" s="521"/>
      <c r="B1307" s="291" t="s">
        <v>711</v>
      </c>
      <c r="C1307" s="288" t="s">
        <v>162</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c r="AF1307" s="407"/>
      <c r="AG1307" s="407"/>
      <c r="AH1307" s="407"/>
      <c r="AI1307" s="407"/>
      <c r="AJ1307" s="407"/>
      <c r="AK1307" s="407"/>
      <c r="AL1307" s="407"/>
      <c r="AM1307" s="407"/>
      <c r="AN1307" s="407"/>
      <c r="AO1307" s="407"/>
      <c r="AP1307" s="407"/>
      <c r="AQ1307" s="407"/>
      <c r="AR1307" s="407"/>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row>
    <row r="1310" spans="1:45" ht="15" hidden="1" customHeight="1" outlineLevel="1">
      <c r="A1310" s="521"/>
      <c r="B1310" s="291" t="s">
        <v>711</v>
      </c>
      <c r="C1310" s="288" t="s">
        <v>162</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c r="AF1310" s="407"/>
      <c r="AG1310" s="407"/>
      <c r="AH1310" s="407"/>
      <c r="AI1310" s="407"/>
      <c r="AJ1310" s="407"/>
      <c r="AK1310" s="407"/>
      <c r="AL1310" s="407"/>
      <c r="AM1310" s="407"/>
      <c r="AN1310" s="407"/>
      <c r="AO1310" s="407"/>
      <c r="AP1310" s="407"/>
      <c r="AQ1310" s="407"/>
      <c r="AR1310" s="407"/>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row>
    <row r="1313" spans="1:45" ht="15" hidden="1" customHeight="1" outlineLevel="1">
      <c r="A1313" s="521"/>
      <c r="B1313" s="291" t="s">
        <v>711</v>
      </c>
      <c r="C1313" s="288" t="s">
        <v>162</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c r="AF1313" s="407"/>
      <c r="AG1313" s="407"/>
      <c r="AH1313" s="407"/>
      <c r="AI1313" s="407"/>
      <c r="AJ1313" s="407"/>
      <c r="AK1313" s="407"/>
      <c r="AL1313" s="407"/>
      <c r="AM1313" s="407"/>
      <c r="AN1313" s="407"/>
      <c r="AO1313" s="407"/>
      <c r="AP1313" s="407"/>
      <c r="AQ1313" s="407"/>
      <c r="AR1313" s="407"/>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row>
    <row r="1316" spans="1:45" ht="15" hidden="1" customHeight="1" outlineLevel="1">
      <c r="A1316" s="521"/>
      <c r="B1316" s="291" t="s">
        <v>711</v>
      </c>
      <c r="C1316" s="288" t="s">
        <v>162</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c r="AF1316" s="407"/>
      <c r="AG1316" s="407"/>
      <c r="AH1316" s="407"/>
      <c r="AI1316" s="407"/>
      <c r="AJ1316" s="407"/>
      <c r="AK1316" s="407"/>
      <c r="AL1316" s="407"/>
      <c r="AM1316" s="407"/>
      <c r="AN1316" s="407"/>
      <c r="AO1316" s="407"/>
      <c r="AP1316" s="407"/>
      <c r="AQ1316" s="407"/>
      <c r="AR1316" s="407"/>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hidden="1"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row>
    <row r="1319" spans="1:45" ht="15" hidden="1" customHeight="1" outlineLevel="1">
      <c r="A1319" s="521"/>
      <c r="B1319" s="291" t="s">
        <v>711</v>
      </c>
      <c r="C1319" s="288" t="s">
        <v>162</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c r="AF1319" s="407"/>
      <c r="AG1319" s="407"/>
      <c r="AH1319" s="407"/>
      <c r="AI1319" s="407"/>
      <c r="AJ1319" s="407"/>
      <c r="AK1319" s="407"/>
      <c r="AL1319" s="407"/>
      <c r="AM1319" s="407"/>
      <c r="AN1319" s="407"/>
      <c r="AO1319" s="407"/>
      <c r="AP1319" s="407"/>
      <c r="AQ1319" s="407"/>
      <c r="AR1319" s="407"/>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row>
    <row r="1322" spans="1:45" ht="15" hidden="1" customHeight="1" outlineLevel="1">
      <c r="A1322" s="521"/>
      <c r="B1322" s="291" t="s">
        <v>711</v>
      </c>
      <c r="C1322" s="288" t="s">
        <v>162</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c r="AF1322" s="407"/>
      <c r="AG1322" s="407"/>
      <c r="AH1322" s="407"/>
      <c r="AI1322" s="407"/>
      <c r="AJ1322" s="407"/>
      <c r="AK1322" s="407"/>
      <c r="AL1322" s="407"/>
      <c r="AM1322" s="407"/>
      <c r="AN1322" s="407"/>
      <c r="AO1322" s="407"/>
      <c r="AP1322" s="407"/>
      <c r="AQ1322" s="407"/>
      <c r="AR1322" s="407"/>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hidden="1"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row>
    <row r="1325" spans="1:45" ht="15" hidden="1" customHeight="1" outlineLevel="1">
      <c r="A1325" s="521"/>
      <c r="B1325" s="291" t="s">
        <v>711</v>
      </c>
      <c r="C1325" s="288" t="s">
        <v>162</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c r="AF1325" s="407"/>
      <c r="AG1325" s="407"/>
      <c r="AH1325" s="407"/>
      <c r="AI1325" s="407"/>
      <c r="AJ1325" s="407"/>
      <c r="AK1325" s="407"/>
      <c r="AL1325" s="407"/>
      <c r="AM1325" s="407"/>
      <c r="AN1325" s="407"/>
      <c r="AO1325" s="407"/>
      <c r="AP1325" s="407"/>
      <c r="AQ1325" s="407"/>
      <c r="AR1325" s="407"/>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hidden="1"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row>
    <row r="1328" spans="1:45" ht="15" hidden="1" customHeight="1" outlineLevel="1">
      <c r="A1328" s="521"/>
      <c r="B1328" s="291" t="s">
        <v>711</v>
      </c>
      <c r="C1328" s="288" t="s">
        <v>162</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c r="AF1328" s="407"/>
      <c r="AG1328" s="407"/>
      <c r="AH1328" s="407"/>
      <c r="AI1328" s="407"/>
      <c r="AJ1328" s="407"/>
      <c r="AK1328" s="407"/>
      <c r="AL1328" s="407"/>
      <c r="AM1328" s="407"/>
      <c r="AN1328" s="407"/>
      <c r="AO1328" s="407"/>
      <c r="AP1328" s="407"/>
      <c r="AQ1328" s="407"/>
      <c r="AR1328" s="407"/>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450000000000003" hidden="1"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row>
    <row r="1331" spans="1:45" ht="15" hidden="1" customHeight="1" outlineLevel="1">
      <c r="A1331" s="521"/>
      <c r="B1331" s="291" t="s">
        <v>711</v>
      </c>
      <c r="C1331" s="288" t="s">
        <v>162</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c r="AF1331" s="407"/>
      <c r="AG1331" s="407"/>
      <c r="AH1331" s="407"/>
      <c r="AI1331" s="407"/>
      <c r="AJ1331" s="407"/>
      <c r="AK1331" s="407"/>
      <c r="AL1331" s="407"/>
      <c r="AM1331" s="407"/>
      <c r="AN1331" s="407"/>
      <c r="AO1331" s="407"/>
      <c r="AP1331" s="407"/>
      <c r="AQ1331" s="407"/>
      <c r="AR1331" s="407"/>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hidden="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row>
    <row r="1334" spans="1:45" ht="15" hidden="1" customHeight="1" outlineLevel="1">
      <c r="A1334" s="521"/>
      <c r="B1334" s="291" t="s">
        <v>711</v>
      </c>
      <c r="C1334" s="288" t="s">
        <v>162</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c r="AF1334" s="407"/>
      <c r="AG1334" s="407"/>
      <c r="AH1334" s="407"/>
      <c r="AI1334" s="407"/>
      <c r="AJ1334" s="407"/>
      <c r="AK1334" s="407"/>
      <c r="AL1334" s="407"/>
      <c r="AM1334" s="407"/>
      <c r="AN1334" s="407"/>
      <c r="AO1334" s="407"/>
      <c r="AP1334" s="407"/>
      <c r="AQ1334" s="407"/>
      <c r="AR1334" s="407"/>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450000000000003" hidden="1"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row>
    <row r="1337" spans="1:45" ht="15" hidden="1" customHeight="1" outlineLevel="1">
      <c r="A1337" s="521"/>
      <c r="B1337" s="291" t="s">
        <v>711</v>
      </c>
      <c r="C1337" s="288" t="s">
        <v>162</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c r="AF1337" s="407"/>
      <c r="AG1337" s="407"/>
      <c r="AH1337" s="407"/>
      <c r="AI1337" s="407"/>
      <c r="AJ1337" s="407"/>
      <c r="AK1337" s="407"/>
      <c r="AL1337" s="407"/>
      <c r="AM1337" s="407"/>
      <c r="AN1337" s="407"/>
      <c r="AO1337" s="407"/>
      <c r="AP1337" s="407"/>
      <c r="AQ1337" s="407"/>
      <c r="AR1337" s="407"/>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hidden="1"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row>
    <row r="1340" spans="1:45" ht="15" hidden="1" customHeight="1" outlineLevel="1">
      <c r="A1340" s="521"/>
      <c r="B1340" s="291" t="s">
        <v>711</v>
      </c>
      <c r="C1340" s="288" t="s">
        <v>162</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c r="AF1340" s="407"/>
      <c r="AG1340" s="407"/>
      <c r="AH1340" s="407"/>
      <c r="AI1340" s="407"/>
      <c r="AJ1340" s="407"/>
      <c r="AK1340" s="407"/>
      <c r="AL1340" s="407"/>
      <c r="AM1340" s="407"/>
      <c r="AN1340" s="407"/>
      <c r="AO1340" s="407"/>
      <c r="AP1340" s="407"/>
      <c r="AQ1340" s="407"/>
      <c r="AR1340" s="407"/>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hidden="1" customHeight="1" outlineLevel="1">
      <c r="A1342" s="521">
        <v>49</v>
      </c>
      <c r="B1342" s="509" t="s">
        <v>31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row>
    <row r="1343" spans="1:45" ht="15" hidden="1" customHeight="1" outlineLevel="1">
      <c r="A1343" s="521"/>
      <c r="B1343" s="291" t="s">
        <v>711</v>
      </c>
      <c r="C1343" s="288" t="s">
        <v>162</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c r="AF1343" s="407"/>
      <c r="AG1343" s="407"/>
      <c r="AH1343" s="407"/>
      <c r="AI1343" s="407"/>
      <c r="AJ1343" s="407"/>
      <c r="AK1343" s="407"/>
      <c r="AL1343" s="407"/>
      <c r="AM1343" s="407"/>
      <c r="AN1343" s="407"/>
      <c r="AO1343" s="407"/>
      <c r="AP1343" s="407"/>
      <c r="AQ1343" s="407"/>
      <c r="AR1343" s="407"/>
      <c r="AS1343" s="303"/>
    </row>
    <row r="1344" spans="1:45" hidden="1" outlineLevel="1">
      <c r="A1344" s="521"/>
      <c r="AS1344" s="755"/>
    </row>
    <row r="1345" spans="1:45" ht="15.75" hidden="1" outlineLevel="1">
      <c r="A1345" s="521"/>
      <c r="B1345" s="759" t="s">
        <v>922</v>
      </c>
      <c r="AS1345" s="755"/>
    </row>
    <row r="1346" spans="1:45" hidden="1" outlineLevel="1">
      <c r="A1346" s="521">
        <v>50</v>
      </c>
      <c r="AS1346" s="755"/>
    </row>
    <row r="1347" spans="1:45" ht="15.75" hidden="1" outlineLevel="1">
      <c r="A1347" s="521"/>
      <c r="B1347" s="424" t="s">
        <v>921</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row>
    <row r="1348" spans="1:45" hidden="1" outlineLevel="1">
      <c r="A1348" s="521"/>
      <c r="B1348" s="291" t="s">
        <v>711</v>
      </c>
      <c r="C1348" s="288" t="s">
        <v>162</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c r="AF1348" s="407"/>
      <c r="AG1348" s="407"/>
      <c r="AH1348" s="407"/>
      <c r="AI1348" s="407"/>
      <c r="AJ1348" s="407"/>
      <c r="AK1348" s="407"/>
      <c r="AL1348" s="407"/>
      <c r="AM1348" s="407"/>
      <c r="AN1348" s="407"/>
      <c r="AO1348" s="407"/>
      <c r="AP1348" s="407"/>
      <c r="AQ1348" s="407"/>
      <c r="AR1348" s="407"/>
      <c r="AS1348" s="303"/>
    </row>
    <row r="1349" spans="1:45" ht="15" hidden="1"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ollapsed="1">
      <c r="B1350" s="324" t="s">
        <v>712</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f>SUM(AE1350:AR1350)</f>
        <v>0</v>
      </c>
    </row>
    <row r="1351" spans="1:45" ht="15.75">
      <c r="B1351" s="387" t="s">
        <v>713</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859">
        <f>HLOOKUP(AE1185,'2. LRAMVA Threshold'!$B$101:$Q$119,13,FALSE)</f>
        <v>0</v>
      </c>
      <c r="AF1351" s="388">
        <f>HLOOKUP(AF1185,'2. LRAMVA Threshold'!$B$101:$Q$119,13,FALSE)</f>
        <v>0</v>
      </c>
      <c r="AG1351" s="388">
        <f>HLOOKUP(AG1185,'2. LRAMVA Threshold'!$B$101:$Q$119,13,FALSE)</f>
        <v>0</v>
      </c>
      <c r="AH1351" s="388">
        <f>HLOOKUP(AH1185,'2. LRAMVA Threshold'!$B$101:$Q$119,13,FALSE)</f>
        <v>0</v>
      </c>
      <c r="AI1351" s="388">
        <f>HLOOKUP(AI1185,'2. LRAMVA Threshold'!$B$101:$Q$119,13,FALSE)</f>
        <v>0</v>
      </c>
      <c r="AJ1351" s="388">
        <f>HLOOKUP(AJ1185,'2. LRAMVA Threshold'!$B$101:$Q$119,13,FALSE)</f>
        <v>0</v>
      </c>
      <c r="AK1351" s="388">
        <f>HLOOKUP(AK1185,'2. LRAMVA Threshold'!$B$101:$Q$119,13,FALSE)</f>
        <v>0</v>
      </c>
      <c r="AL1351" s="388">
        <f>HLOOKUP(AL1185,'2. LRAMVA Threshold'!$B$101:$Q$119,13,FALSE)</f>
        <v>0</v>
      </c>
      <c r="AM1351" s="388">
        <f>HLOOKUP(AM1185,'2. LRAMVA Threshold'!$B$101:$Q$119,13,FALSE)</f>
        <v>0</v>
      </c>
      <c r="AN1351" s="388">
        <f>HLOOKUP(AN1185,'2. LRAMVA Threshold'!$B$101:$Q$119,13,FALSE)</f>
        <v>0</v>
      </c>
      <c r="AO1351" s="388">
        <f>HLOOKUP(AO1185,'2. LRAMVA Threshold'!$B$101:$Q$119,13,FALSE)</f>
        <v>0</v>
      </c>
      <c r="AP1351" s="388">
        <f>HLOOKUP(AP1185,'2. LRAMVA Threshold'!$B$101:$Q$119,13,FALSE)</f>
        <v>0</v>
      </c>
      <c r="AQ1351" s="388">
        <f>HLOOKUP(AQ1185,'2. LRAMVA Threshold'!$B$101:$Q$119,13,FALSE)</f>
        <v>0</v>
      </c>
      <c r="AR1351" s="388">
        <f>HLOOKUP(AR1185,'2. LRAMVA Threshold'!$B$101:$Q$119,13,FALSE)</f>
        <v>0</v>
      </c>
      <c r="AS1351" s="327">
        <f>SUM(AE1351:AR1351)</f>
        <v>0</v>
      </c>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714</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0">
        <f>HLOOKUP(AE$35,'3.  Distribution Rates'!$C$122:$P$135,13,FALSE)</f>
        <v>0</v>
      </c>
      <c r="AF1353" s="820">
        <f>HLOOKUP(AF$35,'3.  Distribution Rates'!$C$122:$P$135,13,FALSE)</f>
        <v>0</v>
      </c>
      <c r="AG1353" s="338">
        <f>HLOOKUP(AG$35,'3.  Distribution Rates'!$C$122:$P$135,13,FALSE)</f>
        <v>0</v>
      </c>
      <c r="AH1353" s="338">
        <f>HLOOKUP(AH$35,'3.  Distribution Rates'!$C$122:$P$135,13,FALSE)</f>
        <v>0</v>
      </c>
      <c r="AI1353" s="338">
        <f>HLOOKUP(AI$35,'3.  Distribution Rates'!$C$122:$P$135,13,FALSE)</f>
        <v>0</v>
      </c>
      <c r="AJ1353" s="338">
        <f>HLOOKUP(AJ$35,'3.  Distribution Rates'!$C$122:$P$135,13,FALSE)</f>
        <v>0</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c r="B1354" s="321" t="s">
        <v>715</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5">
        <f t="shared" ref="AS1354:AS1364" si="3487">SUM(AE1354:AR1354)</f>
        <v>0</v>
      </c>
    </row>
    <row r="1355" spans="1:45">
      <c r="B1355" s="321" t="s">
        <v>716</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5">
        <f t="shared" si="3487"/>
        <v>0</v>
      </c>
    </row>
    <row r="1356" spans="1:45">
      <c r="B1356" s="321" t="s">
        <v>717</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0</v>
      </c>
      <c r="AG1356" s="374">
        <f>'4.  2011-2014 LRAM'!AO419*AG1353</f>
        <v>0</v>
      </c>
      <c r="AH1356" s="374">
        <f>'4.  2011-2014 LRAM'!AP419*AH1353</f>
        <v>0</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5">
        <f t="shared" si="3487"/>
        <v>0</v>
      </c>
    </row>
    <row r="1357" spans="1:45">
      <c r="B1357" s="321" t="s">
        <v>718</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LRAM'!AM555*AE1353</f>
        <v>0</v>
      </c>
      <c r="AF1357" s="374">
        <f>'4.  2011-2014 LRAM'!AN555*AF1353</f>
        <v>0</v>
      </c>
      <c r="AG1357" s="374">
        <f>'4.  2011-2014 LRAM'!AO555*AG1353</f>
        <v>0</v>
      </c>
      <c r="AH1357" s="374">
        <f>'4.  2011-2014 LRAM'!AP555*AH1353</f>
        <v>0</v>
      </c>
      <c r="AI1357" s="374">
        <f>'4.  2011-2014 LRAM'!AQ555*AI1353</f>
        <v>0</v>
      </c>
      <c r="AJ1357" s="374">
        <f>'4.  2011-2014 LRAM'!AR555*AJ1353</f>
        <v>0</v>
      </c>
      <c r="AK1357" s="374">
        <f>'4.  2011-2014 LRAM'!AS555*AK1353</f>
        <v>0</v>
      </c>
      <c r="AL1357" s="374">
        <f>'4.  2011-2014 LRAM'!AT555*AL1353</f>
        <v>0</v>
      </c>
      <c r="AM1357" s="374">
        <f>'4.  2011-2014 LRAM'!AU555*AM1353</f>
        <v>0</v>
      </c>
      <c r="AN1357" s="374">
        <f>'4.  2011-2014 LRAM'!AV555*AN1353</f>
        <v>0</v>
      </c>
      <c r="AO1357" s="374">
        <f>'4.  2011-2014 LRAM'!AW555*AO1353</f>
        <v>0</v>
      </c>
      <c r="AP1357" s="374">
        <f>'4.  2011-2014 LRAM'!AX555*AP1353</f>
        <v>0</v>
      </c>
      <c r="AQ1357" s="374">
        <f>'4.  2011-2014 LRAM'!AY555*AQ1353</f>
        <v>0</v>
      </c>
      <c r="AR1357" s="374">
        <f>'4.  2011-2014 LRAM'!AZ555*AR1353</f>
        <v>0</v>
      </c>
      <c r="AS1357" s="615">
        <f>SUM(AE1357:AR1357)</f>
        <v>0</v>
      </c>
    </row>
    <row r="1358" spans="1:45">
      <c r="B1358" s="321" t="s">
        <v>719</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c r="AG1358" s="374"/>
      <c r="AH1358" s="374"/>
      <c r="AI1358" s="374"/>
      <c r="AJ1358" s="374">
        <f t="shared" ref="AJ1358:AR1358" si="3488">AJ213*AJ1353</f>
        <v>0</v>
      </c>
      <c r="AK1358" s="374">
        <f t="shared" si="3488"/>
        <v>0</v>
      </c>
      <c r="AL1358" s="374">
        <f t="shared" si="3488"/>
        <v>0</v>
      </c>
      <c r="AM1358" s="374">
        <f t="shared" si="3488"/>
        <v>0</v>
      </c>
      <c r="AN1358" s="374">
        <f t="shared" si="3488"/>
        <v>0</v>
      </c>
      <c r="AO1358" s="374">
        <f t="shared" si="3488"/>
        <v>0</v>
      </c>
      <c r="AP1358" s="374">
        <f t="shared" si="3488"/>
        <v>0</v>
      </c>
      <c r="AQ1358" s="374">
        <f t="shared" si="3488"/>
        <v>0</v>
      </c>
      <c r="AR1358" s="374">
        <f t="shared" si="3488"/>
        <v>0</v>
      </c>
      <c r="AS1358" s="615">
        <f t="shared" si="3487"/>
        <v>0</v>
      </c>
    </row>
    <row r="1359" spans="1:45">
      <c r="B1359" s="321" t="s">
        <v>720</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c r="AG1359" s="374"/>
      <c r="AH1359" s="374"/>
      <c r="AI1359" s="374"/>
      <c r="AJ1359" s="374">
        <f t="shared" ref="AJ1359:AR1359" si="3489">AJ403*AJ1353</f>
        <v>0</v>
      </c>
      <c r="AK1359" s="374"/>
      <c r="AL1359" s="374">
        <f t="shared" si="3489"/>
        <v>0</v>
      </c>
      <c r="AM1359" s="374">
        <f t="shared" si="3489"/>
        <v>0</v>
      </c>
      <c r="AN1359" s="374">
        <f t="shared" si="3489"/>
        <v>0</v>
      </c>
      <c r="AO1359" s="374">
        <f t="shared" si="3489"/>
        <v>0</v>
      </c>
      <c r="AP1359" s="374">
        <f t="shared" si="3489"/>
        <v>0</v>
      </c>
      <c r="AQ1359" s="374">
        <f t="shared" si="3489"/>
        <v>0</v>
      </c>
      <c r="AR1359" s="374">
        <f t="shared" si="3489"/>
        <v>0</v>
      </c>
      <c r="AS1359" s="615">
        <f t="shared" si="3487"/>
        <v>0</v>
      </c>
    </row>
    <row r="1360" spans="1:45">
      <c r="B1360" s="321" t="s">
        <v>721</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c r="AG1360" s="374"/>
      <c r="AH1360" s="374"/>
      <c r="AI1360" s="374"/>
      <c r="AJ1360" s="374">
        <f t="shared" ref="AJ1360:AR1360" si="3490">AJ593*AJ1353</f>
        <v>0</v>
      </c>
      <c r="AK1360" s="374"/>
      <c r="AL1360" s="374">
        <f t="shared" si="3490"/>
        <v>0</v>
      </c>
      <c r="AM1360" s="374">
        <f t="shared" si="3490"/>
        <v>0</v>
      </c>
      <c r="AN1360" s="374">
        <f t="shared" si="3490"/>
        <v>0</v>
      </c>
      <c r="AO1360" s="374">
        <f t="shared" si="3490"/>
        <v>0</v>
      </c>
      <c r="AP1360" s="374">
        <f t="shared" si="3490"/>
        <v>0</v>
      </c>
      <c r="AQ1360" s="374">
        <f t="shared" si="3490"/>
        <v>0</v>
      </c>
      <c r="AR1360" s="374">
        <f t="shared" si="3490"/>
        <v>0</v>
      </c>
      <c r="AS1360" s="615">
        <f t="shared" si="3487"/>
        <v>0</v>
      </c>
    </row>
    <row r="1361" spans="2:45">
      <c r="B1361" s="321" t="s">
        <v>722</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c r="AG1361" s="374"/>
      <c r="AH1361" s="374"/>
      <c r="AI1361" s="374"/>
      <c r="AJ1361" s="374">
        <f t="shared" ref="AJ1361:AR1361" si="3491">AJ783*AJ1353</f>
        <v>0</v>
      </c>
      <c r="AK1361" s="374"/>
      <c r="AL1361" s="374">
        <f t="shared" si="3491"/>
        <v>0</v>
      </c>
      <c r="AM1361" s="374">
        <f t="shared" si="3491"/>
        <v>0</v>
      </c>
      <c r="AN1361" s="374">
        <f t="shared" si="3491"/>
        <v>0</v>
      </c>
      <c r="AO1361" s="374">
        <f t="shared" si="3491"/>
        <v>0</v>
      </c>
      <c r="AP1361" s="374">
        <f t="shared" si="3491"/>
        <v>0</v>
      </c>
      <c r="AQ1361" s="374">
        <f t="shared" si="3491"/>
        <v>0</v>
      </c>
      <c r="AR1361" s="374">
        <f t="shared" si="3491"/>
        <v>0</v>
      </c>
      <c r="AS1361" s="615">
        <f t="shared" si="3487"/>
        <v>0</v>
      </c>
    </row>
    <row r="1362" spans="2:45">
      <c r="B1362" s="321" t="s">
        <v>723</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c r="AG1362" s="374"/>
      <c r="AH1362" s="374"/>
      <c r="AI1362" s="374"/>
      <c r="AJ1362" s="374">
        <f t="shared" ref="AJ1362:AR1362" si="3492">AJ1353*AJ978</f>
        <v>0</v>
      </c>
      <c r="AK1362" s="374"/>
      <c r="AL1362" s="374">
        <f t="shared" si="3492"/>
        <v>0</v>
      </c>
      <c r="AM1362" s="374">
        <f t="shared" si="3492"/>
        <v>0</v>
      </c>
      <c r="AN1362" s="374">
        <f t="shared" si="3492"/>
        <v>0</v>
      </c>
      <c r="AO1362" s="374">
        <f t="shared" si="3492"/>
        <v>0</v>
      </c>
      <c r="AP1362" s="374">
        <f t="shared" si="3492"/>
        <v>0</v>
      </c>
      <c r="AQ1362" s="374">
        <f t="shared" si="3492"/>
        <v>0</v>
      </c>
      <c r="AR1362" s="374">
        <f t="shared" si="3492"/>
        <v>0</v>
      </c>
      <c r="AS1362" s="615">
        <f t="shared" si="3487"/>
        <v>0</v>
      </c>
    </row>
    <row r="1363" spans="2:45">
      <c r="B1363" s="321" t="s">
        <v>728</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493">AF1173*AF1353</f>
        <v>0</v>
      </c>
      <c r="AG1363" s="374">
        <f t="shared" si="3493"/>
        <v>0</v>
      </c>
      <c r="AH1363" s="374">
        <f t="shared" si="3493"/>
        <v>0</v>
      </c>
      <c r="AI1363" s="374">
        <f t="shared" si="3493"/>
        <v>0</v>
      </c>
      <c r="AJ1363" s="374">
        <f t="shared" si="3493"/>
        <v>0</v>
      </c>
      <c r="AK1363" s="374">
        <f t="shared" si="3493"/>
        <v>0</v>
      </c>
      <c r="AL1363" s="374">
        <f t="shared" si="3493"/>
        <v>0</v>
      </c>
      <c r="AM1363" s="374">
        <f t="shared" si="3493"/>
        <v>0</v>
      </c>
      <c r="AN1363" s="374">
        <f t="shared" si="3493"/>
        <v>0</v>
      </c>
      <c r="AO1363" s="374">
        <f t="shared" si="3493"/>
        <v>0</v>
      </c>
      <c r="AP1363" s="374">
        <f t="shared" si="3493"/>
        <v>0</v>
      </c>
      <c r="AQ1363" s="374">
        <f t="shared" si="3493"/>
        <v>0</v>
      </c>
      <c r="AR1363" s="374">
        <f t="shared" si="3493"/>
        <v>0</v>
      </c>
      <c r="AS1363" s="615">
        <f t="shared" si="3487"/>
        <v>0</v>
      </c>
    </row>
    <row r="1364" spans="2:45">
      <c r="B1364" s="321" t="s">
        <v>724</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494">AF1350*AF1353</f>
        <v>0</v>
      </c>
      <c r="AG1364" s="374">
        <f t="shared" si="3494"/>
        <v>0</v>
      </c>
      <c r="AH1364" s="374">
        <f t="shared" si="3494"/>
        <v>0</v>
      </c>
      <c r="AI1364" s="374">
        <f t="shared" si="3494"/>
        <v>0</v>
      </c>
      <c r="AJ1364" s="374">
        <f t="shared" si="3494"/>
        <v>0</v>
      </c>
      <c r="AK1364" s="374">
        <f t="shared" si="3494"/>
        <v>0</v>
      </c>
      <c r="AL1364" s="374">
        <f t="shared" si="3494"/>
        <v>0</v>
      </c>
      <c r="AM1364" s="374">
        <f t="shared" si="3494"/>
        <v>0</v>
      </c>
      <c r="AN1364" s="374">
        <f t="shared" si="3494"/>
        <v>0</v>
      </c>
      <c r="AO1364" s="374">
        <f t="shared" si="3494"/>
        <v>0</v>
      </c>
      <c r="AP1364" s="374">
        <f t="shared" si="3494"/>
        <v>0</v>
      </c>
      <c r="AQ1364" s="374">
        <f t="shared" si="3494"/>
        <v>0</v>
      </c>
      <c r="AR1364" s="374">
        <f t="shared" si="3494"/>
        <v>0</v>
      </c>
      <c r="AS1364" s="615">
        <f t="shared" si="3487"/>
        <v>0</v>
      </c>
    </row>
    <row r="1365" spans="2:45" ht="15.75">
      <c r="B1365" s="346" t="s">
        <v>725</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495">SUM(AF1354:AF1364)</f>
        <v>0</v>
      </c>
      <c r="AG1365" s="343">
        <f t="shared" si="3495"/>
        <v>0</v>
      </c>
      <c r="AH1365" s="343">
        <f t="shared" si="3495"/>
        <v>0</v>
      </c>
      <c r="AI1365" s="343">
        <f t="shared" si="3495"/>
        <v>0</v>
      </c>
      <c r="AJ1365" s="343">
        <f t="shared" si="3495"/>
        <v>0</v>
      </c>
      <c r="AK1365" s="343">
        <f t="shared" si="3495"/>
        <v>0</v>
      </c>
      <c r="AL1365" s="343">
        <f t="shared" si="3495"/>
        <v>0</v>
      </c>
      <c r="AM1365" s="343">
        <f t="shared" si="3495"/>
        <v>0</v>
      </c>
      <c r="AN1365" s="343">
        <f t="shared" si="3495"/>
        <v>0</v>
      </c>
      <c r="AO1365" s="343">
        <f t="shared" si="3495"/>
        <v>0</v>
      </c>
      <c r="AP1365" s="343">
        <f t="shared" si="3495"/>
        <v>0</v>
      </c>
      <c r="AQ1365" s="343">
        <f t="shared" si="3495"/>
        <v>0</v>
      </c>
      <c r="AR1365" s="343">
        <f t="shared" si="3495"/>
        <v>0</v>
      </c>
      <c r="AS1365" s="781">
        <f>SUM(AS1354:AS1364)</f>
        <v>0</v>
      </c>
    </row>
    <row r="1366" spans="2:45" ht="15.75">
      <c r="B1366" s="346" t="s">
        <v>726</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496">AF1351*AF1353</f>
        <v>0</v>
      </c>
      <c r="AG1366" s="344">
        <f t="shared" si="3496"/>
        <v>0</v>
      </c>
      <c r="AH1366" s="344">
        <f t="shared" si="3496"/>
        <v>0</v>
      </c>
      <c r="AI1366" s="344">
        <f t="shared" si="3496"/>
        <v>0</v>
      </c>
      <c r="AJ1366" s="344">
        <f t="shared" si="3496"/>
        <v>0</v>
      </c>
      <c r="AK1366" s="344">
        <f t="shared" si="3496"/>
        <v>0</v>
      </c>
      <c r="AL1366" s="344">
        <f t="shared" si="3496"/>
        <v>0</v>
      </c>
      <c r="AM1366" s="344">
        <f t="shared" si="3496"/>
        <v>0</v>
      </c>
      <c r="AN1366" s="344">
        <f t="shared" si="3496"/>
        <v>0</v>
      </c>
      <c r="AO1366" s="344">
        <f t="shared" si="3496"/>
        <v>0</v>
      </c>
      <c r="AP1366" s="344">
        <f t="shared" si="3496"/>
        <v>0</v>
      </c>
      <c r="AQ1366" s="344">
        <f t="shared" si="3496"/>
        <v>0</v>
      </c>
      <c r="AR1366" s="344">
        <f t="shared" si="3496"/>
        <v>0</v>
      </c>
      <c r="AS1366" s="403">
        <f>SUM(AE1366:AR1366)</f>
        <v>0</v>
      </c>
    </row>
    <row r="1367" spans="2:45" ht="15.75">
      <c r="B1367" s="346" t="s">
        <v>727</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0</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871</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66">
        <f>SUMPRODUCT($E$1188:$E$1348,AE1188:AE1348)</f>
        <v>0</v>
      </c>
      <c r="AF1369" s="766">
        <f>SUMPRODUCT($E$1188:$E$1348,AF1188:AF1348)</f>
        <v>0</v>
      </c>
      <c r="AG1369" s="766">
        <f>IF(AG1186="kw",SUMPRODUCT($Q$1188:$Q$1348,$S$1188:$S$1348,AG1188:AG1348),SUMPRODUCT($E$1188:$E$1348,AG1188:AG1348))</f>
        <v>0</v>
      </c>
      <c r="AH1369" s="766">
        <f t="shared" ref="AH1369:AR1369" si="3497">IF(AH1186="kw",SUMPRODUCT($Q$1188:$Q$1348,$S$1188:$S$1348,AH1188:AH1348),SUMPRODUCT($E$1188:$E$1348,AH1188:AH1348))</f>
        <v>0</v>
      </c>
      <c r="AI1369" s="766">
        <f t="shared" si="3497"/>
        <v>0</v>
      </c>
      <c r="AJ1369" s="766">
        <f t="shared" si="3497"/>
        <v>0</v>
      </c>
      <c r="AK1369" s="766">
        <f t="shared" si="3497"/>
        <v>0</v>
      </c>
      <c r="AL1369" s="766">
        <f t="shared" si="3497"/>
        <v>0</v>
      </c>
      <c r="AM1369" s="766">
        <f t="shared" si="3497"/>
        <v>0</v>
      </c>
      <c r="AN1369" s="766">
        <f t="shared" si="3497"/>
        <v>0</v>
      </c>
      <c r="AO1369" s="766">
        <f t="shared" si="3497"/>
        <v>0</v>
      </c>
      <c r="AP1369" s="766">
        <f t="shared" si="3497"/>
        <v>0</v>
      </c>
      <c r="AQ1369" s="766">
        <f t="shared" si="3497"/>
        <v>0</v>
      </c>
      <c r="AR1369" s="766">
        <f t="shared" si="3497"/>
        <v>0</v>
      </c>
      <c r="AS1369" s="334"/>
    </row>
    <row r="1370" spans="2:45">
      <c r="B1370" s="321" t="s">
        <v>872</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66">
        <f>SUMPRODUCT($F$1188:$F$1348,AE1188:AE1348)</f>
        <v>0</v>
      </c>
      <c r="AF1370" s="766">
        <f>SUMPRODUCT($F$1188:$F$1348,AF1188:AF1348)</f>
        <v>0</v>
      </c>
      <c r="AG1370" s="766">
        <f>IF(AG1186="kw",SUMPRODUCT($Q$1188:$Q$1348,$T$1188:$T$1348,AG1188:AG1348),SUMPRODUCT($F$1188:$F$1348,AG1188:AG1348))</f>
        <v>0</v>
      </c>
      <c r="AH1370" s="766">
        <f t="shared" ref="AH1370:AR1370" si="3498">IF(AH1186="kw",SUMPRODUCT($Q$1188:$Q$1348,$T$1188:$T$1348,AH1188:AH1348),SUMPRODUCT($F$1188:$F$1348,AH1188:AH1348))</f>
        <v>0</v>
      </c>
      <c r="AI1370" s="766">
        <f t="shared" si="3498"/>
        <v>0</v>
      </c>
      <c r="AJ1370" s="766">
        <f t="shared" si="3498"/>
        <v>0</v>
      </c>
      <c r="AK1370" s="766">
        <f t="shared" si="3498"/>
        <v>0</v>
      </c>
      <c r="AL1370" s="766">
        <f t="shared" si="3498"/>
        <v>0</v>
      </c>
      <c r="AM1370" s="766">
        <f t="shared" si="3498"/>
        <v>0</v>
      </c>
      <c r="AN1370" s="766">
        <f t="shared" si="3498"/>
        <v>0</v>
      </c>
      <c r="AO1370" s="766">
        <f t="shared" si="3498"/>
        <v>0</v>
      </c>
      <c r="AP1370" s="766">
        <f t="shared" si="3498"/>
        <v>0</v>
      </c>
      <c r="AQ1370" s="766">
        <f t="shared" si="3498"/>
        <v>0</v>
      </c>
      <c r="AR1370" s="766">
        <f t="shared" si="3498"/>
        <v>0</v>
      </c>
      <c r="AS1370" s="334"/>
    </row>
    <row r="1371" spans="2:45">
      <c r="B1371" s="321" t="s">
        <v>873</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66">
        <f>SUMPRODUCT($G$1188:$G$1348,AE1188:AE1348)</f>
        <v>0</v>
      </c>
      <c r="AF1371" s="766">
        <f>SUMPRODUCT($G$1188:$G$1348,AF1188:AF1348)</f>
        <v>0</v>
      </c>
      <c r="AG1371" s="766">
        <f>IF(AG1186="kw",SUMPRODUCT($Q$1188:$Q$1348,$U$1188:$U$1348,AG1188:AG1348),SUMPRODUCT($G$1188:$G$1348,AG1188:AG1348))</f>
        <v>0</v>
      </c>
      <c r="AH1371" s="766">
        <f t="shared" ref="AH1371:AR1371" si="3499">IF(AH1186="kw",SUMPRODUCT($Q$1188:$Q$1348,$U$1188:$U$1348,AH1188:AH1348),SUMPRODUCT($G$1188:$G$1348,AH1188:AH1348))</f>
        <v>0</v>
      </c>
      <c r="AI1371" s="766">
        <f t="shared" si="3499"/>
        <v>0</v>
      </c>
      <c r="AJ1371" s="766">
        <f t="shared" si="3499"/>
        <v>0</v>
      </c>
      <c r="AK1371" s="766">
        <f t="shared" si="3499"/>
        <v>0</v>
      </c>
      <c r="AL1371" s="766">
        <f t="shared" si="3499"/>
        <v>0</v>
      </c>
      <c r="AM1371" s="766">
        <f t="shared" si="3499"/>
        <v>0</v>
      </c>
      <c r="AN1371" s="766">
        <f t="shared" si="3499"/>
        <v>0</v>
      </c>
      <c r="AO1371" s="766">
        <f t="shared" si="3499"/>
        <v>0</v>
      </c>
      <c r="AP1371" s="766">
        <f t="shared" si="3499"/>
        <v>0</v>
      </c>
      <c r="AQ1371" s="766">
        <f t="shared" si="3499"/>
        <v>0</v>
      </c>
      <c r="AR1371" s="766">
        <f t="shared" si="3499"/>
        <v>0</v>
      </c>
      <c r="AS1371" s="334"/>
    </row>
    <row r="1372" spans="2:45">
      <c r="B1372" s="321" t="s">
        <v>874</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66">
        <f>SUMPRODUCT($H$1188:$H$1348,AE1188:AE1348)</f>
        <v>0</v>
      </c>
      <c r="AF1372" s="766">
        <f>SUMPRODUCT($H$1188:$H$1348,AF1188:AF1348)</f>
        <v>0</v>
      </c>
      <c r="AG1372" s="766">
        <f>IF(AG1186="kw",SUMPRODUCT($Q$1188:$Q$1348,$V$1188:$V$1348,AG1188:AG1348),SUMPRODUCT($H$1188:$H$1348,AG1188:AG1348))</f>
        <v>0</v>
      </c>
      <c r="AH1372" s="766">
        <f t="shared" ref="AH1372:AR1372" si="3500">IF(AH1186="kw",SUMPRODUCT($Q$1188:$Q$1348,$V$1188:$V$1348,AH1188:AH1348),SUMPRODUCT($H$1188:$H$1348,AH1188:AH1348))</f>
        <v>0</v>
      </c>
      <c r="AI1372" s="766">
        <f t="shared" si="3500"/>
        <v>0</v>
      </c>
      <c r="AJ1372" s="766">
        <f t="shared" si="3500"/>
        <v>0</v>
      </c>
      <c r="AK1372" s="766">
        <f t="shared" si="3500"/>
        <v>0</v>
      </c>
      <c r="AL1372" s="766">
        <f t="shared" si="3500"/>
        <v>0</v>
      </c>
      <c r="AM1372" s="766">
        <f t="shared" si="3500"/>
        <v>0</v>
      </c>
      <c r="AN1372" s="766">
        <f t="shared" si="3500"/>
        <v>0</v>
      </c>
      <c r="AO1372" s="766">
        <f t="shared" si="3500"/>
        <v>0</v>
      </c>
      <c r="AP1372" s="766">
        <f t="shared" si="3500"/>
        <v>0</v>
      </c>
      <c r="AQ1372" s="766">
        <f t="shared" si="3500"/>
        <v>0</v>
      </c>
      <c r="AR1372" s="766">
        <f t="shared" si="3500"/>
        <v>0</v>
      </c>
      <c r="AS1372" s="334"/>
    </row>
    <row r="1373" spans="2:45">
      <c r="B1373" s="321" t="s">
        <v>875</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6">
        <f>SUMPRODUCT($I$1188:$I$1348,AE1188:AE1348)</f>
        <v>0</v>
      </c>
      <c r="AF1373" s="766">
        <f>SUMPRODUCT($I$1188:$I$1348,AF1188:AF1348)</f>
        <v>0</v>
      </c>
      <c r="AG1373" s="766">
        <f>IF(AG1186="kw",SUMPRODUCT($Q$1188:$Q$1348,$W$1188:$W$1348,AG1188:AG1348),SUMPRODUCT($I$1188:$I$1348,AG1188:AG1348))</f>
        <v>0</v>
      </c>
      <c r="AH1373" s="766">
        <f t="shared" ref="AH1373:AR1373" si="3501">IF(AH1186="kw",SUMPRODUCT($Q$1188:$Q$1348,$W$1188:$W$1348,AH1188:AH1348),SUMPRODUCT($I$1188:$I$1348,AH1188:AH1348))</f>
        <v>0</v>
      </c>
      <c r="AI1373" s="766">
        <f t="shared" si="3501"/>
        <v>0</v>
      </c>
      <c r="AJ1373" s="766">
        <f t="shared" si="3501"/>
        <v>0</v>
      </c>
      <c r="AK1373" s="766">
        <f t="shared" si="3501"/>
        <v>0</v>
      </c>
      <c r="AL1373" s="766">
        <f t="shared" si="3501"/>
        <v>0</v>
      </c>
      <c r="AM1373" s="766">
        <f t="shared" si="3501"/>
        <v>0</v>
      </c>
      <c r="AN1373" s="766">
        <f t="shared" si="3501"/>
        <v>0</v>
      </c>
      <c r="AO1373" s="766">
        <f t="shared" si="3501"/>
        <v>0</v>
      </c>
      <c r="AP1373" s="766">
        <f t="shared" si="3501"/>
        <v>0</v>
      </c>
      <c r="AQ1373" s="766">
        <f t="shared" si="3501"/>
        <v>0</v>
      </c>
      <c r="AR1373" s="766">
        <f t="shared" si="3501"/>
        <v>0</v>
      </c>
      <c r="AS1373" s="334"/>
    </row>
    <row r="1374" spans="2:45">
      <c r="B1374" s="377" t="s">
        <v>876</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67">
        <f>SUMPRODUCT($J$1188:$J$1348,AE1188:AE1348)</f>
        <v>0</v>
      </c>
      <c r="AF1374" s="767">
        <f>SUMPRODUCT($J$1188:$J$1348,AF1188:AF1348)</f>
        <v>0</v>
      </c>
      <c r="AG1374" s="767">
        <f>IF(AG1186="kw",SUMPRODUCT($Q$1188:$Q$1348,$X$1188:$X$1348,AG1188:AG1348),SUMPRODUCT($J$1188:$J$1348,AG1188:AG1348))</f>
        <v>0</v>
      </c>
      <c r="AH1374" s="767">
        <f t="shared" ref="AH1374:AR1374" si="3502">IF(AH1186="kw",SUMPRODUCT($Q$1188:$Q$1348,$X$1188:$X$1348,AH1188:AH1348),SUMPRODUCT($J$1188:$J$1348,AH1188:AH1348))</f>
        <v>0</v>
      </c>
      <c r="AI1374" s="767">
        <f t="shared" si="3502"/>
        <v>0</v>
      </c>
      <c r="AJ1374" s="767">
        <f t="shared" si="3502"/>
        <v>0</v>
      </c>
      <c r="AK1374" s="767">
        <f t="shared" si="3502"/>
        <v>0</v>
      </c>
      <c r="AL1374" s="767">
        <f t="shared" si="3502"/>
        <v>0</v>
      </c>
      <c r="AM1374" s="767">
        <f t="shared" si="3502"/>
        <v>0</v>
      </c>
      <c r="AN1374" s="767">
        <f t="shared" si="3502"/>
        <v>0</v>
      </c>
      <c r="AO1374" s="767">
        <f t="shared" si="3502"/>
        <v>0</v>
      </c>
      <c r="AP1374" s="767">
        <f t="shared" si="3502"/>
        <v>0</v>
      </c>
      <c r="AQ1374" s="767">
        <f t="shared" si="3502"/>
        <v>0</v>
      </c>
      <c r="AR1374" s="767">
        <f t="shared" si="3502"/>
        <v>0</v>
      </c>
      <c r="AS1374" s="382"/>
    </row>
    <row r="1375" spans="2:45" ht="19.5" customHeight="1">
      <c r="B1375" s="364" t="s">
        <v>581</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56"/>
      <c r="C1376" s="757"/>
      <c r="D1376" s="738"/>
      <c r="E1376" s="738"/>
      <c r="F1376" s="738"/>
      <c r="G1376" s="738"/>
      <c r="H1376" s="738"/>
      <c r="I1376" s="738"/>
      <c r="J1376" s="738"/>
      <c r="K1376" s="738"/>
      <c r="L1376" s="738"/>
      <c r="M1376" s="738"/>
      <c r="N1376" s="738"/>
      <c r="O1376" s="738"/>
      <c r="P1376" s="738"/>
      <c r="Q1376" s="738"/>
      <c r="R1376" s="738"/>
      <c r="S1376" s="738"/>
      <c r="T1376" s="738"/>
      <c r="U1376" s="738"/>
      <c r="V1376" s="301"/>
      <c r="W1376" s="758"/>
      <c r="X1376" s="738"/>
      <c r="Y1376" s="738"/>
      <c r="Z1376" s="738"/>
      <c r="AA1376" s="738"/>
      <c r="AB1376" s="738"/>
      <c r="AC1376" s="738"/>
      <c r="AD1376" s="738"/>
      <c r="AE1376" s="252"/>
      <c r="AF1376" s="252"/>
      <c r="AG1376" s="252"/>
      <c r="AH1376" s="252"/>
      <c r="AI1376" s="252"/>
      <c r="AJ1376" s="252"/>
      <c r="AK1376" s="252"/>
      <c r="AL1376" s="252"/>
      <c r="AM1376" s="252"/>
      <c r="AN1376" s="252"/>
      <c r="AO1376" s="252"/>
      <c r="AP1376" s="252"/>
      <c r="AQ1376" s="252"/>
      <c r="AR1376" s="252"/>
      <c r="AS1376" s="253"/>
    </row>
    <row r="1377" spans="1:45" ht="15.75">
      <c r="B1377" s="277" t="s">
        <v>801</v>
      </c>
      <c r="C1377" s="278"/>
      <c r="D1377" s="579" t="s">
        <v>521</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36" t="s">
        <v>210</v>
      </c>
      <c r="C1378" s="938" t="s">
        <v>33</v>
      </c>
      <c r="D1378" s="281" t="s">
        <v>419</v>
      </c>
      <c r="E1378" s="947" t="s">
        <v>208</v>
      </c>
      <c r="F1378" s="948"/>
      <c r="G1378" s="948"/>
      <c r="H1378" s="948"/>
      <c r="I1378" s="948"/>
      <c r="J1378" s="948"/>
      <c r="K1378" s="948"/>
      <c r="L1378" s="948"/>
      <c r="M1378" s="948"/>
      <c r="N1378" s="948"/>
      <c r="O1378" s="948"/>
      <c r="P1378" s="949"/>
      <c r="Q1378" s="945" t="s">
        <v>212</v>
      </c>
      <c r="R1378" s="281" t="s">
        <v>420</v>
      </c>
      <c r="S1378" s="942" t="s">
        <v>211</v>
      </c>
      <c r="T1378" s="943"/>
      <c r="U1378" s="943"/>
      <c r="V1378" s="943"/>
      <c r="W1378" s="943"/>
      <c r="X1378" s="943"/>
      <c r="Y1378" s="943"/>
      <c r="Z1378" s="943"/>
      <c r="AA1378" s="943"/>
      <c r="AB1378" s="943"/>
      <c r="AC1378" s="943"/>
      <c r="AD1378" s="950"/>
      <c r="AE1378" s="942" t="s">
        <v>241</v>
      </c>
      <c r="AF1378" s="943"/>
      <c r="AG1378" s="943"/>
      <c r="AH1378" s="943"/>
      <c r="AI1378" s="943"/>
      <c r="AJ1378" s="943"/>
      <c r="AK1378" s="943"/>
      <c r="AL1378" s="943"/>
      <c r="AM1378" s="943"/>
      <c r="AN1378" s="943"/>
      <c r="AO1378" s="943"/>
      <c r="AP1378" s="943"/>
      <c r="AQ1378" s="943"/>
      <c r="AR1378" s="943"/>
      <c r="AS1378" s="944"/>
    </row>
    <row r="1379" spans="1:45" ht="65.25" customHeight="1">
      <c r="B1379" s="937"/>
      <c r="C1379" s="939"/>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46"/>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 50 TO 1,499 KW</v>
      </c>
      <c r="AH1379" s="282" t="str">
        <f>'1.  LRAMVA Summary'!$G$53</f>
        <v>GS 1,500 TO 4,999</v>
      </c>
      <c r="AI1379" s="282" t="str">
        <f>'1.  LRAMVA Summary'!$H$53</f>
        <v>Large User</v>
      </c>
      <c r="AJ1379" s="282" t="str">
        <f>'1.  LRAMVA Summary'!$I$53</f>
        <v>Unmetered Scattered Load</v>
      </c>
      <c r="AK1379" s="282" t="str">
        <f>'1.  LRAMVA Summary'!$J$53</f>
        <v>Streetlighting</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499</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t="str">
        <f>'1.  LRAMVA Summary'!$G$54</f>
        <v>KW</v>
      </c>
      <c r="AI1380" s="288" t="str">
        <f>'1.  LRAMVA Summary'!$H$54</f>
        <v>kW</v>
      </c>
      <c r="AJ1380" s="288" t="str">
        <f>'1.  LRAMVA Summary'!$I$54</f>
        <v>kWh</v>
      </c>
      <c r="AK1380" s="288" t="str">
        <f>'1.  LRAMVA Summary'!$J$54</f>
        <v>kW</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21"/>
      <c r="B1381" s="493" t="s">
        <v>492</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21">
        <v>1</v>
      </c>
      <c r="B1382" s="424" t="s">
        <v>95</v>
      </c>
      <c r="C1382" s="288"/>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21"/>
      <c r="B1383" s="291" t="s">
        <v>729</v>
      </c>
      <c r="C1383" s="288"/>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c r="AF1383" s="407"/>
      <c r="AG1383" s="407"/>
      <c r="AH1383" s="407"/>
      <c r="AI1383" s="407"/>
      <c r="AJ1383" s="407"/>
      <c r="AK1383" s="407"/>
      <c r="AL1383" s="407"/>
      <c r="AM1383" s="407"/>
      <c r="AN1383" s="407"/>
      <c r="AO1383" s="407"/>
      <c r="AP1383" s="407"/>
      <c r="AQ1383" s="407"/>
      <c r="AR1383" s="407"/>
      <c r="AS1383" s="294"/>
    </row>
    <row r="1384" spans="1:45" ht="15" hidden="1" customHeight="1" outlineLevel="1">
      <c r="A1384" s="521"/>
      <c r="B1384" s="295"/>
      <c r="C1384" s="296"/>
      <c r="D1384" s="296"/>
      <c r="E1384" s="296"/>
      <c r="F1384" s="296"/>
      <c r="G1384" s="296"/>
      <c r="H1384" s="296"/>
      <c r="I1384" s="296"/>
      <c r="J1384" s="743"/>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21">
        <v>2</v>
      </c>
      <c r="B1385" s="424" t="s">
        <v>96</v>
      </c>
      <c r="C1385" s="288"/>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729</v>
      </c>
      <c r="C1386" s="288"/>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c r="AF1386" s="407"/>
      <c r="AG1386" s="407"/>
      <c r="AH1386" s="407"/>
      <c r="AI1386" s="407"/>
      <c r="AJ1386" s="407"/>
      <c r="AK1386" s="407"/>
      <c r="AL1386" s="407"/>
      <c r="AM1386" s="407"/>
      <c r="AN1386" s="407"/>
      <c r="AO1386" s="407"/>
      <c r="AP1386" s="407"/>
      <c r="AQ1386" s="407"/>
      <c r="AR1386" s="407"/>
      <c r="AS1386" s="294"/>
    </row>
    <row r="1387" spans="1:45" ht="15" hidden="1"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3</v>
      </c>
      <c r="B1388" s="424" t="s">
        <v>97</v>
      </c>
      <c r="C1388" s="288"/>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729</v>
      </c>
      <c r="C1389" s="288"/>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c r="AF1389" s="407"/>
      <c r="AG1389" s="407"/>
      <c r="AH1389" s="407"/>
      <c r="AI1389" s="407"/>
      <c r="AJ1389" s="407"/>
      <c r="AK1389" s="407"/>
      <c r="AL1389" s="407"/>
      <c r="AM1389" s="407"/>
      <c r="AN1389" s="407"/>
      <c r="AO1389" s="407"/>
      <c r="AP1389" s="407"/>
      <c r="AQ1389" s="407"/>
      <c r="AR1389" s="407"/>
      <c r="AS1389" s="294"/>
    </row>
    <row r="1390" spans="1:45" ht="15" hidden="1"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21">
        <v>4</v>
      </c>
      <c r="B1391" s="509" t="s">
        <v>656</v>
      </c>
      <c r="C1391" s="288"/>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729</v>
      </c>
      <c r="C1392" s="288"/>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c r="AF1392" s="407"/>
      <c r="AG1392" s="407"/>
      <c r="AH1392" s="407"/>
      <c r="AI1392" s="407"/>
      <c r="AJ1392" s="407"/>
      <c r="AK1392" s="407"/>
      <c r="AL1392" s="407"/>
      <c r="AM1392" s="407"/>
      <c r="AN1392" s="407"/>
      <c r="AO1392" s="407"/>
      <c r="AP1392" s="407"/>
      <c r="AQ1392" s="407"/>
      <c r="AR1392" s="407"/>
      <c r="AS1392" s="294"/>
    </row>
    <row r="1393" spans="1:45" ht="15" hidden="1"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5</v>
      </c>
      <c r="B1394" s="424" t="s">
        <v>98</v>
      </c>
      <c r="C1394" s="288"/>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729</v>
      </c>
      <c r="C1395" s="288"/>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c r="AF1395" s="407"/>
      <c r="AG1395" s="407"/>
      <c r="AH1395" s="407"/>
      <c r="AI1395" s="407"/>
      <c r="AJ1395" s="407"/>
      <c r="AK1395" s="407"/>
      <c r="AL1395" s="407"/>
      <c r="AM1395" s="407"/>
      <c r="AN1395" s="407"/>
      <c r="AO1395" s="407"/>
      <c r="AP1395" s="407"/>
      <c r="AQ1395" s="407"/>
      <c r="AR1395" s="407"/>
      <c r="AS1395" s="294"/>
    </row>
    <row r="1396" spans="1:45" ht="15" hidden="1"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hidden="1" outlineLevel="1">
      <c r="A1397" s="521"/>
      <c r="B1397" s="316" t="s">
        <v>493</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21">
        <v>6</v>
      </c>
      <c r="B1398" s="424" t="s">
        <v>99</v>
      </c>
      <c r="C1398" s="288"/>
      <c r="D1398" s="292"/>
      <c r="E1398" s="292"/>
      <c r="F1398" s="292"/>
      <c r="G1398" s="292"/>
      <c r="H1398" s="292"/>
      <c r="I1398" s="292"/>
      <c r="J1398" s="292"/>
      <c r="K1398" s="292"/>
      <c r="L1398" s="292"/>
      <c r="M1398" s="292"/>
      <c r="N1398" s="292"/>
      <c r="O1398" s="292"/>
      <c r="P1398" s="292"/>
      <c r="Q1398" s="292"/>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21"/>
      <c r="B1399" s="291" t="s">
        <v>729</v>
      </c>
      <c r="C1399" s="288"/>
      <c r="D1399" s="292"/>
      <c r="E1399" s="292"/>
      <c r="F1399" s="292"/>
      <c r="G1399" s="292"/>
      <c r="H1399" s="292"/>
      <c r="I1399" s="292"/>
      <c r="J1399" s="292"/>
      <c r="K1399" s="292"/>
      <c r="L1399" s="292"/>
      <c r="M1399" s="292"/>
      <c r="N1399" s="292"/>
      <c r="O1399" s="292"/>
      <c r="P1399" s="292"/>
      <c r="Q1399" s="292"/>
      <c r="R1399" s="292"/>
      <c r="S1399" s="292"/>
      <c r="T1399" s="292"/>
      <c r="U1399" s="292"/>
      <c r="V1399" s="292"/>
      <c r="W1399" s="292"/>
      <c r="X1399" s="292"/>
      <c r="Y1399" s="292"/>
      <c r="Z1399" s="292"/>
      <c r="AA1399" s="292"/>
      <c r="AB1399" s="292"/>
      <c r="AC1399" s="292"/>
      <c r="AD1399" s="292"/>
      <c r="AE1399" s="407"/>
      <c r="AF1399" s="407"/>
      <c r="AG1399" s="407"/>
      <c r="AH1399" s="407"/>
      <c r="AI1399" s="407"/>
      <c r="AJ1399" s="407"/>
      <c r="AK1399" s="407"/>
      <c r="AL1399" s="407"/>
      <c r="AM1399" s="407"/>
      <c r="AN1399" s="407"/>
      <c r="AO1399" s="407"/>
      <c r="AP1399" s="407"/>
      <c r="AQ1399" s="407"/>
      <c r="AR1399" s="407"/>
      <c r="AS1399" s="308"/>
    </row>
    <row r="1400" spans="1:45" ht="15" hidden="1"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21">
        <v>7</v>
      </c>
      <c r="B1401" s="424" t="s">
        <v>100</v>
      </c>
      <c r="C1401" s="288"/>
      <c r="D1401" s="292"/>
      <c r="E1401" s="292"/>
      <c r="F1401" s="292"/>
      <c r="G1401" s="292"/>
      <c r="H1401" s="292"/>
      <c r="I1401" s="292"/>
      <c r="J1401" s="292"/>
      <c r="K1401" s="292"/>
      <c r="L1401" s="292"/>
      <c r="M1401" s="292"/>
      <c r="N1401" s="292"/>
      <c r="O1401" s="292"/>
      <c r="P1401" s="292"/>
      <c r="Q1401" s="292"/>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729</v>
      </c>
      <c r="C1402" s="288"/>
      <c r="D1402" s="292"/>
      <c r="E1402" s="292"/>
      <c r="F1402" s="292"/>
      <c r="G1402" s="292"/>
      <c r="H1402" s="292"/>
      <c r="I1402" s="292"/>
      <c r="J1402" s="292"/>
      <c r="K1402" s="292"/>
      <c r="L1402" s="292"/>
      <c r="M1402" s="292"/>
      <c r="N1402" s="292"/>
      <c r="O1402" s="292"/>
      <c r="P1402" s="292"/>
      <c r="Q1402" s="292"/>
      <c r="R1402" s="292"/>
      <c r="S1402" s="292"/>
      <c r="T1402" s="292"/>
      <c r="U1402" s="292"/>
      <c r="V1402" s="292"/>
      <c r="W1402" s="292"/>
      <c r="X1402" s="292"/>
      <c r="Y1402" s="292"/>
      <c r="Z1402" s="292"/>
      <c r="AA1402" s="292"/>
      <c r="AB1402" s="292"/>
      <c r="AC1402" s="292"/>
      <c r="AD1402" s="292"/>
      <c r="AE1402" s="407"/>
      <c r="AF1402" s="407"/>
      <c r="AG1402" s="407"/>
      <c r="AH1402" s="407"/>
      <c r="AI1402" s="407"/>
      <c r="AJ1402" s="407"/>
      <c r="AK1402" s="407"/>
      <c r="AL1402" s="407"/>
      <c r="AM1402" s="407"/>
      <c r="AN1402" s="407"/>
      <c r="AO1402" s="407"/>
      <c r="AP1402" s="407"/>
      <c r="AQ1402" s="407"/>
      <c r="AR1402" s="407"/>
      <c r="AS1402" s="308"/>
    </row>
    <row r="1403" spans="1:45" ht="15" hidden="1"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21">
        <v>8</v>
      </c>
      <c r="B1404" s="424" t="s">
        <v>101</v>
      </c>
      <c r="C1404" s="288"/>
      <c r="D1404" s="292"/>
      <c r="E1404" s="292"/>
      <c r="F1404" s="292"/>
      <c r="G1404" s="292"/>
      <c r="H1404" s="292"/>
      <c r="I1404" s="292"/>
      <c r="J1404" s="292"/>
      <c r="K1404" s="292"/>
      <c r="L1404" s="292"/>
      <c r="M1404" s="292"/>
      <c r="N1404" s="292"/>
      <c r="O1404" s="292"/>
      <c r="P1404" s="292"/>
      <c r="Q1404" s="292"/>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729</v>
      </c>
      <c r="C1405" s="288"/>
      <c r="D1405" s="292"/>
      <c r="E1405" s="292"/>
      <c r="F1405" s="292"/>
      <c r="G1405" s="292"/>
      <c r="H1405" s="292"/>
      <c r="I1405" s="292"/>
      <c r="J1405" s="292"/>
      <c r="K1405" s="292"/>
      <c r="L1405" s="292"/>
      <c r="M1405" s="292"/>
      <c r="N1405" s="292"/>
      <c r="O1405" s="292"/>
      <c r="P1405" s="292"/>
      <c r="Q1405" s="292"/>
      <c r="R1405" s="292"/>
      <c r="S1405" s="292"/>
      <c r="T1405" s="292"/>
      <c r="U1405" s="292"/>
      <c r="V1405" s="292"/>
      <c r="W1405" s="292"/>
      <c r="X1405" s="292"/>
      <c r="Y1405" s="292"/>
      <c r="Z1405" s="292"/>
      <c r="AA1405" s="292"/>
      <c r="AB1405" s="292"/>
      <c r="AC1405" s="292"/>
      <c r="AD1405" s="292"/>
      <c r="AE1405" s="407"/>
      <c r="AF1405" s="407"/>
      <c r="AG1405" s="407"/>
      <c r="AH1405" s="407"/>
      <c r="AI1405" s="407"/>
      <c r="AJ1405" s="407"/>
      <c r="AK1405" s="407"/>
      <c r="AL1405" s="407"/>
      <c r="AM1405" s="407"/>
      <c r="AN1405" s="407"/>
      <c r="AO1405" s="407"/>
      <c r="AP1405" s="407"/>
      <c r="AQ1405" s="407"/>
      <c r="AR1405" s="407"/>
      <c r="AS1405" s="308"/>
    </row>
    <row r="1406" spans="1:45" ht="15" hidden="1"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9</v>
      </c>
      <c r="B1407" s="424" t="s">
        <v>102</v>
      </c>
      <c r="C1407" s="288"/>
      <c r="D1407" s="292"/>
      <c r="E1407" s="292"/>
      <c r="F1407" s="292"/>
      <c r="G1407" s="292"/>
      <c r="H1407" s="292"/>
      <c r="I1407" s="292"/>
      <c r="J1407" s="292"/>
      <c r="K1407" s="292"/>
      <c r="L1407" s="292"/>
      <c r="M1407" s="292"/>
      <c r="N1407" s="292"/>
      <c r="O1407" s="292"/>
      <c r="P1407" s="292"/>
      <c r="Q1407" s="292"/>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729</v>
      </c>
      <c r="C1408" s="288"/>
      <c r="D1408" s="292"/>
      <c r="E1408" s="292"/>
      <c r="F1408" s="292"/>
      <c r="G1408" s="292"/>
      <c r="H1408" s="292"/>
      <c r="I1408" s="292"/>
      <c r="J1408" s="292"/>
      <c r="K1408" s="292"/>
      <c r="L1408" s="292"/>
      <c r="M1408" s="292"/>
      <c r="N1408" s="292"/>
      <c r="O1408" s="292"/>
      <c r="P1408" s="292"/>
      <c r="Q1408" s="292"/>
      <c r="R1408" s="292"/>
      <c r="S1408" s="292"/>
      <c r="T1408" s="292"/>
      <c r="U1408" s="292"/>
      <c r="V1408" s="292"/>
      <c r="W1408" s="292"/>
      <c r="X1408" s="292"/>
      <c r="Y1408" s="292"/>
      <c r="Z1408" s="292"/>
      <c r="AA1408" s="292"/>
      <c r="AB1408" s="292"/>
      <c r="AC1408" s="292"/>
      <c r="AD1408" s="292"/>
      <c r="AE1408" s="407"/>
      <c r="AF1408" s="407"/>
      <c r="AG1408" s="407"/>
      <c r="AH1408" s="407"/>
      <c r="AI1408" s="407"/>
      <c r="AJ1408" s="407"/>
      <c r="AK1408" s="407"/>
      <c r="AL1408" s="407"/>
      <c r="AM1408" s="407"/>
      <c r="AN1408" s="407"/>
      <c r="AO1408" s="407"/>
      <c r="AP1408" s="407"/>
      <c r="AQ1408" s="407"/>
      <c r="AR1408" s="407"/>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21">
        <v>10</v>
      </c>
      <c r="B1410" s="424" t="s">
        <v>103</v>
      </c>
      <c r="C1410" s="288"/>
      <c r="D1410" s="292"/>
      <c r="E1410" s="292"/>
      <c r="F1410" s="292"/>
      <c r="G1410" s="292"/>
      <c r="H1410" s="292"/>
      <c r="I1410" s="292"/>
      <c r="J1410" s="292"/>
      <c r="K1410" s="292"/>
      <c r="L1410" s="292"/>
      <c r="M1410" s="292"/>
      <c r="N1410" s="292"/>
      <c r="O1410" s="292"/>
      <c r="P1410" s="292"/>
      <c r="Q1410" s="292"/>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729</v>
      </c>
      <c r="C1411" s="288"/>
      <c r="D1411" s="292"/>
      <c r="E1411" s="292"/>
      <c r="F1411" s="292"/>
      <c r="G1411" s="292"/>
      <c r="H1411" s="292"/>
      <c r="I1411" s="292"/>
      <c r="J1411" s="292"/>
      <c r="K1411" s="292"/>
      <c r="L1411" s="292"/>
      <c r="M1411" s="292"/>
      <c r="N1411" s="292"/>
      <c r="O1411" s="292"/>
      <c r="P1411" s="292"/>
      <c r="Q1411" s="292"/>
      <c r="R1411" s="292"/>
      <c r="S1411" s="292"/>
      <c r="T1411" s="292"/>
      <c r="U1411" s="292"/>
      <c r="V1411" s="292"/>
      <c r="W1411" s="292"/>
      <c r="X1411" s="292"/>
      <c r="Y1411" s="292"/>
      <c r="Z1411" s="292"/>
      <c r="AA1411" s="292"/>
      <c r="AB1411" s="292"/>
      <c r="AC1411" s="292"/>
      <c r="AD1411" s="292"/>
      <c r="AE1411" s="407"/>
      <c r="AF1411" s="407"/>
      <c r="AG1411" s="407"/>
      <c r="AH1411" s="407"/>
      <c r="AI1411" s="407"/>
      <c r="AJ1411" s="407"/>
      <c r="AK1411" s="407"/>
      <c r="AL1411" s="407"/>
      <c r="AM1411" s="407"/>
      <c r="AN1411" s="407"/>
      <c r="AO1411" s="407"/>
      <c r="AP1411" s="407"/>
      <c r="AQ1411" s="407"/>
      <c r="AR1411" s="407"/>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21">
        <v>11</v>
      </c>
      <c r="B1414" s="424" t="s">
        <v>104</v>
      </c>
      <c r="C1414" s="288"/>
      <c r="D1414" s="292"/>
      <c r="E1414" s="292"/>
      <c r="F1414" s="292"/>
      <c r="G1414" s="292"/>
      <c r="H1414" s="292"/>
      <c r="I1414" s="292"/>
      <c r="J1414" s="292"/>
      <c r="K1414" s="292"/>
      <c r="L1414" s="292"/>
      <c r="M1414" s="292"/>
      <c r="N1414" s="292"/>
      <c r="O1414" s="292"/>
      <c r="P1414" s="292"/>
      <c r="Q1414" s="292"/>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21"/>
      <c r="B1415" s="291" t="s">
        <v>729</v>
      </c>
      <c r="C1415" s="288"/>
      <c r="D1415" s="292"/>
      <c r="E1415" s="292"/>
      <c r="F1415" s="292"/>
      <c r="G1415" s="292"/>
      <c r="H1415" s="292"/>
      <c r="I1415" s="292"/>
      <c r="J1415" s="292"/>
      <c r="K1415" s="292"/>
      <c r="L1415" s="292"/>
      <c r="M1415" s="292"/>
      <c r="N1415" s="292"/>
      <c r="O1415" s="292"/>
      <c r="P1415" s="292"/>
      <c r="Q1415" s="292"/>
      <c r="R1415" s="292"/>
      <c r="S1415" s="292"/>
      <c r="T1415" s="292"/>
      <c r="U1415" s="292"/>
      <c r="V1415" s="292"/>
      <c r="W1415" s="292"/>
      <c r="X1415" s="292"/>
      <c r="Y1415" s="292"/>
      <c r="Z1415" s="292"/>
      <c r="AA1415" s="292"/>
      <c r="AB1415" s="292"/>
      <c r="AC1415" s="292"/>
      <c r="AD1415" s="292"/>
      <c r="AE1415" s="407"/>
      <c r="AF1415" s="407"/>
      <c r="AG1415" s="407"/>
      <c r="AH1415" s="407"/>
      <c r="AI1415" s="407"/>
      <c r="AJ1415" s="407"/>
      <c r="AK1415" s="407"/>
      <c r="AL1415" s="407"/>
      <c r="AM1415" s="407"/>
      <c r="AN1415" s="407"/>
      <c r="AO1415" s="407"/>
      <c r="AP1415" s="407"/>
      <c r="AQ1415" s="407"/>
      <c r="AR1415" s="407"/>
      <c r="AS1415" s="294"/>
    </row>
    <row r="1416" spans="1:45" ht="15" hidden="1"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21">
        <v>12</v>
      </c>
      <c r="B1417" s="424" t="s">
        <v>105</v>
      </c>
      <c r="C1417" s="288"/>
      <c r="D1417" s="292"/>
      <c r="E1417" s="292"/>
      <c r="F1417" s="292"/>
      <c r="G1417" s="292"/>
      <c r="H1417" s="292"/>
      <c r="I1417" s="292"/>
      <c r="J1417" s="292"/>
      <c r="K1417" s="292"/>
      <c r="L1417" s="292"/>
      <c r="M1417" s="292"/>
      <c r="N1417" s="292"/>
      <c r="O1417" s="292"/>
      <c r="P1417" s="292"/>
      <c r="Q1417" s="292"/>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729</v>
      </c>
      <c r="C1418" s="288"/>
      <c r="D1418" s="292"/>
      <c r="E1418" s="292"/>
      <c r="F1418" s="292"/>
      <c r="G1418" s="292"/>
      <c r="H1418" s="292"/>
      <c r="I1418" s="292"/>
      <c r="J1418" s="292"/>
      <c r="K1418" s="292"/>
      <c r="L1418" s="292"/>
      <c r="M1418" s="292"/>
      <c r="N1418" s="292"/>
      <c r="O1418" s="292"/>
      <c r="P1418" s="292"/>
      <c r="Q1418" s="292"/>
      <c r="R1418" s="292"/>
      <c r="S1418" s="292"/>
      <c r="T1418" s="292"/>
      <c r="U1418" s="292"/>
      <c r="V1418" s="292"/>
      <c r="W1418" s="292"/>
      <c r="X1418" s="292"/>
      <c r="Y1418" s="292"/>
      <c r="Z1418" s="292"/>
      <c r="AA1418" s="292"/>
      <c r="AB1418" s="292"/>
      <c r="AC1418" s="292"/>
      <c r="AD1418" s="292"/>
      <c r="AE1418" s="407"/>
      <c r="AF1418" s="407"/>
      <c r="AG1418" s="407"/>
      <c r="AH1418" s="407"/>
      <c r="AI1418" s="407"/>
      <c r="AJ1418" s="407"/>
      <c r="AK1418" s="407"/>
      <c r="AL1418" s="407"/>
      <c r="AM1418" s="407"/>
      <c r="AN1418" s="407"/>
      <c r="AO1418" s="407"/>
      <c r="AP1418" s="407"/>
      <c r="AQ1418" s="407"/>
      <c r="AR1418" s="407"/>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21">
        <v>13</v>
      </c>
      <c r="B1420" s="424" t="s">
        <v>106</v>
      </c>
      <c r="C1420" s="288"/>
      <c r="D1420" s="292"/>
      <c r="E1420" s="292"/>
      <c r="F1420" s="292"/>
      <c r="G1420" s="292"/>
      <c r="H1420" s="292"/>
      <c r="I1420" s="292"/>
      <c r="J1420" s="292"/>
      <c r="K1420" s="292"/>
      <c r="L1420" s="292"/>
      <c r="M1420" s="292"/>
      <c r="N1420" s="292"/>
      <c r="O1420" s="292"/>
      <c r="P1420" s="292"/>
      <c r="Q1420" s="292"/>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729</v>
      </c>
      <c r="C1421" s="288"/>
      <c r="D1421" s="292"/>
      <c r="E1421" s="292"/>
      <c r="F1421" s="292"/>
      <c r="G1421" s="292"/>
      <c r="H1421" s="292"/>
      <c r="I1421" s="292"/>
      <c r="J1421" s="292"/>
      <c r="K1421" s="292"/>
      <c r="L1421" s="292"/>
      <c r="M1421" s="292"/>
      <c r="N1421" s="292"/>
      <c r="O1421" s="292"/>
      <c r="P1421" s="292"/>
      <c r="Q1421" s="292"/>
      <c r="R1421" s="292"/>
      <c r="S1421" s="292"/>
      <c r="T1421" s="292"/>
      <c r="U1421" s="292"/>
      <c r="V1421" s="292"/>
      <c r="W1421" s="292"/>
      <c r="X1421" s="292"/>
      <c r="Y1421" s="292"/>
      <c r="Z1421" s="292"/>
      <c r="AA1421" s="292"/>
      <c r="AB1421" s="292"/>
      <c r="AC1421" s="292"/>
      <c r="AD1421" s="292"/>
      <c r="AE1421" s="407"/>
      <c r="AF1421" s="407"/>
      <c r="AG1421" s="407"/>
      <c r="AH1421" s="407"/>
      <c r="AI1421" s="407"/>
      <c r="AJ1421" s="407"/>
      <c r="AK1421" s="407"/>
      <c r="AL1421" s="407"/>
      <c r="AM1421" s="407"/>
      <c r="AN1421" s="407"/>
      <c r="AO1421" s="407"/>
      <c r="AP1421" s="407"/>
      <c r="AQ1421" s="407"/>
      <c r="AR1421" s="407"/>
      <c r="AS1421" s="303"/>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21">
        <v>14</v>
      </c>
      <c r="B1424" s="312" t="s">
        <v>108</v>
      </c>
      <c r="C1424" s="288"/>
      <c r="D1424" s="292"/>
      <c r="E1424" s="292"/>
      <c r="F1424" s="292"/>
      <c r="G1424" s="292"/>
      <c r="H1424" s="292"/>
      <c r="I1424" s="292"/>
      <c r="J1424" s="292"/>
      <c r="K1424" s="292"/>
      <c r="L1424" s="292"/>
      <c r="M1424" s="292"/>
      <c r="N1424" s="292"/>
      <c r="O1424" s="292"/>
      <c r="P1424" s="292"/>
      <c r="Q1424" s="292"/>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21"/>
      <c r="B1425" s="291" t="s">
        <v>729</v>
      </c>
      <c r="C1425" s="288"/>
      <c r="D1425" s="292"/>
      <c r="E1425" s="292"/>
      <c r="F1425" s="292"/>
      <c r="G1425" s="292"/>
      <c r="H1425" s="292"/>
      <c r="I1425" s="292"/>
      <c r="J1425" s="292"/>
      <c r="K1425" s="292"/>
      <c r="L1425" s="292"/>
      <c r="M1425" s="292"/>
      <c r="N1425" s="292"/>
      <c r="O1425" s="292"/>
      <c r="P1425" s="292"/>
      <c r="Q1425" s="292"/>
      <c r="R1425" s="292"/>
      <c r="S1425" s="292"/>
      <c r="T1425" s="292"/>
      <c r="U1425" s="292"/>
      <c r="V1425" s="292"/>
      <c r="W1425" s="292"/>
      <c r="X1425" s="292"/>
      <c r="Y1425" s="292"/>
      <c r="Z1425" s="292"/>
      <c r="AA1425" s="292"/>
      <c r="AB1425" s="292"/>
      <c r="AC1425" s="292"/>
      <c r="AD1425" s="292"/>
      <c r="AE1425" s="407"/>
      <c r="AF1425" s="407"/>
      <c r="AG1425" s="407"/>
      <c r="AH1425" s="407"/>
      <c r="AI1425" s="407"/>
      <c r="AJ1425" s="407"/>
      <c r="AK1425" s="407"/>
      <c r="AL1425" s="407"/>
      <c r="AM1425" s="407"/>
      <c r="AN1425" s="407"/>
      <c r="AO1425" s="407"/>
      <c r="AP1425" s="407"/>
      <c r="AQ1425" s="407"/>
      <c r="AR1425" s="407"/>
      <c r="AS1425" s="294"/>
    </row>
    <row r="1426" spans="1:46" ht="15" hidden="1"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6"/>
    </row>
    <row r="1427" spans="1:46" s="306" customFormat="1" ht="15.75" hidden="1" outlineLevel="1">
      <c r="A1427" s="521"/>
      <c r="B1427" s="285" t="s">
        <v>485</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7"/>
    </row>
    <row r="1428" spans="1:46" hidden="1" outlineLevel="1">
      <c r="A1428" s="521">
        <v>15</v>
      </c>
      <c r="B1428" s="291" t="s">
        <v>490</v>
      </c>
      <c r="C1428" s="288"/>
      <c r="D1428" s="292"/>
      <c r="E1428" s="292"/>
      <c r="F1428" s="292"/>
      <c r="G1428" s="292"/>
      <c r="H1428" s="292"/>
      <c r="I1428" s="292"/>
      <c r="J1428" s="292"/>
      <c r="K1428" s="292"/>
      <c r="L1428" s="292"/>
      <c r="M1428" s="292"/>
      <c r="N1428" s="292"/>
      <c r="O1428" s="292"/>
      <c r="P1428" s="292"/>
      <c r="Q1428" s="292"/>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8">
        <f>SUM(AE1428:AR1428)</f>
        <v>0</v>
      </c>
      <c r="AT1428" s="616"/>
    </row>
    <row r="1429" spans="1:46" hidden="1" outlineLevel="1">
      <c r="A1429" s="521"/>
      <c r="B1429" s="291" t="s">
        <v>729</v>
      </c>
      <c r="C1429" s="288"/>
      <c r="D1429" s="292"/>
      <c r="E1429" s="292"/>
      <c r="F1429" s="292"/>
      <c r="G1429" s="292"/>
      <c r="H1429" s="292"/>
      <c r="I1429" s="292"/>
      <c r="J1429" s="292"/>
      <c r="K1429" s="292"/>
      <c r="L1429" s="292"/>
      <c r="M1429" s="292"/>
      <c r="N1429" s="292"/>
      <c r="O1429" s="292"/>
      <c r="P1429" s="292"/>
      <c r="Q1429" s="292"/>
      <c r="R1429" s="292"/>
      <c r="S1429" s="292"/>
      <c r="T1429" s="292"/>
      <c r="U1429" s="292"/>
      <c r="V1429" s="292"/>
      <c r="W1429" s="292"/>
      <c r="X1429" s="292"/>
      <c r="Y1429" s="292"/>
      <c r="Z1429" s="292"/>
      <c r="AA1429" s="292"/>
      <c r="AB1429" s="292"/>
      <c r="AC1429" s="292"/>
      <c r="AD1429" s="292"/>
      <c r="AE1429" s="407"/>
      <c r="AF1429" s="407"/>
      <c r="AG1429" s="407"/>
      <c r="AH1429" s="407"/>
      <c r="AI1429" s="407"/>
      <c r="AJ1429" s="407"/>
      <c r="AK1429" s="407"/>
      <c r="AL1429" s="407"/>
      <c r="AM1429" s="407"/>
      <c r="AN1429" s="407"/>
      <c r="AO1429" s="407"/>
      <c r="AP1429" s="407"/>
      <c r="AQ1429" s="407"/>
      <c r="AR1429" s="407"/>
      <c r="AS1429" s="294"/>
    </row>
    <row r="1430" spans="1:46" hidden="1"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idden="1" outlineLevel="1">
      <c r="A1431" s="521">
        <v>16</v>
      </c>
      <c r="B1431" s="321" t="s">
        <v>486</v>
      </c>
      <c r="C1431" s="288"/>
      <c r="D1431" s="292"/>
      <c r="E1431" s="292"/>
      <c r="F1431" s="292"/>
      <c r="G1431" s="292"/>
      <c r="H1431" s="292"/>
      <c r="I1431" s="292"/>
      <c r="J1431" s="292"/>
      <c r="K1431" s="292"/>
      <c r="L1431" s="292"/>
      <c r="M1431" s="292"/>
      <c r="N1431" s="292"/>
      <c r="O1431" s="292"/>
      <c r="P1431" s="292"/>
      <c r="Q1431" s="292"/>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idden="1" outlineLevel="1">
      <c r="A1432" s="521"/>
      <c r="B1432" s="291" t="s">
        <v>729</v>
      </c>
      <c r="C1432" s="288"/>
      <c r="D1432" s="292"/>
      <c r="E1432" s="292"/>
      <c r="F1432" s="292"/>
      <c r="G1432" s="292"/>
      <c r="H1432" s="292"/>
      <c r="I1432" s="292"/>
      <c r="J1432" s="292"/>
      <c r="K1432" s="292"/>
      <c r="L1432" s="292"/>
      <c r="M1432" s="292"/>
      <c r="N1432" s="292"/>
      <c r="O1432" s="292"/>
      <c r="P1432" s="292"/>
      <c r="Q1432" s="292"/>
      <c r="R1432" s="292"/>
      <c r="S1432" s="292"/>
      <c r="T1432" s="292"/>
      <c r="U1432" s="292"/>
      <c r="V1432" s="292"/>
      <c r="W1432" s="292"/>
      <c r="X1432" s="292"/>
      <c r="Y1432" s="292"/>
      <c r="Z1432" s="292"/>
      <c r="AA1432" s="292"/>
      <c r="AB1432" s="292"/>
      <c r="AC1432" s="292"/>
      <c r="AD1432" s="292"/>
      <c r="AE1432" s="407"/>
      <c r="AF1432" s="407"/>
      <c r="AG1432" s="407"/>
      <c r="AH1432" s="407"/>
      <c r="AI1432" s="407"/>
      <c r="AJ1432" s="407"/>
      <c r="AK1432" s="407"/>
      <c r="AL1432" s="407"/>
      <c r="AM1432" s="407"/>
      <c r="AN1432" s="407"/>
      <c r="AO1432" s="407"/>
      <c r="AP1432" s="407"/>
      <c r="AQ1432" s="407"/>
      <c r="AR1432" s="407"/>
      <c r="AS1432" s="294"/>
    </row>
    <row r="1433" spans="1:46" s="280" customFormat="1" hidden="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hidden="1" outlineLevel="1">
      <c r="A1434" s="521"/>
      <c r="B1434" s="508" t="s">
        <v>491</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idden="1" outlineLevel="1">
      <c r="A1435" s="521">
        <v>17</v>
      </c>
      <c r="B1435" s="424" t="s">
        <v>112</v>
      </c>
      <c r="C1435" s="288"/>
      <c r="D1435" s="292"/>
      <c r="E1435" s="292"/>
      <c r="F1435" s="292"/>
      <c r="G1435" s="292"/>
      <c r="H1435" s="292"/>
      <c r="I1435" s="292"/>
      <c r="J1435" s="292"/>
      <c r="K1435" s="292"/>
      <c r="L1435" s="292"/>
      <c r="M1435" s="292"/>
      <c r="N1435" s="292"/>
      <c r="O1435" s="292"/>
      <c r="P1435" s="292"/>
      <c r="Q1435" s="292"/>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idden="1" outlineLevel="1">
      <c r="A1436" s="521"/>
      <c r="B1436" s="291" t="s">
        <v>729</v>
      </c>
      <c r="C1436" s="288"/>
      <c r="D1436" s="292"/>
      <c r="E1436" s="292"/>
      <c r="F1436" s="292"/>
      <c r="G1436" s="292"/>
      <c r="H1436" s="292"/>
      <c r="I1436" s="292"/>
      <c r="J1436" s="292"/>
      <c r="K1436" s="292"/>
      <c r="L1436" s="292"/>
      <c r="M1436" s="292"/>
      <c r="N1436" s="292"/>
      <c r="O1436" s="292"/>
      <c r="P1436" s="292"/>
      <c r="Q1436" s="292"/>
      <c r="R1436" s="292"/>
      <c r="S1436" s="292"/>
      <c r="T1436" s="292"/>
      <c r="U1436" s="292"/>
      <c r="V1436" s="292"/>
      <c r="W1436" s="292"/>
      <c r="X1436" s="292"/>
      <c r="Y1436" s="292"/>
      <c r="Z1436" s="292"/>
      <c r="AA1436" s="292"/>
      <c r="AB1436" s="292"/>
      <c r="AC1436" s="292"/>
      <c r="AD1436" s="292"/>
      <c r="AE1436" s="407"/>
      <c r="AF1436" s="407"/>
      <c r="AG1436" s="407"/>
      <c r="AH1436" s="407"/>
      <c r="AI1436" s="407"/>
      <c r="AJ1436" s="407"/>
      <c r="AK1436" s="407"/>
      <c r="AL1436" s="407"/>
      <c r="AM1436" s="407"/>
      <c r="AN1436" s="407"/>
      <c r="AO1436" s="407"/>
      <c r="AP1436" s="407"/>
      <c r="AQ1436" s="407"/>
      <c r="AR1436" s="407"/>
      <c r="AS1436" s="303"/>
    </row>
    <row r="1437" spans="1:46" hidden="1"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idden="1" outlineLevel="1">
      <c r="A1438" s="521">
        <v>18</v>
      </c>
      <c r="B1438" s="424" t="s">
        <v>109</v>
      </c>
      <c r="C1438" s="288"/>
      <c r="D1438" s="292"/>
      <c r="E1438" s="292"/>
      <c r="F1438" s="292"/>
      <c r="G1438" s="292"/>
      <c r="H1438" s="292"/>
      <c r="I1438" s="292"/>
      <c r="J1438" s="292"/>
      <c r="K1438" s="292"/>
      <c r="L1438" s="292"/>
      <c r="M1438" s="292"/>
      <c r="N1438" s="292"/>
      <c r="O1438" s="292"/>
      <c r="P1438" s="292"/>
      <c r="Q1438" s="292"/>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idden="1" outlineLevel="1">
      <c r="A1439" s="521"/>
      <c r="B1439" s="291" t="s">
        <v>729</v>
      </c>
      <c r="C1439" s="288"/>
      <c r="D1439" s="292"/>
      <c r="E1439" s="292"/>
      <c r="F1439" s="292"/>
      <c r="G1439" s="292"/>
      <c r="H1439" s="292"/>
      <c r="I1439" s="292"/>
      <c r="J1439" s="292"/>
      <c r="K1439" s="292"/>
      <c r="L1439" s="292"/>
      <c r="M1439" s="292"/>
      <c r="N1439" s="292"/>
      <c r="O1439" s="292"/>
      <c r="P1439" s="292"/>
      <c r="Q1439" s="292"/>
      <c r="R1439" s="292"/>
      <c r="S1439" s="292"/>
      <c r="T1439" s="292"/>
      <c r="U1439" s="292"/>
      <c r="V1439" s="292"/>
      <c r="W1439" s="292"/>
      <c r="X1439" s="292"/>
      <c r="Y1439" s="292"/>
      <c r="Z1439" s="292"/>
      <c r="AA1439" s="292"/>
      <c r="AB1439" s="292"/>
      <c r="AC1439" s="292"/>
      <c r="AD1439" s="292"/>
      <c r="AE1439" s="407"/>
      <c r="AF1439" s="407"/>
      <c r="AG1439" s="407"/>
      <c r="AH1439" s="407"/>
      <c r="AI1439" s="407"/>
      <c r="AJ1439" s="407"/>
      <c r="AK1439" s="407"/>
      <c r="AL1439" s="407"/>
      <c r="AM1439" s="407"/>
      <c r="AN1439" s="407"/>
      <c r="AO1439" s="407"/>
      <c r="AP1439" s="407"/>
      <c r="AQ1439" s="407"/>
      <c r="AR1439" s="407"/>
      <c r="AS1439" s="303"/>
    </row>
    <row r="1440" spans="1:46" hidden="1"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idden="1" outlineLevel="1">
      <c r="A1441" s="521">
        <v>19</v>
      </c>
      <c r="B1441" s="424" t="s">
        <v>111</v>
      </c>
      <c r="C1441" s="288"/>
      <c r="D1441" s="292"/>
      <c r="E1441" s="292"/>
      <c r="F1441" s="292"/>
      <c r="G1441" s="292"/>
      <c r="H1441" s="292"/>
      <c r="I1441" s="292"/>
      <c r="J1441" s="292"/>
      <c r="K1441" s="292"/>
      <c r="L1441" s="292"/>
      <c r="M1441" s="292"/>
      <c r="N1441" s="292"/>
      <c r="O1441" s="292"/>
      <c r="P1441" s="292"/>
      <c r="Q1441" s="292"/>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idden="1" outlineLevel="1">
      <c r="A1442" s="521"/>
      <c r="B1442" s="291" t="s">
        <v>729</v>
      </c>
      <c r="C1442" s="288"/>
      <c r="D1442" s="292"/>
      <c r="E1442" s="292"/>
      <c r="F1442" s="292"/>
      <c r="G1442" s="292"/>
      <c r="H1442" s="292"/>
      <c r="I1442" s="292"/>
      <c r="J1442" s="292"/>
      <c r="K1442" s="292"/>
      <c r="L1442" s="292"/>
      <c r="M1442" s="292"/>
      <c r="N1442" s="292"/>
      <c r="O1442" s="292"/>
      <c r="P1442" s="292"/>
      <c r="Q1442" s="292"/>
      <c r="R1442" s="292"/>
      <c r="S1442" s="292"/>
      <c r="T1442" s="292"/>
      <c r="U1442" s="292"/>
      <c r="V1442" s="292"/>
      <c r="W1442" s="292"/>
      <c r="X1442" s="292"/>
      <c r="Y1442" s="292"/>
      <c r="Z1442" s="292"/>
      <c r="AA1442" s="292"/>
      <c r="AB1442" s="292"/>
      <c r="AC1442" s="292"/>
      <c r="AD1442" s="292"/>
      <c r="AE1442" s="407"/>
      <c r="AF1442" s="407"/>
      <c r="AG1442" s="407"/>
      <c r="AH1442" s="407"/>
      <c r="AI1442" s="407"/>
      <c r="AJ1442" s="407"/>
      <c r="AK1442" s="407"/>
      <c r="AL1442" s="407"/>
      <c r="AM1442" s="407"/>
      <c r="AN1442" s="407"/>
      <c r="AO1442" s="407"/>
      <c r="AP1442" s="407"/>
      <c r="AQ1442" s="407"/>
      <c r="AR1442" s="407"/>
      <c r="AS1442" s="294"/>
    </row>
    <row r="1443" spans="1:4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idden="1" outlineLevel="1">
      <c r="A1444" s="521">
        <v>20</v>
      </c>
      <c r="B1444" s="424" t="s">
        <v>110</v>
      </c>
      <c r="C1444" s="288"/>
      <c r="D1444" s="292"/>
      <c r="E1444" s="292"/>
      <c r="F1444" s="292"/>
      <c r="G1444" s="292"/>
      <c r="H1444" s="292"/>
      <c r="I1444" s="292"/>
      <c r="J1444" s="292"/>
      <c r="K1444" s="292"/>
      <c r="L1444" s="292"/>
      <c r="M1444" s="292"/>
      <c r="N1444" s="292"/>
      <c r="O1444" s="292"/>
      <c r="P1444" s="292"/>
      <c r="Q1444" s="292"/>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idden="1" outlineLevel="1">
      <c r="A1445" s="521"/>
      <c r="B1445" s="291" t="s">
        <v>729</v>
      </c>
      <c r="C1445" s="288"/>
      <c r="D1445" s="292"/>
      <c r="E1445" s="292"/>
      <c r="F1445" s="292"/>
      <c r="G1445" s="292"/>
      <c r="H1445" s="292"/>
      <c r="I1445" s="292"/>
      <c r="J1445" s="292"/>
      <c r="K1445" s="292"/>
      <c r="L1445" s="292"/>
      <c r="M1445" s="292"/>
      <c r="N1445" s="292"/>
      <c r="O1445" s="292"/>
      <c r="P1445" s="292"/>
      <c r="Q1445" s="292"/>
      <c r="R1445" s="292"/>
      <c r="S1445" s="292"/>
      <c r="T1445" s="292"/>
      <c r="U1445" s="292"/>
      <c r="V1445" s="292"/>
      <c r="W1445" s="292"/>
      <c r="X1445" s="292"/>
      <c r="Y1445" s="292"/>
      <c r="Z1445" s="292"/>
      <c r="AA1445" s="292"/>
      <c r="AB1445" s="292"/>
      <c r="AC1445" s="292"/>
      <c r="AD1445" s="292"/>
      <c r="AE1445" s="407"/>
      <c r="AF1445" s="407"/>
      <c r="AG1445" s="407"/>
      <c r="AH1445" s="407"/>
      <c r="AI1445" s="407"/>
      <c r="AJ1445" s="407"/>
      <c r="AK1445" s="407"/>
      <c r="AL1445" s="407"/>
      <c r="AM1445" s="407"/>
      <c r="AN1445" s="407"/>
      <c r="AO1445" s="407"/>
      <c r="AP1445" s="407"/>
      <c r="AQ1445" s="407"/>
      <c r="AR1445" s="407"/>
      <c r="AS1445" s="303"/>
    </row>
    <row r="1446" spans="1:45" ht="15.75" hidden="1"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hidden="1" outlineLevel="1">
      <c r="A1447" s="521"/>
      <c r="B1447" s="507" t="s">
        <v>498</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hidden="1" outlineLevel="1">
      <c r="A1448" s="521"/>
      <c r="B1448" s="493" t="s">
        <v>494</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21">
        <v>21</v>
      </c>
      <c r="B1449" s="424" t="s">
        <v>113</v>
      </c>
      <c r="C1449" s="288"/>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21"/>
      <c r="B1450" s="291" t="s">
        <v>729</v>
      </c>
      <c r="C1450" s="288"/>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c r="AF1450" s="407"/>
      <c r="AG1450" s="407"/>
      <c r="AH1450" s="407"/>
      <c r="AI1450" s="407"/>
      <c r="AJ1450" s="407"/>
      <c r="AK1450" s="407"/>
      <c r="AL1450" s="407"/>
      <c r="AM1450" s="407"/>
      <c r="AN1450" s="407"/>
      <c r="AO1450" s="407"/>
      <c r="AP1450" s="407"/>
      <c r="AQ1450" s="407"/>
      <c r="AR1450" s="407"/>
      <c r="AS1450" s="303"/>
    </row>
    <row r="1451" spans="1:45" ht="15" hidden="1"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22</v>
      </c>
      <c r="B1452" s="424" t="s">
        <v>114</v>
      </c>
      <c r="C1452" s="288"/>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729</v>
      </c>
      <c r="C1453" s="288"/>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c r="AF1453" s="407"/>
      <c r="AG1453" s="407"/>
      <c r="AH1453" s="407"/>
      <c r="AI1453" s="407"/>
      <c r="AJ1453" s="407"/>
      <c r="AK1453" s="407"/>
      <c r="AL1453" s="407"/>
      <c r="AM1453" s="407"/>
      <c r="AN1453" s="407"/>
      <c r="AO1453" s="407"/>
      <c r="AP1453" s="407"/>
      <c r="AQ1453" s="407"/>
      <c r="AR1453" s="407"/>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23</v>
      </c>
      <c r="B1455" s="424" t="s">
        <v>115</v>
      </c>
      <c r="C1455" s="288"/>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729</v>
      </c>
      <c r="C1456" s="288"/>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c r="AF1456" s="407"/>
      <c r="AG1456" s="407"/>
      <c r="AH1456" s="407"/>
      <c r="AI1456" s="407"/>
      <c r="AJ1456" s="407"/>
      <c r="AK1456" s="407"/>
      <c r="AL1456" s="407"/>
      <c r="AM1456" s="407"/>
      <c r="AN1456" s="407"/>
      <c r="AO1456" s="407"/>
      <c r="AP1456" s="407"/>
      <c r="AQ1456" s="407"/>
      <c r="AR1456" s="407"/>
      <c r="AS1456" s="303"/>
    </row>
    <row r="1457" spans="1:45" ht="15" hidden="1"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24</v>
      </c>
      <c r="B1458" s="424" t="s">
        <v>116</v>
      </c>
      <c r="C1458" s="288"/>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729</v>
      </c>
      <c r="C1459" s="288"/>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c r="AF1459" s="407"/>
      <c r="AG1459" s="407"/>
      <c r="AH1459" s="407"/>
      <c r="AI1459" s="407"/>
      <c r="AJ1459" s="407"/>
      <c r="AK1459" s="407"/>
      <c r="AL1459" s="407"/>
      <c r="AM1459" s="407"/>
      <c r="AN1459" s="407"/>
      <c r="AO1459" s="407"/>
      <c r="AP1459" s="407"/>
      <c r="AQ1459" s="407"/>
      <c r="AR1459" s="407"/>
      <c r="AS1459" s="303"/>
    </row>
    <row r="1460" spans="1:45" ht="15" hidden="1"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c r="B1461" s="285" t="s">
        <v>495</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21">
        <v>25</v>
      </c>
      <c r="B1462" s="424" t="s">
        <v>117</v>
      </c>
      <c r="C1462" s="288"/>
      <c r="D1462" s="292"/>
      <c r="E1462" s="292"/>
      <c r="F1462" s="292"/>
      <c r="G1462" s="292"/>
      <c r="H1462" s="292"/>
      <c r="I1462" s="292"/>
      <c r="J1462" s="292"/>
      <c r="K1462" s="292"/>
      <c r="L1462" s="292"/>
      <c r="M1462" s="292"/>
      <c r="N1462" s="292"/>
      <c r="O1462" s="292"/>
      <c r="P1462" s="292"/>
      <c r="Q1462" s="292"/>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21"/>
      <c r="B1463" s="291" t="s">
        <v>729</v>
      </c>
      <c r="C1463" s="288"/>
      <c r="D1463" s="292"/>
      <c r="E1463" s="292"/>
      <c r="F1463" s="292"/>
      <c r="G1463" s="292"/>
      <c r="H1463" s="292"/>
      <c r="I1463" s="292"/>
      <c r="J1463" s="292"/>
      <c r="K1463" s="292"/>
      <c r="L1463" s="292"/>
      <c r="M1463" s="292"/>
      <c r="N1463" s="292"/>
      <c r="O1463" s="292"/>
      <c r="P1463" s="292"/>
      <c r="Q1463" s="292"/>
      <c r="R1463" s="292"/>
      <c r="S1463" s="292"/>
      <c r="T1463" s="292"/>
      <c r="U1463" s="292"/>
      <c r="V1463" s="292"/>
      <c r="W1463" s="292"/>
      <c r="X1463" s="292"/>
      <c r="Y1463" s="292"/>
      <c r="Z1463" s="292"/>
      <c r="AA1463" s="292"/>
      <c r="AB1463" s="292"/>
      <c r="AC1463" s="292"/>
      <c r="AD1463" s="292"/>
      <c r="AE1463" s="407"/>
      <c r="AF1463" s="407"/>
      <c r="AG1463" s="407"/>
      <c r="AH1463" s="407"/>
      <c r="AI1463" s="407"/>
      <c r="AJ1463" s="407"/>
      <c r="AK1463" s="407"/>
      <c r="AL1463" s="407"/>
      <c r="AM1463" s="407"/>
      <c r="AN1463" s="407"/>
      <c r="AO1463" s="407"/>
      <c r="AP1463" s="407"/>
      <c r="AQ1463" s="407"/>
      <c r="AR1463" s="407"/>
      <c r="AS1463" s="303"/>
    </row>
    <row r="1464" spans="1:45" ht="15" hidden="1"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26</v>
      </c>
      <c r="B1465" s="424" t="s">
        <v>118</v>
      </c>
      <c r="C1465" s="288"/>
      <c r="D1465" s="292"/>
      <c r="E1465" s="292"/>
      <c r="F1465" s="292"/>
      <c r="G1465" s="292"/>
      <c r="H1465" s="292"/>
      <c r="I1465" s="292"/>
      <c r="J1465" s="292"/>
      <c r="K1465" s="292"/>
      <c r="L1465" s="292"/>
      <c r="M1465" s="292"/>
      <c r="N1465" s="292"/>
      <c r="O1465" s="292"/>
      <c r="P1465" s="292"/>
      <c r="Q1465" s="292"/>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729</v>
      </c>
      <c r="C1466" s="288"/>
      <c r="D1466" s="292"/>
      <c r="E1466" s="292"/>
      <c r="F1466" s="292"/>
      <c r="G1466" s="292"/>
      <c r="H1466" s="292"/>
      <c r="I1466" s="292"/>
      <c r="J1466" s="292"/>
      <c r="K1466" s="292"/>
      <c r="L1466" s="292"/>
      <c r="M1466" s="292"/>
      <c r="N1466" s="292"/>
      <c r="O1466" s="292"/>
      <c r="P1466" s="292"/>
      <c r="Q1466" s="292"/>
      <c r="R1466" s="292"/>
      <c r="S1466" s="292"/>
      <c r="T1466" s="292"/>
      <c r="U1466" s="292"/>
      <c r="V1466" s="292"/>
      <c r="W1466" s="292"/>
      <c r="X1466" s="292"/>
      <c r="Y1466" s="292"/>
      <c r="Z1466" s="292"/>
      <c r="AA1466" s="292"/>
      <c r="AB1466" s="292"/>
      <c r="AC1466" s="292"/>
      <c r="AD1466" s="292"/>
      <c r="AE1466" s="407"/>
      <c r="AF1466" s="407"/>
      <c r="AG1466" s="407"/>
      <c r="AH1466" s="407"/>
      <c r="AI1466" s="407"/>
      <c r="AJ1466" s="407"/>
      <c r="AK1466" s="407"/>
      <c r="AL1466" s="407"/>
      <c r="AM1466" s="407"/>
      <c r="AN1466" s="407"/>
      <c r="AO1466" s="407"/>
      <c r="AP1466" s="407"/>
      <c r="AQ1466" s="407"/>
      <c r="AR1466" s="407"/>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27</v>
      </c>
      <c r="B1468" s="424" t="s">
        <v>119</v>
      </c>
      <c r="C1468" s="288"/>
      <c r="D1468" s="292"/>
      <c r="E1468" s="292"/>
      <c r="F1468" s="292"/>
      <c r="G1468" s="292"/>
      <c r="H1468" s="292"/>
      <c r="I1468" s="292"/>
      <c r="J1468" s="292"/>
      <c r="K1468" s="292"/>
      <c r="L1468" s="292"/>
      <c r="M1468" s="292"/>
      <c r="N1468" s="292"/>
      <c r="O1468" s="292"/>
      <c r="P1468" s="292"/>
      <c r="Q1468" s="292"/>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729</v>
      </c>
      <c r="C1469" s="288"/>
      <c r="D1469" s="292"/>
      <c r="E1469" s="292"/>
      <c r="F1469" s="292"/>
      <c r="G1469" s="292"/>
      <c r="H1469" s="292"/>
      <c r="I1469" s="292"/>
      <c r="J1469" s="292"/>
      <c r="K1469" s="292"/>
      <c r="L1469" s="292"/>
      <c r="M1469" s="292"/>
      <c r="N1469" s="292"/>
      <c r="O1469" s="292"/>
      <c r="P1469" s="292"/>
      <c r="Q1469" s="292"/>
      <c r="R1469" s="292"/>
      <c r="S1469" s="292"/>
      <c r="T1469" s="292"/>
      <c r="U1469" s="292"/>
      <c r="V1469" s="292"/>
      <c r="W1469" s="292"/>
      <c r="X1469" s="292"/>
      <c r="Y1469" s="292"/>
      <c r="Z1469" s="292"/>
      <c r="AA1469" s="292"/>
      <c r="AB1469" s="292"/>
      <c r="AC1469" s="292"/>
      <c r="AD1469" s="292"/>
      <c r="AE1469" s="407"/>
      <c r="AF1469" s="407"/>
      <c r="AG1469" s="407"/>
      <c r="AH1469" s="407"/>
      <c r="AI1469" s="407"/>
      <c r="AJ1469" s="407"/>
      <c r="AK1469" s="407"/>
      <c r="AL1469" s="407"/>
      <c r="AM1469" s="407"/>
      <c r="AN1469" s="407"/>
      <c r="AO1469" s="407"/>
      <c r="AP1469" s="407"/>
      <c r="AQ1469" s="407"/>
      <c r="AR1469" s="407"/>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28</v>
      </c>
      <c r="B1471" s="424" t="s">
        <v>120</v>
      </c>
      <c r="C1471" s="288"/>
      <c r="D1471" s="292"/>
      <c r="E1471" s="292"/>
      <c r="F1471" s="292"/>
      <c r="G1471" s="292"/>
      <c r="H1471" s="292"/>
      <c r="I1471" s="292"/>
      <c r="J1471" s="292"/>
      <c r="K1471" s="292"/>
      <c r="L1471" s="292"/>
      <c r="M1471" s="292"/>
      <c r="N1471" s="292"/>
      <c r="O1471" s="292"/>
      <c r="P1471" s="292"/>
      <c r="Q1471" s="292"/>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729</v>
      </c>
      <c r="C1472" s="288"/>
      <c r="D1472" s="292"/>
      <c r="E1472" s="292"/>
      <c r="F1472" s="292"/>
      <c r="G1472" s="292"/>
      <c r="H1472" s="292"/>
      <c r="I1472" s="292"/>
      <c r="J1472" s="292"/>
      <c r="K1472" s="292"/>
      <c r="L1472" s="292"/>
      <c r="M1472" s="292"/>
      <c r="N1472" s="292"/>
      <c r="O1472" s="292"/>
      <c r="P1472" s="292"/>
      <c r="Q1472" s="292"/>
      <c r="R1472" s="292"/>
      <c r="S1472" s="292"/>
      <c r="T1472" s="292"/>
      <c r="U1472" s="292"/>
      <c r="V1472" s="292"/>
      <c r="W1472" s="292"/>
      <c r="X1472" s="292"/>
      <c r="Y1472" s="292"/>
      <c r="Z1472" s="292"/>
      <c r="AA1472" s="292"/>
      <c r="AB1472" s="292"/>
      <c r="AC1472" s="292"/>
      <c r="AD1472" s="292"/>
      <c r="AE1472" s="407"/>
      <c r="AF1472" s="407"/>
      <c r="AG1472" s="407"/>
      <c r="AH1472" s="407"/>
      <c r="AI1472" s="407"/>
      <c r="AJ1472" s="407"/>
      <c r="AK1472" s="407"/>
      <c r="AL1472" s="407"/>
      <c r="AM1472" s="407"/>
      <c r="AN1472" s="407"/>
      <c r="AO1472" s="407"/>
      <c r="AP1472" s="407"/>
      <c r="AQ1472" s="407"/>
      <c r="AR1472" s="407"/>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29</v>
      </c>
      <c r="B1474" s="424" t="s">
        <v>121</v>
      </c>
      <c r="C1474" s="288"/>
      <c r="D1474" s="292"/>
      <c r="E1474" s="292"/>
      <c r="F1474" s="292"/>
      <c r="G1474" s="292"/>
      <c r="H1474" s="292"/>
      <c r="I1474" s="292"/>
      <c r="J1474" s="292"/>
      <c r="K1474" s="292"/>
      <c r="L1474" s="292"/>
      <c r="M1474" s="292"/>
      <c r="N1474" s="292"/>
      <c r="O1474" s="292"/>
      <c r="P1474" s="292"/>
      <c r="Q1474" s="292"/>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729</v>
      </c>
      <c r="C1475" s="288"/>
      <c r="D1475" s="292"/>
      <c r="E1475" s="292"/>
      <c r="F1475" s="292"/>
      <c r="G1475" s="292"/>
      <c r="H1475" s="292"/>
      <c r="I1475" s="292"/>
      <c r="J1475" s="292"/>
      <c r="K1475" s="292"/>
      <c r="L1475" s="292"/>
      <c r="M1475" s="292"/>
      <c r="N1475" s="292"/>
      <c r="O1475" s="292"/>
      <c r="P1475" s="292"/>
      <c r="Q1475" s="292"/>
      <c r="R1475" s="292"/>
      <c r="S1475" s="292"/>
      <c r="T1475" s="292"/>
      <c r="U1475" s="292"/>
      <c r="V1475" s="292"/>
      <c r="W1475" s="292"/>
      <c r="X1475" s="292"/>
      <c r="Y1475" s="292"/>
      <c r="Z1475" s="292"/>
      <c r="AA1475" s="292"/>
      <c r="AB1475" s="292"/>
      <c r="AC1475" s="292"/>
      <c r="AD1475" s="292"/>
      <c r="AE1475" s="407"/>
      <c r="AF1475" s="407"/>
      <c r="AG1475" s="407"/>
      <c r="AH1475" s="407"/>
      <c r="AI1475" s="407"/>
      <c r="AJ1475" s="407"/>
      <c r="AK1475" s="407"/>
      <c r="AL1475" s="407"/>
      <c r="AM1475" s="407"/>
      <c r="AN1475" s="407"/>
      <c r="AO1475" s="407"/>
      <c r="AP1475" s="407"/>
      <c r="AQ1475" s="407"/>
      <c r="AR1475" s="407"/>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30</v>
      </c>
      <c r="B1477" s="424" t="s">
        <v>122</v>
      </c>
      <c r="C1477" s="288"/>
      <c r="D1477" s="292"/>
      <c r="E1477" s="292"/>
      <c r="F1477" s="292"/>
      <c r="G1477" s="292"/>
      <c r="H1477" s="292"/>
      <c r="I1477" s="292"/>
      <c r="J1477" s="292"/>
      <c r="K1477" s="292"/>
      <c r="L1477" s="292"/>
      <c r="M1477" s="292"/>
      <c r="N1477" s="292"/>
      <c r="O1477" s="292"/>
      <c r="P1477" s="292"/>
      <c r="Q1477" s="292"/>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729</v>
      </c>
      <c r="C1478" s="288"/>
      <c r="D1478" s="292"/>
      <c r="E1478" s="292"/>
      <c r="F1478" s="292"/>
      <c r="G1478" s="292"/>
      <c r="H1478" s="292"/>
      <c r="I1478" s="292"/>
      <c r="J1478" s="292"/>
      <c r="K1478" s="292"/>
      <c r="L1478" s="292"/>
      <c r="M1478" s="292"/>
      <c r="N1478" s="292"/>
      <c r="O1478" s="292"/>
      <c r="P1478" s="292"/>
      <c r="Q1478" s="292"/>
      <c r="R1478" s="292"/>
      <c r="S1478" s="292"/>
      <c r="T1478" s="292"/>
      <c r="U1478" s="292"/>
      <c r="V1478" s="292"/>
      <c r="W1478" s="292"/>
      <c r="X1478" s="292"/>
      <c r="Y1478" s="292"/>
      <c r="Z1478" s="292"/>
      <c r="AA1478" s="292"/>
      <c r="AB1478" s="292"/>
      <c r="AC1478" s="292"/>
      <c r="AD1478" s="292"/>
      <c r="AE1478" s="407"/>
      <c r="AF1478" s="407"/>
      <c r="AG1478" s="407"/>
      <c r="AH1478" s="407"/>
      <c r="AI1478" s="407"/>
      <c r="AJ1478" s="407"/>
      <c r="AK1478" s="407"/>
      <c r="AL1478" s="407"/>
      <c r="AM1478" s="407"/>
      <c r="AN1478" s="407"/>
      <c r="AO1478" s="407"/>
      <c r="AP1478" s="407"/>
      <c r="AQ1478" s="407"/>
      <c r="AR1478" s="407"/>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31</v>
      </c>
      <c r="B1480" s="424" t="s">
        <v>123</v>
      </c>
      <c r="C1480" s="288"/>
      <c r="D1480" s="292"/>
      <c r="E1480" s="292"/>
      <c r="F1480" s="292"/>
      <c r="G1480" s="292"/>
      <c r="H1480" s="292"/>
      <c r="I1480" s="292"/>
      <c r="J1480" s="292"/>
      <c r="K1480" s="292"/>
      <c r="L1480" s="292"/>
      <c r="M1480" s="292"/>
      <c r="N1480" s="292"/>
      <c r="O1480" s="292"/>
      <c r="P1480" s="292"/>
      <c r="Q1480" s="292"/>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729</v>
      </c>
      <c r="C1481" s="288"/>
      <c r="D1481" s="292"/>
      <c r="E1481" s="292"/>
      <c r="F1481" s="292"/>
      <c r="G1481" s="292"/>
      <c r="H1481" s="292"/>
      <c r="I1481" s="292"/>
      <c r="J1481" s="292"/>
      <c r="K1481" s="292"/>
      <c r="L1481" s="292"/>
      <c r="M1481" s="292"/>
      <c r="N1481" s="292"/>
      <c r="O1481" s="292"/>
      <c r="P1481" s="292"/>
      <c r="Q1481" s="292"/>
      <c r="R1481" s="292"/>
      <c r="S1481" s="292"/>
      <c r="T1481" s="292"/>
      <c r="U1481" s="292"/>
      <c r="V1481" s="292"/>
      <c r="W1481" s="292"/>
      <c r="X1481" s="292"/>
      <c r="Y1481" s="292"/>
      <c r="Z1481" s="292"/>
      <c r="AA1481" s="292"/>
      <c r="AB1481" s="292"/>
      <c r="AC1481" s="292"/>
      <c r="AD1481" s="292"/>
      <c r="AE1481" s="407"/>
      <c r="AF1481" s="407"/>
      <c r="AG1481" s="407"/>
      <c r="AH1481" s="407"/>
      <c r="AI1481" s="407"/>
      <c r="AJ1481" s="407"/>
      <c r="AK1481" s="407"/>
      <c r="AL1481" s="407"/>
      <c r="AM1481" s="407"/>
      <c r="AN1481" s="407"/>
      <c r="AO1481" s="407"/>
      <c r="AP1481" s="407"/>
      <c r="AQ1481" s="407"/>
      <c r="AR1481" s="407"/>
      <c r="AS1481" s="303"/>
    </row>
    <row r="1482" spans="1:45" ht="15" hidden="1"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32</v>
      </c>
      <c r="B1483" s="424" t="s">
        <v>124</v>
      </c>
      <c r="C1483" s="288"/>
      <c r="D1483" s="292"/>
      <c r="E1483" s="292"/>
      <c r="F1483" s="292"/>
      <c r="G1483" s="292"/>
      <c r="H1483" s="292"/>
      <c r="I1483" s="292"/>
      <c r="J1483" s="292"/>
      <c r="K1483" s="292"/>
      <c r="L1483" s="292"/>
      <c r="M1483" s="292"/>
      <c r="N1483" s="292"/>
      <c r="O1483" s="292"/>
      <c r="P1483" s="292"/>
      <c r="Q1483" s="292"/>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729</v>
      </c>
      <c r="C1484" s="288"/>
      <c r="D1484" s="292"/>
      <c r="E1484" s="292"/>
      <c r="F1484" s="292"/>
      <c r="G1484" s="292"/>
      <c r="H1484" s="292"/>
      <c r="I1484" s="292"/>
      <c r="J1484" s="292"/>
      <c r="K1484" s="292"/>
      <c r="L1484" s="292"/>
      <c r="M1484" s="292"/>
      <c r="N1484" s="292"/>
      <c r="O1484" s="292"/>
      <c r="P1484" s="292"/>
      <c r="Q1484" s="292"/>
      <c r="R1484" s="292"/>
      <c r="S1484" s="292"/>
      <c r="T1484" s="292"/>
      <c r="U1484" s="292"/>
      <c r="V1484" s="292"/>
      <c r="W1484" s="292"/>
      <c r="X1484" s="292"/>
      <c r="Y1484" s="292"/>
      <c r="Z1484" s="292"/>
      <c r="AA1484" s="292"/>
      <c r="AB1484" s="292"/>
      <c r="AC1484" s="292"/>
      <c r="AD1484" s="292"/>
      <c r="AE1484" s="407"/>
      <c r="AF1484" s="407"/>
      <c r="AG1484" s="407"/>
      <c r="AH1484" s="407"/>
      <c r="AI1484" s="407"/>
      <c r="AJ1484" s="407"/>
      <c r="AK1484" s="407"/>
      <c r="AL1484" s="407"/>
      <c r="AM1484" s="407"/>
      <c r="AN1484" s="407"/>
      <c r="AO1484" s="407"/>
      <c r="AP1484" s="407"/>
      <c r="AQ1484" s="407"/>
      <c r="AR1484" s="407"/>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c r="B1486" s="285" t="s">
        <v>496</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33</v>
      </c>
      <c r="B1487" s="424" t="s">
        <v>125</v>
      </c>
      <c r="C1487" s="288"/>
      <c r="D1487" s="292"/>
      <c r="E1487" s="292"/>
      <c r="F1487" s="292"/>
      <c r="G1487" s="292"/>
      <c r="H1487" s="292"/>
      <c r="I1487" s="292"/>
      <c r="J1487" s="292"/>
      <c r="K1487" s="292"/>
      <c r="L1487" s="292"/>
      <c r="M1487" s="292"/>
      <c r="N1487" s="292"/>
      <c r="O1487" s="292"/>
      <c r="P1487" s="292"/>
      <c r="Q1487" s="292"/>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729</v>
      </c>
      <c r="C1488" s="288"/>
      <c r="D1488" s="292"/>
      <c r="E1488" s="292"/>
      <c r="F1488" s="292"/>
      <c r="G1488" s="292"/>
      <c r="H1488" s="292"/>
      <c r="I1488" s="292"/>
      <c r="J1488" s="292"/>
      <c r="K1488" s="292"/>
      <c r="L1488" s="292"/>
      <c r="M1488" s="292"/>
      <c r="N1488" s="292"/>
      <c r="O1488" s="292"/>
      <c r="P1488" s="292"/>
      <c r="Q1488" s="292"/>
      <c r="R1488" s="292"/>
      <c r="S1488" s="292"/>
      <c r="T1488" s="292"/>
      <c r="U1488" s="292"/>
      <c r="V1488" s="292"/>
      <c r="W1488" s="292"/>
      <c r="X1488" s="292"/>
      <c r="Y1488" s="292"/>
      <c r="Z1488" s="292"/>
      <c r="AA1488" s="292"/>
      <c r="AB1488" s="292"/>
      <c r="AC1488" s="292"/>
      <c r="AD1488" s="292"/>
      <c r="AE1488" s="407"/>
      <c r="AF1488" s="407"/>
      <c r="AG1488" s="407"/>
      <c r="AH1488" s="407"/>
      <c r="AI1488" s="407"/>
      <c r="AJ1488" s="407"/>
      <c r="AK1488" s="407"/>
      <c r="AL1488" s="407"/>
      <c r="AM1488" s="407"/>
      <c r="AN1488" s="407"/>
      <c r="AO1488" s="407"/>
      <c r="AP1488" s="407"/>
      <c r="AQ1488" s="407"/>
      <c r="AR1488" s="407"/>
      <c r="AS1488" s="303"/>
    </row>
    <row r="1489" spans="1:45" ht="15" hidden="1"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34</v>
      </c>
      <c r="B1490" s="424" t="s">
        <v>126</v>
      </c>
      <c r="C1490" s="288"/>
      <c r="D1490" s="292"/>
      <c r="E1490" s="292"/>
      <c r="F1490" s="292"/>
      <c r="G1490" s="292"/>
      <c r="H1490" s="292"/>
      <c r="I1490" s="292"/>
      <c r="J1490" s="292"/>
      <c r="K1490" s="292"/>
      <c r="L1490" s="292"/>
      <c r="M1490" s="292"/>
      <c r="N1490" s="292"/>
      <c r="O1490" s="292"/>
      <c r="P1490" s="292"/>
      <c r="Q1490" s="292"/>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729</v>
      </c>
      <c r="C1491" s="288"/>
      <c r="D1491" s="292"/>
      <c r="E1491" s="292"/>
      <c r="F1491" s="292"/>
      <c r="G1491" s="292"/>
      <c r="H1491" s="292"/>
      <c r="I1491" s="292"/>
      <c r="J1491" s="292"/>
      <c r="K1491" s="292"/>
      <c r="L1491" s="292"/>
      <c r="M1491" s="292"/>
      <c r="N1491" s="292"/>
      <c r="O1491" s="292"/>
      <c r="P1491" s="292"/>
      <c r="Q1491" s="292"/>
      <c r="R1491" s="292"/>
      <c r="S1491" s="292"/>
      <c r="T1491" s="292"/>
      <c r="U1491" s="292"/>
      <c r="V1491" s="292"/>
      <c r="W1491" s="292"/>
      <c r="X1491" s="292"/>
      <c r="Y1491" s="292"/>
      <c r="Z1491" s="292"/>
      <c r="AA1491" s="292"/>
      <c r="AB1491" s="292"/>
      <c r="AC1491" s="292"/>
      <c r="AD1491" s="292"/>
      <c r="AE1491" s="407"/>
      <c r="AF1491" s="407"/>
      <c r="AG1491" s="407"/>
      <c r="AH1491" s="407"/>
      <c r="AI1491" s="407"/>
      <c r="AJ1491" s="407"/>
      <c r="AK1491" s="407"/>
      <c r="AL1491" s="407"/>
      <c r="AM1491" s="407"/>
      <c r="AN1491" s="407"/>
      <c r="AO1491" s="407"/>
      <c r="AP1491" s="407"/>
      <c r="AQ1491" s="407"/>
      <c r="AR1491" s="407"/>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35</v>
      </c>
      <c r="B1493" s="424" t="s">
        <v>127</v>
      </c>
      <c r="C1493" s="288"/>
      <c r="D1493" s="292"/>
      <c r="E1493" s="292"/>
      <c r="F1493" s="292"/>
      <c r="G1493" s="292"/>
      <c r="H1493" s="292"/>
      <c r="I1493" s="292"/>
      <c r="J1493" s="292"/>
      <c r="K1493" s="292"/>
      <c r="L1493" s="292"/>
      <c r="M1493" s="292"/>
      <c r="N1493" s="292"/>
      <c r="O1493" s="292"/>
      <c r="P1493" s="292"/>
      <c r="Q1493" s="292"/>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729</v>
      </c>
      <c r="C1494" s="288"/>
      <c r="D1494" s="292"/>
      <c r="E1494" s="292"/>
      <c r="F1494" s="292"/>
      <c r="G1494" s="292"/>
      <c r="H1494" s="292"/>
      <c r="I1494" s="292"/>
      <c r="J1494" s="292"/>
      <c r="K1494" s="292"/>
      <c r="L1494" s="292"/>
      <c r="M1494" s="292"/>
      <c r="N1494" s="292"/>
      <c r="O1494" s="292"/>
      <c r="P1494" s="292"/>
      <c r="Q1494" s="292"/>
      <c r="R1494" s="292"/>
      <c r="S1494" s="292"/>
      <c r="T1494" s="292"/>
      <c r="U1494" s="292"/>
      <c r="V1494" s="292"/>
      <c r="W1494" s="292"/>
      <c r="X1494" s="292"/>
      <c r="Y1494" s="292"/>
      <c r="Z1494" s="292"/>
      <c r="AA1494" s="292"/>
      <c r="AB1494" s="292"/>
      <c r="AC1494" s="292"/>
      <c r="AD1494" s="292"/>
      <c r="AE1494" s="407"/>
      <c r="AF1494" s="407"/>
      <c r="AG1494" s="407"/>
      <c r="AH1494" s="407"/>
      <c r="AI1494" s="407"/>
      <c r="AJ1494" s="407"/>
      <c r="AK1494" s="407"/>
      <c r="AL1494" s="407"/>
      <c r="AM1494" s="407"/>
      <c r="AN1494" s="407"/>
      <c r="AO1494" s="407"/>
      <c r="AP1494" s="407"/>
      <c r="AQ1494" s="407"/>
      <c r="AR1494" s="407"/>
      <c r="AS1494" s="303"/>
    </row>
    <row r="1495" spans="1:45" ht="15" hidden="1"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c r="B1496" s="285" t="s">
        <v>497</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21">
        <v>36</v>
      </c>
      <c r="B1497" s="424" t="s">
        <v>128</v>
      </c>
      <c r="C1497" s="288"/>
      <c r="D1497" s="292"/>
      <c r="E1497" s="292"/>
      <c r="F1497" s="292"/>
      <c r="G1497" s="292"/>
      <c r="H1497" s="292"/>
      <c r="I1497" s="292"/>
      <c r="J1497" s="292"/>
      <c r="K1497" s="292"/>
      <c r="L1497" s="292"/>
      <c r="M1497" s="292"/>
      <c r="N1497" s="292"/>
      <c r="O1497" s="292"/>
      <c r="P1497" s="292"/>
      <c r="Q1497" s="292"/>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21"/>
      <c r="B1498" s="291" t="s">
        <v>729</v>
      </c>
      <c r="C1498" s="288"/>
      <c r="D1498" s="292"/>
      <c r="E1498" s="292"/>
      <c r="F1498" s="292"/>
      <c r="G1498" s="292"/>
      <c r="H1498" s="292"/>
      <c r="I1498" s="292"/>
      <c r="J1498" s="292"/>
      <c r="K1498" s="292"/>
      <c r="L1498" s="292"/>
      <c r="M1498" s="292"/>
      <c r="N1498" s="292"/>
      <c r="O1498" s="292"/>
      <c r="P1498" s="292"/>
      <c r="Q1498" s="292"/>
      <c r="R1498" s="292"/>
      <c r="S1498" s="292"/>
      <c r="T1498" s="292"/>
      <c r="U1498" s="292"/>
      <c r="V1498" s="292"/>
      <c r="W1498" s="292"/>
      <c r="X1498" s="292"/>
      <c r="Y1498" s="292"/>
      <c r="Z1498" s="292"/>
      <c r="AA1498" s="292"/>
      <c r="AB1498" s="292"/>
      <c r="AC1498" s="292"/>
      <c r="AD1498" s="292"/>
      <c r="AE1498" s="407"/>
      <c r="AF1498" s="407"/>
      <c r="AG1498" s="407"/>
      <c r="AH1498" s="407"/>
      <c r="AI1498" s="407"/>
      <c r="AJ1498" s="407"/>
      <c r="AK1498" s="407"/>
      <c r="AL1498" s="407"/>
      <c r="AM1498" s="407"/>
      <c r="AN1498" s="407"/>
      <c r="AO1498" s="407"/>
      <c r="AP1498" s="407"/>
      <c r="AQ1498" s="407"/>
      <c r="AR1498" s="407"/>
      <c r="AS1498" s="303"/>
    </row>
    <row r="1499" spans="1:45" ht="15" hidden="1"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21">
        <v>37</v>
      </c>
      <c r="B1500" s="424" t="s">
        <v>129</v>
      </c>
      <c r="C1500" s="288"/>
      <c r="D1500" s="292"/>
      <c r="E1500" s="292"/>
      <c r="F1500" s="292"/>
      <c r="G1500" s="292"/>
      <c r="H1500" s="292"/>
      <c r="I1500" s="292"/>
      <c r="J1500" s="292"/>
      <c r="K1500" s="292"/>
      <c r="L1500" s="292"/>
      <c r="M1500" s="292"/>
      <c r="N1500" s="292"/>
      <c r="O1500" s="292"/>
      <c r="P1500" s="292"/>
      <c r="Q1500" s="292"/>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729</v>
      </c>
      <c r="C1501" s="288"/>
      <c r="D1501" s="292"/>
      <c r="E1501" s="292"/>
      <c r="F1501" s="292"/>
      <c r="G1501" s="292"/>
      <c r="H1501" s="292"/>
      <c r="I1501" s="292"/>
      <c r="J1501" s="292"/>
      <c r="K1501" s="292"/>
      <c r="L1501" s="292"/>
      <c r="M1501" s="292"/>
      <c r="N1501" s="292"/>
      <c r="O1501" s="292"/>
      <c r="P1501" s="292"/>
      <c r="Q1501" s="292"/>
      <c r="R1501" s="292"/>
      <c r="S1501" s="292"/>
      <c r="T1501" s="292"/>
      <c r="U1501" s="292"/>
      <c r="V1501" s="292"/>
      <c r="W1501" s="292"/>
      <c r="X1501" s="292"/>
      <c r="Y1501" s="292"/>
      <c r="Z1501" s="292"/>
      <c r="AA1501" s="292"/>
      <c r="AB1501" s="292"/>
      <c r="AC1501" s="292"/>
      <c r="AD1501" s="292"/>
      <c r="AE1501" s="407"/>
      <c r="AF1501" s="407"/>
      <c r="AG1501" s="407"/>
      <c r="AH1501" s="407"/>
      <c r="AI1501" s="407"/>
      <c r="AJ1501" s="407"/>
      <c r="AK1501" s="407"/>
      <c r="AL1501" s="407"/>
      <c r="AM1501" s="407"/>
      <c r="AN1501" s="407"/>
      <c r="AO1501" s="407"/>
      <c r="AP1501" s="407"/>
      <c r="AQ1501" s="407"/>
      <c r="AR1501" s="407"/>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38</v>
      </c>
      <c r="B1503" s="424" t="s">
        <v>130</v>
      </c>
      <c r="C1503" s="288"/>
      <c r="D1503" s="292"/>
      <c r="E1503" s="292"/>
      <c r="F1503" s="292"/>
      <c r="G1503" s="292"/>
      <c r="H1503" s="292"/>
      <c r="I1503" s="292"/>
      <c r="J1503" s="292"/>
      <c r="K1503" s="292"/>
      <c r="L1503" s="292"/>
      <c r="M1503" s="292"/>
      <c r="N1503" s="292"/>
      <c r="O1503" s="292"/>
      <c r="P1503" s="292"/>
      <c r="Q1503" s="292"/>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729</v>
      </c>
      <c r="C1504" s="288"/>
      <c r="D1504" s="292"/>
      <c r="E1504" s="292"/>
      <c r="F1504" s="292"/>
      <c r="G1504" s="292"/>
      <c r="H1504" s="292"/>
      <c r="I1504" s="292"/>
      <c r="J1504" s="292"/>
      <c r="K1504" s="292"/>
      <c r="L1504" s="292"/>
      <c r="M1504" s="292"/>
      <c r="N1504" s="292"/>
      <c r="O1504" s="292"/>
      <c r="P1504" s="292"/>
      <c r="Q1504" s="292"/>
      <c r="R1504" s="292"/>
      <c r="S1504" s="292"/>
      <c r="T1504" s="292"/>
      <c r="U1504" s="292"/>
      <c r="V1504" s="292"/>
      <c r="W1504" s="292"/>
      <c r="X1504" s="292"/>
      <c r="Y1504" s="292"/>
      <c r="Z1504" s="292"/>
      <c r="AA1504" s="292"/>
      <c r="AB1504" s="292"/>
      <c r="AC1504" s="292"/>
      <c r="AD1504" s="292"/>
      <c r="AE1504" s="407"/>
      <c r="AF1504" s="407"/>
      <c r="AG1504" s="407"/>
      <c r="AH1504" s="407"/>
      <c r="AI1504" s="407"/>
      <c r="AJ1504" s="407"/>
      <c r="AK1504" s="407"/>
      <c r="AL1504" s="407"/>
      <c r="AM1504" s="407"/>
      <c r="AN1504" s="407"/>
      <c r="AO1504" s="407"/>
      <c r="AP1504" s="407"/>
      <c r="AQ1504" s="407"/>
      <c r="AR1504" s="407"/>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39</v>
      </c>
      <c r="B1506" s="424" t="s">
        <v>131</v>
      </c>
      <c r="C1506" s="288"/>
      <c r="D1506" s="292"/>
      <c r="E1506" s="292"/>
      <c r="F1506" s="292"/>
      <c r="G1506" s="292"/>
      <c r="H1506" s="292"/>
      <c r="I1506" s="292"/>
      <c r="J1506" s="292"/>
      <c r="K1506" s="292"/>
      <c r="L1506" s="292"/>
      <c r="M1506" s="292"/>
      <c r="N1506" s="292"/>
      <c r="O1506" s="292"/>
      <c r="P1506" s="292"/>
      <c r="Q1506" s="292"/>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729</v>
      </c>
      <c r="C1507" s="288"/>
      <c r="D1507" s="292"/>
      <c r="E1507" s="292"/>
      <c r="F1507" s="292"/>
      <c r="G1507" s="292"/>
      <c r="H1507" s="292"/>
      <c r="I1507" s="292"/>
      <c r="J1507" s="292"/>
      <c r="K1507" s="292"/>
      <c r="L1507" s="292"/>
      <c r="M1507" s="292"/>
      <c r="N1507" s="292"/>
      <c r="O1507" s="292"/>
      <c r="P1507" s="292"/>
      <c r="Q1507" s="292"/>
      <c r="R1507" s="292"/>
      <c r="S1507" s="292"/>
      <c r="T1507" s="292"/>
      <c r="U1507" s="292"/>
      <c r="V1507" s="292"/>
      <c r="W1507" s="292"/>
      <c r="X1507" s="292"/>
      <c r="Y1507" s="292"/>
      <c r="Z1507" s="292"/>
      <c r="AA1507" s="292"/>
      <c r="AB1507" s="292"/>
      <c r="AC1507" s="292"/>
      <c r="AD1507" s="292"/>
      <c r="AE1507" s="407"/>
      <c r="AF1507" s="407"/>
      <c r="AG1507" s="407"/>
      <c r="AH1507" s="407"/>
      <c r="AI1507" s="407"/>
      <c r="AJ1507" s="407"/>
      <c r="AK1507" s="407"/>
      <c r="AL1507" s="407"/>
      <c r="AM1507" s="407"/>
      <c r="AN1507" s="407"/>
      <c r="AO1507" s="407"/>
      <c r="AP1507" s="407"/>
      <c r="AQ1507" s="407"/>
      <c r="AR1507" s="407"/>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40</v>
      </c>
      <c r="B1509" s="424" t="s">
        <v>132</v>
      </c>
      <c r="C1509" s="288"/>
      <c r="D1509" s="292"/>
      <c r="E1509" s="292"/>
      <c r="F1509" s="292"/>
      <c r="G1509" s="292"/>
      <c r="H1509" s="292"/>
      <c r="I1509" s="292"/>
      <c r="J1509" s="292"/>
      <c r="K1509" s="292"/>
      <c r="L1509" s="292"/>
      <c r="M1509" s="292"/>
      <c r="N1509" s="292"/>
      <c r="O1509" s="292"/>
      <c r="P1509" s="292"/>
      <c r="Q1509" s="292"/>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729</v>
      </c>
      <c r="C1510" s="288"/>
      <c r="D1510" s="292"/>
      <c r="E1510" s="292"/>
      <c r="F1510" s="292"/>
      <c r="G1510" s="292"/>
      <c r="H1510" s="292"/>
      <c r="I1510" s="292"/>
      <c r="J1510" s="292"/>
      <c r="K1510" s="292"/>
      <c r="L1510" s="292"/>
      <c r="M1510" s="292"/>
      <c r="N1510" s="292"/>
      <c r="O1510" s="292"/>
      <c r="P1510" s="292"/>
      <c r="Q1510" s="292"/>
      <c r="R1510" s="292"/>
      <c r="S1510" s="292"/>
      <c r="T1510" s="292"/>
      <c r="U1510" s="292"/>
      <c r="V1510" s="292"/>
      <c r="W1510" s="292"/>
      <c r="X1510" s="292"/>
      <c r="Y1510" s="292"/>
      <c r="Z1510" s="292"/>
      <c r="AA1510" s="292"/>
      <c r="AB1510" s="292"/>
      <c r="AC1510" s="292"/>
      <c r="AD1510" s="292"/>
      <c r="AE1510" s="407"/>
      <c r="AF1510" s="407"/>
      <c r="AG1510" s="407"/>
      <c r="AH1510" s="407"/>
      <c r="AI1510" s="407"/>
      <c r="AJ1510" s="407"/>
      <c r="AK1510" s="407"/>
      <c r="AL1510" s="407"/>
      <c r="AM1510" s="407"/>
      <c r="AN1510" s="407"/>
      <c r="AO1510" s="407"/>
      <c r="AP1510" s="407"/>
      <c r="AQ1510" s="407"/>
      <c r="AR1510" s="407"/>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21">
        <v>41</v>
      </c>
      <c r="B1512" s="424" t="s">
        <v>133</v>
      </c>
      <c r="C1512" s="288"/>
      <c r="D1512" s="292"/>
      <c r="E1512" s="292"/>
      <c r="F1512" s="292"/>
      <c r="G1512" s="292"/>
      <c r="H1512" s="292"/>
      <c r="I1512" s="292"/>
      <c r="J1512" s="292"/>
      <c r="K1512" s="292"/>
      <c r="L1512" s="292"/>
      <c r="M1512" s="292"/>
      <c r="N1512" s="292"/>
      <c r="O1512" s="292"/>
      <c r="P1512" s="292"/>
      <c r="Q1512" s="292"/>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729</v>
      </c>
      <c r="C1513" s="288"/>
      <c r="D1513" s="292"/>
      <c r="E1513" s="292"/>
      <c r="F1513" s="292"/>
      <c r="G1513" s="292"/>
      <c r="H1513" s="292"/>
      <c r="I1513" s="292"/>
      <c r="J1513" s="292"/>
      <c r="K1513" s="292"/>
      <c r="L1513" s="292"/>
      <c r="M1513" s="292"/>
      <c r="N1513" s="292"/>
      <c r="O1513" s="292"/>
      <c r="P1513" s="292"/>
      <c r="Q1513" s="292"/>
      <c r="R1513" s="292"/>
      <c r="S1513" s="292"/>
      <c r="T1513" s="292"/>
      <c r="U1513" s="292"/>
      <c r="V1513" s="292"/>
      <c r="W1513" s="292"/>
      <c r="X1513" s="292"/>
      <c r="Y1513" s="292"/>
      <c r="Z1513" s="292"/>
      <c r="AA1513" s="292"/>
      <c r="AB1513" s="292"/>
      <c r="AC1513" s="292"/>
      <c r="AD1513" s="292"/>
      <c r="AE1513" s="407"/>
      <c r="AF1513" s="407"/>
      <c r="AG1513" s="407"/>
      <c r="AH1513" s="407"/>
      <c r="AI1513" s="407"/>
      <c r="AJ1513" s="407"/>
      <c r="AK1513" s="407"/>
      <c r="AL1513" s="407"/>
      <c r="AM1513" s="407"/>
      <c r="AN1513" s="407"/>
      <c r="AO1513" s="407"/>
      <c r="AP1513" s="407"/>
      <c r="AQ1513" s="407"/>
      <c r="AR1513" s="407"/>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42</v>
      </c>
      <c r="B1515" s="424" t="s">
        <v>134</v>
      </c>
      <c r="C1515" s="288"/>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729</v>
      </c>
      <c r="C1516" s="288"/>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c r="AF1516" s="407"/>
      <c r="AG1516" s="407"/>
      <c r="AH1516" s="407"/>
      <c r="AI1516" s="407"/>
      <c r="AJ1516" s="407"/>
      <c r="AK1516" s="407"/>
      <c r="AL1516" s="407"/>
      <c r="AM1516" s="407"/>
      <c r="AN1516" s="407"/>
      <c r="AO1516" s="407"/>
      <c r="AP1516" s="407"/>
      <c r="AQ1516" s="407"/>
      <c r="AR1516" s="407"/>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21">
        <v>43</v>
      </c>
      <c r="B1518" s="424" t="s">
        <v>135</v>
      </c>
      <c r="C1518" s="288"/>
      <c r="D1518" s="292"/>
      <c r="E1518" s="292"/>
      <c r="F1518" s="292"/>
      <c r="G1518" s="292"/>
      <c r="H1518" s="292"/>
      <c r="I1518" s="292"/>
      <c r="J1518" s="292"/>
      <c r="K1518" s="292"/>
      <c r="L1518" s="292"/>
      <c r="M1518" s="292"/>
      <c r="N1518" s="292"/>
      <c r="O1518" s="292"/>
      <c r="P1518" s="292"/>
      <c r="Q1518" s="292"/>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729</v>
      </c>
      <c r="C1519" s="288"/>
      <c r="D1519" s="292"/>
      <c r="E1519" s="292"/>
      <c r="F1519" s="292"/>
      <c r="G1519" s="292"/>
      <c r="H1519" s="292"/>
      <c r="I1519" s="292"/>
      <c r="J1519" s="292"/>
      <c r="K1519" s="292"/>
      <c r="L1519" s="292"/>
      <c r="M1519" s="292"/>
      <c r="N1519" s="292"/>
      <c r="O1519" s="292"/>
      <c r="P1519" s="292"/>
      <c r="Q1519" s="292"/>
      <c r="R1519" s="292"/>
      <c r="S1519" s="292"/>
      <c r="T1519" s="292"/>
      <c r="U1519" s="292"/>
      <c r="V1519" s="292"/>
      <c r="W1519" s="292"/>
      <c r="X1519" s="292"/>
      <c r="Y1519" s="292"/>
      <c r="Z1519" s="292"/>
      <c r="AA1519" s="292"/>
      <c r="AB1519" s="292"/>
      <c r="AC1519" s="292"/>
      <c r="AD1519" s="292"/>
      <c r="AE1519" s="407"/>
      <c r="AF1519" s="407"/>
      <c r="AG1519" s="407"/>
      <c r="AH1519" s="407"/>
      <c r="AI1519" s="407"/>
      <c r="AJ1519" s="407"/>
      <c r="AK1519" s="407"/>
      <c r="AL1519" s="407"/>
      <c r="AM1519" s="407"/>
      <c r="AN1519" s="407"/>
      <c r="AO1519" s="407"/>
      <c r="AP1519" s="407"/>
      <c r="AQ1519" s="407"/>
      <c r="AR1519" s="407"/>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21">
        <v>44</v>
      </c>
      <c r="B1521" s="424" t="s">
        <v>136</v>
      </c>
      <c r="C1521" s="288"/>
      <c r="D1521" s="292"/>
      <c r="E1521" s="292"/>
      <c r="F1521" s="292"/>
      <c r="G1521" s="292"/>
      <c r="H1521" s="292"/>
      <c r="I1521" s="292"/>
      <c r="J1521" s="292"/>
      <c r="K1521" s="292"/>
      <c r="L1521" s="292"/>
      <c r="M1521" s="292"/>
      <c r="N1521" s="292"/>
      <c r="O1521" s="292"/>
      <c r="P1521" s="292"/>
      <c r="Q1521" s="292"/>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729</v>
      </c>
      <c r="C1522" s="288"/>
      <c r="D1522" s="292"/>
      <c r="E1522" s="292"/>
      <c r="F1522" s="292"/>
      <c r="G1522" s="292"/>
      <c r="H1522" s="292"/>
      <c r="I1522" s="292"/>
      <c r="J1522" s="292"/>
      <c r="K1522" s="292"/>
      <c r="L1522" s="292"/>
      <c r="M1522" s="292"/>
      <c r="N1522" s="292"/>
      <c r="O1522" s="292"/>
      <c r="P1522" s="292"/>
      <c r="Q1522" s="292"/>
      <c r="R1522" s="292"/>
      <c r="S1522" s="292"/>
      <c r="T1522" s="292"/>
      <c r="U1522" s="292"/>
      <c r="V1522" s="292"/>
      <c r="W1522" s="292"/>
      <c r="X1522" s="292"/>
      <c r="Y1522" s="292"/>
      <c r="Z1522" s="292"/>
      <c r="AA1522" s="292"/>
      <c r="AB1522" s="292"/>
      <c r="AC1522" s="292"/>
      <c r="AD1522" s="292"/>
      <c r="AE1522" s="407"/>
      <c r="AF1522" s="407"/>
      <c r="AG1522" s="407"/>
      <c r="AH1522" s="407"/>
      <c r="AI1522" s="407"/>
      <c r="AJ1522" s="407"/>
      <c r="AK1522" s="407"/>
      <c r="AL1522" s="407"/>
      <c r="AM1522" s="407"/>
      <c r="AN1522" s="407"/>
      <c r="AO1522" s="407"/>
      <c r="AP1522" s="407"/>
      <c r="AQ1522" s="407"/>
      <c r="AR1522" s="407"/>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450000000000003" hidden="1" customHeight="1" outlineLevel="1">
      <c r="A1524" s="521">
        <v>45</v>
      </c>
      <c r="B1524" s="424" t="s">
        <v>137</v>
      </c>
      <c r="C1524" s="288"/>
      <c r="D1524" s="292"/>
      <c r="E1524" s="292"/>
      <c r="F1524" s="292"/>
      <c r="G1524" s="292"/>
      <c r="H1524" s="292"/>
      <c r="I1524" s="292"/>
      <c r="J1524" s="292"/>
      <c r="K1524" s="292"/>
      <c r="L1524" s="292"/>
      <c r="M1524" s="292"/>
      <c r="N1524" s="292"/>
      <c r="O1524" s="292"/>
      <c r="P1524" s="292"/>
      <c r="Q1524" s="292"/>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729</v>
      </c>
      <c r="C1525" s="288"/>
      <c r="D1525" s="292"/>
      <c r="E1525" s="292"/>
      <c r="F1525" s="292"/>
      <c r="G1525" s="292"/>
      <c r="H1525" s="292"/>
      <c r="I1525" s="292"/>
      <c r="J1525" s="292"/>
      <c r="K1525" s="292"/>
      <c r="L1525" s="292"/>
      <c r="M1525" s="292"/>
      <c r="N1525" s="292"/>
      <c r="O1525" s="292"/>
      <c r="P1525" s="292"/>
      <c r="Q1525" s="292"/>
      <c r="R1525" s="292"/>
      <c r="S1525" s="292"/>
      <c r="T1525" s="292"/>
      <c r="U1525" s="292"/>
      <c r="V1525" s="292"/>
      <c r="W1525" s="292"/>
      <c r="X1525" s="292"/>
      <c r="Y1525" s="292"/>
      <c r="Z1525" s="292"/>
      <c r="AA1525" s="292"/>
      <c r="AB1525" s="292"/>
      <c r="AC1525" s="292"/>
      <c r="AD1525" s="292"/>
      <c r="AE1525" s="407"/>
      <c r="AF1525" s="407"/>
      <c r="AG1525" s="407"/>
      <c r="AH1525" s="407"/>
      <c r="AI1525" s="407"/>
      <c r="AJ1525" s="407"/>
      <c r="AK1525" s="407"/>
      <c r="AL1525" s="407"/>
      <c r="AM1525" s="407"/>
      <c r="AN1525" s="407"/>
      <c r="AO1525" s="407"/>
      <c r="AP1525" s="407"/>
      <c r="AQ1525" s="407"/>
      <c r="AR1525" s="407"/>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hidden="1" customHeight="1" outlineLevel="1">
      <c r="A1527" s="521">
        <v>46</v>
      </c>
      <c r="B1527" s="424" t="s">
        <v>138</v>
      </c>
      <c r="C1527" s="288"/>
      <c r="D1527" s="292"/>
      <c r="E1527" s="292"/>
      <c r="F1527" s="292"/>
      <c r="G1527" s="292"/>
      <c r="H1527" s="292"/>
      <c r="I1527" s="292"/>
      <c r="J1527" s="292"/>
      <c r="K1527" s="292"/>
      <c r="L1527" s="292"/>
      <c r="M1527" s="292"/>
      <c r="N1527" s="292"/>
      <c r="O1527" s="292"/>
      <c r="P1527" s="292"/>
      <c r="Q1527" s="292"/>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729</v>
      </c>
      <c r="C1528" s="288"/>
      <c r="D1528" s="292"/>
      <c r="E1528" s="292"/>
      <c r="F1528" s="292"/>
      <c r="G1528" s="292"/>
      <c r="H1528" s="292"/>
      <c r="I1528" s="292"/>
      <c r="J1528" s="292"/>
      <c r="K1528" s="292"/>
      <c r="L1528" s="292"/>
      <c r="M1528" s="292"/>
      <c r="N1528" s="292"/>
      <c r="O1528" s="292"/>
      <c r="P1528" s="292"/>
      <c r="Q1528" s="292"/>
      <c r="R1528" s="292"/>
      <c r="S1528" s="292"/>
      <c r="T1528" s="292"/>
      <c r="U1528" s="292"/>
      <c r="V1528" s="292"/>
      <c r="W1528" s="292"/>
      <c r="X1528" s="292"/>
      <c r="Y1528" s="292"/>
      <c r="Z1528" s="292"/>
      <c r="AA1528" s="292"/>
      <c r="AB1528" s="292"/>
      <c r="AC1528" s="292"/>
      <c r="AD1528" s="292"/>
      <c r="AE1528" s="407"/>
      <c r="AF1528" s="407"/>
      <c r="AG1528" s="407"/>
      <c r="AH1528" s="407"/>
      <c r="AI1528" s="407"/>
      <c r="AJ1528" s="407"/>
      <c r="AK1528" s="407"/>
      <c r="AL1528" s="407"/>
      <c r="AM1528" s="407"/>
      <c r="AN1528" s="407"/>
      <c r="AO1528" s="407"/>
      <c r="AP1528" s="407"/>
      <c r="AQ1528" s="407"/>
      <c r="AR1528" s="407"/>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450000000000003" hidden="1" customHeight="1" outlineLevel="1">
      <c r="A1530" s="521">
        <v>47</v>
      </c>
      <c r="B1530" s="424" t="s">
        <v>139</v>
      </c>
      <c r="C1530" s="288"/>
      <c r="D1530" s="292"/>
      <c r="E1530" s="292"/>
      <c r="F1530" s="292"/>
      <c r="G1530" s="292"/>
      <c r="H1530" s="292"/>
      <c r="I1530" s="292"/>
      <c r="J1530" s="292"/>
      <c r="K1530" s="292"/>
      <c r="L1530" s="292"/>
      <c r="M1530" s="292"/>
      <c r="N1530" s="292"/>
      <c r="O1530" s="292"/>
      <c r="P1530" s="292"/>
      <c r="Q1530" s="292"/>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729</v>
      </c>
      <c r="C1531" s="288"/>
      <c r="D1531" s="292"/>
      <c r="E1531" s="292"/>
      <c r="F1531" s="292"/>
      <c r="G1531" s="292"/>
      <c r="H1531" s="292"/>
      <c r="I1531" s="292"/>
      <c r="J1531" s="292"/>
      <c r="K1531" s="292"/>
      <c r="L1531" s="292"/>
      <c r="M1531" s="292"/>
      <c r="N1531" s="292"/>
      <c r="O1531" s="292"/>
      <c r="P1531" s="292"/>
      <c r="Q1531" s="292"/>
      <c r="R1531" s="292"/>
      <c r="S1531" s="292"/>
      <c r="T1531" s="292"/>
      <c r="U1531" s="292"/>
      <c r="V1531" s="292"/>
      <c r="W1531" s="292"/>
      <c r="X1531" s="292"/>
      <c r="Y1531" s="292"/>
      <c r="Z1531" s="292"/>
      <c r="AA1531" s="292"/>
      <c r="AB1531" s="292"/>
      <c r="AC1531" s="292"/>
      <c r="AD1531" s="292"/>
      <c r="AE1531" s="407"/>
      <c r="AF1531" s="407"/>
      <c r="AG1531" s="407"/>
      <c r="AH1531" s="407"/>
      <c r="AI1531" s="407"/>
      <c r="AJ1531" s="407"/>
      <c r="AK1531" s="407"/>
      <c r="AL1531" s="407"/>
      <c r="AM1531" s="407"/>
      <c r="AN1531" s="407"/>
      <c r="AO1531" s="407"/>
      <c r="AP1531" s="407"/>
      <c r="AQ1531" s="407"/>
      <c r="AR1531" s="407"/>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21">
        <v>48</v>
      </c>
      <c r="B1533" s="424" t="s">
        <v>140</v>
      </c>
      <c r="C1533" s="288"/>
      <c r="D1533" s="292"/>
      <c r="E1533" s="292"/>
      <c r="F1533" s="292"/>
      <c r="G1533" s="292"/>
      <c r="H1533" s="292"/>
      <c r="I1533" s="292"/>
      <c r="J1533" s="292"/>
      <c r="K1533" s="292"/>
      <c r="L1533" s="292"/>
      <c r="M1533" s="292"/>
      <c r="N1533" s="292"/>
      <c r="O1533" s="292"/>
      <c r="P1533" s="292"/>
      <c r="Q1533" s="292"/>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729</v>
      </c>
      <c r="C1534" s="288"/>
      <c r="D1534" s="292"/>
      <c r="E1534" s="292"/>
      <c r="F1534" s="292"/>
      <c r="G1534" s="292"/>
      <c r="H1534" s="292"/>
      <c r="I1534" s="292"/>
      <c r="J1534" s="292"/>
      <c r="K1534" s="292"/>
      <c r="L1534" s="292"/>
      <c r="M1534" s="292"/>
      <c r="N1534" s="292"/>
      <c r="O1534" s="292"/>
      <c r="P1534" s="292"/>
      <c r="Q1534" s="292"/>
      <c r="R1534" s="292"/>
      <c r="S1534" s="292"/>
      <c r="T1534" s="292"/>
      <c r="U1534" s="292"/>
      <c r="V1534" s="292"/>
      <c r="W1534" s="292"/>
      <c r="X1534" s="292"/>
      <c r="Y1534" s="292"/>
      <c r="Z1534" s="292"/>
      <c r="AA1534" s="292"/>
      <c r="AB1534" s="292"/>
      <c r="AC1534" s="292"/>
      <c r="AD1534" s="292"/>
      <c r="AE1534" s="407"/>
      <c r="AF1534" s="407"/>
      <c r="AG1534" s="407"/>
      <c r="AH1534" s="407"/>
      <c r="AI1534" s="407"/>
      <c r="AJ1534" s="407"/>
      <c r="AK1534" s="407"/>
      <c r="AL1534" s="407"/>
      <c r="AM1534" s="407"/>
      <c r="AN1534" s="407"/>
      <c r="AO1534" s="407"/>
      <c r="AP1534" s="407"/>
      <c r="AQ1534" s="407"/>
      <c r="AR1534" s="407"/>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21">
        <v>49</v>
      </c>
      <c r="B1536" s="424" t="s">
        <v>974</v>
      </c>
      <c r="C1536" s="288"/>
      <c r="D1536" s="292"/>
      <c r="E1536" s="292"/>
      <c r="F1536" s="292"/>
      <c r="G1536" s="292"/>
      <c r="H1536" s="292"/>
      <c r="I1536" s="292"/>
      <c r="J1536" s="292"/>
      <c r="K1536" s="292"/>
      <c r="L1536" s="292"/>
      <c r="M1536" s="292"/>
      <c r="N1536" s="292"/>
      <c r="O1536" s="292"/>
      <c r="P1536" s="292"/>
      <c r="Q1536" s="292"/>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729</v>
      </c>
      <c r="C1537" s="288"/>
      <c r="D1537" s="292"/>
      <c r="E1537" s="292"/>
      <c r="F1537" s="292"/>
      <c r="G1537" s="292"/>
      <c r="H1537" s="292"/>
      <c r="I1537" s="292"/>
      <c r="J1537" s="292"/>
      <c r="K1537" s="292"/>
      <c r="L1537" s="292"/>
      <c r="M1537" s="292"/>
      <c r="N1537" s="292"/>
      <c r="O1537" s="292"/>
      <c r="P1537" s="292"/>
      <c r="Q1537" s="292"/>
      <c r="R1537" s="292"/>
      <c r="S1537" s="292"/>
      <c r="T1537" s="292"/>
      <c r="U1537" s="292"/>
      <c r="V1537" s="292"/>
      <c r="W1537" s="292"/>
      <c r="X1537" s="292"/>
      <c r="Y1537" s="292"/>
      <c r="Z1537" s="292"/>
      <c r="AA1537" s="292"/>
      <c r="AB1537" s="292"/>
      <c r="AC1537" s="292"/>
      <c r="AD1537" s="292"/>
      <c r="AE1537" s="407"/>
      <c r="AF1537" s="407"/>
      <c r="AG1537" s="407"/>
      <c r="AH1537" s="407"/>
      <c r="AI1537" s="407"/>
      <c r="AJ1537" s="407"/>
      <c r="AK1537" s="407"/>
      <c r="AL1537" s="407"/>
      <c r="AM1537" s="407"/>
      <c r="AN1537" s="407"/>
      <c r="AO1537" s="407"/>
      <c r="AP1537" s="407"/>
      <c r="AQ1537" s="407"/>
      <c r="AR1537" s="407"/>
      <c r="AS1537" s="303"/>
    </row>
    <row r="1538" spans="1:45" ht="15" hidden="1" customHeight="1" outlineLevel="1">
      <c r="A1538" s="521"/>
      <c r="B1538" s="291"/>
      <c r="C1538" s="288"/>
      <c r="D1538" s="754"/>
      <c r="E1538" s="754"/>
      <c r="F1538" s="754"/>
      <c r="G1538" s="754"/>
      <c r="H1538" s="754"/>
      <c r="I1538" s="754"/>
      <c r="J1538" s="754"/>
      <c r="K1538" s="754"/>
      <c r="L1538" s="754"/>
      <c r="M1538" s="754"/>
      <c r="N1538" s="754"/>
      <c r="O1538" s="754"/>
      <c r="P1538" s="754"/>
      <c r="Q1538" s="754"/>
      <c r="R1538" s="754"/>
      <c r="S1538" s="754"/>
      <c r="T1538" s="754"/>
      <c r="U1538" s="754"/>
      <c r="V1538" s="754"/>
      <c r="W1538" s="754"/>
      <c r="X1538" s="754"/>
      <c r="Y1538" s="754"/>
      <c r="Z1538" s="754"/>
      <c r="AA1538" s="754"/>
      <c r="AB1538" s="754"/>
      <c r="AC1538" s="754"/>
      <c r="AD1538" s="754"/>
      <c r="AE1538" s="407"/>
      <c r="AF1538" s="407"/>
      <c r="AG1538" s="407"/>
      <c r="AH1538" s="407"/>
      <c r="AI1538" s="407"/>
      <c r="AJ1538" s="407"/>
      <c r="AK1538" s="407"/>
      <c r="AL1538" s="407"/>
      <c r="AM1538" s="407"/>
      <c r="AN1538" s="407"/>
      <c r="AO1538" s="407"/>
      <c r="AP1538" s="407"/>
      <c r="AQ1538" s="407"/>
      <c r="AR1538" s="407"/>
      <c r="AS1538" s="303"/>
    </row>
    <row r="1539" spans="1:45" ht="15.75" hidden="1" outlineLevel="1">
      <c r="A1539" s="521"/>
      <c r="B1539" s="759" t="s">
        <v>922</v>
      </c>
      <c r="AS1539" s="755"/>
    </row>
    <row r="1540" spans="1:45" hidden="1" outlineLevel="1">
      <c r="A1540" s="521">
        <v>50</v>
      </c>
      <c r="B1540" s="291"/>
      <c r="AS1540" s="755"/>
    </row>
    <row r="1541" spans="1:45" ht="15.75" hidden="1" outlineLevel="1">
      <c r="A1541" s="521"/>
      <c r="B1541" s="424" t="s">
        <v>921</v>
      </c>
      <c r="C1541" s="288"/>
      <c r="D1541" s="292"/>
      <c r="E1541" s="292"/>
      <c r="F1541" s="292"/>
      <c r="G1541" s="292"/>
      <c r="H1541" s="292"/>
      <c r="I1541" s="292"/>
      <c r="J1541" s="292"/>
      <c r="K1541" s="292"/>
      <c r="L1541" s="292"/>
      <c r="M1541" s="292"/>
      <c r="N1541" s="292"/>
      <c r="O1541" s="292"/>
      <c r="P1541" s="292"/>
      <c r="Q1541" s="292"/>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idden="1" outlineLevel="1">
      <c r="A1542" s="521"/>
      <c r="B1542" s="291" t="s">
        <v>729</v>
      </c>
      <c r="C1542" s="288"/>
      <c r="D1542" s="292"/>
      <c r="E1542" s="292"/>
      <c r="F1542" s="292"/>
      <c r="G1542" s="292"/>
      <c r="H1542" s="292"/>
      <c r="I1542" s="292"/>
      <c r="J1542" s="292"/>
      <c r="K1542" s="292"/>
      <c r="L1542" s="292"/>
      <c r="M1542" s="292"/>
      <c r="N1542" s="292"/>
      <c r="O1542" s="292"/>
      <c r="P1542" s="292"/>
      <c r="Q1542" s="292"/>
      <c r="R1542" s="292"/>
      <c r="S1542" s="292"/>
      <c r="T1542" s="292"/>
      <c r="U1542" s="292"/>
      <c r="V1542" s="292"/>
      <c r="W1542" s="292"/>
      <c r="X1542" s="292"/>
      <c r="Y1542" s="292"/>
      <c r="Z1542" s="292"/>
      <c r="AA1542" s="292"/>
      <c r="AB1542" s="292"/>
      <c r="AC1542" s="292"/>
      <c r="AD1542" s="292"/>
      <c r="AE1542" s="407"/>
      <c r="AF1542" s="407"/>
      <c r="AG1542" s="407"/>
      <c r="AH1542" s="407"/>
      <c r="AI1542" s="407"/>
      <c r="AJ1542" s="407"/>
      <c r="AK1542" s="407"/>
      <c r="AL1542" s="407"/>
      <c r="AM1542" s="407"/>
      <c r="AN1542" s="407"/>
      <c r="AO1542" s="407"/>
      <c r="AP1542" s="407"/>
      <c r="AQ1542" s="407"/>
      <c r="AR1542" s="407"/>
      <c r="AS1542" s="303"/>
    </row>
    <row r="1543" spans="1:45" ht="15.75" hidden="1"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ollapsed="1">
      <c r="B1544" s="324" t="s">
        <v>730</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f>SUM(AE1544:AR1544)</f>
        <v>0</v>
      </c>
    </row>
    <row r="1545" spans="1:45" ht="15.75">
      <c r="B1545" s="387" t="s">
        <v>731</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859">
        <f>HLOOKUP(AE1379,'2. LRAMVA Threshold'!$B$101:$Q$119,14,FALSE)</f>
        <v>0</v>
      </c>
      <c r="AF1545" s="859">
        <f>HLOOKUP(AF1379,'2. LRAMVA Threshold'!$B$101:$Q$119,14,FALSE)</f>
        <v>0</v>
      </c>
      <c r="AG1545" s="388">
        <f>HLOOKUP(AG1379,'2. LRAMVA Threshold'!$B$101:$Q$119,14,FALSE)</f>
        <v>0</v>
      </c>
      <c r="AH1545" s="388">
        <f>HLOOKUP(AH1379,'2. LRAMVA Threshold'!$B$101:$Q$119,14,FALSE)</f>
        <v>0</v>
      </c>
      <c r="AI1545" s="388">
        <f>HLOOKUP(AI1379,'2. LRAMVA Threshold'!$B$101:$Q$119,14,FALSE)</f>
        <v>0</v>
      </c>
      <c r="AJ1545" s="388">
        <f>HLOOKUP(AJ1379,'2. LRAMVA Threshold'!$B$101:$Q$119,14,FALSE)</f>
        <v>0</v>
      </c>
      <c r="AK1545" s="388">
        <f>HLOOKUP(AK1379,'2. LRAMVA Threshold'!$B$101:$Q$119,14,FALSE)</f>
        <v>0</v>
      </c>
      <c r="AL1545" s="388">
        <f>HLOOKUP(AL1379,'2. LRAMVA Threshold'!$B$101:$Q$119,14,FALSE)</f>
        <v>0</v>
      </c>
      <c r="AM1545" s="388">
        <f>HLOOKUP(AM1379,'2. LRAMVA Threshold'!$B$101:$Q$119,14,FALSE)</f>
        <v>0</v>
      </c>
      <c r="AN1545" s="388">
        <f>HLOOKUP(AN1379,'2. LRAMVA Threshold'!$B$101:$Q$119,14,FALSE)</f>
        <v>0</v>
      </c>
      <c r="AO1545" s="388">
        <f>HLOOKUP(AO1379,'2. LRAMVA Threshold'!$B$101:$Q$119,14,FALSE)</f>
        <v>0</v>
      </c>
      <c r="AP1545" s="388">
        <f>HLOOKUP(AP1379,'2. LRAMVA Threshold'!$B$101:$Q$119,14,FALSE)</f>
        <v>0</v>
      </c>
      <c r="AQ1545" s="388">
        <f>HLOOKUP(AQ1379,'2. LRAMVA Threshold'!$B$101:$Q$119,14,FALSE)</f>
        <v>0</v>
      </c>
      <c r="AR1545" s="388">
        <f>HLOOKUP(AR1379,'2. LRAMVA Threshold'!$B$101:$Q$119,14,FALSE)</f>
        <v>0</v>
      </c>
      <c r="AS1545" s="327">
        <f>SUM(AE1545:AR1545)</f>
        <v>0</v>
      </c>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732</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0">
        <f>HLOOKUP(AE35,'3.  Distribution Rates'!$C$122:$P$135,14,FALSE)</f>
        <v>0</v>
      </c>
      <c r="AF1547" s="820">
        <f>HLOOKUP(AF35,'3.  Distribution Rates'!$C$122:$P$135,14,FALSE)</f>
        <v>0</v>
      </c>
      <c r="AG1547" s="338">
        <f>HLOOKUP(AG35,'3.  Distribution Rates'!$C$122:$P$135,14,FALSE)</f>
        <v>0</v>
      </c>
      <c r="AH1547" s="338">
        <f>HLOOKUP(AH35,'3.  Distribution Rates'!$C$122:$P$135,14,FALSE)</f>
        <v>0</v>
      </c>
      <c r="AI1547" s="338">
        <f>HLOOKUP(AI35,'3.  Distribution Rates'!$C$122:$P$135,14,FALSE)</f>
        <v>0</v>
      </c>
      <c r="AJ1547" s="338">
        <f>HLOOKUP(AJ35,'3.  Distribution Rates'!$C$122:$P$135,14,FALSE)</f>
        <v>0</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c r="B1548" s="321" t="s">
        <v>733</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5">
        <f>SUM(AE1548:AR1548)</f>
        <v>0</v>
      </c>
    </row>
    <row r="1549" spans="1:45">
      <c r="B1549" s="321" t="s">
        <v>734</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5">
        <f t="shared" ref="AS1549:AS1558" si="3503">SUM(AE1549:AR1549)</f>
        <v>0</v>
      </c>
    </row>
    <row r="1550" spans="1:45">
      <c r="B1550" s="321" t="s">
        <v>735</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0</v>
      </c>
      <c r="AG1550" s="374">
        <f>'4.  2011-2014 LRAM'!AO420*AG1547</f>
        <v>0</v>
      </c>
      <c r="AH1550" s="374">
        <f>'4.  2011-2014 LRAM'!AP420*AH1547</f>
        <v>0</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5">
        <f>SUM(AE1550:AR1550)</f>
        <v>0</v>
      </c>
    </row>
    <row r="1551" spans="1:45">
      <c r="B1551" s="321" t="s">
        <v>736</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LRAM'!AM556*AE1547</f>
        <v>0</v>
      </c>
      <c r="AF1551" s="374">
        <f>'4.  2011-2014 LRAM'!AN556*AF1547</f>
        <v>0</v>
      </c>
      <c r="AG1551" s="374">
        <f>'4.  2011-2014 LRAM'!AO556*AG1547</f>
        <v>0</v>
      </c>
      <c r="AH1551" s="374">
        <f>'4.  2011-2014 LRAM'!AP556*AH1547</f>
        <v>0</v>
      </c>
      <c r="AI1551" s="374">
        <f>'4.  2011-2014 LRAM'!AQ556*AI1547</f>
        <v>0</v>
      </c>
      <c r="AJ1551" s="374">
        <f>'4.  2011-2014 LRAM'!AR556*AJ1547</f>
        <v>0</v>
      </c>
      <c r="AK1551" s="374">
        <f>'4.  2011-2014 LRAM'!AS556*AK1547</f>
        <v>0</v>
      </c>
      <c r="AL1551" s="374">
        <f>'4.  2011-2014 LRAM'!AT556*AL1547</f>
        <v>0</v>
      </c>
      <c r="AM1551" s="374">
        <f>'4.  2011-2014 LRAM'!AU556*AM1547</f>
        <v>0</v>
      </c>
      <c r="AN1551" s="374">
        <f>'4.  2011-2014 LRAM'!AV556*AN1547</f>
        <v>0</v>
      </c>
      <c r="AO1551" s="374">
        <f>'4.  2011-2014 LRAM'!AW556*AO1547</f>
        <v>0</v>
      </c>
      <c r="AP1551" s="374">
        <f>'4.  2011-2014 LRAM'!AX556*AP1547</f>
        <v>0</v>
      </c>
      <c r="AQ1551" s="374">
        <f>'4.  2011-2014 LRAM'!AY556*AQ1547</f>
        <v>0</v>
      </c>
      <c r="AR1551" s="374">
        <f>'4.  2011-2014 LRAM'!AZ556*AR1547</f>
        <v>0</v>
      </c>
      <c r="AS1551" s="615">
        <f>SUM(AE1551:AR1551)</f>
        <v>0</v>
      </c>
    </row>
    <row r="1552" spans="1:45">
      <c r="B1552" s="321" t="s">
        <v>737</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c r="AG1552" s="374"/>
      <c r="AH1552" s="374"/>
      <c r="AI1552" s="374"/>
      <c r="AJ1552" s="374">
        <f t="shared" ref="AJ1552:AR1552" si="3504">AJ214*AJ1547</f>
        <v>0</v>
      </c>
      <c r="AK1552" s="374">
        <f t="shared" si="3504"/>
        <v>0</v>
      </c>
      <c r="AL1552" s="374">
        <f t="shared" si="3504"/>
        <v>0</v>
      </c>
      <c r="AM1552" s="374">
        <f t="shared" si="3504"/>
        <v>0</v>
      </c>
      <c r="AN1552" s="374">
        <f t="shared" si="3504"/>
        <v>0</v>
      </c>
      <c r="AO1552" s="374">
        <f t="shared" si="3504"/>
        <v>0</v>
      </c>
      <c r="AP1552" s="374">
        <f t="shared" si="3504"/>
        <v>0</v>
      </c>
      <c r="AQ1552" s="374">
        <f t="shared" si="3504"/>
        <v>0</v>
      </c>
      <c r="AR1552" s="374">
        <f t="shared" si="3504"/>
        <v>0</v>
      </c>
      <c r="AS1552" s="615">
        <f t="shared" ref="AS1552" si="3505">SUM(AE1552:AR1552)</f>
        <v>0</v>
      </c>
    </row>
    <row r="1553" spans="2:45">
      <c r="B1553" s="321" t="s">
        <v>738</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c r="AG1553" s="374"/>
      <c r="AH1553" s="374"/>
      <c r="AI1553" s="374"/>
      <c r="AJ1553" s="374">
        <f t="shared" ref="AJ1553:AR1553" si="3506">AJ404*AJ1547</f>
        <v>0</v>
      </c>
      <c r="AK1553" s="374">
        <f t="shared" si="3506"/>
        <v>0</v>
      </c>
      <c r="AL1553" s="374">
        <f t="shared" si="3506"/>
        <v>0</v>
      </c>
      <c r="AM1553" s="374">
        <f t="shared" si="3506"/>
        <v>0</v>
      </c>
      <c r="AN1553" s="374">
        <f t="shared" si="3506"/>
        <v>0</v>
      </c>
      <c r="AO1553" s="374">
        <f t="shared" si="3506"/>
        <v>0</v>
      </c>
      <c r="AP1553" s="374">
        <f t="shared" si="3506"/>
        <v>0</v>
      </c>
      <c r="AQ1553" s="374">
        <f t="shared" si="3506"/>
        <v>0</v>
      </c>
      <c r="AR1553" s="374">
        <f t="shared" si="3506"/>
        <v>0</v>
      </c>
      <c r="AS1553" s="615">
        <f t="shared" si="3503"/>
        <v>0</v>
      </c>
    </row>
    <row r="1554" spans="2:45">
      <c r="B1554" s="321" t="s">
        <v>739</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c r="AG1554" s="374"/>
      <c r="AH1554" s="374"/>
      <c r="AI1554" s="374"/>
      <c r="AJ1554" s="374">
        <f t="shared" ref="AJ1554:AR1554" si="3507">AJ594*AJ1547</f>
        <v>0</v>
      </c>
      <c r="AK1554" s="374">
        <f t="shared" si="3507"/>
        <v>0</v>
      </c>
      <c r="AL1554" s="374">
        <f t="shared" si="3507"/>
        <v>0</v>
      </c>
      <c r="AM1554" s="374">
        <f t="shared" si="3507"/>
        <v>0</v>
      </c>
      <c r="AN1554" s="374">
        <f t="shared" si="3507"/>
        <v>0</v>
      </c>
      <c r="AO1554" s="374">
        <f t="shared" si="3507"/>
        <v>0</v>
      </c>
      <c r="AP1554" s="374">
        <f t="shared" si="3507"/>
        <v>0</v>
      </c>
      <c r="AQ1554" s="374">
        <f t="shared" si="3507"/>
        <v>0</v>
      </c>
      <c r="AR1554" s="374">
        <f t="shared" si="3507"/>
        <v>0</v>
      </c>
      <c r="AS1554" s="615">
        <f t="shared" si="3503"/>
        <v>0</v>
      </c>
    </row>
    <row r="1555" spans="2:45">
      <c r="B1555" s="321" t="s">
        <v>740</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c r="AG1555" s="374"/>
      <c r="AH1555" s="374"/>
      <c r="AI1555" s="374"/>
      <c r="AJ1555" s="374">
        <f t="shared" ref="AJ1555:AR1555" si="3508">AJ784*AJ1547</f>
        <v>0</v>
      </c>
      <c r="AK1555" s="374">
        <f>AK784*AK1547</f>
        <v>0</v>
      </c>
      <c r="AL1555" s="374">
        <f t="shared" si="3508"/>
        <v>0</v>
      </c>
      <c r="AM1555" s="374">
        <f t="shared" si="3508"/>
        <v>0</v>
      </c>
      <c r="AN1555" s="374">
        <f t="shared" si="3508"/>
        <v>0</v>
      </c>
      <c r="AO1555" s="374">
        <f t="shared" si="3508"/>
        <v>0</v>
      </c>
      <c r="AP1555" s="374">
        <f t="shared" si="3508"/>
        <v>0</v>
      </c>
      <c r="AQ1555" s="374">
        <f t="shared" si="3508"/>
        <v>0</v>
      </c>
      <c r="AR1555" s="374">
        <f t="shared" si="3508"/>
        <v>0</v>
      </c>
      <c r="AS1555" s="615">
        <f>SUM(AE1555:AR1555)</f>
        <v>0</v>
      </c>
    </row>
    <row r="1556" spans="2:45">
      <c r="B1556" s="321" t="s">
        <v>741</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c r="AG1556" s="374"/>
      <c r="AH1556" s="374"/>
      <c r="AI1556" s="374"/>
      <c r="AJ1556" s="374">
        <f t="shared" ref="AJ1556:AR1556" si="3509">AJ979*AJ1547</f>
        <v>0</v>
      </c>
      <c r="AK1556" s="374">
        <f t="shared" si="3509"/>
        <v>0</v>
      </c>
      <c r="AL1556" s="374">
        <f t="shared" si="3509"/>
        <v>0</v>
      </c>
      <c r="AM1556" s="374">
        <f t="shared" si="3509"/>
        <v>0</v>
      </c>
      <c r="AN1556" s="374">
        <f t="shared" si="3509"/>
        <v>0</v>
      </c>
      <c r="AO1556" s="374">
        <f t="shared" si="3509"/>
        <v>0</v>
      </c>
      <c r="AP1556" s="374">
        <f t="shared" si="3509"/>
        <v>0</v>
      </c>
      <c r="AQ1556" s="374">
        <f t="shared" si="3509"/>
        <v>0</v>
      </c>
      <c r="AR1556" s="374">
        <f t="shared" si="3509"/>
        <v>0</v>
      </c>
      <c r="AS1556" s="615">
        <f t="shared" si="3503"/>
        <v>0</v>
      </c>
    </row>
    <row r="1557" spans="2:45">
      <c r="B1557" s="321" t="s">
        <v>746</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0</v>
      </c>
      <c r="AH1557" s="374">
        <f>AH1174*AH1547</f>
        <v>0</v>
      </c>
      <c r="AI1557" s="374">
        <f>AI1174*AI1547</f>
        <v>0</v>
      </c>
      <c r="AJ1557" s="374">
        <f t="shared" ref="AJ1557:AR1557" si="3510">AJ1174*AJ1548</f>
        <v>0</v>
      </c>
      <c r="AK1557" s="374">
        <f>AK1174*AK1547</f>
        <v>0</v>
      </c>
      <c r="AL1557" s="374">
        <f t="shared" si="3510"/>
        <v>0</v>
      </c>
      <c r="AM1557" s="374">
        <f t="shared" si="3510"/>
        <v>0</v>
      </c>
      <c r="AN1557" s="374">
        <f t="shared" si="3510"/>
        <v>0</v>
      </c>
      <c r="AO1557" s="374">
        <f t="shared" si="3510"/>
        <v>0</v>
      </c>
      <c r="AP1557" s="374">
        <f t="shared" si="3510"/>
        <v>0</v>
      </c>
      <c r="AQ1557" s="374">
        <f t="shared" si="3510"/>
        <v>0</v>
      </c>
      <c r="AR1557" s="374">
        <f t="shared" si="3510"/>
        <v>0</v>
      </c>
      <c r="AS1557" s="615">
        <f t="shared" si="3503"/>
        <v>0</v>
      </c>
    </row>
    <row r="1558" spans="2:45">
      <c r="B1558" s="321" t="s">
        <v>747</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AF1547*AF1369</f>
        <v>0</v>
      </c>
      <c r="AG1558" s="374">
        <f t="shared" ref="AG1558:AR1558" si="3511">AG1547*AG1369</f>
        <v>0</v>
      </c>
      <c r="AH1558" s="374">
        <f t="shared" si="3511"/>
        <v>0</v>
      </c>
      <c r="AI1558" s="374">
        <f t="shared" si="3511"/>
        <v>0</v>
      </c>
      <c r="AJ1558" s="374">
        <f t="shared" si="3511"/>
        <v>0</v>
      </c>
      <c r="AK1558" s="374">
        <f t="shared" si="3511"/>
        <v>0</v>
      </c>
      <c r="AL1558" s="374">
        <f t="shared" si="3511"/>
        <v>0</v>
      </c>
      <c r="AM1558" s="374">
        <f t="shared" si="3511"/>
        <v>0</v>
      </c>
      <c r="AN1558" s="374">
        <f t="shared" si="3511"/>
        <v>0</v>
      </c>
      <c r="AO1558" s="374">
        <f t="shared" si="3511"/>
        <v>0</v>
      </c>
      <c r="AP1558" s="374">
        <f t="shared" si="3511"/>
        <v>0</v>
      </c>
      <c r="AQ1558" s="374">
        <f t="shared" si="3511"/>
        <v>0</v>
      </c>
      <c r="AR1558" s="374">
        <f t="shared" si="3511"/>
        <v>0</v>
      </c>
      <c r="AS1558" s="615">
        <f t="shared" si="3503"/>
        <v>0</v>
      </c>
    </row>
    <row r="1559" spans="2:45">
      <c r="B1559" s="321" t="s">
        <v>742</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512">AF1544*AF1547</f>
        <v>0</v>
      </c>
      <c r="AG1559" s="374">
        <f t="shared" si="3512"/>
        <v>0</v>
      </c>
      <c r="AH1559" s="374">
        <f t="shared" si="3512"/>
        <v>0</v>
      </c>
      <c r="AI1559" s="374">
        <f t="shared" si="3512"/>
        <v>0</v>
      </c>
      <c r="AJ1559" s="374">
        <f t="shared" si="3512"/>
        <v>0</v>
      </c>
      <c r="AK1559" s="374">
        <f t="shared" si="3512"/>
        <v>0</v>
      </c>
      <c r="AL1559" s="374">
        <f t="shared" si="3512"/>
        <v>0</v>
      </c>
      <c r="AM1559" s="374">
        <f t="shared" si="3512"/>
        <v>0</v>
      </c>
      <c r="AN1559" s="374">
        <f t="shared" si="3512"/>
        <v>0</v>
      </c>
      <c r="AO1559" s="374">
        <f t="shared" si="3512"/>
        <v>0</v>
      </c>
      <c r="AP1559" s="374">
        <f t="shared" si="3512"/>
        <v>0</v>
      </c>
      <c r="AQ1559" s="374">
        <f t="shared" si="3512"/>
        <v>0</v>
      </c>
      <c r="AR1559" s="374">
        <f t="shared" si="3512"/>
        <v>0</v>
      </c>
      <c r="AS1559" s="615">
        <f>SUM(AE1559:AR1559)</f>
        <v>0</v>
      </c>
    </row>
    <row r="1560" spans="2:45" ht="15.75">
      <c r="B1560" s="346" t="s">
        <v>743</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513">SUM(AF1548:AF1559)</f>
        <v>0</v>
      </c>
      <c r="AG1560" s="343">
        <f t="shared" si="3513"/>
        <v>0</v>
      </c>
      <c r="AH1560" s="343">
        <f t="shared" si="3513"/>
        <v>0</v>
      </c>
      <c r="AI1560" s="343">
        <f t="shared" si="3513"/>
        <v>0</v>
      </c>
      <c r="AJ1560" s="343">
        <f t="shared" si="3513"/>
        <v>0</v>
      </c>
      <c r="AK1560" s="343">
        <f>SUM(AK1548:AK1559)</f>
        <v>0</v>
      </c>
      <c r="AL1560" s="343">
        <f t="shared" si="3513"/>
        <v>0</v>
      </c>
      <c r="AM1560" s="343">
        <f t="shared" si="3513"/>
        <v>0</v>
      </c>
      <c r="AN1560" s="343">
        <f t="shared" si="3513"/>
        <v>0</v>
      </c>
      <c r="AO1560" s="343">
        <f t="shared" si="3513"/>
        <v>0</v>
      </c>
      <c r="AP1560" s="343">
        <f t="shared" si="3513"/>
        <v>0</v>
      </c>
      <c r="AQ1560" s="343">
        <f t="shared" si="3513"/>
        <v>0</v>
      </c>
      <c r="AR1560" s="343">
        <f t="shared" si="3513"/>
        <v>0</v>
      </c>
      <c r="AS1560" s="781">
        <f>SUM(AS1548:AS1559)</f>
        <v>0</v>
      </c>
    </row>
    <row r="1561" spans="2:45" ht="15.75">
      <c r="B1561" s="346" t="s">
        <v>744</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514">AF1545*AF1547</f>
        <v>0</v>
      </c>
      <c r="AG1561" s="344">
        <f t="shared" si="3514"/>
        <v>0</v>
      </c>
      <c r="AH1561" s="344">
        <f t="shared" si="3514"/>
        <v>0</v>
      </c>
      <c r="AI1561" s="344">
        <f t="shared" si="3514"/>
        <v>0</v>
      </c>
      <c r="AJ1561" s="344">
        <f t="shared" si="3514"/>
        <v>0</v>
      </c>
      <c r="AK1561" s="344">
        <f t="shared" si="3514"/>
        <v>0</v>
      </c>
      <c r="AL1561" s="344">
        <f t="shared" si="3514"/>
        <v>0</v>
      </c>
      <c r="AM1561" s="344">
        <f t="shared" si="3514"/>
        <v>0</v>
      </c>
      <c r="AN1561" s="344">
        <f t="shared" si="3514"/>
        <v>0</v>
      </c>
      <c r="AO1561" s="344">
        <f t="shared" si="3514"/>
        <v>0</v>
      </c>
      <c r="AP1561" s="344">
        <f t="shared" si="3514"/>
        <v>0</v>
      </c>
      <c r="AQ1561" s="344">
        <f t="shared" si="3514"/>
        <v>0</v>
      </c>
      <c r="AR1561" s="344">
        <f t="shared" si="3514"/>
        <v>0</v>
      </c>
      <c r="AS1561" s="782">
        <f>SUM(AE1561:AR1561)</f>
        <v>0</v>
      </c>
    </row>
    <row r="1562" spans="2:45" ht="15.75">
      <c r="B1562" s="346" t="s">
        <v>745</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0</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877</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66">
        <f>SUMPRODUCT($E$1382:$E$1542,AE1382:AE1542)</f>
        <v>0</v>
      </c>
      <c r="AF1564" s="766">
        <f>SUMPRODUCT($E$1382:$E$1542,AF1382:AF1542)</f>
        <v>0</v>
      </c>
      <c r="AG1564" s="766">
        <f>IF(AG1380="kw",SUMPRODUCT($Q$1382:$Q$1542,$S$1382:$S$1542,AG1382:AG1542),SUMPRODUCT($E$1382:$E$1542,AG1382:AG1542))</f>
        <v>0</v>
      </c>
      <c r="AH1564" s="766">
        <f t="shared" ref="AH1564:AR1564" si="3515">IF(AH1380="kw",SUMPRODUCT($Q$1382:$Q$1542,$S$1382:$S$1542,AH1382:AH1542),SUMPRODUCT($E$1382:$E$1542,AH1382:AH1542))</f>
        <v>0</v>
      </c>
      <c r="AI1564" s="766">
        <f t="shared" si="3515"/>
        <v>0</v>
      </c>
      <c r="AJ1564" s="766">
        <f t="shared" si="3515"/>
        <v>0</v>
      </c>
      <c r="AK1564" s="766">
        <f t="shared" si="3515"/>
        <v>0</v>
      </c>
      <c r="AL1564" s="766">
        <f t="shared" si="3515"/>
        <v>0</v>
      </c>
      <c r="AM1564" s="766">
        <f t="shared" si="3515"/>
        <v>0</v>
      </c>
      <c r="AN1564" s="766">
        <f t="shared" si="3515"/>
        <v>0</v>
      </c>
      <c r="AO1564" s="766">
        <f t="shared" si="3515"/>
        <v>0</v>
      </c>
      <c r="AP1564" s="766">
        <f t="shared" si="3515"/>
        <v>0</v>
      </c>
      <c r="AQ1564" s="766">
        <f t="shared" si="3515"/>
        <v>0</v>
      </c>
      <c r="AR1564" s="766">
        <f t="shared" si="3515"/>
        <v>0</v>
      </c>
      <c r="AS1564" s="334"/>
    </row>
    <row r="1565" spans="2:45">
      <c r="B1565" s="321" t="s">
        <v>878</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66">
        <f>SUMPRODUCT($F$1382:$F$1542,AE1382:AE1542)</f>
        <v>0</v>
      </c>
      <c r="AF1565" s="766">
        <f>SUMPRODUCT($F$1382:$F$1542,AF1382:AF1542)</f>
        <v>0</v>
      </c>
      <c r="AG1565" s="766">
        <f>IF(AG1380="kw",SUMPRODUCT($Q$1382:$Q$1542,$T$1382:$T$1542,AG1382:AG1542),SUMPRODUCT($F$1382:$F$1542,AG1382:AG1542))</f>
        <v>0</v>
      </c>
      <c r="AH1565" s="766">
        <f t="shared" ref="AH1565:AR1565" si="3516">IF(AH1380="kw",SUMPRODUCT($Q$1382:$Q$1542,$T$1382:$T$1542,AH1382:AH1542),SUMPRODUCT($F$1382:$F$1542,AH1382:AH1542))</f>
        <v>0</v>
      </c>
      <c r="AI1565" s="766">
        <f t="shared" si="3516"/>
        <v>0</v>
      </c>
      <c r="AJ1565" s="766">
        <f t="shared" si="3516"/>
        <v>0</v>
      </c>
      <c r="AK1565" s="766">
        <f t="shared" si="3516"/>
        <v>0</v>
      </c>
      <c r="AL1565" s="766">
        <f t="shared" si="3516"/>
        <v>0</v>
      </c>
      <c r="AM1565" s="766">
        <f t="shared" si="3516"/>
        <v>0</v>
      </c>
      <c r="AN1565" s="766">
        <f t="shared" si="3516"/>
        <v>0</v>
      </c>
      <c r="AO1565" s="766">
        <f t="shared" si="3516"/>
        <v>0</v>
      </c>
      <c r="AP1565" s="766">
        <f t="shared" si="3516"/>
        <v>0</v>
      </c>
      <c r="AQ1565" s="766">
        <f t="shared" si="3516"/>
        <v>0</v>
      </c>
      <c r="AR1565" s="766">
        <f t="shared" si="3516"/>
        <v>0</v>
      </c>
      <c r="AS1565" s="334"/>
    </row>
    <row r="1566" spans="2:45">
      <c r="B1566" s="321" t="s">
        <v>879</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66">
        <f>SUMPRODUCT($G$1382:$G$1542,AE1382:AE1542)</f>
        <v>0</v>
      </c>
      <c r="AF1566" s="766">
        <f>SUMPRODUCT($G$1382:$G$1542,AF1382:AF1542)</f>
        <v>0</v>
      </c>
      <c r="AG1566" s="766">
        <f>IF(AG1380="kw",SUMPRODUCT($Q$1382:$Q$1542,$U$1382:$U$1542,AG1382:AG1542),SUMPRODUCT($G$1382:$G$1542,AG1382:AG1542))</f>
        <v>0</v>
      </c>
      <c r="AH1566" s="766">
        <f t="shared" ref="AH1566:AR1566" si="3517">IF(AH1380="kw",SUMPRODUCT($Q$1382:$Q$1542,$U$1382:$U$1542,AH1382:AH1542),SUMPRODUCT($G$1382:$G$1542,AH1382:AH1542))</f>
        <v>0</v>
      </c>
      <c r="AI1566" s="766">
        <f t="shared" si="3517"/>
        <v>0</v>
      </c>
      <c r="AJ1566" s="766">
        <f t="shared" si="3517"/>
        <v>0</v>
      </c>
      <c r="AK1566" s="766">
        <f t="shared" si="3517"/>
        <v>0</v>
      </c>
      <c r="AL1566" s="766">
        <f t="shared" si="3517"/>
        <v>0</v>
      </c>
      <c r="AM1566" s="766">
        <f t="shared" si="3517"/>
        <v>0</v>
      </c>
      <c r="AN1566" s="766">
        <f t="shared" si="3517"/>
        <v>0</v>
      </c>
      <c r="AO1566" s="766">
        <f t="shared" si="3517"/>
        <v>0</v>
      </c>
      <c r="AP1566" s="766">
        <f t="shared" si="3517"/>
        <v>0</v>
      </c>
      <c r="AQ1566" s="766">
        <f t="shared" si="3517"/>
        <v>0</v>
      </c>
      <c r="AR1566" s="766">
        <f t="shared" si="3517"/>
        <v>0</v>
      </c>
      <c r="AS1566" s="334"/>
    </row>
    <row r="1567" spans="2:45">
      <c r="B1567" s="321" t="s">
        <v>880</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66">
        <f>SUMPRODUCT($H$1382:$H$1542,AE1382:AE1542)</f>
        <v>0</v>
      </c>
      <c r="AF1567" s="766">
        <f>SUMPRODUCT($H$1382:$H$1542,AF1382:AF1542)</f>
        <v>0</v>
      </c>
      <c r="AG1567" s="766">
        <f>IF(AG1380="kw",SUMPRODUCT($Q$1382:$Q$1542,$V$1382:$V$1542,AG1382:AG1542),SUMPRODUCT($H$1382:$H$1542,AG1382:AG1542))</f>
        <v>0</v>
      </c>
      <c r="AH1567" s="766">
        <f t="shared" ref="AH1567:AR1567" si="3518">IF(AH1380="kw",SUMPRODUCT($Q$1382:$Q$1542,$V$1382:$V$1542,AH1382:AH1542),SUMPRODUCT($H$1382:$H$1542,AH1382:AH1542))</f>
        <v>0</v>
      </c>
      <c r="AI1567" s="766">
        <f t="shared" si="3518"/>
        <v>0</v>
      </c>
      <c r="AJ1567" s="766">
        <f t="shared" si="3518"/>
        <v>0</v>
      </c>
      <c r="AK1567" s="766">
        <f t="shared" si="3518"/>
        <v>0</v>
      </c>
      <c r="AL1567" s="766">
        <f t="shared" si="3518"/>
        <v>0</v>
      </c>
      <c r="AM1567" s="766">
        <f t="shared" si="3518"/>
        <v>0</v>
      </c>
      <c r="AN1567" s="766">
        <f t="shared" si="3518"/>
        <v>0</v>
      </c>
      <c r="AO1567" s="766">
        <f t="shared" si="3518"/>
        <v>0</v>
      </c>
      <c r="AP1567" s="766">
        <f t="shared" si="3518"/>
        <v>0</v>
      </c>
      <c r="AQ1567" s="766">
        <f t="shared" si="3518"/>
        <v>0</v>
      </c>
      <c r="AR1567" s="766">
        <f t="shared" si="3518"/>
        <v>0</v>
      </c>
      <c r="AS1567" s="334"/>
    </row>
    <row r="1568" spans="2:45">
      <c r="B1568" s="377" t="s">
        <v>881</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67">
        <f>SUMPRODUCT($I$1382:$I$1542,AE1382:AE1542)</f>
        <v>0</v>
      </c>
      <c r="AF1568" s="767">
        <f>SUMPRODUCT($I$1382:$I$1542,AF1382:AF1542)</f>
        <v>0</v>
      </c>
      <c r="AG1568" s="767">
        <f>IF(AG1380="kw",SUMPRODUCT($Q$1382:$Q$1542,$W$1382:$W$1542,AG1382:AG1542),SUMPRODUCT($I$1382:$I$1542,AG1382:AG1542))</f>
        <v>0</v>
      </c>
      <c r="AH1568" s="767">
        <f t="shared" ref="AH1568:AR1568" si="3519">IF(AH1380="kw",SUMPRODUCT($Q$1382:$Q$1542,$W$1382:$W$1542,AH1382:AH1542),SUMPRODUCT($I$1382:$I$1542,AH1382:AH1542))</f>
        <v>0</v>
      </c>
      <c r="AI1568" s="767">
        <f t="shared" si="3519"/>
        <v>0</v>
      </c>
      <c r="AJ1568" s="767">
        <f t="shared" si="3519"/>
        <v>0</v>
      </c>
      <c r="AK1568" s="767">
        <f t="shared" si="3519"/>
        <v>0</v>
      </c>
      <c r="AL1568" s="767">
        <f t="shared" si="3519"/>
        <v>0</v>
      </c>
      <c r="AM1568" s="767">
        <f t="shared" si="3519"/>
        <v>0</v>
      </c>
      <c r="AN1568" s="767">
        <f t="shared" si="3519"/>
        <v>0</v>
      </c>
      <c r="AO1568" s="767">
        <f t="shared" si="3519"/>
        <v>0</v>
      </c>
      <c r="AP1568" s="767">
        <f t="shared" si="3519"/>
        <v>0</v>
      </c>
      <c r="AQ1568" s="767">
        <f t="shared" si="3519"/>
        <v>0</v>
      </c>
      <c r="AR1568" s="767">
        <f t="shared" si="3519"/>
        <v>0</v>
      </c>
      <c r="AS1568" s="382"/>
    </row>
    <row r="1569" spans="2:45" ht="19.5" customHeight="1">
      <c r="B1569" s="364" t="s">
        <v>581</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56"/>
      <c r="C1570" s="757"/>
      <c r="D1570" s="738"/>
      <c r="E1570" s="738"/>
      <c r="F1570" s="738"/>
      <c r="G1570" s="738"/>
      <c r="H1570" s="738"/>
      <c r="I1570" s="738"/>
      <c r="J1570" s="738"/>
      <c r="K1570" s="738"/>
      <c r="L1570" s="738"/>
      <c r="M1570" s="738"/>
      <c r="N1570" s="738"/>
      <c r="O1570" s="738"/>
      <c r="P1570" s="738"/>
      <c r="Q1570" s="738"/>
      <c r="R1570" s="738"/>
      <c r="S1570" s="738"/>
      <c r="T1570" s="738"/>
      <c r="U1570" s="738"/>
      <c r="V1570" s="301"/>
      <c r="W1570" s="758"/>
      <c r="X1570" s="738"/>
      <c r="Y1570" s="738"/>
      <c r="Z1570" s="738"/>
      <c r="AA1570" s="738"/>
      <c r="AB1570" s="738"/>
      <c r="AC1570" s="738"/>
      <c r="AD1570" s="738"/>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4" t="s">
        <v>934</v>
      </c>
      <c r="C1571" s="785"/>
      <c r="D1571" s="786"/>
      <c r="E1571" s="786"/>
      <c r="F1571" s="786"/>
      <c r="G1571" s="786"/>
      <c r="H1571" s="786"/>
      <c r="I1571" s="786"/>
      <c r="J1571" s="786"/>
      <c r="K1571" s="786"/>
      <c r="L1571" s="786"/>
      <c r="M1571" s="786"/>
      <c r="N1571" s="786"/>
      <c r="O1571" s="786"/>
      <c r="P1571" s="786"/>
      <c r="Q1571" s="786"/>
      <c r="R1571" s="786"/>
      <c r="S1571" s="786"/>
      <c r="T1571" s="786"/>
      <c r="U1571" s="786"/>
      <c r="V1571" s="787"/>
      <c r="W1571" s="788"/>
      <c r="X1571" s="786"/>
      <c r="Y1571" s="786"/>
      <c r="Z1571" s="786"/>
      <c r="AA1571" s="786"/>
      <c r="AB1571" s="786"/>
      <c r="AC1571" s="786"/>
      <c r="AD1571" s="786"/>
      <c r="AE1571" s="789"/>
      <c r="AF1571" s="789"/>
      <c r="AG1571" s="789"/>
      <c r="AH1571" s="789"/>
      <c r="AI1571" s="789"/>
      <c r="AJ1571" s="789"/>
      <c r="AK1571" s="789"/>
      <c r="AL1571" s="789"/>
      <c r="AM1571" s="789"/>
      <c r="AN1571" s="789"/>
      <c r="AO1571" s="789"/>
      <c r="AP1571" s="789"/>
      <c r="AQ1571" s="789"/>
      <c r="AR1571" s="789"/>
      <c r="AS1571" s="790"/>
    </row>
    <row r="1572" spans="2:45" ht="34.5" customHeight="1">
      <c r="B1572" s="809" t="s">
        <v>500</v>
      </c>
      <c r="C1572" s="957" t="s">
        <v>943</v>
      </c>
      <c r="D1572" s="958"/>
      <c r="E1572" s="958"/>
      <c r="F1572" s="958"/>
      <c r="G1572" s="958"/>
      <c r="H1572" s="958"/>
      <c r="I1572" s="958"/>
      <c r="J1572" s="958"/>
      <c r="K1572" s="958"/>
      <c r="L1572" s="958"/>
      <c r="M1572" s="958"/>
      <c r="N1572" s="958"/>
      <c r="O1572" s="958"/>
      <c r="P1572" s="958"/>
      <c r="Q1572" s="958"/>
      <c r="R1572" s="958"/>
      <c r="S1572" s="958"/>
      <c r="T1572" s="958"/>
      <c r="U1572" s="958"/>
      <c r="V1572" s="958"/>
      <c r="W1572" s="958"/>
      <c r="X1572" s="958"/>
      <c r="Y1572" s="958"/>
      <c r="Z1572" s="958"/>
      <c r="AA1572" s="958"/>
      <c r="AB1572" s="958"/>
      <c r="AC1572" s="958"/>
      <c r="AD1572" s="958"/>
      <c r="AE1572" s="253"/>
      <c r="AF1572" s="253"/>
      <c r="AG1572" s="253"/>
      <c r="AH1572" s="253"/>
      <c r="AI1572" s="253"/>
      <c r="AJ1572" s="253"/>
      <c r="AK1572" s="253"/>
      <c r="AL1572" s="253"/>
      <c r="AM1572" s="253"/>
      <c r="AN1572" s="253"/>
      <c r="AO1572" s="253"/>
      <c r="AP1572" s="253"/>
      <c r="AQ1572" s="253"/>
      <c r="AR1572" s="253"/>
      <c r="AS1572" s="253"/>
    </row>
    <row r="1573" spans="2:45" ht="14.1" customHeight="1">
      <c r="B1573" s="810"/>
      <c r="C1573" s="811"/>
      <c r="D1573" s="812"/>
      <c r="E1573" s="812"/>
      <c r="F1573" s="812"/>
      <c r="G1573" s="812"/>
      <c r="H1573" s="812"/>
      <c r="I1573" s="812"/>
      <c r="J1573" s="812"/>
      <c r="K1573" s="812"/>
      <c r="L1573" s="812"/>
      <c r="M1573" s="812"/>
      <c r="N1573" s="812"/>
      <c r="O1573" s="812"/>
      <c r="P1573" s="812"/>
      <c r="Q1573" s="812"/>
      <c r="R1573" s="812"/>
      <c r="S1573" s="812"/>
      <c r="T1573" s="812"/>
      <c r="U1573" s="812"/>
      <c r="V1573" s="812"/>
      <c r="W1573" s="812"/>
      <c r="X1573" s="812"/>
      <c r="Y1573" s="812"/>
      <c r="Z1573" s="812"/>
      <c r="AA1573" s="812"/>
      <c r="AB1573" s="812"/>
      <c r="AC1573" s="812"/>
      <c r="AD1573" s="812"/>
      <c r="AE1573" s="253"/>
      <c r="AF1573" s="253"/>
      <c r="AG1573" s="253"/>
      <c r="AH1573" s="253"/>
      <c r="AI1573" s="253"/>
      <c r="AJ1573" s="253"/>
      <c r="AK1573" s="253"/>
      <c r="AL1573" s="253"/>
      <c r="AM1573" s="253"/>
      <c r="AN1573" s="253"/>
      <c r="AO1573" s="253"/>
      <c r="AP1573" s="253"/>
      <c r="AQ1573" s="253"/>
      <c r="AR1573" s="253"/>
      <c r="AS1573" s="253"/>
    </row>
    <row r="1574" spans="2:45" ht="15.75">
      <c r="B1574" s="277" t="s">
        <v>802</v>
      </c>
      <c r="C1574" s="278"/>
      <c r="D1574" s="579" t="s">
        <v>521</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36" t="s">
        <v>210</v>
      </c>
      <c r="C1575" s="952" t="s">
        <v>33</v>
      </c>
      <c r="D1575" s="281" t="s">
        <v>419</v>
      </c>
      <c r="E1575" s="947" t="s">
        <v>208</v>
      </c>
      <c r="F1575" s="948"/>
      <c r="G1575" s="948"/>
      <c r="H1575" s="948"/>
      <c r="I1575" s="948"/>
      <c r="J1575" s="948"/>
      <c r="K1575" s="948"/>
      <c r="L1575" s="948"/>
      <c r="M1575" s="948"/>
      <c r="N1575" s="948"/>
      <c r="O1575" s="948"/>
      <c r="P1575" s="949"/>
      <c r="Q1575" s="945" t="s">
        <v>212</v>
      </c>
      <c r="R1575" s="281" t="s">
        <v>420</v>
      </c>
      <c r="S1575" s="942" t="s">
        <v>211</v>
      </c>
      <c r="T1575" s="943"/>
      <c r="U1575" s="943"/>
      <c r="V1575" s="943"/>
      <c r="W1575" s="943"/>
      <c r="X1575" s="943"/>
      <c r="Y1575" s="943"/>
      <c r="Z1575" s="943"/>
      <c r="AA1575" s="943"/>
      <c r="AB1575" s="943"/>
      <c r="AC1575" s="943"/>
      <c r="AD1575" s="950"/>
      <c r="AE1575" s="942" t="s">
        <v>241</v>
      </c>
      <c r="AF1575" s="943"/>
      <c r="AG1575" s="943"/>
      <c r="AH1575" s="943"/>
      <c r="AI1575" s="943"/>
      <c r="AJ1575" s="943"/>
      <c r="AK1575" s="943"/>
      <c r="AL1575" s="943"/>
      <c r="AM1575" s="943"/>
      <c r="AN1575" s="943"/>
      <c r="AO1575" s="943"/>
      <c r="AP1575" s="943"/>
      <c r="AQ1575" s="943"/>
      <c r="AR1575" s="943"/>
      <c r="AS1575" s="944"/>
    </row>
    <row r="1576" spans="2:45" ht="65.25" customHeight="1">
      <c r="B1576" s="937"/>
      <c r="C1576" s="951"/>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46"/>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 50 TO 1,499 KW</v>
      </c>
      <c r="AH1576" s="282" t="str">
        <f>'1.  LRAMVA Summary'!$G$53</f>
        <v>GS 1,500 TO 4,999</v>
      </c>
      <c r="AI1576" s="282" t="str">
        <f>'1.  LRAMVA Summary'!$H$53</f>
        <v>Large User</v>
      </c>
      <c r="AJ1576" s="282" t="str">
        <f>'1.  LRAMVA Summary'!$I$53</f>
        <v>Unmetered Scattered Load</v>
      </c>
      <c r="AK1576" s="282" t="str">
        <f>'1.  LRAMVA Summary'!$J$53</f>
        <v>Streetlighting</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24"/>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29"/>
      <c r="AE1577" s="288" t="str">
        <f>'1.  LRAMVA Summary'!$D$54</f>
        <v>kWh</v>
      </c>
      <c r="AF1577" s="288" t="str">
        <f>'1.  LRAMVA Summary'!$E$54</f>
        <v>kWh</v>
      </c>
      <c r="AG1577" s="288" t="str">
        <f>'1.  LRAMVA Summary'!$F$54</f>
        <v>kW</v>
      </c>
      <c r="AH1577" s="288" t="str">
        <f>'1.  LRAMVA Summary'!$G$54</f>
        <v>KW</v>
      </c>
      <c r="AI1577" s="288" t="str">
        <f>'1.  LRAMVA Summary'!$H$54</f>
        <v>kW</v>
      </c>
      <c r="AJ1577" s="288" t="str">
        <f>'1.  LRAMVA Summary'!$I$54</f>
        <v>kWh</v>
      </c>
      <c r="AK1577" s="288" t="str">
        <f>'1.  LRAMVA Summary'!$J$54</f>
        <v>kW</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25" t="s">
        <v>949</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29"/>
      <c r="AE1578" s="827">
        <v>0</v>
      </c>
      <c r="AF1578" s="822">
        <v>0</v>
      </c>
      <c r="AG1578" s="822">
        <v>0</v>
      </c>
      <c r="AH1578" s="822">
        <v>0</v>
      </c>
      <c r="AI1578" s="822">
        <v>0</v>
      </c>
      <c r="AJ1578" s="822">
        <v>0</v>
      </c>
      <c r="AK1578" s="822">
        <v>0</v>
      </c>
      <c r="AL1578" s="822">
        <v>0</v>
      </c>
      <c r="AM1578" s="822">
        <v>0</v>
      </c>
      <c r="AN1578" s="822">
        <v>0</v>
      </c>
      <c r="AO1578" s="822">
        <v>0</v>
      </c>
      <c r="AP1578" s="822">
        <v>0</v>
      </c>
      <c r="AQ1578" s="822">
        <v>0</v>
      </c>
      <c r="AR1578" s="822">
        <v>0</v>
      </c>
      <c r="AS1578" s="289"/>
    </row>
    <row r="1579" spans="2:45" ht="15.75">
      <c r="B1579" s="826" t="s">
        <v>748</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0"/>
      <c r="AE1579" s="828">
        <f>HLOOKUP(AE1576,'2. LRAMVA Threshold'!$B$101:$Q$119,15,FALSE)</f>
        <v>0</v>
      </c>
      <c r="AF1579" s="388">
        <f>HLOOKUP(AF1576,'2. LRAMVA Threshold'!$B$101:$Q$119,15,FALSE)</f>
        <v>0</v>
      </c>
      <c r="AG1579" s="388">
        <f>HLOOKUP(AG1576,'2. LRAMVA Threshold'!$B$101:$Q$119,15,FALSE)</f>
        <v>0</v>
      </c>
      <c r="AH1579" s="388">
        <f>HLOOKUP(AH1576,'2. LRAMVA Threshold'!$B$101:$Q$119,15,FALSE)</f>
        <v>0</v>
      </c>
      <c r="AI1579" s="388">
        <f>HLOOKUP(AI1576,'2. LRAMVA Threshold'!$B$101:$Q$119,15,FALSE)</f>
        <v>0</v>
      </c>
      <c r="AJ1579" s="388">
        <f>HLOOKUP(AJ1576,'2. LRAMVA Threshold'!$B$101:$Q$119,15,FALSE)</f>
        <v>0</v>
      </c>
      <c r="AK1579" s="388">
        <f>HLOOKUP(AK1576,'2. LRAMVA Threshold'!$B$101:$Q$119,15,FALSE)</f>
        <v>0</v>
      </c>
      <c r="AL1579" s="388">
        <f>HLOOKUP(AL1576,'2. LRAMVA Threshold'!$B$101:$Q$119,15,FALSE)</f>
        <v>0</v>
      </c>
      <c r="AM1579" s="388">
        <f>HLOOKUP(AM1576,'2. LRAMVA Threshold'!$B$101:$Q$119,15,FALSE)</f>
        <v>0</v>
      </c>
      <c r="AN1579" s="388">
        <f>HLOOKUP(AN1576,'2. LRAMVA Threshold'!$B$101:$Q$119,15,FALSE)</f>
        <v>0</v>
      </c>
      <c r="AO1579" s="388">
        <f>HLOOKUP(AO1576,'2. LRAMVA Threshold'!$B$101:$Q$119,15,FALSE)</f>
        <v>0</v>
      </c>
      <c r="AP1579" s="388">
        <f>HLOOKUP(AP1576,'2. LRAMVA Threshold'!$B$101:$Q$119,15,FALSE)</f>
        <v>0</v>
      </c>
      <c r="AQ1579" s="388">
        <f>HLOOKUP(AQ1576,'2. LRAMVA Threshold'!$B$101:$Q$119,15,FALSE)</f>
        <v>0</v>
      </c>
      <c r="AR1579" s="388">
        <f>HLOOKUP(AR1576,'2. LRAMVA Threshold'!$B$101:$Q$119,15,FALSE)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732</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0">
        <f>HLOOKUP(AE35,'3.  Distribution Rates'!$C$122:$P$135,14,FALSE)</f>
        <v>0</v>
      </c>
      <c r="AF1581" s="820">
        <f>HLOOKUP(AF35,'3.  Distribution Rates'!$C$122:$P$135,14,FALSE)</f>
        <v>0</v>
      </c>
      <c r="AG1581" s="338">
        <f>HLOOKUP(AG35,'3.  Distribution Rates'!$C$122:$P$135,14,FALSE)</f>
        <v>0</v>
      </c>
      <c r="AH1581" s="338">
        <f>HLOOKUP(AH35,'3.  Distribution Rates'!$C$122:$P$135,14,FALSE)</f>
        <v>0</v>
      </c>
      <c r="AI1581" s="338">
        <f>HLOOKUP(AI35,'3.  Distribution Rates'!$C$122:$P$135,14,FALSE)</f>
        <v>0</v>
      </c>
      <c r="AJ1581" s="338">
        <f>HLOOKUP(AJ35,'3.  Distribution Rates'!$C$122:$P$135,14,FALSE)</f>
        <v>0</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c r="B1582" s="321" t="s">
        <v>749</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5">
        <f t="shared" ref="AS1582:AS1593" si="3520">SUM(AE1582:AR1582)</f>
        <v>0</v>
      </c>
    </row>
    <row r="1583" spans="2:45" ht="15.6" customHeight="1">
      <c r="B1583" s="321" t="s">
        <v>750</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5">
        <f t="shared" si="3520"/>
        <v>0</v>
      </c>
    </row>
    <row r="1584" spans="2:45">
      <c r="B1584" s="321" t="s">
        <v>751</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0</v>
      </c>
      <c r="AG1584" s="374">
        <f>'4.  2011-2014 LRAM'!AO421*AG1581</f>
        <v>0</v>
      </c>
      <c r="AH1584" s="374">
        <f>'4.  2011-2014 LRAM'!AP421*AH1581</f>
        <v>0</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5">
        <f t="shared" si="3520"/>
        <v>0</v>
      </c>
    </row>
    <row r="1585" spans="2:45">
      <c r="B1585" s="321" t="s">
        <v>752</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LRAM'!AM557*AE1581</f>
        <v>0</v>
      </c>
      <c r="AF1585" s="374">
        <f>'4.  2011-2014 LRAM'!AN557*AF1581</f>
        <v>0</v>
      </c>
      <c r="AG1585" s="374">
        <f>'4.  2011-2014 LRAM'!AO557*AG1581</f>
        <v>0</v>
      </c>
      <c r="AH1585" s="374">
        <f>'4.  2011-2014 LRAM'!AP557*AH1581</f>
        <v>0</v>
      </c>
      <c r="AI1585" s="374">
        <f>'4.  2011-2014 LRAM'!AQ557*AI1581</f>
        <v>0</v>
      </c>
      <c r="AJ1585" s="374">
        <f>'4.  2011-2014 LRAM'!AR557*AJ1581</f>
        <v>0</v>
      </c>
      <c r="AK1585" s="374">
        <f>'4.  2011-2014 LRAM'!AS557*AK1581</f>
        <v>0</v>
      </c>
      <c r="AL1585" s="374">
        <f>'4.  2011-2014 LRAM'!AT557*AL1581</f>
        <v>0</v>
      </c>
      <c r="AM1585" s="374">
        <f>'4.  2011-2014 LRAM'!AU557*AM1581</f>
        <v>0</v>
      </c>
      <c r="AN1585" s="374">
        <f>'4.  2011-2014 LRAM'!AV557*AN1581</f>
        <v>0</v>
      </c>
      <c r="AO1585" s="374">
        <f>'4.  2011-2014 LRAM'!AW557*AO1581</f>
        <v>0</v>
      </c>
      <c r="AP1585" s="374">
        <f>'4.  2011-2014 LRAM'!AX557*AP1581</f>
        <v>0</v>
      </c>
      <c r="AQ1585" s="374">
        <f>'4.  2011-2014 LRAM'!AY557*AQ1581</f>
        <v>0</v>
      </c>
      <c r="AR1585" s="374">
        <f>'4.  2011-2014 LRAM'!AZ557*AR1581</f>
        <v>0</v>
      </c>
      <c r="AS1585" s="615">
        <f>SUM(AE1585:AR1585)</f>
        <v>0</v>
      </c>
    </row>
    <row r="1586" spans="2:45">
      <c r="B1586" s="321" t="s">
        <v>753</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521">AE215*AE1581</f>
        <v>0</v>
      </c>
      <c r="AF1586" s="374">
        <f t="shared" si="3521"/>
        <v>0</v>
      </c>
      <c r="AG1586" s="374">
        <f t="shared" si="3521"/>
        <v>0</v>
      </c>
      <c r="AH1586" s="374">
        <f t="shared" si="3521"/>
        <v>0</v>
      </c>
      <c r="AI1586" s="374">
        <f t="shared" si="3521"/>
        <v>0</v>
      </c>
      <c r="AJ1586" s="374">
        <f t="shared" si="3521"/>
        <v>0</v>
      </c>
      <c r="AK1586" s="374">
        <f t="shared" si="3521"/>
        <v>0</v>
      </c>
      <c r="AL1586" s="374">
        <f t="shared" si="3521"/>
        <v>0</v>
      </c>
      <c r="AM1586" s="374">
        <f t="shared" si="3521"/>
        <v>0</v>
      </c>
      <c r="AN1586" s="374">
        <f t="shared" si="3521"/>
        <v>0</v>
      </c>
      <c r="AO1586" s="374">
        <f t="shared" si="3521"/>
        <v>0</v>
      </c>
      <c r="AP1586" s="374">
        <f t="shared" si="3521"/>
        <v>0</v>
      </c>
      <c r="AQ1586" s="374">
        <f t="shared" si="3521"/>
        <v>0</v>
      </c>
      <c r="AR1586" s="374">
        <f t="shared" si="3521"/>
        <v>0</v>
      </c>
      <c r="AS1586" s="615">
        <f t="shared" si="3520"/>
        <v>0</v>
      </c>
    </row>
    <row r="1587" spans="2:45">
      <c r="B1587" s="321" t="s">
        <v>754</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522">AE405*AE1581</f>
        <v>0</v>
      </c>
      <c r="AF1587" s="374">
        <f t="shared" si="3522"/>
        <v>0</v>
      </c>
      <c r="AG1587" s="374">
        <f t="shared" si="3522"/>
        <v>0</v>
      </c>
      <c r="AH1587" s="374">
        <f t="shared" si="3522"/>
        <v>0</v>
      </c>
      <c r="AI1587" s="374">
        <f t="shared" si="3522"/>
        <v>0</v>
      </c>
      <c r="AJ1587" s="374">
        <f t="shared" si="3522"/>
        <v>0</v>
      </c>
      <c r="AK1587" s="374">
        <f t="shared" si="3522"/>
        <v>0</v>
      </c>
      <c r="AL1587" s="374">
        <f t="shared" si="3522"/>
        <v>0</v>
      </c>
      <c r="AM1587" s="374">
        <f t="shared" si="3522"/>
        <v>0</v>
      </c>
      <c r="AN1587" s="374">
        <f t="shared" si="3522"/>
        <v>0</v>
      </c>
      <c r="AO1587" s="374">
        <f t="shared" si="3522"/>
        <v>0</v>
      </c>
      <c r="AP1587" s="374">
        <f t="shared" si="3522"/>
        <v>0</v>
      </c>
      <c r="AQ1587" s="374">
        <f t="shared" si="3522"/>
        <v>0</v>
      </c>
      <c r="AR1587" s="374">
        <f t="shared" si="3522"/>
        <v>0</v>
      </c>
      <c r="AS1587" s="615">
        <f t="shared" si="3520"/>
        <v>0</v>
      </c>
    </row>
    <row r="1588" spans="2:45">
      <c r="B1588" s="321" t="s">
        <v>755</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523">AE595*AE1581</f>
        <v>0</v>
      </c>
      <c r="AF1588" s="374">
        <f t="shared" si="3523"/>
        <v>0</v>
      </c>
      <c r="AG1588" s="374">
        <f t="shared" si="3523"/>
        <v>0</v>
      </c>
      <c r="AH1588" s="374">
        <f t="shared" si="3523"/>
        <v>0</v>
      </c>
      <c r="AI1588" s="374">
        <f t="shared" si="3523"/>
        <v>0</v>
      </c>
      <c r="AJ1588" s="374">
        <f t="shared" si="3523"/>
        <v>0</v>
      </c>
      <c r="AK1588" s="374">
        <f t="shared" si="3523"/>
        <v>0</v>
      </c>
      <c r="AL1588" s="374">
        <f t="shared" si="3523"/>
        <v>0</v>
      </c>
      <c r="AM1588" s="374">
        <f t="shared" si="3523"/>
        <v>0</v>
      </c>
      <c r="AN1588" s="374">
        <f t="shared" si="3523"/>
        <v>0</v>
      </c>
      <c r="AO1588" s="374">
        <f t="shared" si="3523"/>
        <v>0</v>
      </c>
      <c r="AP1588" s="374">
        <f t="shared" si="3523"/>
        <v>0</v>
      </c>
      <c r="AQ1588" s="374">
        <f t="shared" si="3523"/>
        <v>0</v>
      </c>
      <c r="AR1588" s="374">
        <f t="shared" si="3523"/>
        <v>0</v>
      </c>
      <c r="AS1588" s="615">
        <f t="shared" si="3520"/>
        <v>0</v>
      </c>
    </row>
    <row r="1589" spans="2:45">
      <c r="B1589" s="321" t="s">
        <v>756</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524">AE785*AE1581</f>
        <v>0</v>
      </c>
      <c r="AF1589" s="374">
        <f t="shared" si="3524"/>
        <v>0</v>
      </c>
      <c r="AG1589" s="374">
        <f t="shared" si="3524"/>
        <v>0</v>
      </c>
      <c r="AH1589" s="374">
        <f t="shared" si="3524"/>
        <v>0</v>
      </c>
      <c r="AI1589" s="374">
        <f t="shared" si="3524"/>
        <v>0</v>
      </c>
      <c r="AJ1589" s="374">
        <f t="shared" si="3524"/>
        <v>0</v>
      </c>
      <c r="AK1589" s="374">
        <f t="shared" si="3524"/>
        <v>0</v>
      </c>
      <c r="AL1589" s="374">
        <f t="shared" si="3524"/>
        <v>0</v>
      </c>
      <c r="AM1589" s="374">
        <f t="shared" si="3524"/>
        <v>0</v>
      </c>
      <c r="AN1589" s="374">
        <f t="shared" si="3524"/>
        <v>0</v>
      </c>
      <c r="AO1589" s="374">
        <f t="shared" si="3524"/>
        <v>0</v>
      </c>
      <c r="AP1589" s="374">
        <f t="shared" si="3524"/>
        <v>0</v>
      </c>
      <c r="AQ1589" s="374">
        <f t="shared" si="3524"/>
        <v>0</v>
      </c>
      <c r="AR1589" s="374">
        <f t="shared" si="3524"/>
        <v>0</v>
      </c>
      <c r="AS1589" s="615">
        <f t="shared" si="3520"/>
        <v>0</v>
      </c>
    </row>
    <row r="1590" spans="2:45">
      <c r="B1590" s="321" t="s">
        <v>757</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25">AE980*AE1581</f>
        <v>0</v>
      </c>
      <c r="AF1590" s="374">
        <f t="shared" si="3525"/>
        <v>0</v>
      </c>
      <c r="AG1590" s="374">
        <f t="shared" si="3525"/>
        <v>0</v>
      </c>
      <c r="AH1590" s="374">
        <f t="shared" si="3525"/>
        <v>0</v>
      </c>
      <c r="AI1590" s="374">
        <f t="shared" si="3525"/>
        <v>0</v>
      </c>
      <c r="AJ1590" s="374">
        <f t="shared" si="3525"/>
        <v>0</v>
      </c>
      <c r="AK1590" s="374">
        <f t="shared" si="3525"/>
        <v>0</v>
      </c>
      <c r="AL1590" s="374">
        <f t="shared" si="3525"/>
        <v>0</v>
      </c>
      <c r="AM1590" s="374">
        <f t="shared" si="3525"/>
        <v>0</v>
      </c>
      <c r="AN1590" s="374">
        <f t="shared" si="3525"/>
        <v>0</v>
      </c>
      <c r="AO1590" s="374">
        <f t="shared" si="3525"/>
        <v>0</v>
      </c>
      <c r="AP1590" s="374">
        <f t="shared" si="3525"/>
        <v>0</v>
      </c>
      <c r="AQ1590" s="374">
        <f t="shared" si="3525"/>
        <v>0</v>
      </c>
      <c r="AR1590" s="374">
        <f t="shared" si="3525"/>
        <v>0</v>
      </c>
      <c r="AS1590" s="615">
        <f t="shared" si="3520"/>
        <v>0</v>
      </c>
    </row>
    <row r="1591" spans="2:45">
      <c r="B1591" s="321" t="s">
        <v>758</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26">AE1175*AE1581</f>
        <v>0</v>
      </c>
      <c r="AF1591" s="374">
        <f t="shared" si="3526"/>
        <v>0</v>
      </c>
      <c r="AG1591" s="374">
        <f t="shared" si="3526"/>
        <v>0</v>
      </c>
      <c r="AH1591" s="374">
        <f t="shared" si="3526"/>
        <v>0</v>
      </c>
      <c r="AI1591" s="374">
        <f t="shared" si="3526"/>
        <v>0</v>
      </c>
      <c r="AJ1591" s="374">
        <f t="shared" si="3526"/>
        <v>0</v>
      </c>
      <c r="AK1591" s="374">
        <f t="shared" si="3526"/>
        <v>0</v>
      </c>
      <c r="AL1591" s="374">
        <f t="shared" si="3526"/>
        <v>0</v>
      </c>
      <c r="AM1591" s="374">
        <f t="shared" si="3526"/>
        <v>0</v>
      </c>
      <c r="AN1591" s="374">
        <f t="shared" si="3526"/>
        <v>0</v>
      </c>
      <c r="AO1591" s="374">
        <f t="shared" si="3526"/>
        <v>0</v>
      </c>
      <c r="AP1591" s="374">
        <f t="shared" si="3526"/>
        <v>0</v>
      </c>
      <c r="AQ1591" s="374">
        <f t="shared" si="3526"/>
        <v>0</v>
      </c>
      <c r="AR1591" s="374">
        <f t="shared" si="3526"/>
        <v>0</v>
      </c>
      <c r="AS1591" s="615">
        <f>SUM(AE1591:AR1591)</f>
        <v>0</v>
      </c>
    </row>
    <row r="1592" spans="2:45">
      <c r="B1592" s="321" t="s">
        <v>759</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27">AE1370*AE1581</f>
        <v>0</v>
      </c>
      <c r="AF1592" s="374">
        <f t="shared" si="3527"/>
        <v>0</v>
      </c>
      <c r="AG1592" s="374">
        <f t="shared" si="3527"/>
        <v>0</v>
      </c>
      <c r="AH1592" s="374">
        <f t="shared" si="3527"/>
        <v>0</v>
      </c>
      <c r="AI1592" s="374">
        <f t="shared" si="3527"/>
        <v>0</v>
      </c>
      <c r="AJ1592" s="374">
        <f t="shared" si="3527"/>
        <v>0</v>
      </c>
      <c r="AK1592" s="374">
        <f t="shared" si="3527"/>
        <v>0</v>
      </c>
      <c r="AL1592" s="374">
        <f t="shared" si="3527"/>
        <v>0</v>
      </c>
      <c r="AM1592" s="374">
        <f t="shared" si="3527"/>
        <v>0</v>
      </c>
      <c r="AN1592" s="374">
        <f t="shared" si="3527"/>
        <v>0</v>
      </c>
      <c r="AO1592" s="374">
        <f t="shared" si="3527"/>
        <v>0</v>
      </c>
      <c r="AP1592" s="374">
        <f t="shared" si="3527"/>
        <v>0</v>
      </c>
      <c r="AQ1592" s="374">
        <f t="shared" si="3527"/>
        <v>0</v>
      </c>
      <c r="AR1592" s="374">
        <f t="shared" si="3527"/>
        <v>0</v>
      </c>
      <c r="AS1592" s="615">
        <f>SUM(AE1592:AR1592)</f>
        <v>0</v>
      </c>
    </row>
    <row r="1593" spans="2:45">
      <c r="B1593" s="321" t="s">
        <v>760</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28">AE1564*AE1581</f>
        <v>0</v>
      </c>
      <c r="AF1593" s="374">
        <f t="shared" si="3528"/>
        <v>0</v>
      </c>
      <c r="AG1593" s="374">
        <f t="shared" si="3528"/>
        <v>0</v>
      </c>
      <c r="AH1593" s="374">
        <f t="shared" si="3528"/>
        <v>0</v>
      </c>
      <c r="AI1593" s="374">
        <f t="shared" si="3528"/>
        <v>0</v>
      </c>
      <c r="AJ1593" s="374">
        <f t="shared" si="3528"/>
        <v>0</v>
      </c>
      <c r="AK1593" s="374">
        <f t="shared" si="3528"/>
        <v>0</v>
      </c>
      <c r="AL1593" s="374">
        <f t="shared" si="3528"/>
        <v>0</v>
      </c>
      <c r="AM1593" s="374">
        <f t="shared" si="3528"/>
        <v>0</v>
      </c>
      <c r="AN1593" s="374">
        <f t="shared" si="3528"/>
        <v>0</v>
      </c>
      <c r="AO1593" s="374">
        <f t="shared" si="3528"/>
        <v>0</v>
      </c>
      <c r="AP1593" s="374">
        <f t="shared" si="3528"/>
        <v>0</v>
      </c>
      <c r="AQ1593" s="374">
        <f t="shared" si="3528"/>
        <v>0</v>
      </c>
      <c r="AR1593" s="374">
        <f t="shared" si="3528"/>
        <v>0</v>
      </c>
      <c r="AS1593" s="615">
        <f t="shared" si="3520"/>
        <v>0</v>
      </c>
    </row>
    <row r="1594" spans="2:45" ht="15.75">
      <c r="B1594" s="346" t="s">
        <v>886</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SUM(AF1582:AF1593)</f>
        <v>0</v>
      </c>
      <c r="AG1594" s="343">
        <f t="shared" ref="AG1594:AR1594" si="3529">SUM(AG1582:AG1593)</f>
        <v>0</v>
      </c>
      <c r="AH1594" s="343">
        <f t="shared" si="3529"/>
        <v>0</v>
      </c>
      <c r="AI1594" s="343">
        <f t="shared" si="3529"/>
        <v>0</v>
      </c>
      <c r="AJ1594" s="343">
        <f t="shared" si="3529"/>
        <v>0</v>
      </c>
      <c r="AK1594" s="343">
        <f t="shared" si="3529"/>
        <v>0</v>
      </c>
      <c r="AL1594" s="343">
        <f t="shared" si="3529"/>
        <v>0</v>
      </c>
      <c r="AM1594" s="343">
        <f t="shared" si="3529"/>
        <v>0</v>
      </c>
      <c r="AN1594" s="343">
        <f t="shared" si="3529"/>
        <v>0</v>
      </c>
      <c r="AO1594" s="343">
        <f t="shared" si="3529"/>
        <v>0</v>
      </c>
      <c r="AP1594" s="343">
        <f t="shared" si="3529"/>
        <v>0</v>
      </c>
      <c r="AQ1594" s="343">
        <f t="shared" si="3529"/>
        <v>0</v>
      </c>
      <c r="AR1594" s="343">
        <f t="shared" si="3529"/>
        <v>0</v>
      </c>
      <c r="AS1594" s="781">
        <f>SUM(AS1582:AS1593)</f>
        <v>0</v>
      </c>
    </row>
    <row r="1595" spans="2:45" ht="15.75">
      <c r="B1595" s="346" t="s">
        <v>887</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530">AF1579*AF1581</f>
        <v>0</v>
      </c>
      <c r="AG1595" s="344">
        <f t="shared" si="3530"/>
        <v>0</v>
      </c>
      <c r="AH1595" s="344">
        <f t="shared" si="3530"/>
        <v>0</v>
      </c>
      <c r="AI1595" s="344">
        <f t="shared" si="3530"/>
        <v>0</v>
      </c>
      <c r="AJ1595" s="344">
        <f t="shared" si="3530"/>
        <v>0</v>
      </c>
      <c r="AK1595" s="344">
        <f t="shared" si="3530"/>
        <v>0</v>
      </c>
      <c r="AL1595" s="344">
        <f t="shared" si="3530"/>
        <v>0</v>
      </c>
      <c r="AM1595" s="344">
        <f t="shared" si="3530"/>
        <v>0</v>
      </c>
      <c r="AN1595" s="344">
        <f t="shared" si="3530"/>
        <v>0</v>
      </c>
      <c r="AO1595" s="344">
        <f t="shared" si="3530"/>
        <v>0</v>
      </c>
      <c r="AP1595" s="344">
        <f t="shared" si="3530"/>
        <v>0</v>
      </c>
      <c r="AQ1595" s="344">
        <f t="shared" si="3530"/>
        <v>0</v>
      </c>
      <c r="AR1595" s="344">
        <f t="shared" si="3530"/>
        <v>0</v>
      </c>
      <c r="AS1595" s="782">
        <f>SUM(AE1595:AR1595)</f>
        <v>0</v>
      </c>
    </row>
    <row r="1596" spans="2:45" ht="15.75">
      <c r="B1596" s="346" t="s">
        <v>885</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0</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67"/>
      <c r="AF1597" s="767"/>
      <c r="AG1597" s="767"/>
      <c r="AH1597" s="767"/>
      <c r="AI1597" s="767"/>
      <c r="AJ1597" s="767"/>
      <c r="AK1597" s="767"/>
      <c r="AL1597" s="767"/>
      <c r="AM1597" s="767"/>
      <c r="AN1597" s="767"/>
      <c r="AO1597" s="767"/>
      <c r="AP1597" s="767"/>
      <c r="AQ1597" s="767"/>
      <c r="AR1597" s="767"/>
      <c r="AS1597" s="382"/>
    </row>
    <row r="1598" spans="2:45" ht="19.5" customHeight="1">
      <c r="B1598" s="364" t="s">
        <v>581</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56"/>
      <c r="C1599" s="757"/>
      <c r="D1599" s="738"/>
      <c r="E1599" s="738"/>
      <c r="F1599" s="738"/>
      <c r="G1599" s="738"/>
      <c r="H1599" s="738"/>
      <c r="I1599" s="738"/>
      <c r="J1599" s="738"/>
      <c r="K1599" s="738"/>
      <c r="L1599" s="738"/>
      <c r="M1599" s="738"/>
      <c r="N1599" s="738"/>
      <c r="O1599" s="738"/>
      <c r="P1599" s="738"/>
      <c r="Q1599" s="738"/>
      <c r="R1599" s="738"/>
      <c r="S1599" s="738"/>
      <c r="T1599" s="738"/>
      <c r="U1599" s="738"/>
      <c r="V1599" s="301"/>
      <c r="W1599" s="758"/>
      <c r="X1599" s="738"/>
      <c r="Y1599" s="738"/>
      <c r="Z1599" s="738"/>
      <c r="AA1599" s="738"/>
      <c r="AB1599" s="738"/>
      <c r="AC1599" s="738"/>
      <c r="AD1599" s="738"/>
      <c r="AE1599" s="252"/>
      <c r="AF1599" s="252"/>
      <c r="AG1599" s="252"/>
      <c r="AH1599" s="252"/>
      <c r="AI1599" s="252"/>
      <c r="AJ1599" s="252"/>
      <c r="AK1599" s="252"/>
      <c r="AL1599" s="252"/>
      <c r="AM1599" s="252"/>
      <c r="AN1599" s="252"/>
      <c r="AO1599" s="252"/>
      <c r="AP1599" s="252"/>
      <c r="AQ1599" s="252"/>
      <c r="AR1599" s="252"/>
      <c r="AS1599" s="253"/>
    </row>
    <row r="1600" spans="2:45" ht="15.75">
      <c r="B1600" s="277" t="s">
        <v>803</v>
      </c>
      <c r="C1600" s="278"/>
      <c r="D1600" s="579" t="s">
        <v>521</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36" t="s">
        <v>210</v>
      </c>
      <c r="C1601" s="938" t="s">
        <v>33</v>
      </c>
      <c r="D1601" s="281" t="s">
        <v>419</v>
      </c>
      <c r="E1601" s="947" t="s">
        <v>208</v>
      </c>
      <c r="F1601" s="948"/>
      <c r="G1601" s="948"/>
      <c r="H1601" s="948"/>
      <c r="I1601" s="948"/>
      <c r="J1601" s="948"/>
      <c r="K1601" s="948"/>
      <c r="L1601" s="948"/>
      <c r="M1601" s="948"/>
      <c r="N1601" s="948"/>
      <c r="O1601" s="948"/>
      <c r="P1601" s="949"/>
      <c r="Q1601" s="945" t="s">
        <v>212</v>
      </c>
      <c r="R1601" s="281" t="s">
        <v>420</v>
      </c>
      <c r="S1601" s="942" t="s">
        <v>211</v>
      </c>
      <c r="T1601" s="943"/>
      <c r="U1601" s="943"/>
      <c r="V1601" s="943"/>
      <c r="W1601" s="943"/>
      <c r="X1601" s="943"/>
      <c r="Y1601" s="943"/>
      <c r="Z1601" s="943"/>
      <c r="AA1601" s="943"/>
      <c r="AB1601" s="943"/>
      <c r="AC1601" s="943"/>
      <c r="AD1601" s="950"/>
      <c r="AE1601" s="942" t="s">
        <v>241</v>
      </c>
      <c r="AF1601" s="943"/>
      <c r="AG1601" s="943"/>
      <c r="AH1601" s="943"/>
      <c r="AI1601" s="943"/>
      <c r="AJ1601" s="943"/>
      <c r="AK1601" s="943"/>
      <c r="AL1601" s="943"/>
      <c r="AM1601" s="943"/>
      <c r="AN1601" s="943"/>
      <c r="AO1601" s="943"/>
      <c r="AP1601" s="943"/>
      <c r="AQ1601" s="943"/>
      <c r="AR1601" s="943"/>
      <c r="AS1601" s="944"/>
    </row>
    <row r="1602" spans="2:45" ht="65.25" customHeight="1">
      <c r="B1602" s="937"/>
      <c r="C1602" s="951"/>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46"/>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 50 TO 1,499 KW</v>
      </c>
      <c r="AH1602" s="282" t="str">
        <f>'1.  LRAMVA Summary'!$G$53</f>
        <v>GS 1,500 TO 4,999</v>
      </c>
      <c r="AI1602" s="282" t="str">
        <f>'1.  LRAMVA Summary'!$H$53</f>
        <v>Large User</v>
      </c>
      <c r="AJ1602" s="282" t="str">
        <f>'1.  LRAMVA Summary'!$I$53</f>
        <v>Unmetered Scattered Load</v>
      </c>
      <c r="AK1602" s="282" t="str">
        <f>'1.  LRAMVA Summary'!$J$53</f>
        <v>Streetlighting</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24"/>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29"/>
      <c r="AE1603" s="288" t="str">
        <f>'1.  LRAMVA Summary'!$D$54</f>
        <v>kWh</v>
      </c>
      <c r="AF1603" s="288" t="str">
        <f>'1.  LRAMVA Summary'!$E$54</f>
        <v>kWh</v>
      </c>
      <c r="AG1603" s="288" t="str">
        <f>'1.  LRAMVA Summary'!$F$54</f>
        <v>kW</v>
      </c>
      <c r="AH1603" s="288" t="str">
        <f>'1.  LRAMVA Summary'!$G$54</f>
        <v>KW</v>
      </c>
      <c r="AI1603" s="288" t="str">
        <f>'1.  LRAMVA Summary'!$H$54</f>
        <v>kW</v>
      </c>
      <c r="AJ1603" s="288" t="str">
        <f>'1.  LRAMVA Summary'!$I$54</f>
        <v>kWh</v>
      </c>
      <c r="AK1603" s="288" t="str">
        <f>'1.  LRAMVA Summary'!$J$54</f>
        <v>kW</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25" t="s">
        <v>950</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29"/>
      <c r="AE1604" s="827">
        <v>0</v>
      </c>
      <c r="AF1604" s="822">
        <v>0</v>
      </c>
      <c r="AG1604" s="822">
        <v>0</v>
      </c>
      <c r="AH1604" s="822">
        <v>0</v>
      </c>
      <c r="AI1604" s="822">
        <v>0</v>
      </c>
      <c r="AJ1604" s="822">
        <v>0</v>
      </c>
      <c r="AK1604" s="822">
        <v>0</v>
      </c>
      <c r="AL1604" s="822">
        <v>0</v>
      </c>
      <c r="AM1604" s="822">
        <v>0</v>
      </c>
      <c r="AN1604" s="822">
        <v>0</v>
      </c>
      <c r="AO1604" s="822">
        <v>0</v>
      </c>
      <c r="AP1604" s="822">
        <v>0</v>
      </c>
      <c r="AQ1604" s="822">
        <v>0</v>
      </c>
      <c r="AR1604" s="822">
        <v>0</v>
      </c>
      <c r="AS1604" s="823"/>
    </row>
    <row r="1605" spans="2:45" ht="15.75">
      <c r="B1605" s="826" t="s">
        <v>761</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0"/>
      <c r="AE1605" s="828">
        <f>HLOOKUP(AE1602,'2. LRAMVA Threshold'!$B$101:$Q$119,16,FALSE)</f>
        <v>0</v>
      </c>
      <c r="AF1605" s="388">
        <f>HLOOKUP(AF1602,'2. LRAMVA Threshold'!$B$101:$Q$119,16,FALSE)</f>
        <v>0</v>
      </c>
      <c r="AG1605" s="388">
        <f>HLOOKUP(AG1602,'2. LRAMVA Threshold'!$B$101:$Q$119,16,FALSE)</f>
        <v>0</v>
      </c>
      <c r="AH1605" s="388">
        <f>HLOOKUP(AH1602,'2. LRAMVA Threshold'!$B$101:$Q$119,16,FALSE)</f>
        <v>0</v>
      </c>
      <c r="AI1605" s="388">
        <f>HLOOKUP(AI1602,'2. LRAMVA Threshold'!$B$101:$Q$119,16,FALSE)</f>
        <v>0</v>
      </c>
      <c r="AJ1605" s="388">
        <f>HLOOKUP(AJ1602,'2. LRAMVA Threshold'!$B$101:$Q$119,16,FALSE)</f>
        <v>0</v>
      </c>
      <c r="AK1605" s="388">
        <f>HLOOKUP(AK1602,'2. LRAMVA Threshold'!$B$101:$Q$119,16,FALSE)</f>
        <v>0</v>
      </c>
      <c r="AL1605" s="388">
        <f>HLOOKUP(AL1602,'2. LRAMVA Threshold'!$B$101:$Q$119,16,FALSE)</f>
        <v>0</v>
      </c>
      <c r="AM1605" s="388">
        <f>HLOOKUP(AM1602,'2. LRAMVA Threshold'!$B$101:$Q$119,16,FALSE)</f>
        <v>0</v>
      </c>
      <c r="AN1605" s="388">
        <f>HLOOKUP(AN1602,'2. LRAMVA Threshold'!$B$101:$Q$119,16,FALSE)</f>
        <v>0</v>
      </c>
      <c r="AO1605" s="388">
        <f>HLOOKUP(AO1602,'2. LRAMVA Threshold'!$B$101:$Q$119,16,FALSE)</f>
        <v>0</v>
      </c>
      <c r="AP1605" s="388">
        <f>HLOOKUP(AP1602,'2. LRAMVA Threshold'!$B$101:$Q$119,16,FALSE)</f>
        <v>0</v>
      </c>
      <c r="AQ1605" s="388">
        <f>HLOOKUP(AQ1602,'2. LRAMVA Threshold'!$B$101:$Q$119,16,FALSE)</f>
        <v>0</v>
      </c>
      <c r="AR1605" s="388">
        <f>HLOOKUP(AR1602,'2. LRAMVA Threshold'!$B$101:$Q$119,16,FALSE)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732</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0</v>
      </c>
      <c r="AG1607" s="338">
        <f>HLOOKUP(AG35,'3.  Distribution Rates'!$C$122:$P$135,14,FALSE)</f>
        <v>0</v>
      </c>
      <c r="AH1607" s="338">
        <f>HLOOKUP(AH35,'3.  Distribution Rates'!$C$122:$P$135,14,FALSE)</f>
        <v>0</v>
      </c>
      <c r="AI1607" s="338">
        <f>HLOOKUP(AI35,'3.  Distribution Rates'!$C$122:$P$135,14,FALSE)</f>
        <v>0</v>
      </c>
      <c r="AJ1607" s="338">
        <f>HLOOKUP(AJ35,'3.  Distribution Rates'!$C$122:$P$135,14,FALSE)</f>
        <v>0</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c r="B1608" s="321" t="s">
        <v>762</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5">
        <f>SUM(AE1608:AR1608)</f>
        <v>0</v>
      </c>
    </row>
    <row r="1609" spans="2:45">
      <c r="B1609" s="321" t="s">
        <v>763</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5">
        <f>SUM(AE1609:AR1609)</f>
        <v>0</v>
      </c>
    </row>
    <row r="1610" spans="2:45">
      <c r="B1610" s="321" t="s">
        <v>764</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0</v>
      </c>
      <c r="AG1610" s="374">
        <f>'4.  2011-2014 LRAM'!AO422*AG1607</f>
        <v>0</v>
      </c>
      <c r="AH1610" s="374">
        <f>'4.  2011-2014 LRAM'!AP422*AH1607</f>
        <v>0</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5">
        <f>SUM(AE1610:AR1610)</f>
        <v>0</v>
      </c>
    </row>
    <row r="1611" spans="2:45">
      <c r="B1611" s="321" t="s">
        <v>765</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LRAM'!AM558*AE1607</f>
        <v>0</v>
      </c>
      <c r="AF1611" s="374">
        <f>'4.  2011-2014 LRAM'!AN558*AF1607</f>
        <v>0</v>
      </c>
      <c r="AG1611" s="374">
        <f>'4.  2011-2014 LRAM'!AO558*AG1607</f>
        <v>0</v>
      </c>
      <c r="AH1611" s="374">
        <f>'4.  2011-2014 LRAM'!AP558*AH1607</f>
        <v>0</v>
      </c>
      <c r="AI1611" s="374">
        <f>'4.  2011-2014 LRAM'!AQ558*AI1607</f>
        <v>0</v>
      </c>
      <c r="AJ1611" s="374">
        <f>'4.  2011-2014 LRAM'!AR558*AJ1607</f>
        <v>0</v>
      </c>
      <c r="AK1611" s="374">
        <f>'4.  2011-2014 LRAM'!AS558*AK1607</f>
        <v>0</v>
      </c>
      <c r="AL1611" s="374">
        <f>'4.  2011-2014 LRAM'!AT558*AL1607</f>
        <v>0</v>
      </c>
      <c r="AM1611" s="374">
        <f>'4.  2011-2014 LRAM'!AU558*AM1607</f>
        <v>0</v>
      </c>
      <c r="AN1611" s="374">
        <f>'4.  2011-2014 LRAM'!AV558*AN1607</f>
        <v>0</v>
      </c>
      <c r="AO1611" s="374">
        <f>'4.  2011-2014 LRAM'!AW558*AO1607</f>
        <v>0</v>
      </c>
      <c r="AP1611" s="374">
        <f>'4.  2011-2014 LRAM'!AX558*AP1607</f>
        <v>0</v>
      </c>
      <c r="AQ1611" s="374">
        <f>'4.  2011-2014 LRAM'!AY558*AQ1607</f>
        <v>0</v>
      </c>
      <c r="AR1611" s="374">
        <f>'4.  2011-2014 LRAM'!AZ558*AR1607</f>
        <v>0</v>
      </c>
      <c r="AS1611" s="615">
        <f t="shared" ref="AS1611:AS1620" si="3531">SUM(AE1611:AR1611)</f>
        <v>0</v>
      </c>
    </row>
    <row r="1612" spans="2:45">
      <c r="B1612" s="321" t="s">
        <v>766</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532">AE216*AE1607</f>
        <v>0</v>
      </c>
      <c r="AF1612" s="374">
        <f t="shared" si="3532"/>
        <v>0</v>
      </c>
      <c r="AG1612" s="374">
        <f t="shared" si="3532"/>
        <v>0</v>
      </c>
      <c r="AH1612" s="374">
        <f t="shared" si="3532"/>
        <v>0</v>
      </c>
      <c r="AI1612" s="374">
        <f t="shared" si="3532"/>
        <v>0</v>
      </c>
      <c r="AJ1612" s="374">
        <f t="shared" si="3532"/>
        <v>0</v>
      </c>
      <c r="AK1612" s="374">
        <f t="shared" si="3532"/>
        <v>0</v>
      </c>
      <c r="AL1612" s="374">
        <f t="shared" si="3532"/>
        <v>0</v>
      </c>
      <c r="AM1612" s="374">
        <f t="shared" si="3532"/>
        <v>0</v>
      </c>
      <c r="AN1612" s="374">
        <f t="shared" si="3532"/>
        <v>0</v>
      </c>
      <c r="AO1612" s="374">
        <f t="shared" si="3532"/>
        <v>0</v>
      </c>
      <c r="AP1612" s="374">
        <f t="shared" si="3532"/>
        <v>0</v>
      </c>
      <c r="AQ1612" s="374">
        <f t="shared" si="3532"/>
        <v>0</v>
      </c>
      <c r="AR1612" s="374">
        <f t="shared" si="3532"/>
        <v>0</v>
      </c>
      <c r="AS1612" s="615">
        <f t="shared" si="3531"/>
        <v>0</v>
      </c>
    </row>
    <row r="1613" spans="2:45">
      <c r="B1613" s="321" t="s">
        <v>767</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533">AE406*AE1607</f>
        <v>0</v>
      </c>
      <c r="AF1613" s="374">
        <f t="shared" si="3533"/>
        <v>0</v>
      </c>
      <c r="AG1613" s="374">
        <f t="shared" si="3533"/>
        <v>0</v>
      </c>
      <c r="AH1613" s="374">
        <f t="shared" si="3533"/>
        <v>0</v>
      </c>
      <c r="AI1613" s="374">
        <f t="shared" si="3533"/>
        <v>0</v>
      </c>
      <c r="AJ1613" s="374">
        <f t="shared" si="3533"/>
        <v>0</v>
      </c>
      <c r="AK1613" s="374">
        <f t="shared" si="3533"/>
        <v>0</v>
      </c>
      <c r="AL1613" s="374">
        <f t="shared" si="3533"/>
        <v>0</v>
      </c>
      <c r="AM1613" s="374">
        <f t="shared" si="3533"/>
        <v>0</v>
      </c>
      <c r="AN1613" s="374">
        <f t="shared" si="3533"/>
        <v>0</v>
      </c>
      <c r="AO1613" s="374">
        <f t="shared" si="3533"/>
        <v>0</v>
      </c>
      <c r="AP1613" s="374">
        <f t="shared" si="3533"/>
        <v>0</v>
      </c>
      <c r="AQ1613" s="374">
        <f t="shared" si="3533"/>
        <v>0</v>
      </c>
      <c r="AR1613" s="374">
        <f t="shared" si="3533"/>
        <v>0</v>
      </c>
      <c r="AS1613" s="615">
        <f t="shared" si="3531"/>
        <v>0</v>
      </c>
    </row>
    <row r="1614" spans="2:45">
      <c r="B1614" s="321" t="s">
        <v>768</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534">AE596*AE1607</f>
        <v>0</v>
      </c>
      <c r="AF1614" s="374">
        <f t="shared" si="3534"/>
        <v>0</v>
      </c>
      <c r="AG1614" s="374">
        <f t="shared" si="3534"/>
        <v>0</v>
      </c>
      <c r="AH1614" s="374">
        <f t="shared" si="3534"/>
        <v>0</v>
      </c>
      <c r="AI1614" s="374">
        <f t="shared" si="3534"/>
        <v>0</v>
      </c>
      <c r="AJ1614" s="374">
        <f t="shared" si="3534"/>
        <v>0</v>
      </c>
      <c r="AK1614" s="374">
        <f t="shared" si="3534"/>
        <v>0</v>
      </c>
      <c r="AL1614" s="374">
        <f t="shared" si="3534"/>
        <v>0</v>
      </c>
      <c r="AM1614" s="374">
        <f t="shared" si="3534"/>
        <v>0</v>
      </c>
      <c r="AN1614" s="374">
        <f t="shared" si="3534"/>
        <v>0</v>
      </c>
      <c r="AO1614" s="374">
        <f t="shared" si="3534"/>
        <v>0</v>
      </c>
      <c r="AP1614" s="374">
        <f t="shared" si="3534"/>
        <v>0</v>
      </c>
      <c r="AQ1614" s="374">
        <f t="shared" si="3534"/>
        <v>0</v>
      </c>
      <c r="AR1614" s="374">
        <f t="shared" si="3534"/>
        <v>0</v>
      </c>
      <c r="AS1614" s="615">
        <f t="shared" si="3531"/>
        <v>0</v>
      </c>
    </row>
    <row r="1615" spans="2:45">
      <c r="B1615" s="321" t="s">
        <v>769</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535">AE786*AE1607</f>
        <v>0</v>
      </c>
      <c r="AF1615" s="374">
        <f t="shared" si="3535"/>
        <v>0</v>
      </c>
      <c r="AG1615" s="374">
        <f t="shared" si="3535"/>
        <v>0</v>
      </c>
      <c r="AH1615" s="374">
        <f t="shared" si="3535"/>
        <v>0</v>
      </c>
      <c r="AI1615" s="374">
        <f t="shared" si="3535"/>
        <v>0</v>
      </c>
      <c r="AJ1615" s="374">
        <f t="shared" si="3535"/>
        <v>0</v>
      </c>
      <c r="AK1615" s="374">
        <f t="shared" si="3535"/>
        <v>0</v>
      </c>
      <c r="AL1615" s="374">
        <f t="shared" si="3535"/>
        <v>0</v>
      </c>
      <c r="AM1615" s="374">
        <f t="shared" si="3535"/>
        <v>0</v>
      </c>
      <c r="AN1615" s="374">
        <f t="shared" si="3535"/>
        <v>0</v>
      </c>
      <c r="AO1615" s="374">
        <f t="shared" si="3535"/>
        <v>0</v>
      </c>
      <c r="AP1615" s="374">
        <f t="shared" si="3535"/>
        <v>0</v>
      </c>
      <c r="AQ1615" s="374">
        <f t="shared" si="3535"/>
        <v>0</v>
      </c>
      <c r="AR1615" s="374">
        <f t="shared" si="3535"/>
        <v>0</v>
      </c>
      <c r="AS1615" s="615">
        <f t="shared" si="3531"/>
        <v>0</v>
      </c>
    </row>
    <row r="1616" spans="2:45">
      <c r="B1616" s="321" t="s">
        <v>770</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536">AE981*AE1607</f>
        <v>0</v>
      </c>
      <c r="AF1616" s="374">
        <f t="shared" si="3536"/>
        <v>0</v>
      </c>
      <c r="AG1616" s="374">
        <f t="shared" si="3536"/>
        <v>0</v>
      </c>
      <c r="AH1616" s="374">
        <f t="shared" si="3536"/>
        <v>0</v>
      </c>
      <c r="AI1616" s="374">
        <f t="shared" si="3536"/>
        <v>0</v>
      </c>
      <c r="AJ1616" s="374">
        <f t="shared" si="3536"/>
        <v>0</v>
      </c>
      <c r="AK1616" s="374">
        <f t="shared" si="3536"/>
        <v>0</v>
      </c>
      <c r="AL1616" s="374">
        <f t="shared" si="3536"/>
        <v>0</v>
      </c>
      <c r="AM1616" s="374">
        <f t="shared" si="3536"/>
        <v>0</v>
      </c>
      <c r="AN1616" s="374">
        <f t="shared" si="3536"/>
        <v>0</v>
      </c>
      <c r="AO1616" s="374">
        <f t="shared" si="3536"/>
        <v>0</v>
      </c>
      <c r="AP1616" s="374">
        <f t="shared" si="3536"/>
        <v>0</v>
      </c>
      <c r="AQ1616" s="374">
        <f t="shared" si="3536"/>
        <v>0</v>
      </c>
      <c r="AR1616" s="374">
        <f t="shared" si="3536"/>
        <v>0</v>
      </c>
      <c r="AS1616" s="615">
        <f t="shared" si="3531"/>
        <v>0</v>
      </c>
    </row>
    <row r="1617" spans="1:45">
      <c r="B1617" s="321" t="s">
        <v>771</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537">AE1176*AE1607</f>
        <v>0</v>
      </c>
      <c r="AF1617" s="374">
        <f t="shared" si="3537"/>
        <v>0</v>
      </c>
      <c r="AG1617" s="374">
        <f t="shared" si="3537"/>
        <v>0</v>
      </c>
      <c r="AH1617" s="374">
        <f t="shared" si="3537"/>
        <v>0</v>
      </c>
      <c r="AI1617" s="374">
        <f t="shared" si="3537"/>
        <v>0</v>
      </c>
      <c r="AJ1617" s="374">
        <f t="shared" si="3537"/>
        <v>0</v>
      </c>
      <c r="AK1617" s="374">
        <f t="shared" si="3537"/>
        <v>0</v>
      </c>
      <c r="AL1617" s="374">
        <f t="shared" si="3537"/>
        <v>0</v>
      </c>
      <c r="AM1617" s="374">
        <f t="shared" si="3537"/>
        <v>0</v>
      </c>
      <c r="AN1617" s="374">
        <f t="shared" si="3537"/>
        <v>0</v>
      </c>
      <c r="AO1617" s="374">
        <f t="shared" si="3537"/>
        <v>0</v>
      </c>
      <c r="AP1617" s="374">
        <f t="shared" si="3537"/>
        <v>0</v>
      </c>
      <c r="AQ1617" s="374">
        <f t="shared" si="3537"/>
        <v>0</v>
      </c>
      <c r="AR1617" s="374">
        <f t="shared" si="3537"/>
        <v>0</v>
      </c>
      <c r="AS1617" s="615">
        <f t="shared" si="3531"/>
        <v>0</v>
      </c>
    </row>
    <row r="1618" spans="1:45">
      <c r="B1618" s="321" t="s">
        <v>772</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538">AE1371*AE1607</f>
        <v>0</v>
      </c>
      <c r="AF1618" s="374">
        <f t="shared" si="3538"/>
        <v>0</v>
      </c>
      <c r="AG1618" s="374">
        <f t="shared" si="3538"/>
        <v>0</v>
      </c>
      <c r="AH1618" s="374">
        <f t="shared" si="3538"/>
        <v>0</v>
      </c>
      <c r="AI1618" s="374">
        <f t="shared" si="3538"/>
        <v>0</v>
      </c>
      <c r="AJ1618" s="374">
        <f t="shared" si="3538"/>
        <v>0</v>
      </c>
      <c r="AK1618" s="374">
        <f t="shared" si="3538"/>
        <v>0</v>
      </c>
      <c r="AL1618" s="374">
        <f t="shared" si="3538"/>
        <v>0</v>
      </c>
      <c r="AM1618" s="374">
        <f t="shared" si="3538"/>
        <v>0</v>
      </c>
      <c r="AN1618" s="374">
        <f t="shared" si="3538"/>
        <v>0</v>
      </c>
      <c r="AO1618" s="374">
        <f t="shared" si="3538"/>
        <v>0</v>
      </c>
      <c r="AP1618" s="374">
        <f t="shared" si="3538"/>
        <v>0</v>
      </c>
      <c r="AQ1618" s="374">
        <f t="shared" si="3538"/>
        <v>0</v>
      </c>
      <c r="AR1618" s="374">
        <f t="shared" si="3538"/>
        <v>0</v>
      </c>
      <c r="AS1618" s="615">
        <f t="shared" si="3531"/>
        <v>0</v>
      </c>
    </row>
    <row r="1619" spans="1:45">
      <c r="B1619" s="321" t="s">
        <v>773</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539">AE1565*AE1607</f>
        <v>0</v>
      </c>
      <c r="AF1619" s="374">
        <f t="shared" si="3539"/>
        <v>0</v>
      </c>
      <c r="AG1619" s="374">
        <f t="shared" si="3539"/>
        <v>0</v>
      </c>
      <c r="AH1619" s="374">
        <f t="shared" si="3539"/>
        <v>0</v>
      </c>
      <c r="AI1619" s="374">
        <f t="shared" si="3539"/>
        <v>0</v>
      </c>
      <c r="AJ1619" s="374">
        <f t="shared" si="3539"/>
        <v>0</v>
      </c>
      <c r="AK1619" s="374">
        <f t="shared" si="3539"/>
        <v>0</v>
      </c>
      <c r="AL1619" s="374">
        <f t="shared" si="3539"/>
        <v>0</v>
      </c>
      <c r="AM1619" s="374">
        <f t="shared" si="3539"/>
        <v>0</v>
      </c>
      <c r="AN1619" s="374">
        <f t="shared" si="3539"/>
        <v>0</v>
      </c>
      <c r="AO1619" s="374">
        <f t="shared" si="3539"/>
        <v>0</v>
      </c>
      <c r="AP1619" s="374">
        <f t="shared" si="3539"/>
        <v>0</v>
      </c>
      <c r="AQ1619" s="374">
        <f t="shared" si="3539"/>
        <v>0</v>
      </c>
      <c r="AR1619" s="374">
        <f t="shared" si="3539"/>
        <v>0</v>
      </c>
      <c r="AS1619" s="615">
        <f t="shared" si="3531"/>
        <v>0</v>
      </c>
    </row>
    <row r="1620" spans="1:45" ht="15.75">
      <c r="B1620" s="346" t="s">
        <v>888</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540">SUM(AG1608:AG1619)</f>
        <v>0</v>
      </c>
      <c r="AH1620" s="343">
        <f t="shared" si="3540"/>
        <v>0</v>
      </c>
      <c r="AI1620" s="343">
        <f t="shared" si="3540"/>
        <v>0</v>
      </c>
      <c r="AJ1620" s="343">
        <f t="shared" si="3540"/>
        <v>0</v>
      </c>
      <c r="AK1620" s="343">
        <f t="shared" si="3540"/>
        <v>0</v>
      </c>
      <c r="AL1620" s="343">
        <f t="shared" si="3540"/>
        <v>0</v>
      </c>
      <c r="AM1620" s="343">
        <f t="shared" si="3540"/>
        <v>0</v>
      </c>
      <c r="AN1620" s="343">
        <f t="shared" si="3540"/>
        <v>0</v>
      </c>
      <c r="AO1620" s="343">
        <f t="shared" si="3540"/>
        <v>0</v>
      </c>
      <c r="AP1620" s="343">
        <f t="shared" si="3540"/>
        <v>0</v>
      </c>
      <c r="AQ1620" s="343">
        <f t="shared" si="3540"/>
        <v>0</v>
      </c>
      <c r="AR1620" s="343">
        <f t="shared" si="3540"/>
        <v>0</v>
      </c>
      <c r="AS1620" s="403">
        <f t="shared" si="3531"/>
        <v>0</v>
      </c>
    </row>
    <row r="1621" spans="1:45" ht="15.75">
      <c r="B1621" s="346" t="s">
        <v>889</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541">AF1605*AF1607</f>
        <v>0</v>
      </c>
      <c r="AG1621" s="344">
        <f t="shared" si="3541"/>
        <v>0</v>
      </c>
      <c r="AH1621" s="344">
        <f t="shared" si="3541"/>
        <v>0</v>
      </c>
      <c r="AI1621" s="344">
        <f t="shared" si="3541"/>
        <v>0</v>
      </c>
      <c r="AJ1621" s="344">
        <f t="shared" si="3541"/>
        <v>0</v>
      </c>
      <c r="AK1621" s="344">
        <f t="shared" si="3541"/>
        <v>0</v>
      </c>
      <c r="AL1621" s="344">
        <f t="shared" si="3541"/>
        <v>0</v>
      </c>
      <c r="AM1621" s="344">
        <f t="shared" si="3541"/>
        <v>0</v>
      </c>
      <c r="AN1621" s="344">
        <f t="shared" si="3541"/>
        <v>0</v>
      </c>
      <c r="AO1621" s="344">
        <f t="shared" si="3541"/>
        <v>0</v>
      </c>
      <c r="AP1621" s="344">
        <f t="shared" si="3541"/>
        <v>0</v>
      </c>
      <c r="AQ1621" s="344">
        <f t="shared" si="3541"/>
        <v>0</v>
      </c>
      <c r="AR1621" s="344">
        <f t="shared" si="3541"/>
        <v>0</v>
      </c>
      <c r="AS1621" s="403">
        <f>SUM(AE1621:AR1621)</f>
        <v>0</v>
      </c>
    </row>
    <row r="1622" spans="1:45" ht="15.75">
      <c r="B1622" s="346" t="s">
        <v>890</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67"/>
      <c r="AF1623" s="767"/>
      <c r="AG1623" s="767"/>
      <c r="AH1623" s="767"/>
      <c r="AI1623" s="767"/>
      <c r="AJ1623" s="767"/>
      <c r="AK1623" s="767"/>
      <c r="AL1623" s="767"/>
      <c r="AM1623" s="767"/>
      <c r="AN1623" s="767"/>
      <c r="AO1623" s="767"/>
      <c r="AP1623" s="767"/>
      <c r="AQ1623" s="767"/>
      <c r="AR1623" s="767"/>
      <c r="AS1623" s="783"/>
    </row>
    <row r="1624" spans="1:45" ht="19.5" customHeight="1">
      <c r="B1624" s="364" t="s">
        <v>581</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56"/>
      <c r="C1625" s="757"/>
      <c r="D1625" s="738"/>
      <c r="E1625" s="738"/>
      <c r="F1625" s="738"/>
      <c r="G1625" s="738"/>
      <c r="H1625" s="738"/>
      <c r="I1625" s="738"/>
      <c r="J1625" s="738"/>
      <c r="K1625" s="738"/>
      <c r="L1625" s="738"/>
      <c r="M1625" s="738"/>
      <c r="N1625" s="738"/>
      <c r="O1625" s="738"/>
      <c r="P1625" s="738"/>
      <c r="Q1625" s="738"/>
      <c r="R1625" s="738"/>
      <c r="S1625" s="738"/>
      <c r="T1625" s="738"/>
      <c r="U1625" s="738"/>
      <c r="V1625" s="301"/>
      <c r="W1625" s="758"/>
      <c r="X1625" s="738"/>
      <c r="Y1625" s="738"/>
      <c r="Z1625" s="738"/>
      <c r="AA1625" s="738"/>
      <c r="AB1625" s="738"/>
      <c r="AC1625" s="738"/>
      <c r="AD1625" s="738"/>
      <c r="AE1625" s="252"/>
      <c r="AF1625" s="252"/>
      <c r="AG1625" s="252"/>
      <c r="AH1625" s="252"/>
      <c r="AI1625" s="252"/>
      <c r="AJ1625" s="252"/>
      <c r="AK1625" s="252"/>
      <c r="AL1625" s="252"/>
      <c r="AM1625" s="252"/>
      <c r="AN1625" s="252"/>
      <c r="AO1625" s="252"/>
      <c r="AP1625" s="252"/>
      <c r="AQ1625" s="252"/>
      <c r="AR1625" s="252"/>
      <c r="AS1625" s="253"/>
    </row>
    <row r="1626" spans="1:45" ht="15.75">
      <c r="B1626" s="277" t="s">
        <v>804</v>
      </c>
      <c r="C1626" s="278"/>
      <c r="D1626" s="579" t="s">
        <v>521</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36" t="s">
        <v>210</v>
      </c>
      <c r="C1627" s="938" t="s">
        <v>33</v>
      </c>
      <c r="D1627" s="281" t="s">
        <v>419</v>
      </c>
      <c r="E1627" s="947" t="s">
        <v>208</v>
      </c>
      <c r="F1627" s="948"/>
      <c r="G1627" s="948"/>
      <c r="H1627" s="948"/>
      <c r="I1627" s="948"/>
      <c r="J1627" s="948"/>
      <c r="K1627" s="948"/>
      <c r="L1627" s="948"/>
      <c r="M1627" s="948"/>
      <c r="N1627" s="948"/>
      <c r="O1627" s="948"/>
      <c r="P1627" s="949"/>
      <c r="Q1627" s="945" t="s">
        <v>212</v>
      </c>
      <c r="R1627" s="281" t="s">
        <v>420</v>
      </c>
      <c r="S1627" s="942" t="s">
        <v>211</v>
      </c>
      <c r="T1627" s="943"/>
      <c r="U1627" s="943"/>
      <c r="V1627" s="943"/>
      <c r="W1627" s="943"/>
      <c r="X1627" s="943"/>
      <c r="Y1627" s="943"/>
      <c r="Z1627" s="943"/>
      <c r="AA1627" s="943"/>
      <c r="AB1627" s="943"/>
      <c r="AC1627" s="943"/>
      <c r="AD1627" s="950"/>
      <c r="AE1627" s="942" t="s">
        <v>241</v>
      </c>
      <c r="AF1627" s="943"/>
      <c r="AG1627" s="943"/>
      <c r="AH1627" s="943"/>
      <c r="AI1627" s="943"/>
      <c r="AJ1627" s="943"/>
      <c r="AK1627" s="943"/>
      <c r="AL1627" s="943"/>
      <c r="AM1627" s="943"/>
      <c r="AN1627" s="943"/>
      <c r="AO1627" s="943"/>
      <c r="AP1627" s="943"/>
      <c r="AQ1627" s="943"/>
      <c r="AR1627" s="943"/>
      <c r="AS1627" s="944"/>
    </row>
    <row r="1628" spans="1:45" ht="65.25" customHeight="1">
      <c r="B1628" s="937"/>
      <c r="C1628" s="939"/>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46"/>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 50 TO 1,499 KW</v>
      </c>
      <c r="AH1628" s="282" t="str">
        <f>'1.  LRAMVA Summary'!$G$53</f>
        <v>GS 1,500 TO 4,999</v>
      </c>
      <c r="AI1628" s="282" t="str">
        <f>'1.  LRAMVA Summary'!$H$53</f>
        <v>Large User</v>
      </c>
      <c r="AJ1628" s="282" t="str">
        <f>'1.  LRAMVA Summary'!$I$53</f>
        <v>Unmetered Scattered Load</v>
      </c>
      <c r="AK1628" s="282" t="str">
        <f>'1.  LRAMVA Summary'!$J$53</f>
        <v>Streetlighting</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ollapsed="1">
      <c r="B1630" s="824"/>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29"/>
      <c r="AE1630" s="288" t="str">
        <f>'1.  LRAMVA Summary'!$D$54</f>
        <v>kWh</v>
      </c>
      <c r="AF1630" s="288" t="str">
        <f>'1.  LRAMVA Summary'!$E$54</f>
        <v>kWh</v>
      </c>
      <c r="AG1630" s="288" t="str">
        <f>'1.  LRAMVA Summary'!$F$54</f>
        <v>kW</v>
      </c>
      <c r="AH1630" s="288" t="str">
        <f>'1.  LRAMVA Summary'!$G$54</f>
        <v>KW</v>
      </c>
      <c r="AI1630" s="288" t="str">
        <f>'1.  LRAMVA Summary'!$H$54</f>
        <v>kW</v>
      </c>
      <c r="AJ1630" s="288" t="str">
        <f>'1.  LRAMVA Summary'!$I$54</f>
        <v>kWh</v>
      </c>
      <c r="AK1630" s="288" t="str">
        <f>'1.  LRAMVA Summary'!$J$54</f>
        <v>kW</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25" t="s">
        <v>951</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29"/>
      <c r="AE1631" s="827">
        <v>0</v>
      </c>
      <c r="AF1631" s="822">
        <v>0</v>
      </c>
      <c r="AG1631" s="822">
        <v>0</v>
      </c>
      <c r="AH1631" s="822">
        <v>0</v>
      </c>
      <c r="AI1631" s="822">
        <v>0</v>
      </c>
      <c r="AJ1631" s="822">
        <v>0</v>
      </c>
      <c r="AK1631" s="822">
        <v>0</v>
      </c>
      <c r="AL1631" s="822">
        <v>0</v>
      </c>
      <c r="AM1631" s="822">
        <v>0</v>
      </c>
      <c r="AN1631" s="822">
        <v>0</v>
      </c>
      <c r="AO1631" s="822">
        <v>0</v>
      </c>
      <c r="AP1631" s="822">
        <v>0</v>
      </c>
      <c r="AQ1631" s="822">
        <v>0</v>
      </c>
      <c r="AR1631" s="822">
        <v>0</v>
      </c>
      <c r="AS1631" s="823"/>
    </row>
    <row r="1632" spans="1:45" ht="15.75">
      <c r="B1632" s="826" t="s">
        <v>774</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0"/>
      <c r="AE1632" s="828">
        <f>HLOOKUP(AE1628,'2. LRAMVA Threshold'!$B$101:$Q$112,12,FALSE)</f>
        <v>59189000</v>
      </c>
      <c r="AF1632" s="388">
        <f>HLOOKUP(AF1628,'2. LRAMVA Threshold'!$B$101:$Q$112,12,FALSE)</f>
        <v>39036000</v>
      </c>
      <c r="AG1632" s="388">
        <f>HLOOKUP(AG1628,'2. LRAMVA Threshold'!$B$101:$Q$112,12,FALSE)</f>
        <v>697039</v>
      </c>
      <c r="AH1632" s="388">
        <f>HLOOKUP(AH1628,'2. LRAMVA Threshold'!$B$101:$Q$112,12,FALSE)</f>
        <v>0</v>
      </c>
      <c r="AI1632" s="388">
        <f>HLOOKUP(AI1628,'2. LRAMVA Threshold'!$B$101:$Q$112,12,FALSE)</f>
        <v>0</v>
      </c>
      <c r="AJ1632" s="388">
        <f>HLOOKUP(AJ1628,'2. LRAMVA Threshold'!$B$101:$Q$112,12,FALSE)</f>
        <v>0</v>
      </c>
      <c r="AK1632" s="388">
        <f>HLOOKUP(AK1628,'2. LRAMVA Threshold'!$B$101:$Q$112,12,FALSE)</f>
        <v>0</v>
      </c>
      <c r="AL1632" s="388">
        <f>HLOOKUP(AL1628,'2. LRAMVA Threshold'!$B$101:$Q$112,12,FALSE)</f>
        <v>0</v>
      </c>
      <c r="AM1632" s="388">
        <f>HLOOKUP(AM1628,'2. LRAMVA Threshold'!$B$101:$Q$112,12,FALSE)</f>
        <v>0</v>
      </c>
      <c r="AN1632" s="388">
        <f>HLOOKUP(AN1628,'2. LRAMVA Threshold'!$B$101:$Q$112,12,FALSE)</f>
        <v>0</v>
      </c>
      <c r="AO1632" s="388">
        <f>HLOOKUP(AO1628,'2. LRAMVA Threshold'!$B$101:$Q$112,12,FALSE)</f>
        <v>0</v>
      </c>
      <c r="AP1632" s="388">
        <f>HLOOKUP(AP1628,'2. LRAMVA Threshold'!$B$101:$Q$112,12,FALSE)</f>
        <v>0</v>
      </c>
      <c r="AQ1632" s="388">
        <f>HLOOKUP(AQ1628,'2. LRAMVA Threshold'!$B$101:$Q$112,12,FALSE)</f>
        <v>0</v>
      </c>
      <c r="AR1632" s="388">
        <f>HLOOKUP(AR1628,'2. LRAMVA Threshold'!$B$101:$Q$112,12,FALSE)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732</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0">
        <f>HLOOKUP(AE35,'3.  Distribution Rates'!$C$122:$P$135,14,FALSE)</f>
        <v>0</v>
      </c>
      <c r="AF1634" s="820">
        <f>HLOOKUP(AF35,'3.  Distribution Rates'!$C$122:$P$135,14,FALSE)</f>
        <v>0</v>
      </c>
      <c r="AG1634" s="338">
        <f>HLOOKUP(AG35,'3.  Distribution Rates'!$C$122:$P$135,14,FALSE)</f>
        <v>0</v>
      </c>
      <c r="AH1634" s="338">
        <f>HLOOKUP(AH35,'3.  Distribution Rates'!$C$122:$P$135,14,FALSE)</f>
        <v>0</v>
      </c>
      <c r="AI1634" s="338">
        <f>HLOOKUP(AI35,'3.  Distribution Rates'!$C$122:$P$135,14,FALSE)</f>
        <v>0</v>
      </c>
      <c r="AJ1634" s="338">
        <f>HLOOKUP(AJ35,'3.  Distribution Rates'!$C$122:$P$135,14,FALSE)</f>
        <v>0</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c r="B1635" s="321" t="s">
        <v>775</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5">
        <f t="shared" ref="AS1635:AS1638" si="3542">SUM(AE1635:AR1635)</f>
        <v>0</v>
      </c>
    </row>
    <row r="1636" spans="2:45">
      <c r="B1636" s="321" t="s">
        <v>776</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5">
        <f t="shared" si="3542"/>
        <v>0</v>
      </c>
    </row>
    <row r="1637" spans="2:45">
      <c r="B1637" s="321" t="s">
        <v>777</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0</v>
      </c>
      <c r="AG1637" s="374">
        <f>'4.  2011-2014 LRAM'!AO423*AG1634</f>
        <v>0</v>
      </c>
      <c r="AH1637" s="374">
        <f>'4.  2011-2014 LRAM'!AP423*AH1634</f>
        <v>0</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5">
        <f t="shared" si="3542"/>
        <v>0</v>
      </c>
    </row>
    <row r="1638" spans="2:45">
      <c r="B1638" s="321" t="s">
        <v>778</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LRAM'!AM559*AE1634</f>
        <v>0</v>
      </c>
      <c r="AF1638" s="374">
        <f>'4.  2011-2014 LRAM'!AN559*AF1634</f>
        <v>0</v>
      </c>
      <c r="AG1638" s="374">
        <f>'4.  2011-2014 LRAM'!AO559*AG1634</f>
        <v>0</v>
      </c>
      <c r="AH1638" s="374">
        <f>'4.  2011-2014 LRAM'!AP559*AH1634</f>
        <v>0</v>
      </c>
      <c r="AI1638" s="374">
        <f>'4.  2011-2014 LRAM'!AQ559*AI1634</f>
        <v>0</v>
      </c>
      <c r="AJ1638" s="374">
        <f>'4.  2011-2014 LRAM'!AR559*AJ1634</f>
        <v>0</v>
      </c>
      <c r="AK1638" s="374">
        <f>'4.  2011-2014 LRAM'!AS559*AK1634</f>
        <v>0</v>
      </c>
      <c r="AL1638" s="374">
        <f>'4.  2011-2014 LRAM'!AT559*AL1634</f>
        <v>0</v>
      </c>
      <c r="AM1638" s="374">
        <f>'4.  2011-2014 LRAM'!AU559*AM1634</f>
        <v>0</v>
      </c>
      <c r="AN1638" s="374">
        <f>'4.  2011-2014 LRAM'!AV559*AN1634</f>
        <v>0</v>
      </c>
      <c r="AO1638" s="374">
        <f>'4.  2011-2014 LRAM'!AW559*AO1634</f>
        <v>0</v>
      </c>
      <c r="AP1638" s="374">
        <f>'4.  2011-2014 LRAM'!AX559*AP1634</f>
        <v>0</v>
      </c>
      <c r="AQ1638" s="374">
        <f>'4.  2011-2014 LRAM'!AY559*AQ1634</f>
        <v>0</v>
      </c>
      <c r="AR1638" s="374">
        <f>'4.  2011-2014 LRAM'!AZ559*AR1634</f>
        <v>0</v>
      </c>
      <c r="AS1638" s="615">
        <f t="shared" si="3542"/>
        <v>0</v>
      </c>
    </row>
    <row r="1639" spans="2:45">
      <c r="B1639" s="321" t="s">
        <v>779</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543">AE217*AE1634</f>
        <v>0</v>
      </c>
      <c r="AF1639" s="374">
        <f t="shared" si="3543"/>
        <v>0</v>
      </c>
      <c r="AG1639" s="374">
        <f t="shared" si="3543"/>
        <v>0</v>
      </c>
      <c r="AH1639" s="374">
        <f t="shared" si="3543"/>
        <v>0</v>
      </c>
      <c r="AI1639" s="374">
        <f t="shared" si="3543"/>
        <v>0</v>
      </c>
      <c r="AJ1639" s="374">
        <f t="shared" si="3543"/>
        <v>0</v>
      </c>
      <c r="AK1639" s="374">
        <f t="shared" si="3543"/>
        <v>0</v>
      </c>
      <c r="AL1639" s="374">
        <f t="shared" si="3543"/>
        <v>0</v>
      </c>
      <c r="AM1639" s="374">
        <f t="shared" si="3543"/>
        <v>0</v>
      </c>
      <c r="AN1639" s="374">
        <f t="shared" si="3543"/>
        <v>0</v>
      </c>
      <c r="AO1639" s="374">
        <f t="shared" si="3543"/>
        <v>0</v>
      </c>
      <c r="AP1639" s="374">
        <f t="shared" si="3543"/>
        <v>0</v>
      </c>
      <c r="AQ1639" s="374">
        <f t="shared" si="3543"/>
        <v>0</v>
      </c>
      <c r="AR1639" s="374">
        <f t="shared" si="3543"/>
        <v>0</v>
      </c>
      <c r="AS1639" s="615">
        <f>SUM(AE1639:AR1639)</f>
        <v>0</v>
      </c>
    </row>
    <row r="1640" spans="2:45">
      <c r="B1640" s="321" t="s">
        <v>780</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544">AE407*AE1634</f>
        <v>0</v>
      </c>
      <c r="AF1640" s="374">
        <f t="shared" si="3544"/>
        <v>0</v>
      </c>
      <c r="AG1640" s="374">
        <f t="shared" si="3544"/>
        <v>0</v>
      </c>
      <c r="AH1640" s="374">
        <f t="shared" si="3544"/>
        <v>0</v>
      </c>
      <c r="AI1640" s="374">
        <f t="shared" si="3544"/>
        <v>0</v>
      </c>
      <c r="AJ1640" s="374">
        <f t="shared" si="3544"/>
        <v>0</v>
      </c>
      <c r="AK1640" s="374">
        <f t="shared" si="3544"/>
        <v>0</v>
      </c>
      <c r="AL1640" s="374">
        <f t="shared" si="3544"/>
        <v>0</v>
      </c>
      <c r="AM1640" s="374">
        <f t="shared" si="3544"/>
        <v>0</v>
      </c>
      <c r="AN1640" s="374">
        <f t="shared" si="3544"/>
        <v>0</v>
      </c>
      <c r="AO1640" s="374">
        <f t="shared" si="3544"/>
        <v>0</v>
      </c>
      <c r="AP1640" s="374">
        <f t="shared" si="3544"/>
        <v>0</v>
      </c>
      <c r="AQ1640" s="374">
        <f t="shared" si="3544"/>
        <v>0</v>
      </c>
      <c r="AR1640" s="374">
        <f t="shared" si="3544"/>
        <v>0</v>
      </c>
      <c r="AS1640" s="615">
        <f t="shared" ref="AS1640:AS1647" si="3545">SUM(AE1640:AR1640)</f>
        <v>0</v>
      </c>
    </row>
    <row r="1641" spans="2:45">
      <c r="B1641" s="321" t="s">
        <v>781</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546">AE597*AE1634</f>
        <v>0</v>
      </c>
      <c r="AF1641" s="374">
        <f t="shared" si="3546"/>
        <v>0</v>
      </c>
      <c r="AG1641" s="374">
        <f t="shared" si="3546"/>
        <v>0</v>
      </c>
      <c r="AH1641" s="374">
        <f t="shared" si="3546"/>
        <v>0</v>
      </c>
      <c r="AI1641" s="374">
        <f t="shared" si="3546"/>
        <v>0</v>
      </c>
      <c r="AJ1641" s="374">
        <f t="shared" si="3546"/>
        <v>0</v>
      </c>
      <c r="AK1641" s="374">
        <f t="shared" si="3546"/>
        <v>0</v>
      </c>
      <c r="AL1641" s="374">
        <f t="shared" si="3546"/>
        <v>0</v>
      </c>
      <c r="AM1641" s="374">
        <f t="shared" si="3546"/>
        <v>0</v>
      </c>
      <c r="AN1641" s="374">
        <f t="shared" si="3546"/>
        <v>0</v>
      </c>
      <c r="AO1641" s="374">
        <f t="shared" si="3546"/>
        <v>0</v>
      </c>
      <c r="AP1641" s="374">
        <f t="shared" si="3546"/>
        <v>0</v>
      </c>
      <c r="AQ1641" s="374">
        <f t="shared" si="3546"/>
        <v>0</v>
      </c>
      <c r="AR1641" s="374">
        <f t="shared" si="3546"/>
        <v>0</v>
      </c>
      <c r="AS1641" s="615">
        <f t="shared" si="3545"/>
        <v>0</v>
      </c>
    </row>
    <row r="1642" spans="2:45">
      <c r="B1642" s="321" t="s">
        <v>782</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547">AE1634*AE787</f>
        <v>0</v>
      </c>
      <c r="AF1642" s="374">
        <f t="shared" si="3547"/>
        <v>0</v>
      </c>
      <c r="AG1642" s="374">
        <f t="shared" si="3547"/>
        <v>0</v>
      </c>
      <c r="AH1642" s="374">
        <f t="shared" si="3547"/>
        <v>0</v>
      </c>
      <c r="AI1642" s="374">
        <f t="shared" si="3547"/>
        <v>0</v>
      </c>
      <c r="AJ1642" s="374">
        <f t="shared" si="3547"/>
        <v>0</v>
      </c>
      <c r="AK1642" s="374">
        <f t="shared" si="3547"/>
        <v>0</v>
      </c>
      <c r="AL1642" s="374">
        <f t="shared" si="3547"/>
        <v>0</v>
      </c>
      <c r="AM1642" s="374">
        <f t="shared" si="3547"/>
        <v>0</v>
      </c>
      <c r="AN1642" s="374">
        <f t="shared" si="3547"/>
        <v>0</v>
      </c>
      <c r="AO1642" s="374">
        <f t="shared" si="3547"/>
        <v>0</v>
      </c>
      <c r="AP1642" s="374">
        <f t="shared" si="3547"/>
        <v>0</v>
      </c>
      <c r="AQ1642" s="374">
        <f t="shared" si="3547"/>
        <v>0</v>
      </c>
      <c r="AR1642" s="374">
        <f t="shared" si="3547"/>
        <v>0</v>
      </c>
      <c r="AS1642" s="615">
        <f t="shared" si="3545"/>
        <v>0</v>
      </c>
    </row>
    <row r="1643" spans="2:45">
      <c r="B1643" s="321" t="s">
        <v>783</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548">AE982*AE1634</f>
        <v>0</v>
      </c>
      <c r="AF1643" s="374">
        <f t="shared" si="3548"/>
        <v>0</v>
      </c>
      <c r="AG1643" s="374">
        <f t="shared" si="3548"/>
        <v>0</v>
      </c>
      <c r="AH1643" s="374">
        <f t="shared" si="3548"/>
        <v>0</v>
      </c>
      <c r="AI1643" s="374">
        <f t="shared" si="3548"/>
        <v>0</v>
      </c>
      <c r="AJ1643" s="374">
        <f t="shared" si="3548"/>
        <v>0</v>
      </c>
      <c r="AK1643" s="374">
        <f t="shared" si="3548"/>
        <v>0</v>
      </c>
      <c r="AL1643" s="374">
        <f t="shared" si="3548"/>
        <v>0</v>
      </c>
      <c r="AM1643" s="374">
        <f t="shared" si="3548"/>
        <v>0</v>
      </c>
      <c r="AN1643" s="374">
        <f t="shared" si="3548"/>
        <v>0</v>
      </c>
      <c r="AO1643" s="374">
        <f t="shared" si="3548"/>
        <v>0</v>
      </c>
      <c r="AP1643" s="374">
        <f t="shared" si="3548"/>
        <v>0</v>
      </c>
      <c r="AQ1643" s="374">
        <f t="shared" si="3548"/>
        <v>0</v>
      </c>
      <c r="AR1643" s="374">
        <f t="shared" si="3548"/>
        <v>0</v>
      </c>
      <c r="AS1643" s="615">
        <f t="shared" si="3545"/>
        <v>0</v>
      </c>
    </row>
    <row r="1644" spans="2:45">
      <c r="B1644" s="321" t="s">
        <v>784</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549">AE1177*AE1634</f>
        <v>0</v>
      </c>
      <c r="AF1644" s="374">
        <f t="shared" si="3549"/>
        <v>0</v>
      </c>
      <c r="AG1644" s="374">
        <f t="shared" si="3549"/>
        <v>0</v>
      </c>
      <c r="AH1644" s="374">
        <f t="shared" si="3549"/>
        <v>0</v>
      </c>
      <c r="AI1644" s="374">
        <f t="shared" si="3549"/>
        <v>0</v>
      </c>
      <c r="AJ1644" s="374">
        <f t="shared" si="3549"/>
        <v>0</v>
      </c>
      <c r="AK1644" s="374">
        <f t="shared" si="3549"/>
        <v>0</v>
      </c>
      <c r="AL1644" s="374">
        <f t="shared" si="3549"/>
        <v>0</v>
      </c>
      <c r="AM1644" s="374">
        <f t="shared" si="3549"/>
        <v>0</v>
      </c>
      <c r="AN1644" s="374">
        <f t="shared" si="3549"/>
        <v>0</v>
      </c>
      <c r="AO1644" s="374">
        <f t="shared" si="3549"/>
        <v>0</v>
      </c>
      <c r="AP1644" s="374">
        <f t="shared" si="3549"/>
        <v>0</v>
      </c>
      <c r="AQ1644" s="374">
        <f t="shared" si="3549"/>
        <v>0</v>
      </c>
      <c r="AR1644" s="374">
        <f t="shared" si="3549"/>
        <v>0</v>
      </c>
      <c r="AS1644" s="615">
        <f t="shared" si="3545"/>
        <v>0</v>
      </c>
    </row>
    <row r="1645" spans="2:45">
      <c r="B1645" s="321" t="s">
        <v>785</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550">AE1372*AE1634</f>
        <v>0</v>
      </c>
      <c r="AF1645" s="374">
        <f t="shared" si="3550"/>
        <v>0</v>
      </c>
      <c r="AG1645" s="374">
        <f t="shared" si="3550"/>
        <v>0</v>
      </c>
      <c r="AH1645" s="374">
        <f t="shared" si="3550"/>
        <v>0</v>
      </c>
      <c r="AI1645" s="374">
        <f t="shared" si="3550"/>
        <v>0</v>
      </c>
      <c r="AJ1645" s="374">
        <f t="shared" si="3550"/>
        <v>0</v>
      </c>
      <c r="AK1645" s="374">
        <f t="shared" si="3550"/>
        <v>0</v>
      </c>
      <c r="AL1645" s="374">
        <f t="shared" si="3550"/>
        <v>0</v>
      </c>
      <c r="AM1645" s="374">
        <f t="shared" si="3550"/>
        <v>0</v>
      </c>
      <c r="AN1645" s="374">
        <f t="shared" si="3550"/>
        <v>0</v>
      </c>
      <c r="AO1645" s="374">
        <f t="shared" si="3550"/>
        <v>0</v>
      </c>
      <c r="AP1645" s="374">
        <f t="shared" si="3550"/>
        <v>0</v>
      </c>
      <c r="AQ1645" s="374">
        <f t="shared" si="3550"/>
        <v>0</v>
      </c>
      <c r="AR1645" s="374">
        <f t="shared" si="3550"/>
        <v>0</v>
      </c>
      <c r="AS1645" s="615">
        <f t="shared" si="3545"/>
        <v>0</v>
      </c>
    </row>
    <row r="1646" spans="2:45">
      <c r="B1646" s="321" t="s">
        <v>786</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551">AE1566*AE1634</f>
        <v>0</v>
      </c>
      <c r="AF1646" s="374">
        <f t="shared" si="3551"/>
        <v>0</v>
      </c>
      <c r="AG1646" s="374">
        <f t="shared" si="3551"/>
        <v>0</v>
      </c>
      <c r="AH1646" s="374">
        <f t="shared" si="3551"/>
        <v>0</v>
      </c>
      <c r="AI1646" s="374">
        <f t="shared" si="3551"/>
        <v>0</v>
      </c>
      <c r="AJ1646" s="374">
        <f t="shared" si="3551"/>
        <v>0</v>
      </c>
      <c r="AK1646" s="374">
        <f t="shared" si="3551"/>
        <v>0</v>
      </c>
      <c r="AL1646" s="374">
        <f t="shared" si="3551"/>
        <v>0</v>
      </c>
      <c r="AM1646" s="374">
        <f t="shared" si="3551"/>
        <v>0</v>
      </c>
      <c r="AN1646" s="374">
        <f t="shared" si="3551"/>
        <v>0</v>
      </c>
      <c r="AO1646" s="374">
        <f t="shared" si="3551"/>
        <v>0</v>
      </c>
      <c r="AP1646" s="374">
        <f t="shared" si="3551"/>
        <v>0</v>
      </c>
      <c r="AQ1646" s="374">
        <f t="shared" si="3551"/>
        <v>0</v>
      </c>
      <c r="AR1646" s="374">
        <f t="shared" si="3551"/>
        <v>0</v>
      </c>
      <c r="AS1646" s="615">
        <f t="shared" si="3545"/>
        <v>0</v>
      </c>
    </row>
    <row r="1647" spans="2:45" ht="15.75">
      <c r="B1647" s="346" t="s">
        <v>891</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552">SUM(AG1635:AG1646)</f>
        <v>0</v>
      </c>
      <c r="AH1647" s="343">
        <f t="shared" si="3552"/>
        <v>0</v>
      </c>
      <c r="AI1647" s="343">
        <f t="shared" si="3552"/>
        <v>0</v>
      </c>
      <c r="AJ1647" s="343">
        <f t="shared" si="3552"/>
        <v>0</v>
      </c>
      <c r="AK1647" s="343">
        <f t="shared" si="3552"/>
        <v>0</v>
      </c>
      <c r="AL1647" s="343">
        <f t="shared" si="3552"/>
        <v>0</v>
      </c>
      <c r="AM1647" s="343">
        <f t="shared" si="3552"/>
        <v>0</v>
      </c>
      <c r="AN1647" s="343">
        <f t="shared" si="3552"/>
        <v>0</v>
      </c>
      <c r="AO1647" s="343">
        <f t="shared" si="3552"/>
        <v>0</v>
      </c>
      <c r="AP1647" s="343">
        <f t="shared" si="3552"/>
        <v>0</v>
      </c>
      <c r="AQ1647" s="343">
        <f t="shared" si="3552"/>
        <v>0</v>
      </c>
      <c r="AR1647" s="343">
        <f t="shared" si="3552"/>
        <v>0</v>
      </c>
      <c r="AS1647" s="403">
        <f t="shared" si="3545"/>
        <v>0</v>
      </c>
    </row>
    <row r="1648" spans="2:45" ht="15.75">
      <c r="B1648" s="346" t="s">
        <v>892</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553">AF1632*AF1634</f>
        <v>0</v>
      </c>
      <c r="AG1648" s="344">
        <f t="shared" si="3553"/>
        <v>0</v>
      </c>
      <c r="AH1648" s="344">
        <f t="shared" si="3553"/>
        <v>0</v>
      </c>
      <c r="AI1648" s="344">
        <f t="shared" si="3553"/>
        <v>0</v>
      </c>
      <c r="AJ1648" s="344">
        <f t="shared" si="3553"/>
        <v>0</v>
      </c>
      <c r="AK1648" s="344">
        <f t="shared" si="3553"/>
        <v>0</v>
      </c>
      <c r="AL1648" s="344">
        <f t="shared" si="3553"/>
        <v>0</v>
      </c>
      <c r="AM1648" s="344">
        <f t="shared" si="3553"/>
        <v>0</v>
      </c>
      <c r="AN1648" s="344">
        <f t="shared" si="3553"/>
        <v>0</v>
      </c>
      <c r="AO1648" s="344">
        <f t="shared" si="3553"/>
        <v>0</v>
      </c>
      <c r="AP1648" s="344">
        <f t="shared" si="3553"/>
        <v>0</v>
      </c>
      <c r="AQ1648" s="344">
        <f t="shared" si="3553"/>
        <v>0</v>
      </c>
      <c r="AR1648" s="344">
        <f t="shared" si="3553"/>
        <v>0</v>
      </c>
      <c r="AS1648" s="403">
        <f>SUM(AE1648:AR1648)</f>
        <v>0</v>
      </c>
    </row>
    <row r="1649" spans="1:45" ht="15.75">
      <c r="B1649" s="346" t="s">
        <v>893</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67"/>
      <c r="AF1650" s="767"/>
      <c r="AG1650" s="767"/>
      <c r="AH1650" s="767"/>
      <c r="AI1650" s="767"/>
      <c r="AJ1650" s="767"/>
      <c r="AK1650" s="767"/>
      <c r="AL1650" s="767"/>
      <c r="AM1650" s="767"/>
      <c r="AN1650" s="767"/>
      <c r="AO1650" s="767"/>
      <c r="AP1650" s="767"/>
      <c r="AQ1650" s="767"/>
      <c r="AR1650" s="767"/>
      <c r="AS1650" s="783"/>
    </row>
    <row r="1651" spans="1:45" ht="19.5" customHeight="1">
      <c r="B1651" s="364" t="s">
        <v>581</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56"/>
      <c r="C1652" s="757"/>
      <c r="D1652" s="738"/>
      <c r="E1652" s="738"/>
      <c r="F1652" s="738"/>
      <c r="G1652" s="738"/>
      <c r="H1652" s="738"/>
      <c r="I1652" s="738"/>
      <c r="J1652" s="738"/>
      <c r="K1652" s="738"/>
      <c r="L1652" s="738"/>
      <c r="M1652" s="738"/>
      <c r="N1652" s="738"/>
      <c r="O1652" s="738"/>
      <c r="P1652" s="738"/>
      <c r="Q1652" s="738"/>
      <c r="R1652" s="738"/>
      <c r="S1652" s="738"/>
      <c r="T1652" s="738"/>
      <c r="U1652" s="738"/>
      <c r="V1652" s="301"/>
      <c r="W1652" s="758"/>
      <c r="X1652" s="738"/>
      <c r="Y1652" s="738"/>
      <c r="Z1652" s="738"/>
      <c r="AA1652" s="738"/>
      <c r="AB1652" s="738"/>
      <c r="AC1652" s="738"/>
      <c r="AD1652" s="738"/>
      <c r="AE1652" s="252"/>
      <c r="AF1652" s="252"/>
      <c r="AG1652" s="252"/>
      <c r="AH1652" s="252"/>
      <c r="AI1652" s="252"/>
      <c r="AJ1652" s="252"/>
      <c r="AK1652" s="252"/>
      <c r="AL1652" s="252"/>
      <c r="AM1652" s="252"/>
      <c r="AN1652" s="252"/>
      <c r="AO1652" s="252"/>
      <c r="AP1652" s="252"/>
      <c r="AQ1652" s="252"/>
      <c r="AR1652" s="252"/>
      <c r="AS1652" s="253"/>
    </row>
    <row r="1653" spans="1:45" ht="15.75">
      <c r="B1653" s="277" t="s">
        <v>805</v>
      </c>
      <c r="C1653" s="278"/>
      <c r="D1653" s="579" t="s">
        <v>521</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36" t="s">
        <v>210</v>
      </c>
      <c r="C1654" s="938" t="s">
        <v>33</v>
      </c>
      <c r="D1654" s="281" t="s">
        <v>419</v>
      </c>
      <c r="E1654" s="947" t="s">
        <v>208</v>
      </c>
      <c r="F1654" s="948"/>
      <c r="G1654" s="948"/>
      <c r="H1654" s="948"/>
      <c r="I1654" s="948"/>
      <c r="J1654" s="948"/>
      <c r="K1654" s="948"/>
      <c r="L1654" s="948"/>
      <c r="M1654" s="948"/>
      <c r="N1654" s="948"/>
      <c r="O1654" s="948"/>
      <c r="P1654" s="949"/>
      <c r="Q1654" s="945" t="s">
        <v>212</v>
      </c>
      <c r="R1654" s="281" t="s">
        <v>420</v>
      </c>
      <c r="S1654" s="942" t="s">
        <v>211</v>
      </c>
      <c r="T1654" s="943"/>
      <c r="U1654" s="943"/>
      <c r="V1654" s="943"/>
      <c r="W1654" s="943"/>
      <c r="X1654" s="943"/>
      <c r="Y1654" s="943"/>
      <c r="Z1654" s="943"/>
      <c r="AA1654" s="943"/>
      <c r="AB1654" s="943"/>
      <c r="AC1654" s="943"/>
      <c r="AD1654" s="950"/>
      <c r="AE1654" s="942" t="s">
        <v>241</v>
      </c>
      <c r="AF1654" s="943"/>
      <c r="AG1654" s="943"/>
      <c r="AH1654" s="943"/>
      <c r="AI1654" s="943"/>
      <c r="AJ1654" s="943"/>
      <c r="AK1654" s="943"/>
      <c r="AL1654" s="943"/>
      <c r="AM1654" s="943"/>
      <c r="AN1654" s="943"/>
      <c r="AO1654" s="943"/>
      <c r="AP1654" s="943"/>
      <c r="AQ1654" s="943"/>
      <c r="AR1654" s="943"/>
      <c r="AS1654" s="944"/>
    </row>
    <row r="1655" spans="1:45" ht="65.25" customHeight="1">
      <c r="B1655" s="937"/>
      <c r="C1655" s="939"/>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46"/>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 50 TO 1,499 KW</v>
      </c>
      <c r="AH1655" s="282" t="str">
        <f>'1.  LRAMVA Summary'!$G$53</f>
        <v>GS 1,500 TO 4,999</v>
      </c>
      <c r="AI1655" s="282" t="str">
        <f>'1.  LRAMVA Summary'!$H$53</f>
        <v>Large User</v>
      </c>
      <c r="AJ1655" s="282" t="str">
        <f>'1.  LRAMVA Summary'!$I$53</f>
        <v>Unmetered Scattered Load</v>
      </c>
      <c r="AK1655" s="282" t="str">
        <f>'1.  LRAMVA Summary'!$J$53</f>
        <v>Streetlighting</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ollapsed="1">
      <c r="B1657" s="824"/>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29"/>
      <c r="AE1657" s="288" t="str">
        <f>'1.  LRAMVA Summary'!$D$54</f>
        <v>kWh</v>
      </c>
      <c r="AF1657" s="288" t="str">
        <f>'1.  LRAMVA Summary'!$E$54</f>
        <v>kWh</v>
      </c>
      <c r="AG1657" s="288" t="str">
        <f>'1.  LRAMVA Summary'!$F$54</f>
        <v>kW</v>
      </c>
      <c r="AH1657" s="288" t="str">
        <f>'1.  LRAMVA Summary'!$G$54</f>
        <v>KW</v>
      </c>
      <c r="AI1657" s="288" t="str">
        <f>'1.  LRAMVA Summary'!$H$54</f>
        <v>kW</v>
      </c>
      <c r="AJ1657" s="288" t="str">
        <f>'1.  LRAMVA Summary'!$I$54</f>
        <v>kWh</v>
      </c>
      <c r="AK1657" s="288" t="str">
        <f>'1.  LRAMVA Summary'!$J$54</f>
        <v>kW</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25" t="s">
        <v>952</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29"/>
      <c r="AE1658" s="827">
        <v>0</v>
      </c>
      <c r="AF1658" s="822">
        <v>0</v>
      </c>
      <c r="AG1658" s="822">
        <v>0</v>
      </c>
      <c r="AH1658" s="822">
        <v>0</v>
      </c>
      <c r="AI1658" s="822">
        <v>0</v>
      </c>
      <c r="AJ1658" s="822">
        <v>0</v>
      </c>
      <c r="AK1658" s="822">
        <v>0</v>
      </c>
      <c r="AL1658" s="822">
        <v>0</v>
      </c>
      <c r="AM1658" s="822">
        <v>0</v>
      </c>
      <c r="AN1658" s="822">
        <v>0</v>
      </c>
      <c r="AO1658" s="822">
        <v>0</v>
      </c>
      <c r="AP1658" s="822">
        <v>0</v>
      </c>
      <c r="AQ1658" s="822">
        <v>0</v>
      </c>
      <c r="AR1658" s="822">
        <v>0</v>
      </c>
      <c r="AS1658" s="823"/>
    </row>
    <row r="1659" spans="1:45" ht="15.75">
      <c r="B1659" s="826" t="s">
        <v>787</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0"/>
      <c r="AE1659" s="828">
        <f>HLOOKUP(AE1655,'2. LRAMVA Threshold'!$B$101:$Q$112,12,FALSE)</f>
        <v>59189000</v>
      </c>
      <c r="AF1659" s="388">
        <f>HLOOKUP(AF1655,'2. LRAMVA Threshold'!$B$101:$Q$112,12,FALSE)</f>
        <v>39036000</v>
      </c>
      <c r="AG1659" s="388">
        <f>HLOOKUP(AG1655,'2. LRAMVA Threshold'!$B$101:$Q$112,12,FALSE)</f>
        <v>697039</v>
      </c>
      <c r="AH1659" s="388">
        <f>HLOOKUP(AH1655,'2. LRAMVA Threshold'!$B$101:$Q$112,12,FALSE)</f>
        <v>0</v>
      </c>
      <c r="AI1659" s="388">
        <f>HLOOKUP(AI1655,'2. LRAMVA Threshold'!$B$101:$Q$112,12,FALSE)</f>
        <v>0</v>
      </c>
      <c r="AJ1659" s="388">
        <f>HLOOKUP(AJ1655,'2. LRAMVA Threshold'!$B$101:$Q$112,12,FALSE)</f>
        <v>0</v>
      </c>
      <c r="AK1659" s="388">
        <f>HLOOKUP(AK1655,'2. LRAMVA Threshold'!$B$101:$Q$112,12,FALSE)</f>
        <v>0</v>
      </c>
      <c r="AL1659" s="388">
        <f>HLOOKUP(AL1655,'2. LRAMVA Threshold'!$B$101:$Q$112,12,FALSE)</f>
        <v>0</v>
      </c>
      <c r="AM1659" s="388">
        <f>HLOOKUP(AM1655,'2. LRAMVA Threshold'!$B$101:$Q$112,12,FALSE)</f>
        <v>0</v>
      </c>
      <c r="AN1659" s="388">
        <f>HLOOKUP(AN1655,'2. LRAMVA Threshold'!$B$101:$Q$112,12,FALSE)</f>
        <v>0</v>
      </c>
      <c r="AO1659" s="388">
        <f>HLOOKUP(AO1655,'2. LRAMVA Threshold'!$B$101:$Q$112,12,FALSE)</f>
        <v>0</v>
      </c>
      <c r="AP1659" s="388">
        <f>HLOOKUP(AP1655,'2. LRAMVA Threshold'!$B$101:$Q$112,12,FALSE)</f>
        <v>0</v>
      </c>
      <c r="AQ1659" s="388">
        <f>HLOOKUP(AQ1655,'2. LRAMVA Threshold'!$B$101:$Q$112,12,FALSE)</f>
        <v>0</v>
      </c>
      <c r="AR1659" s="388">
        <f>HLOOKUP(AR1655,'2. LRAMVA Threshold'!$B$101:$Q$112,12,FALSE)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732</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0">
        <f>HLOOKUP(AE35,'3.  Distribution Rates'!$C$122:$P$135,14,FALSE)</f>
        <v>0</v>
      </c>
      <c r="AF1661" s="820">
        <f>HLOOKUP(AF35,'3.  Distribution Rates'!$C$122:$P$135,14,FALSE)</f>
        <v>0</v>
      </c>
      <c r="AG1661" s="338">
        <f>HLOOKUP(AG35,'3.  Distribution Rates'!$C$122:$P$135,14,FALSE)</f>
        <v>0</v>
      </c>
      <c r="AH1661" s="338">
        <f>HLOOKUP(AH35,'3.  Distribution Rates'!$C$122:$P$135,14,FALSE)</f>
        <v>0</v>
      </c>
      <c r="AI1661" s="338">
        <f>HLOOKUP(AI35,'3.  Distribution Rates'!$C$122:$P$135,14,FALSE)</f>
        <v>0</v>
      </c>
      <c r="AJ1661" s="338">
        <f>HLOOKUP(AJ35,'3.  Distribution Rates'!$C$122:$P$135,14,FALSE)</f>
        <v>0</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c r="B1662" s="321" t="s">
        <v>788</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5">
        <f t="shared" ref="AS1662:AS1665" si="3554">SUM(AE1662:AR1662)</f>
        <v>0</v>
      </c>
    </row>
    <row r="1663" spans="1:45">
      <c r="B1663" s="321" t="s">
        <v>789</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5">
        <f t="shared" si="3554"/>
        <v>0</v>
      </c>
    </row>
    <row r="1664" spans="1:45">
      <c r="B1664" s="321" t="s">
        <v>790</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LRAM'!AM424*AE1661</f>
        <v>0</v>
      </c>
      <c r="AF1664" s="374">
        <f>'4.  2011-2014 LRAM'!AN424*AF1661</f>
        <v>0</v>
      </c>
      <c r="AG1664" s="374">
        <f>'4.  2011-2014 LRAM'!AO424*AG1661</f>
        <v>0</v>
      </c>
      <c r="AH1664" s="374">
        <f>'4.  2011-2014 LRAM'!AP424*AH1661</f>
        <v>0</v>
      </c>
      <c r="AI1664" s="374">
        <f>'4.  2011-2014 LRAM'!AQ424*AI1661</f>
        <v>0</v>
      </c>
      <c r="AJ1664" s="374">
        <f>'4.  2011-2014 LRAM'!AR424*AJ1661</f>
        <v>0</v>
      </c>
      <c r="AK1664" s="374">
        <f>'4.  2011-2014 LRAM'!AS424*AK1661</f>
        <v>0</v>
      </c>
      <c r="AL1664" s="374">
        <f>'4.  2011-2014 LRAM'!AT424*AL1661</f>
        <v>0</v>
      </c>
      <c r="AM1664" s="374">
        <f>'4.  2011-2014 LRAM'!AU424*AM1661</f>
        <v>0</v>
      </c>
      <c r="AN1664" s="374">
        <f>'4.  2011-2014 LRAM'!AV424*AN1661</f>
        <v>0</v>
      </c>
      <c r="AO1664" s="374">
        <f>'4.  2011-2014 LRAM'!AW424*AO1661</f>
        <v>0</v>
      </c>
      <c r="AP1664" s="374">
        <f>'4.  2011-2014 LRAM'!AX424*AP1661</f>
        <v>0</v>
      </c>
      <c r="AQ1664" s="374">
        <f>'4.  2011-2014 LRAM'!AY424*AQ1661</f>
        <v>0</v>
      </c>
      <c r="AR1664" s="374">
        <f>'4.  2011-2014 LRAM'!AZ424*AR1661</f>
        <v>0</v>
      </c>
      <c r="AS1664" s="615">
        <f t="shared" si="3554"/>
        <v>0</v>
      </c>
    </row>
    <row r="1665" spans="2:45">
      <c r="B1665" s="321" t="s">
        <v>791</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LRAM'!AM560*AE1661</f>
        <v>0</v>
      </c>
      <c r="AF1665" s="374">
        <f>'4.  2011-2014 LRAM'!AN560*AF1661</f>
        <v>0</v>
      </c>
      <c r="AG1665" s="374">
        <f>'4.  2011-2014 LRAM'!AO560*AG1661</f>
        <v>0</v>
      </c>
      <c r="AH1665" s="374">
        <f>'4.  2011-2014 LRAM'!AP560*AH1661</f>
        <v>0</v>
      </c>
      <c r="AI1665" s="374">
        <f>'4.  2011-2014 LRAM'!AQ560*AI1661</f>
        <v>0</v>
      </c>
      <c r="AJ1665" s="374">
        <f>'4.  2011-2014 LRAM'!AR560*AJ1661</f>
        <v>0</v>
      </c>
      <c r="AK1665" s="374">
        <f>'4.  2011-2014 LRAM'!AS560*AK1661</f>
        <v>0</v>
      </c>
      <c r="AL1665" s="374">
        <f>'4.  2011-2014 LRAM'!AT560*AL1661</f>
        <v>0</v>
      </c>
      <c r="AM1665" s="374">
        <f>'4.  2011-2014 LRAM'!AU560*AM1661</f>
        <v>0</v>
      </c>
      <c r="AN1665" s="374">
        <f>'4.  2011-2014 LRAM'!AV560*AN1661</f>
        <v>0</v>
      </c>
      <c r="AO1665" s="374">
        <f>'4.  2011-2014 LRAM'!AW560*AO1661</f>
        <v>0</v>
      </c>
      <c r="AP1665" s="374">
        <f>'4.  2011-2014 LRAM'!AX560*AP1661</f>
        <v>0</v>
      </c>
      <c r="AQ1665" s="374">
        <f>'4.  2011-2014 LRAM'!AY560*AQ1661</f>
        <v>0</v>
      </c>
      <c r="AR1665" s="374">
        <f>'4.  2011-2014 LRAM'!AZ560*AR1661</f>
        <v>0</v>
      </c>
      <c r="AS1665" s="615">
        <f t="shared" si="3554"/>
        <v>0</v>
      </c>
    </row>
    <row r="1666" spans="2:45">
      <c r="B1666" s="321" t="s">
        <v>792</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555">AE218*AE1661</f>
        <v>0</v>
      </c>
      <c r="AF1666" s="374">
        <f t="shared" si="3555"/>
        <v>0</v>
      </c>
      <c r="AG1666" s="374">
        <f t="shared" si="3555"/>
        <v>0</v>
      </c>
      <c r="AH1666" s="374">
        <f t="shared" si="3555"/>
        <v>0</v>
      </c>
      <c r="AI1666" s="374">
        <f t="shared" si="3555"/>
        <v>0</v>
      </c>
      <c r="AJ1666" s="374">
        <f t="shared" si="3555"/>
        <v>0</v>
      </c>
      <c r="AK1666" s="374">
        <f t="shared" si="3555"/>
        <v>0</v>
      </c>
      <c r="AL1666" s="374">
        <f t="shared" si="3555"/>
        <v>0</v>
      </c>
      <c r="AM1666" s="374">
        <f t="shared" si="3555"/>
        <v>0</v>
      </c>
      <c r="AN1666" s="374">
        <f t="shared" si="3555"/>
        <v>0</v>
      </c>
      <c r="AO1666" s="374">
        <f t="shared" si="3555"/>
        <v>0</v>
      </c>
      <c r="AP1666" s="374">
        <f t="shared" si="3555"/>
        <v>0</v>
      </c>
      <c r="AQ1666" s="374">
        <f t="shared" si="3555"/>
        <v>0</v>
      </c>
      <c r="AR1666" s="374">
        <f t="shared" si="3555"/>
        <v>0</v>
      </c>
      <c r="AS1666" s="615">
        <f>SUM(AE1666:AR1666)</f>
        <v>0</v>
      </c>
    </row>
    <row r="1667" spans="2:45">
      <c r="B1667" s="321" t="s">
        <v>793</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556">AE408*AE1661</f>
        <v>0</v>
      </c>
      <c r="AF1667" s="374">
        <f t="shared" si="3556"/>
        <v>0</v>
      </c>
      <c r="AG1667" s="374">
        <f t="shared" si="3556"/>
        <v>0</v>
      </c>
      <c r="AH1667" s="374">
        <f t="shared" si="3556"/>
        <v>0</v>
      </c>
      <c r="AI1667" s="374">
        <f t="shared" si="3556"/>
        <v>0</v>
      </c>
      <c r="AJ1667" s="374">
        <f t="shared" si="3556"/>
        <v>0</v>
      </c>
      <c r="AK1667" s="374">
        <f t="shared" si="3556"/>
        <v>0</v>
      </c>
      <c r="AL1667" s="374">
        <f t="shared" si="3556"/>
        <v>0</v>
      </c>
      <c r="AM1667" s="374">
        <f t="shared" si="3556"/>
        <v>0</v>
      </c>
      <c r="AN1667" s="374">
        <f t="shared" si="3556"/>
        <v>0</v>
      </c>
      <c r="AO1667" s="374">
        <f t="shared" si="3556"/>
        <v>0</v>
      </c>
      <c r="AP1667" s="374">
        <f t="shared" si="3556"/>
        <v>0</v>
      </c>
      <c r="AQ1667" s="374">
        <f t="shared" si="3556"/>
        <v>0</v>
      </c>
      <c r="AR1667" s="374">
        <f t="shared" si="3556"/>
        <v>0</v>
      </c>
      <c r="AS1667" s="615">
        <f>SUM(AE1667:AR1667)</f>
        <v>0</v>
      </c>
    </row>
    <row r="1668" spans="2:45">
      <c r="B1668" s="321" t="s">
        <v>794</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557">AE598*AE1661</f>
        <v>0</v>
      </c>
      <c r="AF1668" s="374">
        <f t="shared" si="3557"/>
        <v>0</v>
      </c>
      <c r="AG1668" s="374">
        <f t="shared" si="3557"/>
        <v>0</v>
      </c>
      <c r="AH1668" s="374">
        <f t="shared" si="3557"/>
        <v>0</v>
      </c>
      <c r="AI1668" s="374">
        <f t="shared" si="3557"/>
        <v>0</v>
      </c>
      <c r="AJ1668" s="374">
        <f t="shared" si="3557"/>
        <v>0</v>
      </c>
      <c r="AK1668" s="374">
        <f t="shared" si="3557"/>
        <v>0</v>
      </c>
      <c r="AL1668" s="374">
        <f t="shared" si="3557"/>
        <v>0</v>
      </c>
      <c r="AM1668" s="374">
        <f t="shared" si="3557"/>
        <v>0</v>
      </c>
      <c r="AN1668" s="374">
        <f t="shared" si="3557"/>
        <v>0</v>
      </c>
      <c r="AO1668" s="374">
        <f t="shared" si="3557"/>
        <v>0</v>
      </c>
      <c r="AP1668" s="374">
        <f t="shared" si="3557"/>
        <v>0</v>
      </c>
      <c r="AQ1668" s="374">
        <f t="shared" si="3557"/>
        <v>0</v>
      </c>
      <c r="AR1668" s="374">
        <f t="shared" si="3557"/>
        <v>0</v>
      </c>
      <c r="AS1668" s="615">
        <f>SUM(AE1668:AR1668)</f>
        <v>0</v>
      </c>
    </row>
    <row r="1669" spans="2:45">
      <c r="B1669" s="321" t="s">
        <v>795</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558">AE788*AE1661</f>
        <v>0</v>
      </c>
      <c r="AF1669" s="374">
        <f t="shared" si="3558"/>
        <v>0</v>
      </c>
      <c r="AG1669" s="374">
        <f t="shared" si="3558"/>
        <v>0</v>
      </c>
      <c r="AH1669" s="374">
        <f t="shared" si="3558"/>
        <v>0</v>
      </c>
      <c r="AI1669" s="374">
        <f t="shared" si="3558"/>
        <v>0</v>
      </c>
      <c r="AJ1669" s="374">
        <f t="shared" si="3558"/>
        <v>0</v>
      </c>
      <c r="AK1669" s="374">
        <f t="shared" si="3558"/>
        <v>0</v>
      </c>
      <c r="AL1669" s="374">
        <f t="shared" si="3558"/>
        <v>0</v>
      </c>
      <c r="AM1669" s="374">
        <f t="shared" si="3558"/>
        <v>0</v>
      </c>
      <c r="AN1669" s="374">
        <f t="shared" si="3558"/>
        <v>0</v>
      </c>
      <c r="AO1669" s="374">
        <f t="shared" si="3558"/>
        <v>0</v>
      </c>
      <c r="AP1669" s="374">
        <f t="shared" si="3558"/>
        <v>0</v>
      </c>
      <c r="AQ1669" s="374">
        <f t="shared" si="3558"/>
        <v>0</v>
      </c>
      <c r="AR1669" s="374">
        <f t="shared" si="3558"/>
        <v>0</v>
      </c>
      <c r="AS1669" s="615">
        <f t="shared" ref="AS1669:AS1674" si="3559">SUM(AE1669:AR1669)</f>
        <v>0</v>
      </c>
    </row>
    <row r="1670" spans="2:45">
      <c r="B1670" s="321" t="s">
        <v>796</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560">AE983*AE1661</f>
        <v>0</v>
      </c>
      <c r="AF1670" s="374">
        <f t="shared" si="3560"/>
        <v>0</v>
      </c>
      <c r="AG1670" s="374">
        <f t="shared" si="3560"/>
        <v>0</v>
      </c>
      <c r="AH1670" s="374">
        <f t="shared" si="3560"/>
        <v>0</v>
      </c>
      <c r="AI1670" s="374">
        <f t="shared" si="3560"/>
        <v>0</v>
      </c>
      <c r="AJ1670" s="374">
        <f t="shared" si="3560"/>
        <v>0</v>
      </c>
      <c r="AK1670" s="374">
        <f t="shared" si="3560"/>
        <v>0</v>
      </c>
      <c r="AL1670" s="374">
        <f t="shared" si="3560"/>
        <v>0</v>
      </c>
      <c r="AM1670" s="374">
        <f t="shared" si="3560"/>
        <v>0</v>
      </c>
      <c r="AN1670" s="374">
        <f t="shared" si="3560"/>
        <v>0</v>
      </c>
      <c r="AO1670" s="374">
        <f t="shared" si="3560"/>
        <v>0</v>
      </c>
      <c r="AP1670" s="374">
        <f t="shared" si="3560"/>
        <v>0</v>
      </c>
      <c r="AQ1670" s="374">
        <f t="shared" si="3560"/>
        <v>0</v>
      </c>
      <c r="AR1670" s="374">
        <f t="shared" si="3560"/>
        <v>0</v>
      </c>
      <c r="AS1670" s="615">
        <f t="shared" si="3559"/>
        <v>0</v>
      </c>
    </row>
    <row r="1671" spans="2:45">
      <c r="B1671" s="321" t="s">
        <v>797</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561">AE1178*AE1661</f>
        <v>0</v>
      </c>
      <c r="AF1671" s="374">
        <f t="shared" si="3561"/>
        <v>0</v>
      </c>
      <c r="AG1671" s="374">
        <f t="shared" si="3561"/>
        <v>0</v>
      </c>
      <c r="AH1671" s="374">
        <f t="shared" si="3561"/>
        <v>0</v>
      </c>
      <c r="AI1671" s="374">
        <f t="shared" si="3561"/>
        <v>0</v>
      </c>
      <c r="AJ1671" s="374">
        <f t="shared" si="3561"/>
        <v>0</v>
      </c>
      <c r="AK1671" s="374">
        <f t="shared" si="3561"/>
        <v>0</v>
      </c>
      <c r="AL1671" s="374">
        <f t="shared" si="3561"/>
        <v>0</v>
      </c>
      <c r="AM1671" s="374">
        <f t="shared" si="3561"/>
        <v>0</v>
      </c>
      <c r="AN1671" s="374">
        <f t="shared" si="3561"/>
        <v>0</v>
      </c>
      <c r="AO1671" s="374">
        <f t="shared" si="3561"/>
        <v>0</v>
      </c>
      <c r="AP1671" s="374">
        <f t="shared" si="3561"/>
        <v>0</v>
      </c>
      <c r="AQ1671" s="374">
        <f t="shared" si="3561"/>
        <v>0</v>
      </c>
      <c r="AR1671" s="374">
        <f t="shared" si="3561"/>
        <v>0</v>
      </c>
      <c r="AS1671" s="615">
        <f t="shared" si="3559"/>
        <v>0</v>
      </c>
    </row>
    <row r="1672" spans="2:45">
      <c r="B1672" s="321" t="s">
        <v>798</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562">AE1373*AE1661</f>
        <v>0</v>
      </c>
      <c r="AF1672" s="374">
        <f t="shared" si="3562"/>
        <v>0</v>
      </c>
      <c r="AG1672" s="374">
        <f t="shared" si="3562"/>
        <v>0</v>
      </c>
      <c r="AH1672" s="374">
        <f t="shared" si="3562"/>
        <v>0</v>
      </c>
      <c r="AI1672" s="374">
        <f t="shared" si="3562"/>
        <v>0</v>
      </c>
      <c r="AJ1672" s="374">
        <f t="shared" si="3562"/>
        <v>0</v>
      </c>
      <c r="AK1672" s="374">
        <f t="shared" si="3562"/>
        <v>0</v>
      </c>
      <c r="AL1672" s="374">
        <f t="shared" si="3562"/>
        <v>0</v>
      </c>
      <c r="AM1672" s="374">
        <f t="shared" si="3562"/>
        <v>0</v>
      </c>
      <c r="AN1672" s="374">
        <f t="shared" si="3562"/>
        <v>0</v>
      </c>
      <c r="AO1672" s="374">
        <f t="shared" si="3562"/>
        <v>0</v>
      </c>
      <c r="AP1672" s="374">
        <f t="shared" si="3562"/>
        <v>0</v>
      </c>
      <c r="AQ1672" s="374">
        <f t="shared" si="3562"/>
        <v>0</v>
      </c>
      <c r="AR1672" s="374">
        <f t="shared" si="3562"/>
        <v>0</v>
      </c>
      <c r="AS1672" s="615">
        <f t="shared" si="3559"/>
        <v>0</v>
      </c>
    </row>
    <row r="1673" spans="2:45">
      <c r="B1673" s="321" t="s">
        <v>799</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563">AE1567*AE1661</f>
        <v>0</v>
      </c>
      <c r="AF1673" s="374">
        <f t="shared" si="3563"/>
        <v>0</v>
      </c>
      <c r="AG1673" s="374">
        <f t="shared" si="3563"/>
        <v>0</v>
      </c>
      <c r="AH1673" s="374">
        <f t="shared" si="3563"/>
        <v>0</v>
      </c>
      <c r="AI1673" s="374">
        <f t="shared" si="3563"/>
        <v>0</v>
      </c>
      <c r="AJ1673" s="374">
        <f t="shared" si="3563"/>
        <v>0</v>
      </c>
      <c r="AK1673" s="374">
        <f t="shared" si="3563"/>
        <v>0</v>
      </c>
      <c r="AL1673" s="374">
        <f t="shared" si="3563"/>
        <v>0</v>
      </c>
      <c r="AM1673" s="374">
        <f t="shared" si="3563"/>
        <v>0</v>
      </c>
      <c r="AN1673" s="374">
        <f t="shared" si="3563"/>
        <v>0</v>
      </c>
      <c r="AO1673" s="374">
        <f t="shared" si="3563"/>
        <v>0</v>
      </c>
      <c r="AP1673" s="374">
        <f t="shared" si="3563"/>
        <v>0</v>
      </c>
      <c r="AQ1673" s="374">
        <f t="shared" si="3563"/>
        <v>0</v>
      </c>
      <c r="AR1673" s="374">
        <f t="shared" si="3563"/>
        <v>0</v>
      </c>
      <c r="AS1673" s="615">
        <f t="shared" si="3559"/>
        <v>0</v>
      </c>
    </row>
    <row r="1674" spans="2:45" ht="15.75">
      <c r="B1674" s="346" t="s">
        <v>894</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564">SUM(AF1662:AF1673)</f>
        <v>0</v>
      </c>
      <c r="AG1674" s="343">
        <f t="shared" si="3564"/>
        <v>0</v>
      </c>
      <c r="AH1674" s="343">
        <f t="shared" si="3564"/>
        <v>0</v>
      </c>
      <c r="AI1674" s="343">
        <f t="shared" si="3564"/>
        <v>0</v>
      </c>
      <c r="AJ1674" s="343">
        <f t="shared" si="3564"/>
        <v>0</v>
      </c>
      <c r="AK1674" s="343">
        <f t="shared" si="3564"/>
        <v>0</v>
      </c>
      <c r="AL1674" s="343">
        <f t="shared" si="3564"/>
        <v>0</v>
      </c>
      <c r="AM1674" s="343">
        <f t="shared" si="3564"/>
        <v>0</v>
      </c>
      <c r="AN1674" s="343">
        <f t="shared" si="3564"/>
        <v>0</v>
      </c>
      <c r="AO1674" s="343">
        <f t="shared" si="3564"/>
        <v>0</v>
      </c>
      <c r="AP1674" s="343">
        <f t="shared" si="3564"/>
        <v>0</v>
      </c>
      <c r="AQ1674" s="343">
        <f t="shared" si="3564"/>
        <v>0</v>
      </c>
      <c r="AR1674" s="343">
        <f t="shared" si="3564"/>
        <v>0</v>
      </c>
      <c r="AS1674" s="403">
        <f t="shared" si="3559"/>
        <v>0</v>
      </c>
    </row>
    <row r="1675" spans="2:45" ht="15.75">
      <c r="B1675" s="346" t="s">
        <v>895</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565">AF1659*AF1661</f>
        <v>0</v>
      </c>
      <c r="AG1675" s="344">
        <f t="shared" si="3565"/>
        <v>0</v>
      </c>
      <c r="AH1675" s="344">
        <f t="shared" si="3565"/>
        <v>0</v>
      </c>
      <c r="AI1675" s="344">
        <f t="shared" si="3565"/>
        <v>0</v>
      </c>
      <c r="AJ1675" s="344">
        <f t="shared" si="3565"/>
        <v>0</v>
      </c>
      <c r="AK1675" s="344">
        <f t="shared" si="3565"/>
        <v>0</v>
      </c>
      <c r="AL1675" s="344">
        <f t="shared" si="3565"/>
        <v>0</v>
      </c>
      <c r="AM1675" s="344">
        <f t="shared" si="3565"/>
        <v>0</v>
      </c>
      <c r="AN1675" s="344">
        <f t="shared" si="3565"/>
        <v>0</v>
      </c>
      <c r="AO1675" s="344">
        <f t="shared" si="3565"/>
        <v>0</v>
      </c>
      <c r="AP1675" s="344">
        <f t="shared" si="3565"/>
        <v>0</v>
      </c>
      <c r="AQ1675" s="344">
        <f t="shared" si="3565"/>
        <v>0</v>
      </c>
      <c r="AR1675" s="344">
        <f t="shared" si="3565"/>
        <v>0</v>
      </c>
      <c r="AS1675" s="403">
        <f>SUM(AE1675:AR1675)</f>
        <v>0</v>
      </c>
    </row>
    <row r="1676" spans="2:45" ht="15.75">
      <c r="B1676" s="346" t="s">
        <v>896</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67"/>
      <c r="AF1677" s="767"/>
      <c r="AG1677" s="767"/>
      <c r="AH1677" s="767"/>
      <c r="AI1677" s="767"/>
      <c r="AJ1677" s="767"/>
      <c r="AK1677" s="767"/>
      <c r="AL1677" s="767"/>
      <c r="AM1677" s="767"/>
      <c r="AN1677" s="767"/>
      <c r="AO1677" s="767"/>
      <c r="AP1677" s="767"/>
      <c r="AQ1677" s="767"/>
      <c r="AR1677" s="767"/>
      <c r="AS1677" s="783"/>
    </row>
    <row r="1678" spans="2:45" ht="19.5" customHeight="1">
      <c r="B1678" s="364" t="s">
        <v>581</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56"/>
      <c r="C1679" s="757"/>
      <c r="D1679" s="738"/>
      <c r="E1679" s="738"/>
      <c r="F1679" s="738"/>
      <c r="G1679" s="738"/>
      <c r="H1679" s="738"/>
      <c r="I1679" s="738"/>
      <c r="J1679" s="738"/>
      <c r="K1679" s="738"/>
      <c r="L1679" s="738"/>
      <c r="M1679" s="738"/>
      <c r="N1679" s="738"/>
      <c r="O1679" s="738"/>
      <c r="P1679" s="738"/>
      <c r="Q1679" s="738"/>
      <c r="R1679" s="738"/>
      <c r="S1679" s="738"/>
      <c r="T1679" s="738"/>
      <c r="U1679" s="738"/>
      <c r="V1679" s="301"/>
      <c r="W1679" s="758"/>
      <c r="X1679" s="738"/>
      <c r="Y1679" s="738"/>
      <c r="Z1679" s="738"/>
      <c r="AA1679" s="738"/>
      <c r="AB1679" s="738"/>
      <c r="AC1679" s="738"/>
      <c r="AD1679" s="738"/>
      <c r="AE1679" s="252"/>
      <c r="AF1679" s="252"/>
      <c r="AG1679" s="252"/>
      <c r="AH1679" s="252"/>
      <c r="AI1679" s="252"/>
      <c r="AJ1679" s="252"/>
      <c r="AK1679" s="252"/>
      <c r="AL1679" s="252"/>
      <c r="AM1679" s="252"/>
      <c r="AN1679" s="252"/>
      <c r="AO1679" s="252"/>
      <c r="AP1679" s="252"/>
      <c r="AQ1679" s="252"/>
      <c r="AR1679" s="252"/>
      <c r="AS1679" s="253"/>
    </row>
    <row r="1680" spans="2:45" ht="15.75">
      <c r="B1680" s="277" t="s">
        <v>806</v>
      </c>
      <c r="C1680" s="278"/>
      <c r="D1680" s="579" t="s">
        <v>521</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36" t="s">
        <v>210</v>
      </c>
      <c r="C1681" s="938" t="s">
        <v>33</v>
      </c>
      <c r="D1681" s="281" t="s">
        <v>419</v>
      </c>
      <c r="E1681" s="947" t="s">
        <v>208</v>
      </c>
      <c r="F1681" s="948"/>
      <c r="G1681" s="948"/>
      <c r="H1681" s="948"/>
      <c r="I1681" s="948"/>
      <c r="J1681" s="948"/>
      <c r="K1681" s="948"/>
      <c r="L1681" s="948"/>
      <c r="M1681" s="948"/>
      <c r="N1681" s="948"/>
      <c r="O1681" s="948"/>
      <c r="P1681" s="949"/>
      <c r="Q1681" s="945" t="s">
        <v>212</v>
      </c>
      <c r="R1681" s="281" t="s">
        <v>420</v>
      </c>
      <c r="S1681" s="942" t="s">
        <v>211</v>
      </c>
      <c r="T1681" s="943"/>
      <c r="U1681" s="943"/>
      <c r="V1681" s="943"/>
      <c r="W1681" s="943"/>
      <c r="X1681" s="943"/>
      <c r="Y1681" s="943"/>
      <c r="Z1681" s="943"/>
      <c r="AA1681" s="943"/>
      <c r="AB1681" s="943"/>
      <c r="AC1681" s="943"/>
      <c r="AD1681" s="950"/>
      <c r="AE1681" s="942" t="s">
        <v>241</v>
      </c>
      <c r="AF1681" s="943"/>
      <c r="AG1681" s="943"/>
      <c r="AH1681" s="943"/>
      <c r="AI1681" s="943"/>
      <c r="AJ1681" s="943"/>
      <c r="AK1681" s="943"/>
      <c r="AL1681" s="943"/>
      <c r="AM1681" s="943"/>
      <c r="AN1681" s="943"/>
      <c r="AO1681" s="943"/>
      <c r="AP1681" s="943"/>
      <c r="AQ1681" s="943"/>
      <c r="AR1681" s="943"/>
      <c r="AS1681" s="944"/>
    </row>
    <row r="1682" spans="1:45" ht="65.25" customHeight="1">
      <c r="B1682" s="937"/>
      <c r="C1682" s="939"/>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46"/>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 50 TO 1,499 KW</v>
      </c>
      <c r="AH1682" s="282" t="str">
        <f>'1.  LRAMVA Summary'!$G$53</f>
        <v>GS 1,500 TO 4,999</v>
      </c>
      <c r="AI1682" s="282" t="str">
        <f>'1.  LRAMVA Summary'!$H$53</f>
        <v>Large User</v>
      </c>
      <c r="AJ1682" s="282" t="str">
        <f>'1.  LRAMVA Summary'!$I$53</f>
        <v>Unmetered Scattered Load</v>
      </c>
      <c r="AK1682" s="282" t="str">
        <f>'1.  LRAMVA Summary'!$J$53</f>
        <v>Streetlighting</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ollapsed="1">
      <c r="B1684" s="824"/>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29"/>
      <c r="AE1684" s="288" t="str">
        <f>'1.  LRAMVA Summary'!$D$54</f>
        <v>kWh</v>
      </c>
      <c r="AF1684" s="288" t="str">
        <f>'1.  LRAMVA Summary'!$E$54</f>
        <v>kWh</v>
      </c>
      <c r="AG1684" s="288" t="str">
        <f>'1.  LRAMVA Summary'!$F$54</f>
        <v>kW</v>
      </c>
      <c r="AH1684" s="288" t="str">
        <f>'1.  LRAMVA Summary'!$G$54</f>
        <v>KW</v>
      </c>
      <c r="AI1684" s="288" t="str">
        <f>'1.  LRAMVA Summary'!$H$54</f>
        <v>kW</v>
      </c>
      <c r="AJ1684" s="288" t="str">
        <f>'1.  LRAMVA Summary'!$I$54</f>
        <v>kWh</v>
      </c>
      <c r="AK1684" s="288" t="str">
        <f>'1.  LRAMVA Summary'!$J$54</f>
        <v>kW</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25" t="s">
        <v>953</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29"/>
      <c r="AE1685" s="827">
        <v>0</v>
      </c>
      <c r="AF1685" s="822">
        <v>0</v>
      </c>
      <c r="AG1685" s="822">
        <v>0</v>
      </c>
      <c r="AH1685" s="822">
        <v>0</v>
      </c>
      <c r="AI1685" s="822">
        <v>0</v>
      </c>
      <c r="AJ1685" s="822">
        <v>0</v>
      </c>
      <c r="AK1685" s="822">
        <v>0</v>
      </c>
      <c r="AL1685" s="822">
        <v>0</v>
      </c>
      <c r="AM1685" s="822">
        <v>0</v>
      </c>
      <c r="AN1685" s="822">
        <v>0</v>
      </c>
      <c r="AO1685" s="822">
        <v>0</v>
      </c>
      <c r="AP1685" s="822">
        <v>0</v>
      </c>
      <c r="AQ1685" s="822">
        <v>0</v>
      </c>
      <c r="AR1685" s="822">
        <v>0</v>
      </c>
      <c r="AS1685" s="823"/>
    </row>
    <row r="1686" spans="1:45" ht="15.75">
      <c r="B1686" s="826" t="s">
        <v>807</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0"/>
      <c r="AE1686" s="828">
        <f>HLOOKUP(AE1682,'2. LRAMVA Threshold'!$B$101:$Q$112,12,FALSE)</f>
        <v>59189000</v>
      </c>
      <c r="AF1686" s="388">
        <f>HLOOKUP(AF1682,'2. LRAMVA Threshold'!$B$101:$Q$112,12,FALSE)</f>
        <v>39036000</v>
      </c>
      <c r="AG1686" s="388">
        <f>HLOOKUP(AG1682,'2. LRAMVA Threshold'!$B$101:$Q$112,12,FALSE)</f>
        <v>697039</v>
      </c>
      <c r="AH1686" s="388">
        <f>HLOOKUP(AH1682,'2. LRAMVA Threshold'!$B$101:$Q$112,12,FALSE)</f>
        <v>0</v>
      </c>
      <c r="AI1686" s="388">
        <f>HLOOKUP(AI1682,'2. LRAMVA Threshold'!$B$101:$Q$112,12,FALSE)</f>
        <v>0</v>
      </c>
      <c r="AJ1686" s="388">
        <f>HLOOKUP(AJ1682,'2. LRAMVA Threshold'!$B$101:$Q$112,12,FALSE)</f>
        <v>0</v>
      </c>
      <c r="AK1686" s="388">
        <f>HLOOKUP(AK1682,'2. LRAMVA Threshold'!$B$101:$Q$112,12,FALSE)</f>
        <v>0</v>
      </c>
      <c r="AL1686" s="388">
        <f>HLOOKUP(AL1682,'2. LRAMVA Threshold'!$B$101:$Q$112,12,FALSE)</f>
        <v>0</v>
      </c>
      <c r="AM1686" s="388">
        <f>HLOOKUP(AM1682,'2. LRAMVA Threshold'!$B$101:$Q$112,12,FALSE)</f>
        <v>0</v>
      </c>
      <c r="AN1686" s="388">
        <f>HLOOKUP(AN1682,'2. LRAMVA Threshold'!$B$101:$Q$112,12,FALSE)</f>
        <v>0</v>
      </c>
      <c r="AO1686" s="388">
        <f>HLOOKUP(AO1682,'2. LRAMVA Threshold'!$B$101:$Q$112,12,FALSE)</f>
        <v>0</v>
      </c>
      <c r="AP1686" s="388">
        <f>HLOOKUP(AP1682,'2. LRAMVA Threshold'!$B$101:$Q$112,12,FALSE)</f>
        <v>0</v>
      </c>
      <c r="AQ1686" s="388">
        <f>HLOOKUP(AQ1682,'2. LRAMVA Threshold'!$B$101:$Q$112,12,FALSE)</f>
        <v>0</v>
      </c>
      <c r="AR1686" s="388">
        <f>HLOOKUP(AR1682,'2. LRAMVA Threshold'!$B$101:$Q$112,12,FALSE)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732</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0">
        <f>HLOOKUP(AE35,'3.  Distribution Rates'!$C$122:$P$135,14,FALSE)</f>
        <v>0</v>
      </c>
      <c r="AF1688" s="820">
        <f>HLOOKUP(AF35,'3.  Distribution Rates'!$C$122:$P$135,14,FALSE)</f>
        <v>0</v>
      </c>
      <c r="AG1688" s="338">
        <f>HLOOKUP(AG35,'3.  Distribution Rates'!$C$122:$P$135,14,FALSE)</f>
        <v>0</v>
      </c>
      <c r="AH1688" s="338">
        <f>HLOOKUP(AH35,'3.  Distribution Rates'!$C$122:$P$135,14,FALSE)</f>
        <v>0</v>
      </c>
      <c r="AI1688" s="338">
        <f>HLOOKUP(AI35,'3.  Distribution Rates'!$C$122:$P$135,14,FALSE)</f>
        <v>0</v>
      </c>
      <c r="AJ1688" s="338">
        <f>HLOOKUP(AJ35,'3.  Distribution Rates'!$C$122:$P$135,14,FALSE)</f>
        <v>0</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c r="B1689" s="321" t="s">
        <v>808</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5">
        <f>SUM(AE1689:AR1689)</f>
        <v>0</v>
      </c>
    </row>
    <row r="1690" spans="1:45">
      <c r="B1690" s="321" t="s">
        <v>809</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5">
        <f>SUM(AE1690:AR1690)</f>
        <v>0</v>
      </c>
    </row>
    <row r="1691" spans="1:45">
      <c r="B1691" s="321" t="s">
        <v>810</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LRAM'!AM424*AE1688</f>
        <v>0</v>
      </c>
      <c r="AF1691" s="374">
        <f>'4.  2011-2014 LRAM'!AN424*AF1688</f>
        <v>0</v>
      </c>
      <c r="AG1691" s="374">
        <f>'4.  2011-2014 LRAM'!AO424*AG1688</f>
        <v>0</v>
      </c>
      <c r="AH1691" s="374">
        <f>'4.  2011-2014 LRAM'!AP424*AH1688</f>
        <v>0</v>
      </c>
      <c r="AI1691" s="374">
        <f>'4.  2011-2014 LRAM'!AQ424*AI1688</f>
        <v>0</v>
      </c>
      <c r="AJ1691" s="374">
        <f>'4.  2011-2014 LRAM'!AR424*AJ1688</f>
        <v>0</v>
      </c>
      <c r="AK1691" s="374">
        <f>'4.  2011-2014 LRAM'!AS424*AK1688</f>
        <v>0</v>
      </c>
      <c r="AL1691" s="374">
        <f>'4.  2011-2014 LRAM'!AT424*AL1688</f>
        <v>0</v>
      </c>
      <c r="AM1691" s="374">
        <f>'4.  2011-2014 LRAM'!AU424*AM1688</f>
        <v>0</v>
      </c>
      <c r="AN1691" s="374">
        <f>'4.  2011-2014 LRAM'!AV424*AN1688</f>
        <v>0</v>
      </c>
      <c r="AO1691" s="374">
        <f>'4.  2011-2014 LRAM'!AW424*AO1688</f>
        <v>0</v>
      </c>
      <c r="AP1691" s="374">
        <f>'4.  2011-2014 LRAM'!AX424*AP1688</f>
        <v>0</v>
      </c>
      <c r="AQ1691" s="374">
        <f>'4.  2011-2014 LRAM'!AY424*AQ1688</f>
        <v>0</v>
      </c>
      <c r="AR1691" s="374">
        <f>'4.  2011-2014 LRAM'!AZ424*AR1688</f>
        <v>0</v>
      </c>
      <c r="AS1691" s="615">
        <f>SUM(AE1691:AR1691)</f>
        <v>0</v>
      </c>
    </row>
    <row r="1692" spans="1:45">
      <c r="B1692" s="321" t="s">
        <v>811</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LRAM'!AM561*AE1688</f>
        <v>0</v>
      </c>
      <c r="AF1692" s="374">
        <f>'4.  2011-2014 LRAM'!AN561*AF1688</f>
        <v>0</v>
      </c>
      <c r="AG1692" s="374">
        <f>'4.  2011-2014 LRAM'!AO561*AG1688</f>
        <v>0</v>
      </c>
      <c r="AH1692" s="374">
        <f>'4.  2011-2014 LRAM'!AP561*AH1688</f>
        <v>0</v>
      </c>
      <c r="AI1692" s="374">
        <f>'4.  2011-2014 LRAM'!AQ561*AI1688</f>
        <v>0</v>
      </c>
      <c r="AJ1692" s="374">
        <f>'4.  2011-2014 LRAM'!AR561*AJ1688</f>
        <v>0</v>
      </c>
      <c r="AK1692" s="374">
        <f>'4.  2011-2014 LRAM'!AS561*AK1688</f>
        <v>0</v>
      </c>
      <c r="AL1692" s="374">
        <f>'4.  2011-2014 LRAM'!AT561*AL1688</f>
        <v>0</v>
      </c>
      <c r="AM1692" s="374">
        <f>'4.  2011-2014 LRAM'!AU561*AM1688</f>
        <v>0</v>
      </c>
      <c r="AN1692" s="374">
        <f>'4.  2011-2014 LRAM'!AV561*AN1688</f>
        <v>0</v>
      </c>
      <c r="AO1692" s="374">
        <f>'4.  2011-2014 LRAM'!AW561*AO1688</f>
        <v>0</v>
      </c>
      <c r="AP1692" s="374">
        <f>'4.  2011-2014 LRAM'!AX561*AP1688</f>
        <v>0</v>
      </c>
      <c r="AQ1692" s="374">
        <f>'4.  2011-2014 LRAM'!AY561*AQ1688</f>
        <v>0</v>
      </c>
      <c r="AR1692" s="374">
        <f>'4.  2011-2014 LRAM'!AZ561*AR1688</f>
        <v>0</v>
      </c>
      <c r="AS1692" s="615">
        <f t="shared" ref="AS1692:AS1701" si="3566">SUM(AE1692:AR1692)</f>
        <v>0</v>
      </c>
    </row>
    <row r="1693" spans="1:45">
      <c r="B1693" s="321" t="s">
        <v>812</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567">AE219*AE1688</f>
        <v>0</v>
      </c>
      <c r="AF1693" s="374">
        <f t="shared" si="3567"/>
        <v>0</v>
      </c>
      <c r="AG1693" s="374">
        <f t="shared" si="3567"/>
        <v>0</v>
      </c>
      <c r="AH1693" s="374">
        <f t="shared" si="3567"/>
        <v>0</v>
      </c>
      <c r="AI1693" s="374">
        <f t="shared" si="3567"/>
        <v>0</v>
      </c>
      <c r="AJ1693" s="374">
        <f t="shared" si="3567"/>
        <v>0</v>
      </c>
      <c r="AK1693" s="374">
        <f t="shared" si="3567"/>
        <v>0</v>
      </c>
      <c r="AL1693" s="374">
        <f t="shared" si="3567"/>
        <v>0</v>
      </c>
      <c r="AM1693" s="374">
        <f t="shared" si="3567"/>
        <v>0</v>
      </c>
      <c r="AN1693" s="374">
        <f t="shared" si="3567"/>
        <v>0</v>
      </c>
      <c r="AO1693" s="374">
        <f t="shared" si="3567"/>
        <v>0</v>
      </c>
      <c r="AP1693" s="374">
        <f t="shared" si="3567"/>
        <v>0</v>
      </c>
      <c r="AQ1693" s="374">
        <f t="shared" si="3567"/>
        <v>0</v>
      </c>
      <c r="AR1693" s="374">
        <f t="shared" si="3567"/>
        <v>0</v>
      </c>
      <c r="AS1693" s="615">
        <f t="shared" si="3566"/>
        <v>0</v>
      </c>
    </row>
    <row r="1694" spans="1:45">
      <c r="B1694" s="321" t="s">
        <v>813</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568">AE409*AE1688</f>
        <v>0</v>
      </c>
      <c r="AF1694" s="374">
        <f t="shared" si="3568"/>
        <v>0</v>
      </c>
      <c r="AG1694" s="374">
        <f t="shared" si="3568"/>
        <v>0</v>
      </c>
      <c r="AH1694" s="374">
        <f t="shared" si="3568"/>
        <v>0</v>
      </c>
      <c r="AI1694" s="374">
        <f t="shared" si="3568"/>
        <v>0</v>
      </c>
      <c r="AJ1694" s="374">
        <f t="shared" si="3568"/>
        <v>0</v>
      </c>
      <c r="AK1694" s="374">
        <f t="shared" si="3568"/>
        <v>0</v>
      </c>
      <c r="AL1694" s="374">
        <f t="shared" si="3568"/>
        <v>0</v>
      </c>
      <c r="AM1694" s="374">
        <f t="shared" si="3568"/>
        <v>0</v>
      </c>
      <c r="AN1694" s="374">
        <f t="shared" si="3568"/>
        <v>0</v>
      </c>
      <c r="AO1694" s="374">
        <f t="shared" si="3568"/>
        <v>0</v>
      </c>
      <c r="AP1694" s="374">
        <f t="shared" si="3568"/>
        <v>0</v>
      </c>
      <c r="AQ1694" s="374">
        <f t="shared" si="3568"/>
        <v>0</v>
      </c>
      <c r="AR1694" s="374">
        <f t="shared" si="3568"/>
        <v>0</v>
      </c>
      <c r="AS1694" s="615">
        <f t="shared" si="3566"/>
        <v>0</v>
      </c>
    </row>
    <row r="1695" spans="1:45">
      <c r="B1695" s="321" t="s">
        <v>814</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569">AE599*AE1688</f>
        <v>0</v>
      </c>
      <c r="AF1695" s="374">
        <f t="shared" si="3569"/>
        <v>0</v>
      </c>
      <c r="AG1695" s="374">
        <f t="shared" si="3569"/>
        <v>0</v>
      </c>
      <c r="AH1695" s="374">
        <f t="shared" si="3569"/>
        <v>0</v>
      </c>
      <c r="AI1695" s="374">
        <f t="shared" si="3569"/>
        <v>0</v>
      </c>
      <c r="AJ1695" s="374">
        <f t="shared" si="3569"/>
        <v>0</v>
      </c>
      <c r="AK1695" s="374">
        <f t="shared" si="3569"/>
        <v>0</v>
      </c>
      <c r="AL1695" s="374">
        <f t="shared" si="3569"/>
        <v>0</v>
      </c>
      <c r="AM1695" s="374">
        <f t="shared" si="3569"/>
        <v>0</v>
      </c>
      <c r="AN1695" s="374">
        <f t="shared" si="3569"/>
        <v>0</v>
      </c>
      <c r="AO1695" s="374">
        <f t="shared" si="3569"/>
        <v>0</v>
      </c>
      <c r="AP1695" s="374">
        <f t="shared" si="3569"/>
        <v>0</v>
      </c>
      <c r="AQ1695" s="374">
        <f t="shared" si="3569"/>
        <v>0</v>
      </c>
      <c r="AR1695" s="374">
        <f t="shared" si="3569"/>
        <v>0</v>
      </c>
      <c r="AS1695" s="615">
        <f t="shared" si="3566"/>
        <v>0</v>
      </c>
    </row>
    <row r="1696" spans="1:45">
      <c r="B1696" s="321" t="s">
        <v>815</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570">AE789*AE1688</f>
        <v>0</v>
      </c>
      <c r="AF1696" s="374">
        <f t="shared" si="3570"/>
        <v>0</v>
      </c>
      <c r="AG1696" s="374">
        <f t="shared" si="3570"/>
        <v>0</v>
      </c>
      <c r="AH1696" s="374">
        <f t="shared" si="3570"/>
        <v>0</v>
      </c>
      <c r="AI1696" s="374">
        <f t="shared" si="3570"/>
        <v>0</v>
      </c>
      <c r="AJ1696" s="374">
        <f t="shared" si="3570"/>
        <v>0</v>
      </c>
      <c r="AK1696" s="374">
        <f t="shared" si="3570"/>
        <v>0</v>
      </c>
      <c r="AL1696" s="374">
        <f t="shared" si="3570"/>
        <v>0</v>
      </c>
      <c r="AM1696" s="374">
        <f t="shared" si="3570"/>
        <v>0</v>
      </c>
      <c r="AN1696" s="374">
        <f t="shared" si="3570"/>
        <v>0</v>
      </c>
      <c r="AO1696" s="374">
        <f t="shared" si="3570"/>
        <v>0</v>
      </c>
      <c r="AP1696" s="374">
        <f t="shared" si="3570"/>
        <v>0</v>
      </c>
      <c r="AQ1696" s="374">
        <f t="shared" si="3570"/>
        <v>0</v>
      </c>
      <c r="AR1696" s="374">
        <f t="shared" si="3570"/>
        <v>0</v>
      </c>
      <c r="AS1696" s="615">
        <f t="shared" si="3566"/>
        <v>0</v>
      </c>
    </row>
    <row r="1697" spans="2:45">
      <c r="B1697" s="321" t="s">
        <v>816</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571">AE984*AE1688</f>
        <v>0</v>
      </c>
      <c r="AF1697" s="374">
        <f t="shared" si="3571"/>
        <v>0</v>
      </c>
      <c r="AG1697" s="374">
        <f t="shared" si="3571"/>
        <v>0</v>
      </c>
      <c r="AH1697" s="374">
        <f t="shared" si="3571"/>
        <v>0</v>
      </c>
      <c r="AI1697" s="374">
        <f t="shared" si="3571"/>
        <v>0</v>
      </c>
      <c r="AJ1697" s="374">
        <f t="shared" si="3571"/>
        <v>0</v>
      </c>
      <c r="AK1697" s="374">
        <f t="shared" si="3571"/>
        <v>0</v>
      </c>
      <c r="AL1697" s="374">
        <f t="shared" si="3571"/>
        <v>0</v>
      </c>
      <c r="AM1697" s="374">
        <f t="shared" si="3571"/>
        <v>0</v>
      </c>
      <c r="AN1697" s="374">
        <f t="shared" si="3571"/>
        <v>0</v>
      </c>
      <c r="AO1697" s="374">
        <f t="shared" si="3571"/>
        <v>0</v>
      </c>
      <c r="AP1697" s="374">
        <f t="shared" si="3571"/>
        <v>0</v>
      </c>
      <c r="AQ1697" s="374">
        <f t="shared" si="3571"/>
        <v>0</v>
      </c>
      <c r="AR1697" s="374">
        <f t="shared" si="3571"/>
        <v>0</v>
      </c>
      <c r="AS1697" s="615">
        <f t="shared" si="3566"/>
        <v>0</v>
      </c>
    </row>
    <row r="1698" spans="2:45">
      <c r="B1698" s="321" t="s">
        <v>817</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572">AE1179*AE1688</f>
        <v>0</v>
      </c>
      <c r="AF1698" s="374">
        <f t="shared" si="3572"/>
        <v>0</v>
      </c>
      <c r="AG1698" s="374">
        <f t="shared" si="3572"/>
        <v>0</v>
      </c>
      <c r="AH1698" s="374">
        <f t="shared" si="3572"/>
        <v>0</v>
      </c>
      <c r="AI1698" s="374">
        <f t="shared" si="3572"/>
        <v>0</v>
      </c>
      <c r="AJ1698" s="374">
        <f t="shared" si="3572"/>
        <v>0</v>
      </c>
      <c r="AK1698" s="374">
        <f t="shared" si="3572"/>
        <v>0</v>
      </c>
      <c r="AL1698" s="374">
        <f t="shared" si="3572"/>
        <v>0</v>
      </c>
      <c r="AM1698" s="374">
        <f t="shared" si="3572"/>
        <v>0</v>
      </c>
      <c r="AN1698" s="374">
        <f t="shared" si="3572"/>
        <v>0</v>
      </c>
      <c r="AO1698" s="374">
        <f t="shared" si="3572"/>
        <v>0</v>
      </c>
      <c r="AP1698" s="374">
        <f t="shared" si="3572"/>
        <v>0</v>
      </c>
      <c r="AQ1698" s="374">
        <f t="shared" si="3572"/>
        <v>0</v>
      </c>
      <c r="AR1698" s="374">
        <f t="shared" si="3572"/>
        <v>0</v>
      </c>
      <c r="AS1698" s="615">
        <f t="shared" si="3566"/>
        <v>0</v>
      </c>
    </row>
    <row r="1699" spans="2:45">
      <c r="B1699" s="321" t="s">
        <v>818</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573">AE1374*AE1688</f>
        <v>0</v>
      </c>
      <c r="AF1699" s="374">
        <f t="shared" si="3573"/>
        <v>0</v>
      </c>
      <c r="AG1699" s="374">
        <f t="shared" si="3573"/>
        <v>0</v>
      </c>
      <c r="AH1699" s="374">
        <f t="shared" si="3573"/>
        <v>0</v>
      </c>
      <c r="AI1699" s="374">
        <f t="shared" si="3573"/>
        <v>0</v>
      </c>
      <c r="AJ1699" s="374">
        <f t="shared" si="3573"/>
        <v>0</v>
      </c>
      <c r="AK1699" s="374">
        <f t="shared" si="3573"/>
        <v>0</v>
      </c>
      <c r="AL1699" s="374">
        <f t="shared" si="3573"/>
        <v>0</v>
      </c>
      <c r="AM1699" s="374">
        <f t="shared" si="3573"/>
        <v>0</v>
      </c>
      <c r="AN1699" s="374">
        <f t="shared" si="3573"/>
        <v>0</v>
      </c>
      <c r="AO1699" s="374">
        <f t="shared" si="3573"/>
        <v>0</v>
      </c>
      <c r="AP1699" s="374">
        <f t="shared" si="3573"/>
        <v>0</v>
      </c>
      <c r="AQ1699" s="374">
        <f t="shared" si="3573"/>
        <v>0</v>
      </c>
      <c r="AR1699" s="374">
        <f t="shared" si="3573"/>
        <v>0</v>
      </c>
      <c r="AS1699" s="615">
        <f t="shared" si="3566"/>
        <v>0</v>
      </c>
    </row>
    <row r="1700" spans="2:45">
      <c r="B1700" s="321" t="s">
        <v>819</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574">AE1568*AE1688</f>
        <v>0</v>
      </c>
      <c r="AF1700" s="374">
        <f t="shared" si="3574"/>
        <v>0</v>
      </c>
      <c r="AG1700" s="374">
        <f t="shared" si="3574"/>
        <v>0</v>
      </c>
      <c r="AH1700" s="374">
        <f t="shared" si="3574"/>
        <v>0</v>
      </c>
      <c r="AI1700" s="374">
        <f t="shared" si="3574"/>
        <v>0</v>
      </c>
      <c r="AJ1700" s="374">
        <f t="shared" si="3574"/>
        <v>0</v>
      </c>
      <c r="AK1700" s="374">
        <f t="shared" si="3574"/>
        <v>0</v>
      </c>
      <c r="AL1700" s="374">
        <f t="shared" si="3574"/>
        <v>0</v>
      </c>
      <c r="AM1700" s="374">
        <f t="shared" si="3574"/>
        <v>0</v>
      </c>
      <c r="AN1700" s="374">
        <f t="shared" si="3574"/>
        <v>0</v>
      </c>
      <c r="AO1700" s="374">
        <f t="shared" si="3574"/>
        <v>0</v>
      </c>
      <c r="AP1700" s="374">
        <f t="shared" si="3574"/>
        <v>0</v>
      </c>
      <c r="AQ1700" s="374">
        <f t="shared" si="3574"/>
        <v>0</v>
      </c>
      <c r="AR1700" s="374">
        <f t="shared" si="3574"/>
        <v>0</v>
      </c>
      <c r="AS1700" s="615">
        <f t="shared" si="3566"/>
        <v>0</v>
      </c>
    </row>
    <row r="1701" spans="2:45" ht="15.75">
      <c r="B1701" s="346" t="s">
        <v>897</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575">SUM(AF1689:AF1700)</f>
        <v>0</v>
      </c>
      <c r="AG1701" s="343">
        <f t="shared" si="3575"/>
        <v>0</v>
      </c>
      <c r="AH1701" s="343">
        <f t="shared" si="3575"/>
        <v>0</v>
      </c>
      <c r="AI1701" s="343">
        <f t="shared" si="3575"/>
        <v>0</v>
      </c>
      <c r="AJ1701" s="343">
        <f t="shared" si="3575"/>
        <v>0</v>
      </c>
      <c r="AK1701" s="343">
        <f t="shared" si="3575"/>
        <v>0</v>
      </c>
      <c r="AL1701" s="343">
        <f t="shared" si="3575"/>
        <v>0</v>
      </c>
      <c r="AM1701" s="343">
        <f t="shared" si="3575"/>
        <v>0</v>
      </c>
      <c r="AN1701" s="343">
        <f t="shared" si="3575"/>
        <v>0</v>
      </c>
      <c r="AO1701" s="343">
        <f t="shared" si="3575"/>
        <v>0</v>
      </c>
      <c r="AP1701" s="343">
        <f t="shared" si="3575"/>
        <v>0</v>
      </c>
      <c r="AQ1701" s="343">
        <f t="shared" si="3575"/>
        <v>0</v>
      </c>
      <c r="AR1701" s="343">
        <f t="shared" si="3575"/>
        <v>0</v>
      </c>
      <c r="AS1701" s="403">
        <f t="shared" si="3566"/>
        <v>0</v>
      </c>
    </row>
    <row r="1702" spans="2:45" ht="15.75">
      <c r="B1702" s="346" t="s">
        <v>898</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576">AF1686*AF1688</f>
        <v>0</v>
      </c>
      <c r="AG1702" s="344">
        <f t="shared" si="3576"/>
        <v>0</v>
      </c>
      <c r="AH1702" s="344">
        <f t="shared" si="3576"/>
        <v>0</v>
      </c>
      <c r="AI1702" s="344">
        <f t="shared" si="3576"/>
        <v>0</v>
      </c>
      <c r="AJ1702" s="344">
        <f t="shared" si="3576"/>
        <v>0</v>
      </c>
      <c r="AK1702" s="344">
        <f t="shared" si="3576"/>
        <v>0</v>
      </c>
      <c r="AL1702" s="344">
        <f t="shared" si="3576"/>
        <v>0</v>
      </c>
      <c r="AM1702" s="344">
        <f t="shared" si="3576"/>
        <v>0</v>
      </c>
      <c r="AN1702" s="344">
        <f t="shared" si="3576"/>
        <v>0</v>
      </c>
      <c r="AO1702" s="344">
        <f t="shared" si="3576"/>
        <v>0</v>
      </c>
      <c r="AP1702" s="344">
        <f t="shared" si="3576"/>
        <v>0</v>
      </c>
      <c r="AQ1702" s="344">
        <f t="shared" si="3576"/>
        <v>0</v>
      </c>
      <c r="AR1702" s="344">
        <f t="shared" si="3576"/>
        <v>0</v>
      </c>
      <c r="AS1702" s="403">
        <f>SUM(AE1702:AR1702)</f>
        <v>0</v>
      </c>
    </row>
    <row r="1703" spans="2:45" ht="15.75">
      <c r="B1703" s="346" t="s">
        <v>899</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3" location="'5.  2015-2027 LRAM'!A1" display="Return to top"/>
    <hyperlink ref="D988" location="'5.  2015-2020 LRAM'!A1" display="Return to top"/>
    <hyperlink ref="B1182"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3" location="'5.  2015-2020 LRAM'!A1" display="Return to top"/>
    <hyperlink ref="D1377" location="'5.  2015-2020 LRAM'!A1" display="Return to top"/>
    <hyperlink ref="D1600" location="'5.  2015-2020 LRAM'!A1" display="Return to top"/>
    <hyperlink ref="D1626" location="'5.  2015-2020 LRAM'!A1" display="Return to top"/>
    <hyperlink ref="D1653" location="'5.  2015-2020 LRAM'!A1" display="Return to top"/>
    <hyperlink ref="D1680" location="'5.  2015-2020 LRAM'!A1" display="Return to top"/>
    <hyperlink ref="D1574"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93"/>
  <sheetViews>
    <sheetView topLeftCell="A58" zoomScale="80" zoomScaleNormal="80" workbookViewId="0">
      <selection activeCell="J120" sqref="J120"/>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170</v>
      </c>
      <c r="C4" s="124"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546</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500</v>
      </c>
      <c r="C8" s="960" t="s">
        <v>643</v>
      </c>
      <c r="D8" s="960"/>
      <c r="E8" s="960"/>
      <c r="F8" s="960"/>
      <c r="G8" s="960"/>
      <c r="H8" s="960"/>
      <c r="I8" s="960"/>
      <c r="J8" s="960"/>
      <c r="K8" s="960"/>
      <c r="L8" s="960"/>
      <c r="M8" s="960"/>
      <c r="N8" s="960"/>
      <c r="O8" s="960"/>
      <c r="P8" s="960"/>
      <c r="Q8" s="960"/>
      <c r="R8" s="960"/>
      <c r="S8" s="960"/>
      <c r="T8" s="103"/>
      <c r="U8" s="103"/>
      <c r="V8" s="103"/>
      <c r="W8" s="103"/>
    </row>
    <row r="9" spans="1:28" s="9" customFormat="1" ht="47.1" customHeight="1">
      <c r="B9" s="55"/>
      <c r="C9" s="910" t="s">
        <v>654</v>
      </c>
      <c r="D9" s="910"/>
      <c r="E9" s="910"/>
      <c r="F9" s="910"/>
      <c r="G9" s="910"/>
      <c r="H9" s="910"/>
      <c r="I9" s="910"/>
      <c r="J9" s="910"/>
      <c r="K9" s="910"/>
      <c r="L9" s="910"/>
      <c r="M9" s="910"/>
      <c r="N9" s="910"/>
      <c r="O9" s="910"/>
      <c r="P9" s="910"/>
      <c r="Q9" s="910"/>
      <c r="R9" s="910"/>
      <c r="S9" s="910"/>
      <c r="T9" s="103"/>
      <c r="U9" s="103"/>
      <c r="V9" s="103"/>
      <c r="W9" s="103"/>
    </row>
    <row r="10" spans="1:28" s="9" customFormat="1" ht="38.1" customHeight="1">
      <c r="B10" s="86"/>
      <c r="C10" s="930" t="s">
        <v>655</v>
      </c>
      <c r="D10" s="910"/>
      <c r="E10" s="910"/>
      <c r="F10" s="910"/>
      <c r="G10" s="910"/>
      <c r="H10" s="910"/>
      <c r="I10" s="910"/>
      <c r="J10" s="910"/>
      <c r="K10" s="910"/>
      <c r="L10" s="910"/>
      <c r="M10" s="910"/>
      <c r="N10" s="910"/>
      <c r="O10" s="910"/>
      <c r="P10" s="910"/>
      <c r="Q10" s="910"/>
      <c r="R10" s="910"/>
      <c r="S10" s="910"/>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9" t="s">
        <v>234</v>
      </c>
      <c r="C12" s="959"/>
      <c r="D12" s="178"/>
      <c r="E12" s="179" t="s">
        <v>235</v>
      </c>
      <c r="F12" s="51"/>
      <c r="G12" s="51"/>
      <c r="H12" s="44"/>
      <c r="I12" s="51"/>
      <c r="K12" s="581" t="s">
        <v>530</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467</v>
      </c>
      <c r="D14" s="200"/>
      <c r="E14" s="201" t="s">
        <v>62</v>
      </c>
      <c r="F14" s="201" t="s">
        <v>489</v>
      </c>
      <c r="G14" s="201" t="s">
        <v>63</v>
      </c>
      <c r="H14" s="201" t="s">
        <v>64</v>
      </c>
      <c r="I14" s="201" t="str">
        <f>'1.  LRAMVA Summary'!D53</f>
        <v>Residential</v>
      </c>
      <c r="J14" s="201" t="str">
        <f>'1.  LRAMVA Summary'!E53</f>
        <v>GS&lt;50 kW</v>
      </c>
      <c r="K14" s="201" t="str">
        <f>'1.  LRAMVA Summary'!F53</f>
        <v>GS 50 TO 1,499 KW</v>
      </c>
      <c r="L14" s="201" t="str">
        <f>'1.  LRAMVA Summary'!G53</f>
        <v>GS 1,500 TO 4,999</v>
      </c>
      <c r="M14" s="201" t="str">
        <f>'1.  LRAMVA Summary'!H53</f>
        <v>Large User</v>
      </c>
      <c r="N14" s="201" t="str">
        <f>'1.  LRAMVA Summary'!I53</f>
        <v>Unmetered Scattered Load</v>
      </c>
      <c r="O14" s="201" t="str">
        <f>'1.  LRAMVA Summary'!J53</f>
        <v>Streetlighting</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456</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422</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177</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177</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177</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175</v>
      </c>
      <c r="C33" s="210">
        <v>1.0999999999999999E-2</v>
      </c>
      <c r="D33" s="203"/>
      <c r="E33" s="211">
        <v>41000</v>
      </c>
      <c r="F33" s="211" t="s">
        <v>177</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176</v>
      </c>
      <c r="C34" s="210">
        <v>1.0999999999999999E-2</v>
      </c>
      <c r="D34" s="203"/>
      <c r="E34" s="211">
        <v>41030</v>
      </c>
      <c r="F34" s="211" t="s">
        <v>177</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177</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177</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177</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177</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177</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177</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177</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3">
        <v>1.4999999999999999E-2</v>
      </c>
      <c r="D42" s="203"/>
      <c r="E42" s="213" t="s">
        <v>457</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423</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178</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178</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9">
        <v>2.4500000000000001E-2</v>
      </c>
      <c r="D47" s="203"/>
      <c r="E47" s="211">
        <v>41334</v>
      </c>
      <c r="F47" s="211" t="s">
        <v>178</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9">
        <v>2.18E-2</v>
      </c>
      <c r="D48" s="203"/>
      <c r="E48" s="211">
        <v>41365</v>
      </c>
      <c r="F48" s="211" t="s">
        <v>178</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9">
        <v>2.18E-2</v>
      </c>
      <c r="D49" s="203"/>
      <c r="E49" s="211">
        <v>41395</v>
      </c>
      <c r="F49" s="211" t="s">
        <v>178</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9">
        <v>2.18E-2</v>
      </c>
      <c r="D50" s="203"/>
      <c r="E50" s="211">
        <v>41426</v>
      </c>
      <c r="F50" s="211" t="s">
        <v>178</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9">
        <v>2.18E-2</v>
      </c>
      <c r="D51" s="203"/>
      <c r="E51" s="211">
        <v>41456</v>
      </c>
      <c r="F51" s="211" t="s">
        <v>178</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9">
        <v>2.18E-2</v>
      </c>
      <c r="D52" s="203"/>
      <c r="E52" s="211">
        <v>41487</v>
      </c>
      <c r="F52" s="211" t="s">
        <v>178</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9">
        <v>5.7000000000000002E-3</v>
      </c>
      <c r="D53" s="203"/>
      <c r="E53" s="211">
        <v>41518</v>
      </c>
      <c r="F53" s="211" t="s">
        <v>178</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232" t="s">
        <v>92</v>
      </c>
      <c r="C54" s="729">
        <v>5.7000000000000002E-3</v>
      </c>
      <c r="D54" s="203"/>
      <c r="E54" s="211">
        <v>41548</v>
      </c>
      <c r="F54" s="211" t="s">
        <v>178</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681</v>
      </c>
      <c r="C55" s="729">
        <v>5.7000000000000002E-3</v>
      </c>
      <c r="D55" s="203"/>
      <c r="E55" s="211">
        <v>41579</v>
      </c>
      <c r="F55" s="211" t="s">
        <v>178</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682</v>
      </c>
      <c r="C56" s="729">
        <v>5.7000000000000002E-3</v>
      </c>
      <c r="D56" s="203"/>
      <c r="E56" s="211">
        <v>41609</v>
      </c>
      <c r="F56" s="211" t="s">
        <v>178</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683</v>
      </c>
      <c r="C57" s="230">
        <v>5.7000000000000002E-3</v>
      </c>
      <c r="D57" s="203"/>
      <c r="E57" s="213" t="s">
        <v>458</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32" t="s">
        <v>684</v>
      </c>
      <c r="C58" s="233">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685</v>
      </c>
      <c r="C59" s="230">
        <v>5.7000000000000002E-3</v>
      </c>
      <c r="D59" s="203"/>
      <c r="E59" s="222" t="s">
        <v>424</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686</v>
      </c>
      <c r="C60" s="230">
        <v>1.0200000000000001E-2</v>
      </c>
      <c r="D60" s="203"/>
      <c r="E60" s="211">
        <v>41640</v>
      </c>
      <c r="F60" s="211" t="s">
        <v>179</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687</v>
      </c>
      <c r="C61" s="230">
        <v>2.1999999999999999E-2</v>
      </c>
      <c r="E61" s="211">
        <v>41671</v>
      </c>
      <c r="F61" s="211" t="s">
        <v>179</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688</v>
      </c>
      <c r="C62" s="230">
        <v>2.1999999999999999E-2</v>
      </c>
      <c r="E62" s="211">
        <v>41699</v>
      </c>
      <c r="F62" s="211" t="s">
        <v>179</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799"/>
      <c r="C63" s="799"/>
      <c r="E63" s="211">
        <v>41730</v>
      </c>
      <c r="F63" s="211" t="s">
        <v>179</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181</v>
      </c>
      <c r="C64" s="799"/>
      <c r="E64" s="211">
        <v>41760</v>
      </c>
      <c r="F64" s="211" t="s">
        <v>179</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799"/>
      <c r="E65" s="211">
        <v>41791</v>
      </c>
      <c r="F65" s="211" t="s">
        <v>179</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799"/>
      <c r="C66" s="799"/>
      <c r="E66" s="211">
        <v>41821</v>
      </c>
      <c r="F66" s="211" t="s">
        <v>179</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99"/>
      <c r="C67" s="799"/>
      <c r="E67" s="211">
        <v>41852</v>
      </c>
      <c r="F67" s="211" t="s">
        <v>179</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99"/>
      <c r="C68" s="799"/>
      <c r="E68" s="211">
        <v>41883</v>
      </c>
      <c r="F68" s="211" t="s">
        <v>179</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99"/>
      <c r="C69" s="799"/>
      <c r="E69" s="211">
        <v>41913</v>
      </c>
      <c r="F69" s="211" t="s">
        <v>179</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99"/>
      <c r="C70" s="799"/>
      <c r="E70" s="211">
        <v>41944</v>
      </c>
      <c r="F70" s="211" t="s">
        <v>179</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99"/>
      <c r="C71" s="799"/>
      <c r="E71" s="211">
        <v>41974</v>
      </c>
      <c r="F71" s="211" t="s">
        <v>179</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799"/>
      <c r="C72" s="799"/>
      <c r="E72" s="213" t="s">
        <v>459</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799"/>
      <c r="C73" s="799"/>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9"/>
      <c r="C74" s="799"/>
      <c r="E74" s="222" t="s">
        <v>425</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799"/>
      <c r="C75" s="799"/>
      <c r="E75" s="211">
        <v>42005</v>
      </c>
      <c r="F75" s="211" t="s">
        <v>180</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99"/>
      <c r="C76" s="799"/>
      <c r="E76" s="211">
        <v>42036</v>
      </c>
      <c r="F76" s="211" t="s">
        <v>180</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99"/>
      <c r="C77" s="799"/>
      <c r="E77" s="211">
        <v>42064</v>
      </c>
      <c r="F77" s="211" t="s">
        <v>180</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99"/>
      <c r="C78" s="799"/>
      <c r="E78" s="211">
        <v>42095</v>
      </c>
      <c r="F78" s="211" t="s">
        <v>180</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799"/>
      <c r="C79" s="799"/>
      <c r="E79" s="211">
        <v>42125</v>
      </c>
      <c r="F79" s="211" t="s">
        <v>180</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799"/>
      <c r="C80" s="799"/>
      <c r="E80" s="211">
        <v>42156</v>
      </c>
      <c r="F80" s="211" t="s">
        <v>180</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799"/>
      <c r="C81" s="799"/>
      <c r="E81" s="211">
        <v>42186</v>
      </c>
      <c r="F81" s="211" t="s">
        <v>180</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799"/>
      <c r="C82" s="799"/>
      <c r="E82" s="211">
        <v>42217</v>
      </c>
      <c r="F82" s="211" t="s">
        <v>180</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180</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180</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180</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180</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460</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426</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182</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182</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182</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182</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182</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182</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182</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182</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182</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182</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182</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461</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427</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183</v>
      </c>
      <c r="G106" s="212" t="s">
        <v>65</v>
      </c>
      <c r="H106" s="237">
        <f t="shared" ref="H106:H107" si="48">$C$39/12</f>
        <v>9.1666666666666665E-4</v>
      </c>
      <c r="I106" s="227">
        <f>(SUM('1.  LRAMVA Summary'!D$55:D$72)+SUM('1.  LRAMVA Summary'!D$73:D$74)*(MONTH($E106)-1)/12)*$H106</f>
        <v>109.3559883013889</v>
      </c>
      <c r="J106" s="227">
        <f>(SUM('1.  LRAMVA Summary'!E$55:E$72)+SUM('1.  LRAMVA Summary'!E$73:E$74)*(MONTH($E106)-1)/12)*$H106</f>
        <v>22.43215817064063</v>
      </c>
      <c r="K106" s="227">
        <f>(SUM('1.  LRAMVA Summary'!F$55:F$72)+SUM('1.  LRAMVA Summary'!F$73:F$74)*(MONTH($E106)-1)/12)*$H106</f>
        <v>-40.334012556750011</v>
      </c>
      <c r="L106" s="227">
        <f>(SUM('1.  LRAMVA Summary'!G$55:G$72)+SUM('1.  LRAMVA Summary'!G$73:G$74)*(MONTH($E106)-1)/12)*$H106</f>
        <v>11.269871242180834</v>
      </c>
      <c r="M106" s="227">
        <f>(SUM('1.  LRAMVA Summary'!H$55:H$72)+SUM('1.  LRAMVA Summary'!H$73:H$74)*(MONTH($E106)-1)/12)*$H106</f>
        <v>10.065383103911667</v>
      </c>
      <c r="N106" s="227">
        <f>(SUM('1.  LRAMVA Summary'!I$55:I$72)+SUM('1.  LRAMVA Summary'!I$73:I$74)*(MONTH($E106)-1)/12)*$H106</f>
        <v>0</v>
      </c>
      <c r="O106" s="227">
        <f>(SUM('1.  LRAMVA Summary'!J$55:J$72)+SUM('1.  LRAMVA Summary'!J$73:J$74)*(MONTH($E106)-1)/12)*$H106</f>
        <v>8.914487650749999</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121.70387591212202</v>
      </c>
    </row>
    <row r="107" spans="2:23" s="9" customFormat="1">
      <c r="B107" s="66"/>
      <c r="E107" s="211">
        <v>42795</v>
      </c>
      <c r="F107" s="211" t="s">
        <v>183</v>
      </c>
      <c r="G107" s="212" t="s">
        <v>65</v>
      </c>
      <c r="H107" s="237">
        <f t="shared" si="48"/>
        <v>9.1666666666666665E-4</v>
      </c>
      <c r="I107" s="227">
        <f>(SUM('1.  LRAMVA Summary'!D$55:D$72)+SUM('1.  LRAMVA Summary'!D$73:D$74)*(MONTH($E107)-1)/12)*$H107</f>
        <v>218.71197660277781</v>
      </c>
      <c r="J107" s="227">
        <f>(SUM('1.  LRAMVA Summary'!E$55:E$72)+SUM('1.  LRAMVA Summary'!E$73:E$74)*(MONTH($E107)-1)/12)*$H107</f>
        <v>44.86431634128126</v>
      </c>
      <c r="K107" s="227">
        <f>(SUM('1.  LRAMVA Summary'!F$55:F$72)+SUM('1.  LRAMVA Summary'!F$73:F$74)*(MONTH($E107)-1)/12)*$H107</f>
        <v>-80.668025113500022</v>
      </c>
      <c r="L107" s="227">
        <f>(SUM('1.  LRAMVA Summary'!G$55:G$72)+SUM('1.  LRAMVA Summary'!G$73:G$74)*(MONTH($E107)-1)/12)*$H107</f>
        <v>22.539742484361668</v>
      </c>
      <c r="M107" s="227">
        <f>(SUM('1.  LRAMVA Summary'!H$55:H$72)+SUM('1.  LRAMVA Summary'!H$73:H$74)*(MONTH($E107)-1)/12)*$H107</f>
        <v>20.130766207823335</v>
      </c>
      <c r="N107" s="227">
        <f>(SUM('1.  LRAMVA Summary'!I$55:I$72)+SUM('1.  LRAMVA Summary'!I$73:I$74)*(MONTH($E107)-1)/12)*$H107</f>
        <v>0</v>
      </c>
      <c r="O107" s="227">
        <f>(SUM('1.  LRAMVA Summary'!J$55:J$72)+SUM('1.  LRAMVA Summary'!J$73:J$74)*(MONTH($E107)-1)/12)*$H107</f>
        <v>17.828975301499998</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243.40775182424403</v>
      </c>
    </row>
    <row r="108" spans="2:23" s="8" customFormat="1">
      <c r="B108" s="66"/>
      <c r="C108" s="9"/>
      <c r="E108" s="211">
        <v>42826</v>
      </c>
      <c r="F108" s="211" t="s">
        <v>183</v>
      </c>
      <c r="G108" s="212" t="s">
        <v>66</v>
      </c>
      <c r="H108" s="237">
        <f>$C$40/12</f>
        <v>9.1666666666666665E-4</v>
      </c>
      <c r="I108" s="227">
        <f>(SUM('1.  LRAMVA Summary'!D$55:D$72)+SUM('1.  LRAMVA Summary'!D$73:D$74)*(MONTH($E108)-1)/12)*$H108</f>
        <v>328.06796490416673</v>
      </c>
      <c r="J108" s="227">
        <f>(SUM('1.  LRAMVA Summary'!E$55:E$72)+SUM('1.  LRAMVA Summary'!E$73:E$74)*(MONTH($E108)-1)/12)*$H108</f>
        <v>67.296474511921886</v>
      </c>
      <c r="K108" s="227">
        <f>(SUM('1.  LRAMVA Summary'!F$55:F$72)+SUM('1.  LRAMVA Summary'!F$73:F$74)*(MONTH($E108)-1)/12)*$H108</f>
        <v>-121.00203767025003</v>
      </c>
      <c r="L108" s="227">
        <f>(SUM('1.  LRAMVA Summary'!G$55:G$72)+SUM('1.  LRAMVA Summary'!G$73:G$74)*(MONTH($E108)-1)/12)*$H108</f>
        <v>33.809613726542501</v>
      </c>
      <c r="M108" s="227">
        <f>(SUM('1.  LRAMVA Summary'!H$55:H$72)+SUM('1.  LRAMVA Summary'!H$73:H$74)*(MONTH($E108)-1)/12)*$H108</f>
        <v>30.196149311735002</v>
      </c>
      <c r="N108" s="227">
        <f>(SUM('1.  LRAMVA Summary'!I$55:I$72)+SUM('1.  LRAMVA Summary'!I$73:I$74)*(MONTH($E108)-1)/12)*$H108</f>
        <v>0</v>
      </c>
      <c r="O108" s="227">
        <f>(SUM('1.  LRAMVA Summary'!J$55:J$72)+SUM('1.  LRAMVA Summary'!J$73:J$74)*(MONTH($E108)-1)/12)*$H108</f>
        <v>26.743462952249995</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365.11162773636607</v>
      </c>
    </row>
    <row r="109" spans="2:23" s="9" customFormat="1">
      <c r="B109" s="66"/>
      <c r="E109" s="211">
        <v>42856</v>
      </c>
      <c r="F109" s="211" t="s">
        <v>183</v>
      </c>
      <c r="G109" s="212" t="s">
        <v>66</v>
      </c>
      <c r="H109" s="237">
        <f t="shared" ref="H109:H110" si="50">$C$40/12</f>
        <v>9.1666666666666665E-4</v>
      </c>
      <c r="I109" s="227">
        <f>(SUM('1.  LRAMVA Summary'!D$55:D$72)+SUM('1.  LRAMVA Summary'!D$73:D$74)*(MONTH($E109)-1)/12)*$H109</f>
        <v>437.42395320555562</v>
      </c>
      <c r="J109" s="227">
        <f>(SUM('1.  LRAMVA Summary'!E$55:E$72)+SUM('1.  LRAMVA Summary'!E$73:E$74)*(MONTH($E109)-1)/12)*$H109</f>
        <v>89.72863268256252</v>
      </c>
      <c r="K109" s="227">
        <f>(SUM('1.  LRAMVA Summary'!F$55:F$72)+SUM('1.  LRAMVA Summary'!F$73:F$74)*(MONTH($E109)-1)/12)*$H109</f>
        <v>-161.33605022700004</v>
      </c>
      <c r="L109" s="227">
        <f>(SUM('1.  LRAMVA Summary'!G$55:G$72)+SUM('1.  LRAMVA Summary'!G$73:G$74)*(MONTH($E109)-1)/12)*$H109</f>
        <v>45.079484968723335</v>
      </c>
      <c r="M109" s="227">
        <f>(SUM('1.  LRAMVA Summary'!H$55:H$72)+SUM('1.  LRAMVA Summary'!H$73:H$74)*(MONTH($E109)-1)/12)*$H109</f>
        <v>40.26153241564667</v>
      </c>
      <c r="N109" s="227">
        <f>(SUM('1.  LRAMVA Summary'!I$55:I$72)+SUM('1.  LRAMVA Summary'!I$73:I$74)*(MONTH($E109)-1)/12)*$H109</f>
        <v>0</v>
      </c>
      <c r="O109" s="227">
        <f>(SUM('1.  LRAMVA Summary'!J$55:J$72)+SUM('1.  LRAMVA Summary'!J$73:J$74)*(MONTH($E109)-1)/12)*$H109</f>
        <v>35.657950602999996</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486.81550364848806</v>
      </c>
    </row>
    <row r="110" spans="2:23" s="235" customFormat="1">
      <c r="B110" s="66"/>
      <c r="C110" s="9"/>
      <c r="E110" s="211">
        <v>42887</v>
      </c>
      <c r="F110" s="211" t="s">
        <v>183</v>
      </c>
      <c r="G110" s="212" t="s">
        <v>66</v>
      </c>
      <c r="H110" s="237">
        <f t="shared" si="50"/>
        <v>9.1666666666666665E-4</v>
      </c>
      <c r="I110" s="227">
        <f>(SUM('1.  LRAMVA Summary'!D$55:D$72)+SUM('1.  LRAMVA Summary'!D$73:D$74)*(MONTH($E110)-1)/12)*$H110</f>
        <v>546.77994150694451</v>
      </c>
      <c r="J110" s="227">
        <f>(SUM('1.  LRAMVA Summary'!E$55:E$72)+SUM('1.  LRAMVA Summary'!E$73:E$74)*(MONTH($E110)-1)/12)*$H110</f>
        <v>112.16079085320317</v>
      </c>
      <c r="K110" s="227">
        <f>(SUM('1.  LRAMVA Summary'!F$55:F$72)+SUM('1.  LRAMVA Summary'!F$73:F$74)*(MONTH($E110)-1)/12)*$H110</f>
        <v>-201.67006278375004</v>
      </c>
      <c r="L110" s="227">
        <f>(SUM('1.  LRAMVA Summary'!G$55:G$72)+SUM('1.  LRAMVA Summary'!G$73:G$74)*(MONTH($E110)-1)/12)*$H110</f>
        <v>56.349356210904176</v>
      </c>
      <c r="M110" s="227">
        <f>(SUM('1.  LRAMVA Summary'!H$55:H$72)+SUM('1.  LRAMVA Summary'!H$73:H$74)*(MONTH($E110)-1)/12)*$H110</f>
        <v>50.326915519558334</v>
      </c>
      <c r="N110" s="227">
        <f>(SUM('1.  LRAMVA Summary'!I$55:I$72)+SUM('1.  LRAMVA Summary'!I$73:I$74)*(MONTH($E110)-1)/12)*$H110</f>
        <v>0</v>
      </c>
      <c r="O110" s="227">
        <f>(SUM('1.  LRAMVA Summary'!J$55:J$72)+SUM('1.  LRAMVA Summary'!J$73:J$74)*(MONTH($E110)-1)/12)*$H110</f>
        <v>44.572438253750001</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608.5193795606101</v>
      </c>
    </row>
    <row r="111" spans="2:23" s="9" customFormat="1">
      <c r="B111" s="66"/>
      <c r="E111" s="211">
        <v>42917</v>
      </c>
      <c r="F111" s="211" t="s">
        <v>183</v>
      </c>
      <c r="G111" s="212" t="s">
        <v>68</v>
      </c>
      <c r="H111" s="237">
        <f>$C$41/12</f>
        <v>9.1666666666666665E-4</v>
      </c>
      <c r="I111" s="227">
        <f>(SUM('1.  LRAMVA Summary'!D$55:D$72)+SUM('1.  LRAMVA Summary'!D$73:D$74)*(MONTH($E111)-1)/12)*$H111</f>
        <v>656.13592980833346</v>
      </c>
      <c r="J111" s="227">
        <f>(SUM('1.  LRAMVA Summary'!E$55:E$72)+SUM('1.  LRAMVA Summary'!E$73:E$74)*(MONTH($E111)-1)/12)*$H111</f>
        <v>134.59294902384377</v>
      </c>
      <c r="K111" s="227">
        <f>(SUM('1.  LRAMVA Summary'!F$55:F$72)+SUM('1.  LRAMVA Summary'!F$73:F$74)*(MONTH($E111)-1)/12)*$H111</f>
        <v>-242.00407534050007</v>
      </c>
      <c r="L111" s="227">
        <f>(SUM('1.  LRAMVA Summary'!G$55:G$72)+SUM('1.  LRAMVA Summary'!G$73:G$74)*(MONTH($E111)-1)/12)*$H111</f>
        <v>67.619227453085003</v>
      </c>
      <c r="M111" s="227">
        <f>(SUM('1.  LRAMVA Summary'!H$55:H$72)+SUM('1.  LRAMVA Summary'!H$73:H$74)*(MONTH($E111)-1)/12)*$H111</f>
        <v>60.392298623470005</v>
      </c>
      <c r="N111" s="227">
        <f>(SUM('1.  LRAMVA Summary'!I$55:I$72)+SUM('1.  LRAMVA Summary'!I$73:I$74)*(MONTH($E111)-1)/12)*$H111</f>
        <v>0</v>
      </c>
      <c r="O111" s="227">
        <f>(SUM('1.  LRAMVA Summary'!J$55:J$72)+SUM('1.  LRAMVA Summary'!J$73:J$74)*(MONTH($E111)-1)/12)*$H111</f>
        <v>53.486925904499991</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730.22325547273215</v>
      </c>
    </row>
    <row r="112" spans="2:23" s="9" customFormat="1">
      <c r="B112" s="66"/>
      <c r="E112" s="211">
        <v>42948</v>
      </c>
      <c r="F112" s="211" t="s">
        <v>183</v>
      </c>
      <c r="G112" s="212" t="s">
        <v>68</v>
      </c>
      <c r="H112" s="237">
        <f t="shared" ref="H112:H113" si="51">$C$41/12</f>
        <v>9.1666666666666665E-4</v>
      </c>
      <c r="I112" s="227">
        <f>(SUM('1.  LRAMVA Summary'!D$55:D$72)+SUM('1.  LRAMVA Summary'!D$73:D$74)*(MONTH($E112)-1)/12)*$H112</f>
        <v>765.49191810972229</v>
      </c>
      <c r="J112" s="227">
        <f>(SUM('1.  LRAMVA Summary'!E$55:E$72)+SUM('1.  LRAMVA Summary'!E$73:E$74)*(MONTH($E112)-1)/12)*$H112</f>
        <v>157.02510719448441</v>
      </c>
      <c r="K112" s="227">
        <f>(SUM('1.  LRAMVA Summary'!F$55:F$72)+SUM('1.  LRAMVA Summary'!F$73:F$74)*(MONTH($E112)-1)/12)*$H112</f>
        <v>-282.33808789725003</v>
      </c>
      <c r="L112" s="227">
        <f>(SUM('1.  LRAMVA Summary'!G$55:G$72)+SUM('1.  LRAMVA Summary'!G$73:G$74)*(MONTH($E112)-1)/12)*$H112</f>
        <v>78.889098695265844</v>
      </c>
      <c r="M112" s="227">
        <f>(SUM('1.  LRAMVA Summary'!H$55:H$72)+SUM('1.  LRAMVA Summary'!H$73:H$74)*(MONTH($E112)-1)/12)*$H112</f>
        <v>70.457681727381683</v>
      </c>
      <c r="N112" s="227">
        <f>(SUM('1.  LRAMVA Summary'!I$55:I$72)+SUM('1.  LRAMVA Summary'!I$73:I$74)*(MONTH($E112)-1)/12)*$H112</f>
        <v>0</v>
      </c>
      <c r="O112" s="227">
        <f>(SUM('1.  LRAMVA Summary'!J$55:J$72)+SUM('1.  LRAMVA Summary'!J$73:J$74)*(MONTH($E112)-1)/12)*$H112</f>
        <v>62.401413555249988</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851.92713138485419</v>
      </c>
    </row>
    <row r="113" spans="2:23" s="9" customFormat="1">
      <c r="B113" s="66"/>
      <c r="E113" s="211">
        <v>42979</v>
      </c>
      <c r="F113" s="211" t="s">
        <v>183</v>
      </c>
      <c r="G113" s="212" t="s">
        <v>68</v>
      </c>
      <c r="H113" s="237">
        <f t="shared" si="51"/>
        <v>9.1666666666666665E-4</v>
      </c>
      <c r="I113" s="227">
        <f>(SUM('1.  LRAMVA Summary'!D$55:D$72)+SUM('1.  LRAMVA Summary'!D$73:D$74)*(MONTH($E113)-1)/12)*$H113</f>
        <v>874.84790641111124</v>
      </c>
      <c r="J113" s="227">
        <f>(SUM('1.  LRAMVA Summary'!E$55:E$72)+SUM('1.  LRAMVA Summary'!E$73:E$74)*(MONTH($E113)-1)/12)*$H113</f>
        <v>179.45726536512504</v>
      </c>
      <c r="K113" s="227">
        <f>(SUM('1.  LRAMVA Summary'!F$55:F$72)+SUM('1.  LRAMVA Summary'!F$73:F$74)*(MONTH($E113)-1)/12)*$H113</f>
        <v>-322.67210045400009</v>
      </c>
      <c r="L113" s="227">
        <f>(SUM('1.  LRAMVA Summary'!G$55:G$72)+SUM('1.  LRAMVA Summary'!G$73:G$74)*(MONTH($E113)-1)/12)*$H113</f>
        <v>90.15896993744667</v>
      </c>
      <c r="M113" s="227">
        <f>(SUM('1.  LRAMVA Summary'!H$55:H$72)+SUM('1.  LRAMVA Summary'!H$73:H$74)*(MONTH($E113)-1)/12)*$H113</f>
        <v>80.52306483129334</v>
      </c>
      <c r="N113" s="227">
        <f>(SUM('1.  LRAMVA Summary'!I$55:I$72)+SUM('1.  LRAMVA Summary'!I$73:I$74)*(MONTH($E113)-1)/12)*$H113</f>
        <v>0</v>
      </c>
      <c r="O113" s="227">
        <f>(SUM('1.  LRAMVA Summary'!J$55:J$72)+SUM('1.  LRAMVA Summary'!J$73:J$74)*(MONTH($E113)-1)/12)*$H113</f>
        <v>71.315901205999992</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973.63100729697612</v>
      </c>
    </row>
    <row r="114" spans="2:23" s="9" customFormat="1">
      <c r="B114" s="66"/>
      <c r="E114" s="211">
        <v>43009</v>
      </c>
      <c r="F114" s="211" t="s">
        <v>183</v>
      </c>
      <c r="G114" s="212" t="s">
        <v>69</v>
      </c>
      <c r="H114" s="237">
        <f>$C$42/12</f>
        <v>1.25E-3</v>
      </c>
      <c r="I114" s="227">
        <f>(SUM('1.  LRAMVA Summary'!D$55:D$72)+SUM('1.  LRAMVA Summary'!D$73:D$74)*(MONTH($E114)-1)/12)*$H114</f>
        <v>1342.0962200625002</v>
      </c>
      <c r="J114" s="227">
        <f>(SUM('1.  LRAMVA Summary'!E$55:E$72)+SUM('1.  LRAMVA Summary'!E$73:E$74)*(MONTH($E114)-1)/12)*$H114</f>
        <v>275.30375936695322</v>
      </c>
      <c r="K114" s="227">
        <f>(SUM('1.  LRAMVA Summary'!F$55:F$72)+SUM('1.  LRAMVA Summary'!F$73:F$74)*(MONTH($E114)-1)/12)*$H114</f>
        <v>-495.00833592375017</v>
      </c>
      <c r="L114" s="227">
        <f>(SUM('1.  LRAMVA Summary'!G$55:G$72)+SUM('1.  LRAMVA Summary'!G$73:G$74)*(MONTH($E114)-1)/12)*$H114</f>
        <v>138.31205615403752</v>
      </c>
      <c r="M114" s="227">
        <f>(SUM('1.  LRAMVA Summary'!H$55:H$72)+SUM('1.  LRAMVA Summary'!H$73:H$74)*(MONTH($E114)-1)/12)*$H114</f>
        <v>123.52970172982501</v>
      </c>
      <c r="N114" s="227">
        <f>(SUM('1.  LRAMVA Summary'!I$55:I$72)+SUM('1.  LRAMVA Summary'!I$73:I$74)*(MONTH($E114)-1)/12)*$H114</f>
        <v>0</v>
      </c>
      <c r="O114" s="227">
        <f>(SUM('1.  LRAMVA Summary'!J$55:J$72)+SUM('1.  LRAMVA Summary'!J$73:J$74)*(MONTH($E114)-1)/12)*$H114</f>
        <v>109.40507571374999</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1493.6384771033158</v>
      </c>
    </row>
    <row r="115" spans="2:23" s="9" customFormat="1">
      <c r="B115" s="236"/>
      <c r="C115" s="8"/>
      <c r="E115" s="211">
        <v>43040</v>
      </c>
      <c r="F115" s="211" t="s">
        <v>183</v>
      </c>
      <c r="G115" s="212" t="s">
        <v>69</v>
      </c>
      <c r="H115" s="237">
        <f t="shared" ref="H115:H116" si="52">$C$42/12</f>
        <v>1.25E-3</v>
      </c>
      <c r="I115" s="227">
        <f>(SUM('1.  LRAMVA Summary'!D$55:D$72)+SUM('1.  LRAMVA Summary'!D$73:D$74)*(MONTH($E115)-1)/12)*$H115</f>
        <v>1491.218022291667</v>
      </c>
      <c r="J115" s="227">
        <f>(SUM('1.  LRAMVA Summary'!E$55:E$72)+SUM('1.  LRAMVA Summary'!E$73:E$74)*(MONTH($E115)-1)/12)*$H115</f>
        <v>305.8930659632814</v>
      </c>
      <c r="K115" s="227">
        <f>(SUM('1.  LRAMVA Summary'!F$55:F$72)+SUM('1.  LRAMVA Summary'!F$73:F$74)*(MONTH($E115)-1)/12)*$H115</f>
        <v>-550.00926213750017</v>
      </c>
      <c r="L115" s="227">
        <f>(SUM('1.  LRAMVA Summary'!G$55:G$72)+SUM('1.  LRAMVA Summary'!G$73:G$74)*(MONTH($E115)-1)/12)*$H115</f>
        <v>153.68006239337504</v>
      </c>
      <c r="M115" s="227">
        <f>(SUM('1.  LRAMVA Summary'!H$55:H$72)+SUM('1.  LRAMVA Summary'!H$73:H$74)*(MONTH($E115)-1)/12)*$H115</f>
        <v>137.25522414425001</v>
      </c>
      <c r="N115" s="227">
        <f>(SUM('1.  LRAMVA Summary'!I$55:I$72)+SUM('1.  LRAMVA Summary'!I$73:I$74)*(MONTH($E115)-1)/12)*$H115</f>
        <v>0</v>
      </c>
      <c r="O115" s="227">
        <f>(SUM('1.  LRAMVA Summary'!J$55:J$72)+SUM('1.  LRAMVA Summary'!J$73:J$74)*(MONTH($E115)-1)/12)*$H115</f>
        <v>121.5611952375</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1659.5983078925731</v>
      </c>
    </row>
    <row r="116" spans="2:23" s="9" customFormat="1">
      <c r="B116" s="66"/>
      <c r="E116" s="211">
        <v>43070</v>
      </c>
      <c r="F116" s="211" t="s">
        <v>183</v>
      </c>
      <c r="G116" s="212" t="s">
        <v>69</v>
      </c>
      <c r="H116" s="237">
        <f t="shared" si="52"/>
        <v>1.25E-3</v>
      </c>
      <c r="I116" s="227">
        <f>(SUM('1.  LRAMVA Summary'!D$55:D$72)+SUM('1.  LRAMVA Summary'!D$73:D$74)*(MONTH($E116)-1)/12)*$H116</f>
        <v>1640.3398245208336</v>
      </c>
      <c r="J116" s="227">
        <f>(SUM('1.  LRAMVA Summary'!E$55:E$72)+SUM('1.  LRAMVA Summary'!E$73:E$74)*(MONTH($E116)-1)/12)*$H116</f>
        <v>336.48237255960942</v>
      </c>
      <c r="K116" s="227">
        <f>(SUM('1.  LRAMVA Summary'!F$55:F$72)+SUM('1.  LRAMVA Summary'!F$73:F$74)*(MONTH($E116)-1)/12)*$H116</f>
        <v>-605.01018835125024</v>
      </c>
      <c r="L116" s="227">
        <f>(SUM('1.  LRAMVA Summary'!G$55:G$72)+SUM('1.  LRAMVA Summary'!G$73:G$74)*(MONTH($E116)-1)/12)*$H116</f>
        <v>169.0480686327125</v>
      </c>
      <c r="M116" s="227">
        <f>(SUM('1.  LRAMVA Summary'!H$55:H$72)+SUM('1.  LRAMVA Summary'!H$73:H$74)*(MONTH($E116)-1)/12)*$H116</f>
        <v>150.98074655867501</v>
      </c>
      <c r="N116" s="227">
        <f>(SUM('1.  LRAMVA Summary'!I$55:I$72)+SUM('1.  LRAMVA Summary'!I$73:I$74)*(MONTH($E116)-1)/12)*$H116</f>
        <v>0</v>
      </c>
      <c r="O116" s="227">
        <f>(SUM('1.  LRAMVA Summary'!J$55:J$72)+SUM('1.  LRAMVA Summary'!J$73:J$74)*(MONTH($E116)-1)/12)*$H116</f>
        <v>133.71731476125001</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1825.5581386818303</v>
      </c>
    </row>
    <row r="117" spans="2:23" s="9" customFormat="1" ht="15.75" thickBot="1">
      <c r="B117" s="234"/>
      <c r="C117" s="235"/>
      <c r="E117" s="213" t="s">
        <v>462</v>
      </c>
      <c r="F117" s="213"/>
      <c r="G117" s="214"/>
      <c r="H117" s="215"/>
      <c r="I117" s="216">
        <f>SUM(I104:I116)</f>
        <v>8410.4696457250011</v>
      </c>
      <c r="J117" s="216">
        <f>SUM(J104:J116)</f>
        <v>1725.2368920329068</v>
      </c>
      <c r="K117" s="216">
        <f t="shared" ref="K117:O117" si="53">SUM(K104:K116)</f>
        <v>-3102.0522384555006</v>
      </c>
      <c r="L117" s="216">
        <f t="shared" si="53"/>
        <v>866.75555189863508</v>
      </c>
      <c r="M117" s="216">
        <f t="shared" si="53"/>
        <v>774.11946417357012</v>
      </c>
      <c r="N117" s="216">
        <f t="shared" si="53"/>
        <v>0</v>
      </c>
      <c r="O117" s="216">
        <f t="shared" si="53"/>
        <v>685.60514113949989</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9360.1344565141117</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428</v>
      </c>
      <c r="F119" s="222"/>
      <c r="G119" s="223"/>
      <c r="H119" s="224"/>
      <c r="I119" s="225">
        <f>I117+I118</f>
        <v>8410.4696457250011</v>
      </c>
      <c r="J119" s="225">
        <f t="shared" ref="J119" si="55">J117+J118</f>
        <v>1725.2368920329068</v>
      </c>
      <c r="K119" s="225">
        <f t="shared" ref="K119" si="56">K117+K118</f>
        <v>-3102.0522384555006</v>
      </c>
      <c r="L119" s="225">
        <f t="shared" ref="L119" si="57">L117+L118</f>
        <v>866.75555189863508</v>
      </c>
      <c r="M119" s="225">
        <f t="shared" ref="M119" si="58">M117+M118</f>
        <v>774.11946417357012</v>
      </c>
      <c r="N119" s="225">
        <f t="shared" ref="N119" si="59">N117+N118</f>
        <v>0</v>
      </c>
      <c r="O119" s="225">
        <f t="shared" ref="O119:V119" si="60">O117+O118</f>
        <v>685.60514113949989</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9360.1344565141117</v>
      </c>
    </row>
    <row r="120" spans="2:23" s="9" customFormat="1">
      <c r="B120" s="66"/>
      <c r="E120" s="211">
        <v>43101</v>
      </c>
      <c r="F120" s="211" t="s">
        <v>184</v>
      </c>
      <c r="G120" s="212" t="s">
        <v>65</v>
      </c>
      <c r="H120" s="237">
        <f>$C$43/12</f>
        <v>1.25E-3</v>
      </c>
      <c r="I120" s="227">
        <f>(SUM('1.  LRAMVA Summary'!D$55:D$75)+SUM('1.  LRAMVA Summary'!D$76:D$77)*(MONTH($E120)-1)/12)*$H120</f>
        <v>1789.4616267500003</v>
      </c>
      <c r="J120" s="227">
        <f>(SUM('1.  LRAMVA Summary'!E$55:E$75)+SUM('1.  LRAMVA Summary'!E$76:E$77)*(MONTH($E120)-1)/12)*$H120</f>
        <v>367.0716791559376</v>
      </c>
      <c r="K120" s="227">
        <f>(SUM('1.  LRAMVA Summary'!F$55:F$75)+SUM('1.  LRAMVA Summary'!F$76:F$77)*(MONTH($E120)-1)/12)*$H120</f>
        <v>-660.01111456500018</v>
      </c>
      <c r="L120" s="227">
        <f>(SUM('1.  LRAMVA Summary'!G$55:G$75)+SUM('1.  LRAMVA Summary'!G$76:G$77)*(MONTH($E120)-1)/12)*$H120</f>
        <v>184.41607487205002</v>
      </c>
      <c r="M120" s="227">
        <f>(SUM('1.  LRAMVA Summary'!H$55:H$75)+SUM('1.  LRAMVA Summary'!H$76:H$77)*(MONTH($E120)-1)/12)*$H120</f>
        <v>164.70626897310001</v>
      </c>
      <c r="N120" s="227">
        <f>(SUM('1.  LRAMVA Summary'!I$55:I$75)+SUM('1.  LRAMVA Summary'!I$76:I$77)*(MONTH($E120)-1)/12)*$H120</f>
        <v>0</v>
      </c>
      <c r="O120" s="227">
        <f>(SUM('1.  LRAMVA Summary'!J$55:J$75)+SUM('1.  LRAMVA Summary'!J$76:J$77)*(MONTH($E120)-1)/12)*$H120</f>
        <v>145.873434285</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1991.517969471088</v>
      </c>
    </row>
    <row r="121" spans="2:23" s="9" customFormat="1">
      <c r="B121" s="66"/>
      <c r="E121" s="211">
        <v>43132</v>
      </c>
      <c r="F121" s="211" t="s">
        <v>184</v>
      </c>
      <c r="G121" s="212" t="s">
        <v>65</v>
      </c>
      <c r="H121" s="237">
        <f t="shared" ref="H121:H122" si="62">$C$43/12</f>
        <v>1.25E-3</v>
      </c>
      <c r="I121" s="227">
        <f>(SUM('1.  LRAMVA Summary'!D$55:D$75)+SUM('1.  LRAMVA Summary'!D$76:D$77)*(MONTH($E121)-1)/12)*$H121</f>
        <v>1883.7843856562504</v>
      </c>
      <c r="J121" s="227">
        <f>(SUM('1.  LRAMVA Summary'!E$55:E$75)+SUM('1.  LRAMVA Summary'!E$76:E$77)*(MONTH($E121)-1)/12)*$H121</f>
        <v>405.86495346046883</v>
      </c>
      <c r="K121" s="227">
        <f>(SUM('1.  LRAMVA Summary'!F$55:F$75)+SUM('1.  LRAMVA Summary'!F$76:F$77)*(MONTH($E121)-1)/12)*$H121</f>
        <v>-756.75895464301266</v>
      </c>
      <c r="L121" s="227">
        <f>(SUM('1.  LRAMVA Summary'!G$55:G$75)+SUM('1.  LRAMVA Summary'!G$76:G$77)*(MONTH($E121)-1)/12)*$H121</f>
        <v>204.39794744277501</v>
      </c>
      <c r="M121" s="227">
        <f>(SUM('1.  LRAMVA Summary'!H$55:H$75)+SUM('1.  LRAMVA Summary'!H$76:H$77)*(MONTH($E121)-1)/12)*$H121</f>
        <v>179.98325000010001</v>
      </c>
      <c r="N121" s="227">
        <f>(SUM('1.  LRAMVA Summary'!I$55:I$75)+SUM('1.  LRAMVA Summary'!I$76:I$77)*(MONTH($E121)-1)/12)*$H121</f>
        <v>0</v>
      </c>
      <c r="O121" s="227">
        <f>(SUM('1.  LRAMVA Summary'!J$55:J$75)+SUM('1.  LRAMVA Summary'!J$76:J$77)*(MONTH($E121)-1)/12)*$H121</f>
        <v>169.1417802325</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2086.4133621490814</v>
      </c>
    </row>
    <row r="122" spans="2:23" s="9" customFormat="1">
      <c r="B122" s="66"/>
      <c r="E122" s="211">
        <v>43160</v>
      </c>
      <c r="F122" s="211" t="s">
        <v>184</v>
      </c>
      <c r="G122" s="212" t="s">
        <v>65</v>
      </c>
      <c r="H122" s="237">
        <f t="shared" si="62"/>
        <v>1.25E-3</v>
      </c>
      <c r="I122" s="227">
        <f>(SUM('1.  LRAMVA Summary'!D$55:D$75)+SUM('1.  LRAMVA Summary'!D$76:D$77)*(MONTH($E122)-1)/12)*$H122</f>
        <v>1978.1071445625003</v>
      </c>
      <c r="J122" s="227">
        <f>(SUM('1.  LRAMVA Summary'!E$55:E$75)+SUM('1.  LRAMVA Summary'!E$76:E$77)*(MONTH($E122)-1)/12)*$H122</f>
        <v>444.65822776500011</v>
      </c>
      <c r="K122" s="227">
        <f>(SUM('1.  LRAMVA Summary'!F$55:F$75)+SUM('1.  LRAMVA Summary'!F$76:F$77)*(MONTH($E122)-1)/12)*$H122</f>
        <v>-853.50679472102524</v>
      </c>
      <c r="L122" s="227">
        <f>(SUM('1.  LRAMVA Summary'!G$55:G$75)+SUM('1.  LRAMVA Summary'!G$76:G$77)*(MONTH($E122)-1)/12)*$H122</f>
        <v>224.37982001349999</v>
      </c>
      <c r="M122" s="227">
        <f>(SUM('1.  LRAMVA Summary'!H$55:H$75)+SUM('1.  LRAMVA Summary'!H$76:H$77)*(MONTH($E122)-1)/12)*$H122</f>
        <v>195.26023102710002</v>
      </c>
      <c r="N122" s="227">
        <f>(SUM('1.  LRAMVA Summary'!I$55:I$75)+SUM('1.  LRAMVA Summary'!I$76:I$77)*(MONTH($E122)-1)/12)*$H122</f>
        <v>0</v>
      </c>
      <c r="O122" s="227">
        <f>(SUM('1.  LRAMVA Summary'!J$55:J$75)+SUM('1.  LRAMVA Summary'!J$76:J$77)*(MONTH($E122)-1)/12)*$H122</f>
        <v>192.41012617999996</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2181.3087548270751</v>
      </c>
    </row>
    <row r="123" spans="2:23" s="8" customFormat="1">
      <c r="B123" s="66"/>
      <c r="C123" s="9"/>
      <c r="E123" s="211">
        <v>43191</v>
      </c>
      <c r="F123" s="211" t="s">
        <v>184</v>
      </c>
      <c r="G123" s="212" t="s">
        <v>66</v>
      </c>
      <c r="H123" s="237">
        <f>$C$44/12</f>
        <v>1.575E-3</v>
      </c>
      <c r="I123" s="227">
        <f>(SUM('1.  LRAMVA Summary'!D$55:D$75)+SUM('1.  LRAMVA Summary'!D$76:D$77)*(MONTH($E123)-1)/12)*$H123</f>
        <v>2611.2616783706258</v>
      </c>
      <c r="J123" s="227">
        <f>(SUM('1.  LRAMVA Summary'!E$55:E$75)+SUM('1.  LRAMVA Summary'!E$76:E$77)*(MONTH($E123)-1)/12)*$H123</f>
        <v>609.14889260760947</v>
      </c>
      <c r="K123" s="227">
        <f>(SUM('1.  LRAMVA Summary'!F$55:F$75)+SUM('1.  LRAMVA Summary'!F$76:F$77)*(MONTH($E123)-1)/12)*$H123</f>
        <v>-1197.3208398467875</v>
      </c>
      <c r="L123" s="227">
        <f>(SUM('1.  LRAMVA Summary'!G$55:G$75)+SUM('1.  LRAMVA Summary'!G$76:G$77)*(MONTH($E123)-1)/12)*$H123</f>
        <v>307.89573265612347</v>
      </c>
      <c r="M123" s="227">
        <f>(SUM('1.  LRAMVA Summary'!H$55:H$75)+SUM('1.  LRAMVA Summary'!H$76:H$77)*(MONTH($E123)-1)/12)*$H123</f>
        <v>265.27688718816603</v>
      </c>
      <c r="N123" s="227">
        <f>(SUM('1.  LRAMVA Summary'!I$55:I$75)+SUM('1.  LRAMVA Summary'!I$76:I$77)*(MONTH($E123)-1)/12)*$H123</f>
        <v>0</v>
      </c>
      <c r="O123" s="227">
        <f>(SUM('1.  LRAMVA Summary'!J$55:J$75)+SUM('1.  LRAMVA Summary'!J$76:J$77)*(MONTH($E123)-1)/12)*$H123</f>
        <v>271.75487488064999</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2868.0172258563866</v>
      </c>
    </row>
    <row r="124" spans="2:23" s="9" customFormat="1">
      <c r="B124" s="66"/>
      <c r="E124" s="211">
        <v>43221</v>
      </c>
      <c r="F124" s="211" t="s">
        <v>184</v>
      </c>
      <c r="G124" s="212" t="s">
        <v>66</v>
      </c>
      <c r="H124" s="237">
        <f t="shared" ref="H124:H125" si="64">$C$44/12</f>
        <v>1.575E-3</v>
      </c>
      <c r="I124" s="227">
        <f>(SUM('1.  LRAMVA Summary'!D$55:D$75)+SUM('1.  LRAMVA Summary'!D$76:D$77)*(MONTH($E124)-1)/12)*$H124</f>
        <v>2730.1083545925003</v>
      </c>
      <c r="J124" s="227">
        <f>(SUM('1.  LRAMVA Summary'!E$55:E$75)+SUM('1.  LRAMVA Summary'!E$76:E$77)*(MONTH($E124)-1)/12)*$H124</f>
        <v>658.02841823131882</v>
      </c>
      <c r="K124" s="227">
        <f>(SUM('1.  LRAMVA Summary'!F$55:F$75)+SUM('1.  LRAMVA Summary'!F$76:F$77)*(MONTH($E124)-1)/12)*$H124</f>
        <v>-1319.2231183450833</v>
      </c>
      <c r="L124" s="227">
        <f>(SUM('1.  LRAMVA Summary'!G$55:G$75)+SUM('1.  LRAMVA Summary'!G$76:G$77)*(MONTH($E124)-1)/12)*$H124</f>
        <v>333.07289209523702</v>
      </c>
      <c r="M124" s="227">
        <f>(SUM('1.  LRAMVA Summary'!H$55:H$75)+SUM('1.  LRAMVA Summary'!H$76:H$77)*(MONTH($E124)-1)/12)*$H124</f>
        <v>284.52588328218604</v>
      </c>
      <c r="N124" s="227">
        <f>(SUM('1.  LRAMVA Summary'!I$55:I$75)+SUM('1.  LRAMVA Summary'!I$76:I$77)*(MONTH($E124)-1)/12)*$H124</f>
        <v>0</v>
      </c>
      <c r="O124" s="227">
        <f>(SUM('1.  LRAMVA Summary'!J$55:J$75)+SUM('1.  LRAMVA Summary'!J$76:J$77)*(MONTH($E124)-1)/12)*$H124</f>
        <v>301.07299077449994</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2987.585420630659</v>
      </c>
    </row>
    <row r="125" spans="2:23" s="235" customFormat="1">
      <c r="B125" s="66"/>
      <c r="C125" s="9"/>
      <c r="E125" s="211">
        <v>43252</v>
      </c>
      <c r="F125" s="211" t="s">
        <v>184</v>
      </c>
      <c r="G125" s="212" t="s">
        <v>66</v>
      </c>
      <c r="H125" s="237">
        <f t="shared" si="64"/>
        <v>1.575E-3</v>
      </c>
      <c r="I125" s="227">
        <f>(SUM('1.  LRAMVA Summary'!D$55:D$75)+SUM('1.  LRAMVA Summary'!D$76:D$77)*(MONTH($E125)-1)/12)*$H125</f>
        <v>2848.9550308143753</v>
      </c>
      <c r="J125" s="227">
        <f>(SUM('1.  LRAMVA Summary'!E$55:E$75)+SUM('1.  LRAMVA Summary'!E$76:E$77)*(MONTH($E125)-1)/12)*$H125</f>
        <v>706.90794385502829</v>
      </c>
      <c r="K125" s="227">
        <f>(SUM('1.  LRAMVA Summary'!F$55:F$75)+SUM('1.  LRAMVA Summary'!F$76:F$77)*(MONTH($E125)-1)/12)*$H125</f>
        <v>-1441.1253968433789</v>
      </c>
      <c r="L125" s="227">
        <f>(SUM('1.  LRAMVA Summary'!G$55:G$75)+SUM('1.  LRAMVA Summary'!G$76:G$77)*(MONTH($E125)-1)/12)*$H125</f>
        <v>358.25005153435052</v>
      </c>
      <c r="M125" s="227">
        <f>(SUM('1.  LRAMVA Summary'!H$55:H$75)+SUM('1.  LRAMVA Summary'!H$76:H$77)*(MONTH($E125)-1)/12)*$H125</f>
        <v>303.774879376206</v>
      </c>
      <c r="N125" s="227">
        <f>(SUM('1.  LRAMVA Summary'!I$55:I$75)+SUM('1.  LRAMVA Summary'!I$76:I$77)*(MONTH($E125)-1)/12)*$H125</f>
        <v>0</v>
      </c>
      <c r="O125" s="227">
        <f>(SUM('1.  LRAMVA Summary'!J$55:J$75)+SUM('1.  LRAMVA Summary'!J$76:J$77)*(MONTH($E125)-1)/12)*$H125</f>
        <v>330.39110666834995</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3107.1536154049313</v>
      </c>
    </row>
    <row r="126" spans="2:23" s="9" customFormat="1">
      <c r="B126" s="66"/>
      <c r="E126" s="211">
        <v>43282</v>
      </c>
      <c r="F126" s="211" t="s">
        <v>184</v>
      </c>
      <c r="G126" s="212" t="s">
        <v>68</v>
      </c>
      <c r="H126" s="237">
        <f>$C$45/12</f>
        <v>1.575E-3</v>
      </c>
      <c r="I126" s="227">
        <f>(SUM('1.  LRAMVA Summary'!D$55:D$75)+SUM('1.  LRAMVA Summary'!D$76:D$77)*(MONTH($E126)-1)/12)*$H126</f>
        <v>2967.8017070362503</v>
      </c>
      <c r="J126" s="227">
        <f>(SUM('1.  LRAMVA Summary'!E$55:E$75)+SUM('1.  LRAMVA Summary'!E$76:E$77)*(MONTH($E126)-1)/12)*$H126</f>
        <v>755.78746947873765</v>
      </c>
      <c r="K126" s="227">
        <f>(SUM('1.  LRAMVA Summary'!F$55:F$75)+SUM('1.  LRAMVA Summary'!F$76:F$77)*(MONTH($E126)-1)/12)*$H126</f>
        <v>-1563.0276753416749</v>
      </c>
      <c r="L126" s="227">
        <f>(SUM('1.  LRAMVA Summary'!G$55:G$75)+SUM('1.  LRAMVA Summary'!G$76:G$77)*(MONTH($E126)-1)/12)*$H126</f>
        <v>383.42721097346396</v>
      </c>
      <c r="M126" s="227">
        <f>(SUM('1.  LRAMVA Summary'!H$55:H$75)+SUM('1.  LRAMVA Summary'!H$76:H$77)*(MONTH($E126)-1)/12)*$H126</f>
        <v>323.02387547022602</v>
      </c>
      <c r="N126" s="227">
        <f>(SUM('1.  LRAMVA Summary'!I$55:I$75)+SUM('1.  LRAMVA Summary'!I$76:I$77)*(MONTH($E126)-1)/12)*$H126</f>
        <v>0</v>
      </c>
      <c r="O126" s="227">
        <f>(SUM('1.  LRAMVA Summary'!J$55:J$75)+SUM('1.  LRAMVA Summary'!J$76:J$77)*(MONTH($E126)-1)/12)*$H126</f>
        <v>359.70922256219995</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3226.7218101792032</v>
      </c>
    </row>
    <row r="127" spans="2:23" s="9" customFormat="1">
      <c r="B127" s="66"/>
      <c r="E127" s="211">
        <v>43313</v>
      </c>
      <c r="F127" s="211" t="s">
        <v>184</v>
      </c>
      <c r="G127" s="212" t="s">
        <v>68</v>
      </c>
      <c r="H127" s="237">
        <f t="shared" ref="H127:H128" si="65">$C$45/12</f>
        <v>1.575E-3</v>
      </c>
      <c r="I127" s="227">
        <f>(SUM('1.  LRAMVA Summary'!D$55:D$75)+SUM('1.  LRAMVA Summary'!D$76:D$77)*(MONTH($E127)-1)/12)*$H127</f>
        <v>3086.6483832581252</v>
      </c>
      <c r="J127" s="227">
        <f>(SUM('1.  LRAMVA Summary'!E$55:E$75)+SUM('1.  LRAMVA Summary'!E$76:E$77)*(MONTH($E127)-1)/12)*$H127</f>
        <v>804.666995102447</v>
      </c>
      <c r="K127" s="227">
        <f>(SUM('1.  LRAMVA Summary'!F$55:F$75)+SUM('1.  LRAMVA Summary'!F$76:F$77)*(MONTH($E127)-1)/12)*$H127</f>
        <v>-1684.9299538399705</v>
      </c>
      <c r="L127" s="227">
        <f>(SUM('1.  LRAMVA Summary'!G$55:G$75)+SUM('1.  LRAMVA Summary'!G$76:G$77)*(MONTH($E127)-1)/12)*$H127</f>
        <v>408.60437041257745</v>
      </c>
      <c r="M127" s="227">
        <f>(SUM('1.  LRAMVA Summary'!H$55:H$75)+SUM('1.  LRAMVA Summary'!H$76:H$77)*(MONTH($E127)-1)/12)*$H127</f>
        <v>342.27287156424603</v>
      </c>
      <c r="N127" s="227">
        <f>(SUM('1.  LRAMVA Summary'!I$55:I$75)+SUM('1.  LRAMVA Summary'!I$76:I$77)*(MONTH($E127)-1)/12)*$H127</f>
        <v>0</v>
      </c>
      <c r="O127" s="227">
        <f>(SUM('1.  LRAMVA Summary'!J$55:J$75)+SUM('1.  LRAMVA Summary'!J$76:J$77)*(MONTH($E127)-1)/12)*$H127</f>
        <v>389.02733845604996</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3346.2900049534751</v>
      </c>
    </row>
    <row r="128" spans="2:23" s="9" customFormat="1">
      <c r="B128" s="66"/>
      <c r="E128" s="211">
        <v>43344</v>
      </c>
      <c r="F128" s="211" t="s">
        <v>184</v>
      </c>
      <c r="G128" s="212" t="s">
        <v>68</v>
      </c>
      <c r="H128" s="237">
        <f t="shared" si="65"/>
        <v>1.575E-3</v>
      </c>
      <c r="I128" s="227">
        <f>(SUM('1.  LRAMVA Summary'!D$55:D$75)+SUM('1.  LRAMVA Summary'!D$76:D$77)*(MONTH($E128)-1)/12)*$H128</f>
        <v>3205.4950594800007</v>
      </c>
      <c r="J128" s="227">
        <f>(SUM('1.  LRAMVA Summary'!E$55:E$75)+SUM('1.  LRAMVA Summary'!E$76:E$77)*(MONTH($E128)-1)/12)*$H128</f>
        <v>853.54652072615625</v>
      </c>
      <c r="K128" s="227">
        <f>(SUM('1.  LRAMVA Summary'!F$55:F$75)+SUM('1.  LRAMVA Summary'!F$76:F$77)*(MONTH($E128)-1)/12)*$H128</f>
        <v>-1806.8322323382665</v>
      </c>
      <c r="L128" s="227">
        <f>(SUM('1.  LRAMVA Summary'!G$55:G$75)+SUM('1.  LRAMVA Summary'!G$76:G$77)*(MONTH($E128)-1)/12)*$H128</f>
        <v>433.781529851691</v>
      </c>
      <c r="M128" s="227">
        <f>(SUM('1.  LRAMVA Summary'!H$55:H$75)+SUM('1.  LRAMVA Summary'!H$76:H$77)*(MONTH($E128)-1)/12)*$H128</f>
        <v>361.52186765826605</v>
      </c>
      <c r="N128" s="227">
        <f>(SUM('1.  LRAMVA Summary'!I$55:I$75)+SUM('1.  LRAMVA Summary'!I$76:I$77)*(MONTH($E128)-1)/12)*$H128</f>
        <v>0</v>
      </c>
      <c r="O128" s="227">
        <f>(SUM('1.  LRAMVA Summary'!J$55:J$75)+SUM('1.  LRAMVA Summary'!J$76:J$77)*(MONTH($E128)-1)/12)*$H128</f>
        <v>418.34545434989997</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3465.8581997277479</v>
      </c>
    </row>
    <row r="129" spans="2:23" s="9" customFormat="1">
      <c r="B129" s="66"/>
      <c r="E129" s="211">
        <v>43374</v>
      </c>
      <c r="F129" s="211" t="s">
        <v>184</v>
      </c>
      <c r="G129" s="212" t="s">
        <v>69</v>
      </c>
      <c r="H129" s="237">
        <f>$C$46/12</f>
        <v>1.8083333333333335E-3</v>
      </c>
      <c r="I129" s="227">
        <f>(SUM('1.  LRAMVA Summary'!D$55:D$75)+SUM('1.  LRAMVA Summary'!D$76:D$77)*(MONTH($E129)-1)/12)*$H129</f>
        <v>3816.8368076577085</v>
      </c>
      <c r="J129" s="227">
        <f>(SUM('1.  LRAMVA Summary'!E$55:E$75)+SUM('1.  LRAMVA Summary'!E$76:E$77)*(MONTH($E129)-1)/12)*$H129</f>
        <v>1036.1187939572533</v>
      </c>
      <c r="K129" s="227">
        <f>(SUM('1.  LRAMVA Summary'!F$55:F$75)+SUM('1.  LRAMVA Summary'!F$76:F$77)*(MONTH($E129)-1)/12)*$H129</f>
        <v>-2214.4729568864227</v>
      </c>
      <c r="L129" s="227">
        <f>(SUM('1.  LRAMVA Summary'!G$55:G$75)+SUM('1.  LRAMVA Summary'!G$76:G$77)*(MONTH($E129)-1)/12)*$H129</f>
        <v>526.95256918573853</v>
      </c>
      <c r="M129" s="227">
        <f>(SUM('1.  LRAMVA Summary'!H$55:H$75)+SUM('1.  LRAMVA Summary'!H$76:H$77)*(MONTH($E129)-1)/12)*$H129</f>
        <v>437.18136208595809</v>
      </c>
      <c r="N129" s="227">
        <f>(SUM('1.  LRAMVA Summary'!I$55:I$75)+SUM('1.  LRAMVA Summary'!I$76:I$77)*(MONTH($E129)-1)/12)*$H129</f>
        <v>0</v>
      </c>
      <c r="O129" s="227">
        <f>(SUM('1.  LRAMVA Summary'!J$55:J$75)+SUM('1.  LRAMVA Summary'!J$76:J$77)*(MONTH($E129)-1)/12)*$H129</f>
        <v>513.98409916874994</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4116.6006751689856</v>
      </c>
    </row>
    <row r="130" spans="2:23" s="9" customFormat="1">
      <c r="B130" s="236"/>
      <c r="C130" s="8"/>
      <c r="E130" s="211">
        <v>43405</v>
      </c>
      <c r="F130" s="211" t="s">
        <v>184</v>
      </c>
      <c r="G130" s="212" t="s">
        <v>69</v>
      </c>
      <c r="H130" s="237">
        <f t="shared" ref="H130:H131" si="66">$C$46/12</f>
        <v>1.8083333333333335E-3</v>
      </c>
      <c r="I130" s="227">
        <f>(SUM('1.  LRAMVA Summary'!D$55:D$75)+SUM('1.  LRAMVA Summary'!D$76:D$77)*(MONTH($E130)-1)/12)*$H130</f>
        <v>3953.2903988754174</v>
      </c>
      <c r="J130" s="227">
        <f>(SUM('1.  LRAMVA Summary'!E$55:E$75)+SUM('1.  LRAMVA Summary'!E$76:E$77)*(MONTH($E130)-1)/12)*$H130</f>
        <v>1092.2397307844751</v>
      </c>
      <c r="K130" s="227">
        <f>(SUM('1.  LRAMVA Summary'!F$55:F$75)+SUM('1.  LRAMVA Summary'!F$76:F$77)*(MONTH($E130)-1)/12)*$H130</f>
        <v>-2354.4348321992811</v>
      </c>
      <c r="L130" s="227">
        <f>(SUM('1.  LRAMVA Summary'!G$55:G$75)+SUM('1.  LRAMVA Summary'!G$76:G$77)*(MONTH($E130)-1)/12)*$H130</f>
        <v>555.85967817138737</v>
      </c>
      <c r="M130" s="227">
        <f>(SUM('1.  LRAMVA Summary'!H$55:H$75)+SUM('1.  LRAMVA Summary'!H$76:H$77)*(MONTH($E130)-1)/12)*$H130</f>
        <v>459.28206130501809</v>
      </c>
      <c r="N130" s="227">
        <f>(SUM('1.  LRAMVA Summary'!I$55:I$75)+SUM('1.  LRAMVA Summary'!I$76:I$77)*(MONTH($E130)-1)/12)*$H130</f>
        <v>0</v>
      </c>
      <c r="O130" s="227">
        <f>(SUM('1.  LRAMVA Summary'!J$55:J$75)+SUM('1.  LRAMVA Summary'!J$76:J$77)*(MONTH($E130)-1)/12)*$H130</f>
        <v>547.64563963946659</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4253.8826765764834</v>
      </c>
    </row>
    <row r="131" spans="2:23" s="9" customFormat="1">
      <c r="B131" s="66"/>
      <c r="E131" s="211">
        <v>43435</v>
      </c>
      <c r="F131" s="211" t="s">
        <v>184</v>
      </c>
      <c r="G131" s="212" t="s">
        <v>69</v>
      </c>
      <c r="H131" s="237">
        <f t="shared" si="66"/>
        <v>1.8083333333333335E-3</v>
      </c>
      <c r="I131" s="227">
        <f>(SUM('1.  LRAMVA Summary'!D$55:D$75)+SUM('1.  LRAMVA Summary'!D$76:D$77)*(MONTH($E131)-1)/12)*$H131</f>
        <v>4089.7439900931254</v>
      </c>
      <c r="J131" s="227">
        <f>(SUM('1.  LRAMVA Summary'!E$55:E$75)+SUM('1.  LRAMVA Summary'!E$76:E$77)*(MONTH($E131)-1)/12)*$H131</f>
        <v>1148.3606676116972</v>
      </c>
      <c r="K131" s="227">
        <f>(SUM('1.  LRAMVA Summary'!F$55:F$75)+SUM('1.  LRAMVA Summary'!F$76:F$77)*(MONTH($E131)-1)/12)*$H131</f>
        <v>-2494.3967075121395</v>
      </c>
      <c r="L131" s="227">
        <f>(SUM('1.  LRAMVA Summary'!G$55:G$75)+SUM('1.  LRAMVA Summary'!G$76:G$77)*(MONTH($E131)-1)/12)*$H131</f>
        <v>584.76678715703622</v>
      </c>
      <c r="M131" s="227">
        <f>(SUM('1.  LRAMVA Summary'!H$55:H$75)+SUM('1.  LRAMVA Summary'!H$76:H$77)*(MONTH($E131)-1)/12)*$H131</f>
        <v>481.38276052407798</v>
      </c>
      <c r="N131" s="227">
        <f>(SUM('1.  LRAMVA Summary'!I$55:I$75)+SUM('1.  LRAMVA Summary'!I$76:I$77)*(MONTH($E131)-1)/12)*$H131</f>
        <v>0</v>
      </c>
      <c r="O131" s="227">
        <f>(SUM('1.  LRAMVA Summary'!J$55:J$75)+SUM('1.  LRAMVA Summary'!J$76:J$77)*(MONTH($E131)-1)/12)*$H131</f>
        <v>581.30718011018337</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4391.1646779839812</v>
      </c>
    </row>
    <row r="132" spans="2:23" s="9" customFormat="1" ht="15.75" thickBot="1">
      <c r="B132" s="234"/>
      <c r="C132" s="235"/>
      <c r="E132" s="213" t="s">
        <v>463</v>
      </c>
      <c r="F132" s="213"/>
      <c r="G132" s="214"/>
      <c r="H132" s="215"/>
      <c r="I132" s="216">
        <f>SUM(I119:I131)</f>
        <v>43371.964212871884</v>
      </c>
      <c r="J132" s="216">
        <f>SUM(J119:J131)</f>
        <v>10607.637184769035</v>
      </c>
      <c r="K132" s="216">
        <f t="shared" ref="K132:O132" si="67">SUM(K119:K131)</f>
        <v>-21448.092815537544</v>
      </c>
      <c r="L132" s="216">
        <f t="shared" si="67"/>
        <v>5372.5602162645664</v>
      </c>
      <c r="M132" s="216">
        <f t="shared" si="67"/>
        <v>4572.3116626282199</v>
      </c>
      <c r="N132" s="216">
        <f t="shared" si="67"/>
        <v>0</v>
      </c>
      <c r="O132" s="216">
        <f t="shared" si="67"/>
        <v>4906.2683884470498</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47382.648849443205</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429</v>
      </c>
      <c r="F134" s="222"/>
      <c r="G134" s="223"/>
      <c r="H134" s="224"/>
      <c r="I134" s="225">
        <f>I132+I133</f>
        <v>43371.964212871884</v>
      </c>
      <c r="J134" s="225">
        <f t="shared" ref="J134" si="69">J132+J133</f>
        <v>10607.637184769035</v>
      </c>
      <c r="K134" s="225">
        <f t="shared" ref="K134" si="70">K132+K133</f>
        <v>-21448.092815537544</v>
      </c>
      <c r="L134" s="225">
        <f t="shared" ref="L134" si="71">L132+L133</f>
        <v>5372.5602162645664</v>
      </c>
      <c r="M134" s="225">
        <f t="shared" ref="M134" si="72">M132+M133</f>
        <v>4572.3116626282199</v>
      </c>
      <c r="N134" s="225">
        <f t="shared" ref="N134" si="73">N132+N133</f>
        <v>0</v>
      </c>
      <c r="O134" s="225">
        <f t="shared" ref="O134:V134" si="74">O132+O133</f>
        <v>4906.2683884470498</v>
      </c>
      <c r="P134" s="225">
        <f t="shared" si="74"/>
        <v>0</v>
      </c>
      <c r="Q134" s="225">
        <f t="shared" si="74"/>
        <v>0</v>
      </c>
      <c r="R134" s="225">
        <f t="shared" si="74"/>
        <v>0</v>
      </c>
      <c r="S134" s="225">
        <f t="shared" si="74"/>
        <v>0</v>
      </c>
      <c r="T134" s="225">
        <f t="shared" si="74"/>
        <v>0</v>
      </c>
      <c r="U134" s="225">
        <f t="shared" si="74"/>
        <v>0</v>
      </c>
      <c r="V134" s="225">
        <f t="shared" si="74"/>
        <v>0</v>
      </c>
      <c r="W134" s="225">
        <f>W132+W133</f>
        <v>47382.648849443205</v>
      </c>
    </row>
    <row r="135" spans="2:23" s="9" customFormat="1">
      <c r="B135" s="66"/>
      <c r="E135" s="211">
        <v>43466</v>
      </c>
      <c r="F135" s="211" t="s">
        <v>185</v>
      </c>
      <c r="G135" s="212" t="s">
        <v>65</v>
      </c>
      <c r="H135" s="237">
        <f>$C$47/12</f>
        <v>2.0416666666666669E-3</v>
      </c>
      <c r="I135" s="227">
        <f>(SUM('1.  LRAMVA Summary'!D$55:D$78)+SUM('1.  LRAMVA Summary'!D$79:D$80)*(MONTH($E135)-1)/12)*$H135</f>
        <v>4771.5133982541674</v>
      </c>
      <c r="J135" s="227">
        <f>(SUM('1.  LRAMVA Summary'!E$55:E$78)+SUM('1.  LRAMVA Summary'!E$79:E$80)*(MONTH($E135)-1)/12)*$H135</f>
        <v>1359.898585656844</v>
      </c>
      <c r="K135" s="227">
        <f>(SUM('1.  LRAMVA Summary'!F$55:F$78)+SUM('1.  LRAMVA Summary'!F$79:F$80)*(MONTH($E135)-1)/12)*$H135</f>
        <v>-2974.2758193185455</v>
      </c>
      <c r="L135" s="227">
        <f>(SUM('1.  LRAMVA Summary'!G$55:G$78)+SUM('1.  LRAMVA Summary'!G$79:G$80)*(MONTH($E135)-1)/12)*$H135</f>
        <v>692.85762467722498</v>
      </c>
      <c r="M135" s="227">
        <f>(SUM('1.  LRAMVA Summary'!H$55:H$78)+SUM('1.  LRAMVA Summary'!H$79:H$80)*(MONTH($E135)-1)/12)*$H135</f>
        <v>568.44906745192998</v>
      </c>
      <c r="N135" s="227">
        <f>(SUM('1.  LRAMVA Summary'!I$55:I$78)+SUM('1.  LRAMVA Summary'!I$79:I$80)*(MONTH($E135)-1)/12)*$H135</f>
        <v>0</v>
      </c>
      <c r="O135" s="227">
        <f>(SUM('1.  LRAMVA Summary'!J$55:J$78)+SUM('1.  LRAMVA Summary'!J$79:J$80)*(MONTH($E135)-1)/12)*$H135</f>
        <v>694.3195232365</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5112.7623799581206</v>
      </c>
    </row>
    <row r="136" spans="2:23" s="9" customFormat="1">
      <c r="B136" s="66"/>
      <c r="E136" s="211">
        <v>43497</v>
      </c>
      <c r="F136" s="211" t="s">
        <v>185</v>
      </c>
      <c r="G136" s="212" t="s">
        <v>65</v>
      </c>
      <c r="H136" s="237">
        <f t="shared" ref="H136:H137" si="75">$C$47/12</f>
        <v>2.0416666666666669E-3</v>
      </c>
      <c r="I136" s="227">
        <f>(SUM('1.  LRAMVA Summary'!D$55:D$78)+SUM('1.  LRAMVA Summary'!D$79:D$80)*(MONTH($E136)-1)/12)*$H136</f>
        <v>4832.5288701666677</v>
      </c>
      <c r="J136" s="227">
        <f>(SUM('1.  LRAMVA Summary'!E$55:E$78)+SUM('1.  LRAMVA Summary'!E$79:E$80)*(MONTH($E136)-1)/12)*$H136</f>
        <v>1439.1843357613388</v>
      </c>
      <c r="K136" s="227">
        <f>(SUM('1.  LRAMVA Summary'!F$55:F$78)+SUM('1.  LRAMVA Summary'!F$79:F$80)*(MONTH($E136)-1)/12)*$H136</f>
        <v>-3193.7638487866034</v>
      </c>
      <c r="L136" s="227">
        <f>(SUM('1.  LRAMVA Summary'!G$55:G$78)+SUM('1.  LRAMVA Summary'!G$79:G$80)*(MONTH($E136)-1)/12)*$H136</f>
        <v>733.20605021323797</v>
      </c>
      <c r="M136" s="227">
        <f>(SUM('1.  LRAMVA Summary'!H$55:H$78)+SUM('1.  LRAMVA Summary'!H$79:H$80)*(MONTH($E136)-1)/12)*$H136</f>
        <v>595.43749677013</v>
      </c>
      <c r="N136" s="227">
        <f>(SUM('1.  LRAMVA Summary'!I$55:I$78)+SUM('1.  LRAMVA Summary'!I$79:I$80)*(MONTH($E136)-1)/12)*$H136</f>
        <v>0</v>
      </c>
      <c r="O136" s="227">
        <f>(SUM('1.  LRAMVA Summary'!J$55:J$78)+SUM('1.  LRAMVA Summary'!J$79:J$80)*(MONTH($E136)-1)/12)*$H136</f>
        <v>748.71833739733336</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5155.311241522104</v>
      </c>
    </row>
    <row r="137" spans="2:23" s="9" customFormat="1">
      <c r="B137" s="66"/>
      <c r="E137" s="211">
        <v>43525</v>
      </c>
      <c r="F137" s="211" t="s">
        <v>185</v>
      </c>
      <c r="G137" s="212" t="s">
        <v>65</v>
      </c>
      <c r="H137" s="237">
        <f t="shared" si="75"/>
        <v>2.0416666666666669E-3</v>
      </c>
      <c r="I137" s="227">
        <f>(SUM('1.  LRAMVA Summary'!D$55:D$78)+SUM('1.  LRAMVA Summary'!D$79:D$80)*(MONTH($E137)-1)/12)*$H137</f>
        <v>4893.544342079168</v>
      </c>
      <c r="J137" s="227">
        <f>(SUM('1.  LRAMVA Summary'!E$55:E$78)+SUM('1.  LRAMVA Summary'!E$79:E$80)*(MONTH($E137)-1)/12)*$H137</f>
        <v>1518.4700858658334</v>
      </c>
      <c r="K137" s="227">
        <f>(SUM('1.  LRAMVA Summary'!F$55:F$78)+SUM('1.  LRAMVA Summary'!F$79:F$80)*(MONTH($E137)-1)/12)*$H137</f>
        <v>-3413.2518782546613</v>
      </c>
      <c r="L137" s="227">
        <f>(SUM('1.  LRAMVA Summary'!G$55:G$78)+SUM('1.  LRAMVA Summary'!G$79:G$80)*(MONTH($E137)-1)/12)*$H137</f>
        <v>773.55447574925108</v>
      </c>
      <c r="M137" s="227">
        <f>(SUM('1.  LRAMVA Summary'!H$55:H$78)+SUM('1.  LRAMVA Summary'!H$79:H$80)*(MONTH($E137)-1)/12)*$H137</f>
        <v>622.42592608833002</v>
      </c>
      <c r="N137" s="227">
        <f>(SUM('1.  LRAMVA Summary'!I$55:I$78)+SUM('1.  LRAMVA Summary'!I$79:I$80)*(MONTH($E137)-1)/12)*$H137</f>
        <v>0</v>
      </c>
      <c r="O137" s="227">
        <f>(SUM('1.  LRAMVA Summary'!J$55:J$78)+SUM('1.  LRAMVA Summary'!J$79:J$80)*(MONTH($E137)-1)/12)*$H137</f>
        <v>803.11715155816671</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5197.8601030860882</v>
      </c>
    </row>
    <row r="138" spans="2:23" s="8" customFormat="1">
      <c r="B138" s="66"/>
      <c r="C138" s="9"/>
      <c r="E138" s="211">
        <v>43556</v>
      </c>
      <c r="F138" s="211" t="s">
        <v>185</v>
      </c>
      <c r="G138" s="212" t="s">
        <v>66</v>
      </c>
      <c r="H138" s="237">
        <f>$C$48/12</f>
        <v>1.8166666666666667E-3</v>
      </c>
      <c r="I138" s="227">
        <f>(SUM('1.  LRAMVA Summary'!D$55:D$78)+SUM('1.  LRAMVA Summary'!D$79:D$80)*(MONTH($E138)-1)/12)*$H138</f>
        <v>4408.5470997966677</v>
      </c>
      <c r="J138" s="227">
        <f>(SUM('1.  LRAMVA Summary'!E$55:E$78)+SUM('1.  LRAMVA Summary'!E$79:E$80)*(MONTH($E138)-1)/12)*$H138</f>
        <v>1421.6766213940064</v>
      </c>
      <c r="K138" s="227">
        <f>(SUM('1.  LRAMVA Summary'!F$55:F$78)+SUM('1.  LRAMVA Summary'!F$79:F$80)*(MONTH($E138)-1)/12)*$H138</f>
        <v>-3232.3971423818475</v>
      </c>
      <c r="L138" s="227">
        <f>(SUM('1.  LRAMVA Summary'!G$55:G$78)+SUM('1.  LRAMVA Summary'!G$79:G$80)*(MONTH($E138)-1)/12)*$H138</f>
        <v>724.20747951096951</v>
      </c>
      <c r="M138" s="227">
        <f>(SUM('1.  LRAMVA Summary'!H$55:H$78)+SUM('1.  LRAMVA Summary'!H$79:H$80)*(MONTH($E138)-1)/12)*$H138</f>
        <v>577.84624276989189</v>
      </c>
      <c r="N138" s="227">
        <f>(SUM('1.  LRAMVA Summary'!I$55:I$78)+SUM('1.  LRAMVA Summary'!I$79:I$80)*(MONTH($E138)-1)/12)*$H138</f>
        <v>0</v>
      </c>
      <c r="O138" s="227">
        <f>(SUM('1.  LRAMVA Summary'!J$55:J$78)+SUM('1.  LRAMVA Summary'!J$79:J$80)*(MONTH($E138)-1)/12)*$H138</f>
        <v>763.01420623160004</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4662.8945073212881</v>
      </c>
    </row>
    <row r="139" spans="2:23" s="9" customFormat="1">
      <c r="B139" s="66"/>
      <c r="E139" s="211">
        <v>43586</v>
      </c>
      <c r="F139" s="211" t="s">
        <v>185</v>
      </c>
      <c r="G139" s="212" t="s">
        <v>66</v>
      </c>
      <c r="H139" s="237">
        <f>$C$48/12</f>
        <v>1.8166666666666667E-3</v>
      </c>
      <c r="I139" s="227">
        <f>(SUM('1.  LRAMVA Summary'!D$55:D$78)+SUM('1.  LRAMVA Summary'!D$79:D$80)*(MONTH($E139)-1)/12)*$H139</f>
        <v>4462.8384176616673</v>
      </c>
      <c r="J139" s="227">
        <f>(SUM('1.  LRAMVA Summary'!E$55:E$78)+SUM('1.  LRAMVA Summary'!E$79:E$80)*(MONTH($E139)-1)/12)*$H139</f>
        <v>1492.2247582216794</v>
      </c>
      <c r="K139" s="227">
        <f>(SUM('1.  LRAMVA Summary'!F$55:F$78)+SUM('1.  LRAMVA Summary'!F$79:F$80)*(MONTH($E139)-1)/12)*$H139</f>
        <v>-3427.6966951330173</v>
      </c>
      <c r="L139" s="227">
        <f>(SUM('1.  LRAMVA Summary'!G$55:G$78)+SUM('1.  LRAMVA Summary'!G$79:G$80)*(MONTH($E139)-1)/12)*$H139</f>
        <v>760.10934386546285</v>
      </c>
      <c r="M139" s="227">
        <f>(SUM('1.  LRAMVA Summary'!H$55:H$78)+SUM('1.  LRAMVA Summary'!H$79:H$80)*(MONTH($E139)-1)/12)*$H139</f>
        <v>601.86043702037193</v>
      </c>
      <c r="N139" s="227">
        <f>(SUM('1.  LRAMVA Summary'!I$55:I$78)+SUM('1.  LRAMVA Summary'!I$79:I$80)*(MONTH($E139)-1)/12)*$H139</f>
        <v>0</v>
      </c>
      <c r="O139" s="227">
        <f>(SUM('1.  LRAMVA Summary'!J$55:J$78)+SUM('1.  LRAMVA Summary'!J$79:J$80)*(MONTH($E139)-1)/12)*$H139</f>
        <v>811.41804903593334</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4700.7543106720977</v>
      </c>
    </row>
    <row r="140" spans="2:23" s="9" customFormat="1">
      <c r="B140" s="66"/>
      <c r="E140" s="211">
        <v>43617</v>
      </c>
      <c r="F140" s="211" t="s">
        <v>185</v>
      </c>
      <c r="G140" s="212" t="s">
        <v>66</v>
      </c>
      <c r="H140" s="237">
        <f t="shared" ref="H140" si="77">$C$48/12</f>
        <v>1.8166666666666667E-3</v>
      </c>
      <c r="I140" s="227">
        <f>(SUM('1.  LRAMVA Summary'!D$55:D$78)+SUM('1.  LRAMVA Summary'!D$79:D$80)*(MONTH($E140)-1)/12)*$H140</f>
        <v>4517.129735526667</v>
      </c>
      <c r="J140" s="227">
        <f>(SUM('1.  LRAMVA Summary'!E$55:E$78)+SUM('1.  LRAMVA Summary'!E$79:E$80)*(MONTH($E140)-1)/12)*$H140</f>
        <v>1562.7728950493522</v>
      </c>
      <c r="K140" s="227">
        <f>(SUM('1.  LRAMVA Summary'!F$55:F$78)+SUM('1.  LRAMVA Summary'!F$79:F$80)*(MONTH($E140)-1)/12)*$H140</f>
        <v>-3622.9962478841871</v>
      </c>
      <c r="L140" s="227">
        <f>(SUM('1.  LRAMVA Summary'!G$55:G$78)+SUM('1.  LRAMVA Summary'!G$79:G$80)*(MONTH($E140)-1)/12)*$H140</f>
        <v>796.01120821995596</v>
      </c>
      <c r="M140" s="227">
        <f>(SUM('1.  LRAMVA Summary'!H$55:H$78)+SUM('1.  LRAMVA Summary'!H$79:H$80)*(MONTH($E140)-1)/12)*$H140</f>
        <v>625.87463127085198</v>
      </c>
      <c r="N140" s="227">
        <f>(SUM('1.  LRAMVA Summary'!I$55:I$78)+SUM('1.  LRAMVA Summary'!I$79:I$80)*(MONTH($E140)-1)/12)*$H140</f>
        <v>0</v>
      </c>
      <c r="O140" s="227">
        <f>(SUM('1.  LRAMVA Summary'!J$55:J$78)+SUM('1.  LRAMVA Summary'!J$79:J$80)*(MONTH($E140)-1)/12)*$H140</f>
        <v>859.82189184026663</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4738.6141140229056</v>
      </c>
    </row>
    <row r="141" spans="2:23" s="9" customFormat="1">
      <c r="B141" s="66"/>
      <c r="E141" s="211">
        <v>43647</v>
      </c>
      <c r="F141" s="211" t="s">
        <v>185</v>
      </c>
      <c r="G141" s="212" t="s">
        <v>68</v>
      </c>
      <c r="H141" s="237">
        <f>$C$49/12</f>
        <v>1.8166666666666667E-3</v>
      </c>
      <c r="I141" s="227">
        <f>(SUM('1.  LRAMVA Summary'!D$55:D$78)+SUM('1.  LRAMVA Summary'!D$79:D$80)*(MONTH($E141)-1)/12)*$H141</f>
        <v>4571.4210533916676</v>
      </c>
      <c r="J141" s="227">
        <f>(SUM('1.  LRAMVA Summary'!E$55:E$78)+SUM('1.  LRAMVA Summary'!E$79:E$80)*(MONTH($E141)-1)/12)*$H141</f>
        <v>1633.3210318770252</v>
      </c>
      <c r="K141" s="227">
        <f>(SUM('1.  LRAMVA Summary'!F$55:F$78)+SUM('1.  LRAMVA Summary'!F$79:F$80)*(MONTH($E141)-1)/12)*$H141</f>
        <v>-3818.2958006353565</v>
      </c>
      <c r="L141" s="227">
        <f>(SUM('1.  LRAMVA Summary'!G$55:G$78)+SUM('1.  LRAMVA Summary'!G$79:G$80)*(MONTH($E141)-1)/12)*$H141</f>
        <v>831.91307257444919</v>
      </c>
      <c r="M141" s="227">
        <f>(SUM('1.  LRAMVA Summary'!H$55:H$78)+SUM('1.  LRAMVA Summary'!H$79:H$80)*(MONTH($E141)-1)/12)*$H141</f>
        <v>649.88882552133202</v>
      </c>
      <c r="N141" s="227">
        <f>(SUM('1.  LRAMVA Summary'!I$55:I$78)+SUM('1.  LRAMVA Summary'!I$79:I$80)*(MONTH($E141)-1)/12)*$H141</f>
        <v>0</v>
      </c>
      <c r="O141" s="227">
        <f>(SUM('1.  LRAMVA Summary'!J$55:J$78)+SUM('1.  LRAMVA Summary'!J$79:J$80)*(MONTH($E141)-1)/12)*$H141</f>
        <v>908.22573464460004</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4776.4739173737171</v>
      </c>
    </row>
    <row r="142" spans="2:23" s="9" customFormat="1">
      <c r="B142" s="66"/>
      <c r="E142" s="211">
        <v>43678</v>
      </c>
      <c r="F142" s="211" t="s">
        <v>185</v>
      </c>
      <c r="G142" s="212" t="s">
        <v>68</v>
      </c>
      <c r="H142" s="237">
        <f t="shared" ref="H142" si="78">$C$49/12</f>
        <v>1.8166666666666667E-3</v>
      </c>
      <c r="I142" s="227">
        <f>(SUM('1.  LRAMVA Summary'!D$55:D$78)+SUM('1.  LRAMVA Summary'!D$79:D$80)*(MONTH($E142)-1)/12)*$H142</f>
        <v>4625.7123712566672</v>
      </c>
      <c r="J142" s="227">
        <f>(SUM('1.  LRAMVA Summary'!E$55:E$78)+SUM('1.  LRAMVA Summary'!E$79:E$80)*(MONTH($E142)-1)/12)*$H142</f>
        <v>1703.8691687046983</v>
      </c>
      <c r="K142" s="227">
        <f>(SUM('1.  LRAMVA Summary'!F$55:F$78)+SUM('1.  LRAMVA Summary'!F$79:F$80)*(MONTH($E142)-1)/12)*$H142</f>
        <v>-4013.5953533865263</v>
      </c>
      <c r="L142" s="227">
        <f>(SUM('1.  LRAMVA Summary'!G$55:G$78)+SUM('1.  LRAMVA Summary'!G$79:G$80)*(MONTH($E142)-1)/12)*$H142</f>
        <v>867.8149369289423</v>
      </c>
      <c r="M142" s="227">
        <f>(SUM('1.  LRAMVA Summary'!H$55:H$78)+SUM('1.  LRAMVA Summary'!H$79:H$80)*(MONTH($E142)-1)/12)*$H142</f>
        <v>673.90301977181196</v>
      </c>
      <c r="N142" s="227">
        <f>(SUM('1.  LRAMVA Summary'!I$55:I$78)+SUM('1.  LRAMVA Summary'!I$79:I$80)*(MONTH($E142)-1)/12)*$H142</f>
        <v>0</v>
      </c>
      <c r="O142" s="227">
        <f>(SUM('1.  LRAMVA Summary'!J$55:J$78)+SUM('1.  LRAMVA Summary'!J$79:J$80)*(MONTH($E142)-1)/12)*$H142</f>
        <v>956.62957744893333</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4814.3337207245268</v>
      </c>
    </row>
    <row r="143" spans="2:23" s="9" customFormat="1">
      <c r="B143" s="66"/>
      <c r="E143" s="211">
        <v>43709</v>
      </c>
      <c r="F143" s="211" t="s">
        <v>185</v>
      </c>
      <c r="G143" s="212" t="s">
        <v>68</v>
      </c>
      <c r="H143" s="237">
        <f>$C$49/12</f>
        <v>1.8166666666666667E-3</v>
      </c>
      <c r="I143" s="227">
        <f>(SUM('1.  LRAMVA Summary'!D$55:D$78)+SUM('1.  LRAMVA Summary'!D$79:D$80)*(MONTH($E143)-1)/12)*$H143</f>
        <v>4680.0036891216678</v>
      </c>
      <c r="J143" s="227">
        <f>(SUM('1.  LRAMVA Summary'!E$55:E$78)+SUM('1.  LRAMVA Summary'!E$79:E$80)*(MONTH($E143)-1)/12)*$H143</f>
        <v>1774.4173055323711</v>
      </c>
      <c r="K143" s="227">
        <f>(SUM('1.  LRAMVA Summary'!F$55:F$78)+SUM('1.  LRAMVA Summary'!F$79:F$80)*(MONTH($E143)-1)/12)*$H143</f>
        <v>-4208.8949061376961</v>
      </c>
      <c r="L143" s="227">
        <f>(SUM('1.  LRAMVA Summary'!G$55:G$78)+SUM('1.  LRAMVA Summary'!G$79:G$80)*(MONTH($E143)-1)/12)*$H143</f>
        <v>903.71680128343553</v>
      </c>
      <c r="M143" s="227">
        <f>(SUM('1.  LRAMVA Summary'!H$55:H$78)+SUM('1.  LRAMVA Summary'!H$79:H$80)*(MONTH($E143)-1)/12)*$H143</f>
        <v>697.917214022292</v>
      </c>
      <c r="N143" s="227">
        <f>(SUM('1.  LRAMVA Summary'!I$55:I$78)+SUM('1.  LRAMVA Summary'!I$79:I$80)*(MONTH($E143)-1)/12)*$H143</f>
        <v>0</v>
      </c>
      <c r="O143" s="227">
        <f>(SUM('1.  LRAMVA Summary'!J$55:J$78)+SUM('1.  LRAMVA Summary'!J$79:J$80)*(MONTH($E143)-1)/12)*$H143</f>
        <v>1005.0334202532667</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4852.1935240753364</v>
      </c>
    </row>
    <row r="144" spans="2:23" s="9" customFormat="1">
      <c r="B144" s="66"/>
      <c r="E144" s="211">
        <v>43739</v>
      </c>
      <c r="F144" s="211" t="s">
        <v>185</v>
      </c>
      <c r="G144" s="212" t="s">
        <v>69</v>
      </c>
      <c r="H144" s="237">
        <f>$C$50/12</f>
        <v>1.8166666666666667E-3</v>
      </c>
      <c r="I144" s="227">
        <f>(SUM('1.  LRAMVA Summary'!D$55:D$78)+SUM('1.  LRAMVA Summary'!D$79:D$80)*(MONTH($E144)-1)/12)*$H144</f>
        <v>4734.2950069866674</v>
      </c>
      <c r="J144" s="227">
        <f>(SUM('1.  LRAMVA Summary'!E$55:E$78)+SUM('1.  LRAMVA Summary'!E$79:E$80)*(MONTH($E144)-1)/12)*$H144</f>
        <v>1844.9654423600437</v>
      </c>
      <c r="K144" s="227">
        <f>(SUM('1.  LRAMVA Summary'!F$55:F$78)+SUM('1.  LRAMVA Summary'!F$79:F$80)*(MONTH($E144)-1)/12)*$H144</f>
        <v>-4404.1944588888655</v>
      </c>
      <c r="L144" s="227">
        <f>(SUM('1.  LRAMVA Summary'!G$55:G$78)+SUM('1.  LRAMVA Summary'!G$79:G$80)*(MONTH($E144)-1)/12)*$H144</f>
        <v>939.61866563792887</v>
      </c>
      <c r="M144" s="227">
        <f>(SUM('1.  LRAMVA Summary'!H$55:H$78)+SUM('1.  LRAMVA Summary'!H$79:H$80)*(MONTH($E144)-1)/12)*$H144</f>
        <v>721.93140827277193</v>
      </c>
      <c r="N144" s="227">
        <f>(SUM('1.  LRAMVA Summary'!I$55:I$78)+SUM('1.  LRAMVA Summary'!I$79:I$80)*(MONTH($E144)-1)/12)*$H144</f>
        <v>0</v>
      </c>
      <c r="O144" s="227">
        <f>(SUM('1.  LRAMVA Summary'!J$55:J$78)+SUM('1.  LRAMVA Summary'!J$79:J$80)*(MONTH($E144)-1)/12)*$H144</f>
        <v>1053.4372630575999</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4890.053327426147</v>
      </c>
    </row>
    <row r="145" spans="2:23" s="9" customFormat="1">
      <c r="B145" s="236"/>
      <c r="C145" s="8"/>
      <c r="E145" s="211">
        <v>43770</v>
      </c>
      <c r="F145" s="211" t="s">
        <v>185</v>
      </c>
      <c r="G145" s="212" t="s">
        <v>69</v>
      </c>
      <c r="H145" s="237">
        <f t="shared" ref="H145:H146" si="79">$C$50/12</f>
        <v>1.8166666666666667E-3</v>
      </c>
      <c r="I145" s="227">
        <f>(SUM('1.  LRAMVA Summary'!D$55:D$78)+SUM('1.  LRAMVA Summary'!D$79:D$80)*(MONTH($E145)-1)/12)*$H145</f>
        <v>4788.5863248516671</v>
      </c>
      <c r="J145" s="227">
        <f>(SUM('1.  LRAMVA Summary'!E$55:E$78)+SUM('1.  LRAMVA Summary'!E$79:E$80)*(MONTH($E145)-1)/12)*$H145</f>
        <v>1915.5135791877167</v>
      </c>
      <c r="K145" s="227">
        <f>(SUM('1.  LRAMVA Summary'!F$55:F$78)+SUM('1.  LRAMVA Summary'!F$79:F$80)*(MONTH($E145)-1)/12)*$H145</f>
        <v>-4599.4940116400358</v>
      </c>
      <c r="L145" s="227">
        <f>(SUM('1.  LRAMVA Summary'!G$55:G$78)+SUM('1.  LRAMVA Summary'!G$79:G$80)*(MONTH($E145)-1)/12)*$H145</f>
        <v>975.52052999242198</v>
      </c>
      <c r="M145" s="227">
        <f>(SUM('1.  LRAMVA Summary'!H$55:H$78)+SUM('1.  LRAMVA Summary'!H$79:H$80)*(MONTH($E145)-1)/12)*$H145</f>
        <v>745.94560252325198</v>
      </c>
      <c r="N145" s="227">
        <f>(SUM('1.  LRAMVA Summary'!I$55:I$78)+SUM('1.  LRAMVA Summary'!I$79:I$80)*(MONTH($E145)-1)/12)*$H145</f>
        <v>0</v>
      </c>
      <c r="O145" s="227">
        <f>(SUM('1.  LRAMVA Summary'!J$55:J$78)+SUM('1.  LRAMVA Summary'!J$79:J$80)*(MONTH($E145)-1)/12)*$H145</f>
        <v>1101.8411058619333</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4927.9131307769549</v>
      </c>
    </row>
    <row r="146" spans="2:23" s="9" customFormat="1">
      <c r="B146" s="66"/>
      <c r="E146" s="211">
        <v>43800</v>
      </c>
      <c r="F146" s="211" t="s">
        <v>185</v>
      </c>
      <c r="G146" s="212" t="s">
        <v>69</v>
      </c>
      <c r="H146" s="237">
        <f t="shared" si="79"/>
        <v>1.8166666666666667E-3</v>
      </c>
      <c r="I146" s="227">
        <f>(SUM('1.  LRAMVA Summary'!D$55:D$78)+SUM('1.  LRAMVA Summary'!D$79:D$80)*(MONTH($E146)-1)/12)*$H146</f>
        <v>4842.8776427166677</v>
      </c>
      <c r="J146" s="227">
        <f>(SUM('1.  LRAMVA Summary'!E$55:E$78)+SUM('1.  LRAMVA Summary'!E$79:E$80)*(MONTH($E146)-1)/12)*$H146</f>
        <v>1986.0617160153897</v>
      </c>
      <c r="K146" s="227">
        <f>(SUM('1.  LRAMVA Summary'!F$55:F$78)+SUM('1.  LRAMVA Summary'!F$79:F$80)*(MONTH($E146)-1)/12)*$H146</f>
        <v>-4794.7935643912051</v>
      </c>
      <c r="L146" s="227">
        <f>(SUM('1.  LRAMVA Summary'!G$55:G$78)+SUM('1.  LRAMVA Summary'!G$79:G$80)*(MONTH($E146)-1)/12)*$H146</f>
        <v>1011.4223943469151</v>
      </c>
      <c r="M146" s="227">
        <f>(SUM('1.  LRAMVA Summary'!H$55:H$78)+SUM('1.  LRAMVA Summary'!H$79:H$80)*(MONTH($E146)-1)/12)*$H146</f>
        <v>769.95979677373214</v>
      </c>
      <c r="N146" s="227">
        <f>(SUM('1.  LRAMVA Summary'!I$55:I$78)+SUM('1.  LRAMVA Summary'!I$79:I$80)*(MONTH($E146)-1)/12)*$H146</f>
        <v>0</v>
      </c>
      <c r="O146" s="227">
        <f>(SUM('1.  LRAMVA Summary'!J$55:J$78)+SUM('1.  LRAMVA Summary'!J$79:J$80)*(MONTH($E146)-1)/12)*$H146</f>
        <v>1150.2449486662667</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4965.7729341277663</v>
      </c>
    </row>
    <row r="147" spans="2:23" s="9" customFormat="1" ht="15.75" thickBot="1">
      <c r="B147" s="66"/>
      <c r="E147" s="213" t="s">
        <v>464</v>
      </c>
      <c r="F147" s="213"/>
      <c r="G147" s="214"/>
      <c r="H147" s="215"/>
      <c r="I147" s="216">
        <f>SUM(I134:I146)</f>
        <v>99500.962164681914</v>
      </c>
      <c r="J147" s="216">
        <f>SUM(J134:J146)</f>
        <v>30260.012710395335</v>
      </c>
      <c r="K147" s="216">
        <f t="shared" ref="K147:O147" si="80">SUM(K134:K146)</f>
        <v>-67151.742542376087</v>
      </c>
      <c r="L147" s="216">
        <f t="shared" si="80"/>
        <v>15382.512799264759</v>
      </c>
      <c r="M147" s="216">
        <f t="shared" si="80"/>
        <v>12423.751330884917</v>
      </c>
      <c r="N147" s="216">
        <f t="shared" si="80"/>
        <v>0</v>
      </c>
      <c r="O147" s="216">
        <f t="shared" si="80"/>
        <v>15762.089597679449</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106177.58606053024</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430</v>
      </c>
      <c r="F149" s="222"/>
      <c r="G149" s="223"/>
      <c r="H149" s="224"/>
      <c r="I149" s="225">
        <f>I147+I148</f>
        <v>99500.962164681914</v>
      </c>
      <c r="J149" s="225">
        <f t="shared" ref="J149" si="82">J147+J148</f>
        <v>30260.012710395335</v>
      </c>
      <c r="K149" s="225">
        <f t="shared" ref="K149" si="83">K147+K148</f>
        <v>-67151.742542376087</v>
      </c>
      <c r="L149" s="225">
        <f t="shared" ref="L149" si="84">L147+L148</f>
        <v>15382.512799264759</v>
      </c>
      <c r="M149" s="225">
        <f t="shared" ref="M149" si="85">M147+M148</f>
        <v>12423.751330884917</v>
      </c>
      <c r="N149" s="225">
        <f t="shared" ref="N149" si="86">N147+N148</f>
        <v>0</v>
      </c>
      <c r="O149" s="225">
        <f t="shared" ref="O149:V149" si="87">O147+O148</f>
        <v>15762.089597679449</v>
      </c>
      <c r="P149" s="225">
        <f t="shared" si="87"/>
        <v>0</v>
      </c>
      <c r="Q149" s="225">
        <f t="shared" si="87"/>
        <v>0</v>
      </c>
      <c r="R149" s="225">
        <f t="shared" si="87"/>
        <v>0</v>
      </c>
      <c r="S149" s="225">
        <f t="shared" si="87"/>
        <v>0</v>
      </c>
      <c r="T149" s="225">
        <f t="shared" si="87"/>
        <v>0</v>
      </c>
      <c r="U149" s="225">
        <f t="shared" si="87"/>
        <v>0</v>
      </c>
      <c r="V149" s="225">
        <f t="shared" si="87"/>
        <v>0</v>
      </c>
      <c r="W149" s="225">
        <f>W147+W148</f>
        <v>106177.58606053024</v>
      </c>
    </row>
    <row r="150" spans="2:23" s="9" customFormat="1">
      <c r="B150" s="66"/>
      <c r="E150" s="211">
        <v>43831</v>
      </c>
      <c r="F150" s="211" t="s">
        <v>186</v>
      </c>
      <c r="G150" s="212" t="s">
        <v>65</v>
      </c>
      <c r="H150" s="237">
        <f>$C$51/12</f>
        <v>1.8166666666666667E-3</v>
      </c>
      <c r="I150" s="227">
        <f>(SUM('1.  LRAMVA Summary'!D$55:D$81)+SUM('1.  LRAMVA Summary'!D$82:D$83)*(MONTH($E150)-1)/12)*$H150</f>
        <v>4897.1689605816673</v>
      </c>
      <c r="J150" s="227">
        <f>(SUM('1.  LRAMVA Summary'!E$55:E$81)+SUM('1.  LRAMVA Summary'!E$82:E$83)*(MONTH($E150)-1)/12)*$H150</f>
        <v>2056.6098528430621</v>
      </c>
      <c r="K150" s="227">
        <f>(SUM('1.  LRAMVA Summary'!F$55:F$81)+SUM('1.  LRAMVA Summary'!F$82:F$83)*(MONTH($E150)-1)/12)*$H150</f>
        <v>-4990.0931171423754</v>
      </c>
      <c r="L150" s="227">
        <f>(SUM('1.  LRAMVA Summary'!G$55:G$81)+SUM('1.  LRAMVA Summary'!G$82:G$83)*(MONTH($E150)-1)/12)*$H150</f>
        <v>1047.3242587014083</v>
      </c>
      <c r="M150" s="227">
        <f>(SUM('1.  LRAMVA Summary'!H$55:H$81)+SUM('1.  LRAMVA Summary'!H$82:H$83)*(MONTH($E150)-1)/12)*$H150</f>
        <v>793.97399102421195</v>
      </c>
      <c r="N150" s="227">
        <f>(SUM('1.  LRAMVA Summary'!I$55:I$81)+SUM('1.  LRAMVA Summary'!I$82:I$83)*(MONTH($E150)-1)/12)*$H150</f>
        <v>0</v>
      </c>
      <c r="O150" s="227">
        <f>(SUM('1.  LRAMVA Summary'!J$55:J$81)+SUM('1.  LRAMVA Summary'!J$82:J$83)*(MONTH($E150)-1)/12)*$H150</f>
        <v>1198.6487914706001</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5003.6327374785742</v>
      </c>
    </row>
    <row r="151" spans="2:23" s="9" customFormat="1">
      <c r="B151" s="66"/>
      <c r="E151" s="211">
        <v>43862</v>
      </c>
      <c r="F151" s="211" t="s">
        <v>186</v>
      </c>
      <c r="G151" s="212" t="s">
        <v>65</v>
      </c>
      <c r="H151" s="237">
        <f t="shared" ref="H151:H152" si="88">$C$51/12</f>
        <v>1.8166666666666667E-3</v>
      </c>
      <c r="I151" s="227">
        <f>(SUM('1.  LRAMVA Summary'!D$55:D$81)+SUM('1.  LRAMVA Summary'!D$82:D$83)*(MONTH($E151)-1)/12)*$H151</f>
        <v>4897.1689605816673</v>
      </c>
      <c r="J151" s="227">
        <f>(SUM('1.  LRAMVA Summary'!E$55:E$81)+SUM('1.  LRAMVA Summary'!E$82:E$83)*(MONTH($E151)-1)/12)*$H151</f>
        <v>2099.190825468062</v>
      </c>
      <c r="K151" s="227">
        <f>(SUM('1.  LRAMVA Summary'!F$55:F$81)+SUM('1.  LRAMVA Summary'!F$82:F$83)*(MONTH($E151)-1)/12)*$H151</f>
        <v>-5280.4257706960188</v>
      </c>
      <c r="L151" s="227">
        <f>(SUM('1.  LRAMVA Summary'!G$55:G$81)+SUM('1.  LRAMVA Summary'!G$82:G$83)*(MONTH($E151)-1)/12)*$H151</f>
        <v>1083.9458503089234</v>
      </c>
      <c r="M151" s="227">
        <f>(SUM('1.  LRAMVA Summary'!H$55:H$81)+SUM('1.  LRAMVA Summary'!H$82:H$83)*(MONTH($E151)-1)/12)*$H151</f>
        <v>817.088448410605</v>
      </c>
      <c r="N151" s="227">
        <f>(SUM('1.  LRAMVA Summary'!I$55:I$81)+SUM('1.  LRAMVA Summary'!I$82:I$83)*(MONTH($E151)-1)/12)*$H151</f>
        <v>0</v>
      </c>
      <c r="O151" s="227">
        <f>(SUM('1.  LRAMVA Summary'!J$55:J$81)+SUM('1.  LRAMVA Summary'!J$82:J$83)*(MONTH($E151)-1)/12)*$H151</f>
        <v>1252.7673971897002</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4869.7357112629397</v>
      </c>
    </row>
    <row r="152" spans="2:23" s="9" customFormat="1">
      <c r="B152" s="66"/>
      <c r="E152" s="211">
        <v>43891</v>
      </c>
      <c r="F152" s="211" t="s">
        <v>186</v>
      </c>
      <c r="G152" s="212" t="s">
        <v>65</v>
      </c>
      <c r="H152" s="237">
        <f t="shared" si="88"/>
        <v>1.8166666666666667E-3</v>
      </c>
      <c r="I152" s="227">
        <f>(SUM('1.  LRAMVA Summary'!D$55:D$81)+SUM('1.  LRAMVA Summary'!D$82:D$83)*(MONTH($E152)-1)/12)*$H152</f>
        <v>4897.1689605816673</v>
      </c>
      <c r="J152" s="227">
        <f>(SUM('1.  LRAMVA Summary'!E$55:E$81)+SUM('1.  LRAMVA Summary'!E$82:E$83)*(MONTH($E152)-1)/12)*$H152</f>
        <v>2141.7717980930624</v>
      </c>
      <c r="K152" s="227">
        <f>(SUM('1.  LRAMVA Summary'!F$55:F$81)+SUM('1.  LRAMVA Summary'!F$82:F$83)*(MONTH($E152)-1)/12)*$H152</f>
        <v>-5570.7584242496641</v>
      </c>
      <c r="L152" s="227">
        <f>(SUM('1.  LRAMVA Summary'!G$55:G$81)+SUM('1.  LRAMVA Summary'!G$82:G$83)*(MONTH($E152)-1)/12)*$H152</f>
        <v>1120.5674419164379</v>
      </c>
      <c r="M152" s="227">
        <f>(SUM('1.  LRAMVA Summary'!H$55:H$81)+SUM('1.  LRAMVA Summary'!H$82:H$83)*(MONTH($E152)-1)/12)*$H152</f>
        <v>840.20290579699804</v>
      </c>
      <c r="N152" s="227">
        <f>(SUM('1.  LRAMVA Summary'!I$55:I$81)+SUM('1.  LRAMVA Summary'!I$82:I$83)*(MONTH($E152)-1)/12)*$H152</f>
        <v>0</v>
      </c>
      <c r="O152" s="227">
        <f>(SUM('1.  LRAMVA Summary'!J$55:J$81)+SUM('1.  LRAMVA Summary'!J$82:J$83)*(MONTH($E152)-1)/12)*$H152</f>
        <v>1306.8860029088</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4735.8386850473016</v>
      </c>
    </row>
    <row r="153" spans="2:23" s="9" customFormat="1">
      <c r="B153" s="66"/>
      <c r="E153" s="211">
        <v>43922</v>
      </c>
      <c r="F153" s="211" t="s">
        <v>186</v>
      </c>
      <c r="G153" s="212" t="s">
        <v>66</v>
      </c>
      <c r="H153" s="237">
        <f>$C$52/12</f>
        <v>1.8166666666666667E-3</v>
      </c>
      <c r="I153" s="227">
        <f>(SUM('1.  LRAMVA Summary'!D$55:D$81)+SUM('1.  LRAMVA Summary'!D$82:D$83)*(MONTH($E153)-1)/12)*$H153</f>
        <v>4897.1689605816673</v>
      </c>
      <c r="J153" s="227">
        <f>(SUM('1.  LRAMVA Summary'!E$55:E$81)+SUM('1.  LRAMVA Summary'!E$82:E$83)*(MONTH($E153)-1)/12)*$H153</f>
        <v>2184.3527707180619</v>
      </c>
      <c r="K153" s="227">
        <f>(SUM('1.  LRAMVA Summary'!F$55:F$81)+SUM('1.  LRAMVA Summary'!F$82:F$83)*(MONTH($E153)-1)/12)*$H153</f>
        <v>-5861.0910778033076</v>
      </c>
      <c r="L153" s="227">
        <f>(SUM('1.  LRAMVA Summary'!G$55:G$81)+SUM('1.  LRAMVA Summary'!G$82:G$83)*(MONTH($E153)-1)/12)*$H153</f>
        <v>1157.189033523953</v>
      </c>
      <c r="M153" s="227">
        <f>(SUM('1.  LRAMVA Summary'!H$55:H$81)+SUM('1.  LRAMVA Summary'!H$82:H$83)*(MONTH($E153)-1)/12)*$H153</f>
        <v>863.31736318339108</v>
      </c>
      <c r="N153" s="227">
        <f>(SUM('1.  LRAMVA Summary'!I$55:I$81)+SUM('1.  LRAMVA Summary'!I$82:I$83)*(MONTH($E153)-1)/12)*$H153</f>
        <v>0</v>
      </c>
      <c r="O153" s="227">
        <f>(SUM('1.  LRAMVA Summary'!J$55:J$81)+SUM('1.  LRAMVA Summary'!J$82:J$83)*(MONTH($E153)-1)/12)*$H153</f>
        <v>1361.0046086279001</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4601.9416588316662</v>
      </c>
    </row>
    <row r="154" spans="2:23" s="9" customFormat="1">
      <c r="B154" s="66"/>
      <c r="E154" s="211">
        <v>43952</v>
      </c>
      <c r="F154" s="211" t="s">
        <v>186</v>
      </c>
      <c r="G154" s="212" t="s">
        <v>66</v>
      </c>
      <c r="H154" s="237">
        <f>$C$52/12</f>
        <v>1.8166666666666667E-3</v>
      </c>
      <c r="I154" s="227">
        <f>(SUM('1.  LRAMVA Summary'!D$55:D$81)+SUM('1.  LRAMVA Summary'!D$82:D$83)*(MONTH($E154)-1)/12)*$H154</f>
        <v>4897.1689605816673</v>
      </c>
      <c r="J154" s="227">
        <f>(SUM('1.  LRAMVA Summary'!E$55:E$81)+SUM('1.  LRAMVA Summary'!E$82:E$83)*(MONTH($E154)-1)/12)*$H154</f>
        <v>2226.9337433430624</v>
      </c>
      <c r="K154" s="227">
        <f>(SUM('1.  LRAMVA Summary'!F$55:F$81)+SUM('1.  LRAMVA Summary'!F$82:F$83)*(MONTH($E154)-1)/12)*$H154</f>
        <v>-6151.4237313569529</v>
      </c>
      <c r="L154" s="227">
        <f>(SUM('1.  LRAMVA Summary'!G$55:G$81)+SUM('1.  LRAMVA Summary'!G$82:G$83)*(MONTH($E154)-1)/12)*$H154</f>
        <v>1193.810625131468</v>
      </c>
      <c r="M154" s="227">
        <f>(SUM('1.  LRAMVA Summary'!H$55:H$81)+SUM('1.  LRAMVA Summary'!H$82:H$83)*(MONTH($E154)-1)/12)*$H154</f>
        <v>886.43182056978401</v>
      </c>
      <c r="N154" s="227">
        <f>(SUM('1.  LRAMVA Summary'!I$55:I$81)+SUM('1.  LRAMVA Summary'!I$82:I$83)*(MONTH($E154)-1)/12)*$H154</f>
        <v>0</v>
      </c>
      <c r="O154" s="227">
        <f>(SUM('1.  LRAMVA Summary'!J$55:J$81)+SUM('1.  LRAMVA Summary'!J$82:J$83)*(MONTH($E154)-1)/12)*$H154</f>
        <v>1415.1232143470002</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4468.044632616029</v>
      </c>
    </row>
    <row r="155" spans="2:23" s="9" customFormat="1">
      <c r="B155" s="66"/>
      <c r="E155" s="211">
        <v>43983</v>
      </c>
      <c r="F155" s="211" t="s">
        <v>186</v>
      </c>
      <c r="G155" s="212" t="s">
        <v>66</v>
      </c>
      <c r="H155" s="237">
        <f>$C$52/12</f>
        <v>1.8166666666666667E-3</v>
      </c>
      <c r="I155" s="227">
        <f>(SUM('1.  LRAMVA Summary'!D$55:D$81)+SUM('1.  LRAMVA Summary'!D$82:D$83)*(MONTH($E155)-1)/12)*$H155</f>
        <v>4897.1689605816673</v>
      </c>
      <c r="J155" s="227">
        <f>(SUM('1.  LRAMVA Summary'!E$55:E$81)+SUM('1.  LRAMVA Summary'!E$82:E$83)*(MONTH($E155)-1)/12)*$H155</f>
        <v>2269.5147159680619</v>
      </c>
      <c r="K155" s="227">
        <f>(SUM('1.  LRAMVA Summary'!F$55:F$81)+SUM('1.  LRAMVA Summary'!F$82:F$83)*(MONTH($E155)-1)/12)*$H155</f>
        <v>-6441.7563849105964</v>
      </c>
      <c r="L155" s="227">
        <f>(SUM('1.  LRAMVA Summary'!G$55:G$81)+SUM('1.  LRAMVA Summary'!G$82:G$83)*(MONTH($E155)-1)/12)*$H155</f>
        <v>1230.4322167389828</v>
      </c>
      <c r="M155" s="227">
        <f>(SUM('1.  LRAMVA Summary'!H$55:H$81)+SUM('1.  LRAMVA Summary'!H$82:H$83)*(MONTH($E155)-1)/12)*$H155</f>
        <v>909.54627795617705</v>
      </c>
      <c r="N155" s="227">
        <f>(SUM('1.  LRAMVA Summary'!I$55:I$81)+SUM('1.  LRAMVA Summary'!I$82:I$83)*(MONTH($E155)-1)/12)*$H155</f>
        <v>0</v>
      </c>
      <c r="O155" s="227">
        <f>(SUM('1.  LRAMVA Summary'!J$55:J$81)+SUM('1.  LRAMVA Summary'!J$82:J$83)*(MONTH($E155)-1)/12)*$H155</f>
        <v>1469.2418200661</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4334.1476064003928</v>
      </c>
    </row>
    <row r="156" spans="2:23" s="9" customFormat="1">
      <c r="B156" s="66"/>
      <c r="E156" s="211">
        <v>44013</v>
      </c>
      <c r="F156" s="211" t="s">
        <v>186</v>
      </c>
      <c r="G156" s="212" t="s">
        <v>68</v>
      </c>
      <c r="H156" s="237">
        <f>$C$53/12</f>
        <v>4.75E-4</v>
      </c>
      <c r="I156" s="227">
        <f>(SUM('1.  LRAMVA Summary'!D$55:D$81)+SUM('1.  LRAMVA Summary'!D$82:D$83)*(MONTH($E156)-1)/12)*$H156</f>
        <v>1280.4524346475002</v>
      </c>
      <c r="J156" s="227">
        <f>(SUM('1.  LRAMVA Summary'!E$55:E$81)+SUM('1.  LRAMVA Summary'!E$82:E$83)*(MONTH($E156)-1)/12)*$H156</f>
        <v>604.53878096240601</v>
      </c>
      <c r="K156" s="227">
        <f>(SUM('1.  LRAMVA Summary'!F$55:F$81)+SUM('1.  LRAMVA Summary'!F$82:F$83)*(MONTH($E156)-1)/12)*$H156</f>
        <v>-1760.225115561751</v>
      </c>
      <c r="L156" s="227">
        <f>(SUM('1.  LRAMVA Summary'!G$55:G$81)+SUM('1.  LRAMVA Summary'!G$82:G$83)*(MONTH($E156)-1)/12)*$H156</f>
        <v>331.29388566857966</v>
      </c>
      <c r="M156" s="227">
        <f>(SUM('1.  LRAMVA Summary'!H$55:H$81)+SUM('1.  LRAMVA Summary'!H$82:H$83)*(MONTH($E156)-1)/12)*$H156</f>
        <v>243.86083447030501</v>
      </c>
      <c r="N156" s="227">
        <f>(SUM('1.  LRAMVA Summary'!I$55:I$81)+SUM('1.  LRAMVA Summary'!I$82:I$83)*(MONTH($E156)-1)/12)*$H156</f>
        <v>0</v>
      </c>
      <c r="O156" s="227">
        <f>(SUM('1.  LRAMVA Summary'!J$55:J$81)+SUM('1.  LRAMVA Summary'!J$82:J$83)*(MONTH($E156)-1)/12)*$H156</f>
        <v>398.30983609980001</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1098.2306562868398</v>
      </c>
    </row>
    <row r="157" spans="2:23" s="9" customFormat="1">
      <c r="B157" s="66"/>
      <c r="E157" s="211">
        <v>44044</v>
      </c>
      <c r="F157" s="211" t="s">
        <v>186</v>
      </c>
      <c r="G157" s="212" t="s">
        <v>68</v>
      </c>
      <c r="H157" s="237">
        <f>$C$53/12</f>
        <v>4.75E-4</v>
      </c>
      <c r="I157" s="227">
        <f>(SUM('1.  LRAMVA Summary'!D$55:D$81)+SUM('1.  LRAMVA Summary'!D$82:D$83)*(MONTH($E157)-1)/12)*$H157</f>
        <v>1280.4524346475002</v>
      </c>
      <c r="J157" s="227">
        <f>(SUM('1.  LRAMVA Summary'!E$55:E$81)+SUM('1.  LRAMVA Summary'!E$82:E$83)*(MONTH($E157)-1)/12)*$H157</f>
        <v>615.67233802490614</v>
      </c>
      <c r="K157" s="227">
        <f>(SUM('1.  LRAMVA Summary'!F$55:F$81)+SUM('1.  LRAMVA Summary'!F$82:F$83)*(MONTH($E157)-1)/12)*$H157</f>
        <v>-1836.1377818578874</v>
      </c>
      <c r="L157" s="227">
        <f>(SUM('1.  LRAMVA Summary'!G$55:G$81)+SUM('1.  LRAMVA Summary'!G$82:G$83)*(MONTH($E157)-1)/12)*$H157</f>
        <v>340.86925595127855</v>
      </c>
      <c r="M157" s="227">
        <f>(SUM('1.  LRAMVA Summary'!H$55:H$81)+SUM('1.  LRAMVA Summary'!H$82:H$83)*(MONTH($E157)-1)/12)*$H157</f>
        <v>249.90452286949949</v>
      </c>
      <c r="N157" s="227">
        <f>(SUM('1.  LRAMVA Summary'!I$55:I$81)+SUM('1.  LRAMVA Summary'!I$82:I$83)*(MONTH($E157)-1)/12)*$H157</f>
        <v>0</v>
      </c>
      <c r="O157" s="227">
        <f>(SUM('1.  LRAMVA Summary'!J$55:J$81)+SUM('1.  LRAMVA Summary'!J$82:J$83)*(MONTH($E157)-1)/12)*$H157</f>
        <v>412.46011374195007</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1063.220883377247</v>
      </c>
    </row>
    <row r="158" spans="2:23" s="9" customFormat="1">
      <c r="B158" s="66"/>
      <c r="E158" s="211">
        <v>44075</v>
      </c>
      <c r="F158" s="211" t="s">
        <v>186</v>
      </c>
      <c r="G158" s="212" t="s">
        <v>68</v>
      </c>
      <c r="H158" s="237">
        <f>$C$53/12</f>
        <v>4.75E-4</v>
      </c>
      <c r="I158" s="227">
        <f>(SUM('1.  LRAMVA Summary'!D$55:D$81)+SUM('1.  LRAMVA Summary'!D$82:D$83)*(MONTH($E158)-1)/12)*$H158</f>
        <v>1280.4524346475002</v>
      </c>
      <c r="J158" s="227">
        <f>(SUM('1.  LRAMVA Summary'!E$55:E$81)+SUM('1.  LRAMVA Summary'!E$82:E$83)*(MONTH($E158)-1)/12)*$H158</f>
        <v>626.80589508740604</v>
      </c>
      <c r="K158" s="227">
        <f>(SUM('1.  LRAMVA Summary'!F$55:F$81)+SUM('1.  LRAMVA Summary'!F$82:F$83)*(MONTH($E158)-1)/12)*$H158</f>
        <v>-1912.0504481540238</v>
      </c>
      <c r="L158" s="227">
        <f>(SUM('1.  LRAMVA Summary'!G$55:G$81)+SUM('1.  LRAMVA Summary'!G$82:G$83)*(MONTH($E158)-1)/12)*$H158</f>
        <v>350.44462623397732</v>
      </c>
      <c r="M158" s="227">
        <f>(SUM('1.  LRAMVA Summary'!H$55:H$81)+SUM('1.  LRAMVA Summary'!H$82:H$83)*(MONTH($E158)-1)/12)*$H158</f>
        <v>255.94821126869402</v>
      </c>
      <c r="N158" s="227">
        <f>(SUM('1.  LRAMVA Summary'!I$55:I$81)+SUM('1.  LRAMVA Summary'!I$82:I$83)*(MONTH($E158)-1)/12)*$H158</f>
        <v>0</v>
      </c>
      <c r="O158" s="227">
        <f>(SUM('1.  LRAMVA Summary'!J$55:J$81)+SUM('1.  LRAMVA Summary'!J$82:J$83)*(MONTH($E158)-1)/12)*$H158</f>
        <v>426.61039138410001</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1028.2111104676537</v>
      </c>
    </row>
    <row r="159" spans="2:23" s="9" customFormat="1">
      <c r="B159" s="66"/>
      <c r="E159" s="211">
        <v>44105</v>
      </c>
      <c r="F159" s="211" t="s">
        <v>186</v>
      </c>
      <c r="G159" s="212" t="s">
        <v>69</v>
      </c>
      <c r="H159" s="237">
        <f>$C$54/12</f>
        <v>4.75E-4</v>
      </c>
      <c r="I159" s="227">
        <f>(SUM('1.  LRAMVA Summary'!D$55:D$81)+SUM('1.  LRAMVA Summary'!D$82:D$83)*(MONTH($E159)-1)/12)*$H159</f>
        <v>1280.4524346475002</v>
      </c>
      <c r="J159" s="227">
        <f>(SUM('1.  LRAMVA Summary'!E$55:E$81)+SUM('1.  LRAMVA Summary'!E$82:E$83)*(MONTH($E159)-1)/12)*$H159</f>
        <v>637.93945214990617</v>
      </c>
      <c r="K159" s="227">
        <f>(SUM('1.  LRAMVA Summary'!F$55:F$81)+SUM('1.  LRAMVA Summary'!F$82:F$83)*(MONTH($E159)-1)/12)*$H159</f>
        <v>-1987.9631144501598</v>
      </c>
      <c r="L159" s="227">
        <f>(SUM('1.  LRAMVA Summary'!G$55:G$81)+SUM('1.  LRAMVA Summary'!G$82:G$83)*(MONTH($E159)-1)/12)*$H159</f>
        <v>360.0199965166762</v>
      </c>
      <c r="M159" s="227">
        <f>(SUM('1.  LRAMVA Summary'!H$55:H$81)+SUM('1.  LRAMVA Summary'!H$82:H$83)*(MONTH($E159)-1)/12)*$H159</f>
        <v>261.9918996678885</v>
      </c>
      <c r="N159" s="227">
        <f>(SUM('1.  LRAMVA Summary'!I$55:I$81)+SUM('1.  LRAMVA Summary'!I$82:I$83)*(MONTH($E159)-1)/12)*$H159</f>
        <v>0</v>
      </c>
      <c r="O159" s="227">
        <f>(SUM('1.  LRAMVA Summary'!J$55:J$81)+SUM('1.  LRAMVA Summary'!J$82:J$83)*(MONTH($E159)-1)/12)*$H159</f>
        <v>440.76066902625001</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993.20133755806137</v>
      </c>
    </row>
    <row r="160" spans="2:23" s="9" customFormat="1">
      <c r="B160" s="66"/>
      <c r="E160" s="211">
        <v>44136</v>
      </c>
      <c r="F160" s="211" t="s">
        <v>186</v>
      </c>
      <c r="G160" s="212" t="s">
        <v>69</v>
      </c>
      <c r="H160" s="237">
        <f>$C$54/12</f>
        <v>4.75E-4</v>
      </c>
      <c r="I160" s="227">
        <f>(SUM('1.  LRAMVA Summary'!D$55:D$81)+SUM('1.  LRAMVA Summary'!D$82:D$83)*(MONTH($E160)-1)/12)*$H160</f>
        <v>1280.4524346475002</v>
      </c>
      <c r="J160" s="227">
        <f>(SUM('1.  LRAMVA Summary'!E$55:E$81)+SUM('1.  LRAMVA Summary'!E$82:E$83)*(MONTH($E160)-1)/12)*$H160</f>
        <v>649.07300921240608</v>
      </c>
      <c r="K160" s="227">
        <f>(SUM('1.  LRAMVA Summary'!F$55:F$81)+SUM('1.  LRAMVA Summary'!F$82:F$83)*(MONTH($E160)-1)/12)*$H160</f>
        <v>-2063.8757807462962</v>
      </c>
      <c r="L160" s="227">
        <f>(SUM('1.  LRAMVA Summary'!G$55:G$81)+SUM('1.  LRAMVA Summary'!G$82:G$83)*(MONTH($E160)-1)/12)*$H160</f>
        <v>369.59536679937509</v>
      </c>
      <c r="M160" s="227">
        <f>(SUM('1.  LRAMVA Summary'!H$55:H$81)+SUM('1.  LRAMVA Summary'!H$82:H$83)*(MONTH($E160)-1)/12)*$H160</f>
        <v>268.03558806708304</v>
      </c>
      <c r="N160" s="227">
        <f>(SUM('1.  LRAMVA Summary'!I$55:I$81)+SUM('1.  LRAMVA Summary'!I$82:I$83)*(MONTH($E160)-1)/12)*$H160</f>
        <v>0</v>
      </c>
      <c r="O160" s="227">
        <f>(SUM('1.  LRAMVA Summary'!J$55:J$81)+SUM('1.  LRAMVA Summary'!J$82:J$83)*(MONTH($E160)-1)/12)*$H160</f>
        <v>454.91094666840002</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958.19156464846833</v>
      </c>
    </row>
    <row r="161" spans="2:23" s="9" customFormat="1">
      <c r="B161" s="66"/>
      <c r="E161" s="211">
        <v>44166</v>
      </c>
      <c r="F161" s="211" t="s">
        <v>186</v>
      </c>
      <c r="G161" s="212" t="s">
        <v>69</v>
      </c>
      <c r="H161" s="237">
        <f>$C$54/12</f>
        <v>4.75E-4</v>
      </c>
      <c r="I161" s="227">
        <f>(SUM('1.  LRAMVA Summary'!D$55:D$81)+SUM('1.  LRAMVA Summary'!D$82:D$83)*(MONTH($E161)-1)/12)*$H161</f>
        <v>1280.4524346475002</v>
      </c>
      <c r="J161" s="227">
        <f>(SUM('1.  LRAMVA Summary'!E$55:E$81)+SUM('1.  LRAMVA Summary'!E$82:E$83)*(MONTH($E161)-1)/12)*$H161</f>
        <v>660.20656627490609</v>
      </c>
      <c r="K161" s="227">
        <f>(SUM('1.  LRAMVA Summary'!F$55:F$81)+SUM('1.  LRAMVA Summary'!F$82:F$83)*(MONTH($E161)-1)/12)*$H161</f>
        <v>-2139.7884470424328</v>
      </c>
      <c r="L161" s="227">
        <f>(SUM('1.  LRAMVA Summary'!G$55:G$81)+SUM('1.  LRAMVA Summary'!G$82:G$83)*(MONTH($E161)-1)/12)*$H161</f>
        <v>379.17073708207391</v>
      </c>
      <c r="M161" s="227">
        <f>(SUM('1.  LRAMVA Summary'!H$55:H$81)+SUM('1.  LRAMVA Summary'!H$82:H$83)*(MONTH($E161)-1)/12)*$H161</f>
        <v>274.07927646627752</v>
      </c>
      <c r="N161" s="227">
        <f>(SUM('1.  LRAMVA Summary'!I$55:I$81)+SUM('1.  LRAMVA Summary'!I$82:I$83)*(MONTH($E161)-1)/12)*$H161</f>
        <v>0</v>
      </c>
      <c r="O161" s="227">
        <f>(SUM('1.  LRAMVA Summary'!J$55:J$81)+SUM('1.  LRAMVA Summary'!J$82:J$83)*(MONTH($E161)-1)/12)*$H161</f>
        <v>469.06122431055002</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923.18179173887506</v>
      </c>
    </row>
    <row r="162" spans="2:23" s="9" customFormat="1" ht="15.75" thickBot="1">
      <c r="B162" s="66"/>
      <c r="E162" s="213" t="s">
        <v>465</v>
      </c>
      <c r="F162" s="213"/>
      <c r="G162" s="214"/>
      <c r="H162" s="215"/>
      <c r="I162" s="216">
        <f>SUM(I149:I161)</f>
        <v>136566.69053605694</v>
      </c>
      <c r="J162" s="216">
        <f>SUM(J149:J161)</f>
        <v>47032.622458540653</v>
      </c>
      <c r="K162" s="216">
        <f t="shared" ref="K162:O162" si="90">SUM(K149:K161)</f>
        <v>-113147.33173634757</v>
      </c>
      <c r="L162" s="216">
        <f t="shared" si="90"/>
        <v>24347.17609383789</v>
      </c>
      <c r="M162" s="216">
        <f t="shared" si="90"/>
        <v>19088.132470635832</v>
      </c>
      <c r="N162" s="216">
        <f t="shared" si="90"/>
        <v>0</v>
      </c>
      <c r="O162" s="216">
        <f t="shared" si="90"/>
        <v>26367.874613520602</v>
      </c>
      <c r="P162" s="216">
        <f t="shared" ref="P162:V162" si="91">SUM(P149:P161)</f>
        <v>0</v>
      </c>
      <c r="Q162" s="216">
        <f t="shared" si="91"/>
        <v>0</v>
      </c>
      <c r="R162" s="216">
        <f t="shared" si="91"/>
        <v>0</v>
      </c>
      <c r="S162" s="216">
        <f t="shared" si="91"/>
        <v>0</v>
      </c>
      <c r="T162" s="216">
        <f t="shared" si="91"/>
        <v>0</v>
      </c>
      <c r="U162" s="216">
        <f t="shared" si="91"/>
        <v>0</v>
      </c>
      <c r="V162" s="216">
        <f t="shared" si="91"/>
        <v>0</v>
      </c>
      <c r="W162" s="216">
        <f>SUM(W149:W161)</f>
        <v>140255.16443624429</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689</v>
      </c>
      <c r="F164" s="222"/>
      <c r="G164" s="223"/>
      <c r="H164" s="224"/>
      <c r="I164" s="225">
        <f>I162+I163</f>
        <v>136566.69053605694</v>
      </c>
      <c r="J164" s="225">
        <f t="shared" ref="J164:U164" si="92">J162+J163</f>
        <v>47032.622458540653</v>
      </c>
      <c r="K164" s="225">
        <f t="shared" si="92"/>
        <v>-113147.33173634757</v>
      </c>
      <c r="L164" s="225">
        <f t="shared" si="92"/>
        <v>24347.17609383789</v>
      </c>
      <c r="M164" s="225">
        <f t="shared" si="92"/>
        <v>19088.132470635832</v>
      </c>
      <c r="N164" s="225">
        <f t="shared" si="92"/>
        <v>0</v>
      </c>
      <c r="O164" s="225">
        <f t="shared" si="92"/>
        <v>26367.874613520602</v>
      </c>
      <c r="P164" s="225">
        <f t="shared" si="92"/>
        <v>0</v>
      </c>
      <c r="Q164" s="225">
        <f t="shared" si="92"/>
        <v>0</v>
      </c>
      <c r="R164" s="225">
        <f t="shared" si="92"/>
        <v>0</v>
      </c>
      <c r="S164" s="225">
        <f t="shared" si="92"/>
        <v>0</v>
      </c>
      <c r="T164" s="225">
        <f t="shared" si="92"/>
        <v>0</v>
      </c>
      <c r="U164" s="225">
        <f t="shared" si="92"/>
        <v>0</v>
      </c>
      <c r="V164" s="225">
        <f>V162+V163</f>
        <v>0</v>
      </c>
      <c r="W164" s="225">
        <f>W162+W163</f>
        <v>140255.16443624429</v>
      </c>
    </row>
    <row r="165" spans="2:23">
      <c r="B165" s="66"/>
      <c r="C165" s="9"/>
      <c r="E165" s="211">
        <v>44197</v>
      </c>
      <c r="F165" s="211" t="s">
        <v>693</v>
      </c>
      <c r="G165" s="212" t="s">
        <v>65</v>
      </c>
      <c r="H165" s="237">
        <f>$C$55/12</f>
        <v>4.75E-4</v>
      </c>
      <c r="I165" s="227">
        <f>(SUM('1.  LRAMVA Summary'!D$55:D$83)+SUM('1.  LRAMVA Summary'!D$85:D$86)*(MONTH($E165)-1)/12)*$H165</f>
        <v>1280.4524346475002</v>
      </c>
      <c r="J165" s="227">
        <f>(SUM('1.  LRAMVA Summary'!E$55:E$83)+SUM('1.  LRAMVA Summary'!E$85:E$86)*(MONTH($E165)-1)/12)*$H165</f>
        <v>671.340123337406</v>
      </c>
      <c r="K165" s="227">
        <f>(SUM('1.  LRAMVA Summary'!F$55:F$83)+SUM('1.  LRAMVA Summary'!F$85:F$86)*(MONTH($E165)-1)/12)*$H165</f>
        <v>-2215.701113338569</v>
      </c>
      <c r="L165" s="227">
        <f>(SUM('1.  LRAMVA Summary'!G$55:G$83)+SUM('1.  LRAMVA Summary'!G$85:G$86)*(MONTH($E165)-1)/12)*$H165</f>
        <v>388.74610736477274</v>
      </c>
      <c r="M165" s="227">
        <f>(SUM('1.  LRAMVA Summary'!H$55:H$83)+SUM('1.  LRAMVA Summary'!H$85:H$86)*(MONTH($E165)-1)/12)*$H165</f>
        <v>280.12296486547194</v>
      </c>
      <c r="N165" s="227">
        <f>(SUM('1.  LRAMVA Summary'!I$55:I$83)+SUM('1.  LRAMVA Summary'!I$85:I$86)*(MONTH($E165)-1)/12)*$H165</f>
        <v>0</v>
      </c>
      <c r="O165" s="227">
        <f>(SUM('1.  LRAMVA Summary'!J$55:J$83)+SUM('1.  LRAMVA Summary'!J$85:J$86)*(MONTH($E165)-1)/12)*$H165</f>
        <v>483.21150195270002</v>
      </c>
      <c r="P165" s="227">
        <f>(SUM('1.  LRAMVA Summary'!K$55:K$81)+SUM('1.  LRAMVA Summary'!K$82:K$83)*(MONTH($E165)-1)/12)*$H165</f>
        <v>0</v>
      </c>
      <c r="Q165" s="227">
        <f>(SUM('1.  LRAMVA Summary'!L$55:L$81)+SUM('1.  LRAMVA Summary'!L$82:L$83)*(MONTH($E165)-1)/12)*$H165</f>
        <v>0</v>
      </c>
      <c r="R165" s="227">
        <f>(SUM('1.  LRAMVA Summary'!M$55:M$81)+SUM('1.  LRAMVA Summary'!M$82:M$83)*(MONTH($E165)-1)/12)*$H165</f>
        <v>0</v>
      </c>
      <c r="S165" s="227">
        <f>(SUM('1.  LRAMVA Summary'!N$55:N$81)+SUM('1.  LRAMVA Summary'!N$82:N$83)*(MONTH($E165)-1)/12)*$H165</f>
        <v>0</v>
      </c>
      <c r="T165" s="227">
        <f>(SUM('1.  LRAMVA Summary'!O$55:O$81)+SUM('1.  LRAMVA Summary'!O$82:O$83)*(MONTH($E165)-1)/12)*$H165</f>
        <v>0</v>
      </c>
      <c r="U165" s="227">
        <f>(SUM('1.  LRAMVA Summary'!P$55:P$81)+SUM('1.  LRAMVA Summary'!P$82:P$83)*(MONTH($E165)-1)/12)*$H165</f>
        <v>0</v>
      </c>
      <c r="V165" s="227">
        <f>(SUM('1.  LRAMVA Summary'!Q$55:Q$81)+SUM('1.  LRAMVA Summary'!Q$82:Q$83)*(MONTH($E165)-1)/12)*$H165</f>
        <v>0</v>
      </c>
      <c r="W165" s="227">
        <f>(SUM('1.  LRAMVA Summary'!R$55:R$83)+SUM('1.  LRAMVA Summary'!R$85:R$86)*(MONTH($E165)-1)/12)*$H165</f>
        <v>888.17201882928157</v>
      </c>
    </row>
    <row r="166" spans="2:23">
      <c r="B166" s="66"/>
      <c r="C166" s="9"/>
      <c r="E166" s="211">
        <v>44228</v>
      </c>
      <c r="F166" s="211" t="s">
        <v>693</v>
      </c>
      <c r="G166" s="212" t="s">
        <v>65</v>
      </c>
      <c r="H166" s="237">
        <f>$C$55/12</f>
        <v>4.75E-4</v>
      </c>
      <c r="I166" s="227">
        <f>(SUM('1.  LRAMVA Summary'!D$55:D$83)+SUM('1.  LRAMVA Summary'!D$85:D$86)*(MONTH($E166)-1)/12)*$H166</f>
        <v>1280.4524346475002</v>
      </c>
      <c r="J166" s="227">
        <f>(SUM('1.  LRAMVA Summary'!E$55:E$83)+SUM('1.  LRAMVA Summary'!E$85:E$86)*(MONTH($E166)-1)/12)*$H166</f>
        <v>671.340123337406</v>
      </c>
      <c r="K166" s="227">
        <f>(SUM('1.  LRAMVA Summary'!F$55:F$83)+SUM('1.  LRAMVA Summary'!F$85:F$86)*(MONTH($E166)-1)/12)*$H166</f>
        <v>-2215.701113338569</v>
      </c>
      <c r="L166" s="227">
        <f>(SUM('1.  LRAMVA Summary'!G$55:G$83)+SUM('1.  LRAMVA Summary'!G$85:G$86)*(MONTH($E166)-1)/12)*$H166</f>
        <v>388.74610736477274</v>
      </c>
      <c r="M166" s="227">
        <f>(SUM('1.  LRAMVA Summary'!H$55:H$83)+SUM('1.  LRAMVA Summary'!H$85:H$86)*(MONTH($E166)-1)/12)*$H166</f>
        <v>280.12296486547194</v>
      </c>
      <c r="N166" s="227">
        <f>(SUM('1.  LRAMVA Summary'!I$55:I$83)+SUM('1.  LRAMVA Summary'!I$85:I$86)*(MONTH($E166)-1)/12)*$H166</f>
        <v>0</v>
      </c>
      <c r="O166" s="227">
        <f>(SUM('1.  LRAMVA Summary'!J$55:J$83)+SUM('1.  LRAMVA Summary'!J$85:J$86)*(MONTH($E166)-1)/12)*$H166</f>
        <v>483.21150195270002</v>
      </c>
      <c r="P166" s="227">
        <f>(SUM('1.  LRAMVA Summary'!K$55:K$81)+SUM('1.  LRAMVA Summary'!K$82:K$83)*(MONTH($E166)-1)/12)*$H166</f>
        <v>0</v>
      </c>
      <c r="Q166" s="227">
        <f>(SUM('1.  LRAMVA Summary'!L$55:L$81)+SUM('1.  LRAMVA Summary'!L$82:L$83)*(MONTH($E166)-1)/12)*$H166</f>
        <v>0</v>
      </c>
      <c r="R166" s="227">
        <f>(SUM('1.  LRAMVA Summary'!M$55:M$81)+SUM('1.  LRAMVA Summary'!M$82:M$83)*(MONTH($E166)-1)/12)*$H166</f>
        <v>0</v>
      </c>
      <c r="S166" s="227">
        <f>(SUM('1.  LRAMVA Summary'!N$55:N$81)+SUM('1.  LRAMVA Summary'!N$82:N$83)*(MONTH($E166)-1)/12)*$H166</f>
        <v>0</v>
      </c>
      <c r="T166" s="227">
        <f>(SUM('1.  LRAMVA Summary'!O$55:O$81)+SUM('1.  LRAMVA Summary'!O$82:O$83)*(MONTH($E166)-1)/12)*$H166</f>
        <v>0</v>
      </c>
      <c r="U166" s="227">
        <f>(SUM('1.  LRAMVA Summary'!P$55:P$81)+SUM('1.  LRAMVA Summary'!P$82:P$83)*(MONTH($E166)-1)/12)*$H166</f>
        <v>0</v>
      </c>
      <c r="V166" s="227">
        <f>(SUM('1.  LRAMVA Summary'!Q$55:Q$81)+SUM('1.  LRAMVA Summary'!Q$82:Q$83)*(MONTH($E166)-1)/12)*$H166</f>
        <v>0</v>
      </c>
      <c r="W166" s="227">
        <f>(SUM('1.  LRAMVA Summary'!R$55:R$83)+SUM('1.  LRAMVA Summary'!R$85:R$86)*(MONTH($E166)-1)/12)*$H166</f>
        <v>888.17201882928157</v>
      </c>
    </row>
    <row r="167" spans="2:23">
      <c r="B167" s="66"/>
      <c r="C167" s="9"/>
      <c r="E167" s="211">
        <v>44256</v>
      </c>
      <c r="F167" s="211" t="s">
        <v>693</v>
      </c>
      <c r="G167" s="212" t="s">
        <v>65</v>
      </c>
      <c r="H167" s="237">
        <f>$C$55/12</f>
        <v>4.75E-4</v>
      </c>
      <c r="I167" s="227">
        <f>(SUM('1.  LRAMVA Summary'!D$55:D$83)+SUM('1.  LRAMVA Summary'!D$85:D$86)*(MONTH($E167)-1)/12)*$H167</f>
        <v>1280.4524346475002</v>
      </c>
      <c r="J167" s="227">
        <f>(SUM('1.  LRAMVA Summary'!E$55:E$83)+SUM('1.  LRAMVA Summary'!E$85:E$86)*(MONTH($E167)-1)/12)*$H167</f>
        <v>671.340123337406</v>
      </c>
      <c r="K167" s="227">
        <f>(SUM('1.  LRAMVA Summary'!F$55:F$83)+SUM('1.  LRAMVA Summary'!F$85:F$86)*(MONTH($E167)-1)/12)*$H167</f>
        <v>-2215.701113338569</v>
      </c>
      <c r="L167" s="227">
        <f>(SUM('1.  LRAMVA Summary'!G$55:G$83)+SUM('1.  LRAMVA Summary'!G$85:G$86)*(MONTH($E167)-1)/12)*$H167</f>
        <v>388.74610736477274</v>
      </c>
      <c r="M167" s="227">
        <f>(SUM('1.  LRAMVA Summary'!H$55:H$83)+SUM('1.  LRAMVA Summary'!H$85:H$86)*(MONTH($E167)-1)/12)*$H167</f>
        <v>280.12296486547194</v>
      </c>
      <c r="N167" s="227">
        <f>(SUM('1.  LRAMVA Summary'!I$55:I$83)+SUM('1.  LRAMVA Summary'!I$85:I$86)*(MONTH($E167)-1)/12)*$H167</f>
        <v>0</v>
      </c>
      <c r="O167" s="227">
        <f>(SUM('1.  LRAMVA Summary'!J$55:J$83)+SUM('1.  LRAMVA Summary'!J$85:J$86)*(MONTH($E167)-1)/12)*$H167</f>
        <v>483.21150195270002</v>
      </c>
      <c r="P167" s="227">
        <f>(SUM('1.  LRAMVA Summary'!K$55:K$81)+SUM('1.  LRAMVA Summary'!K$82:K$83)*(MONTH($E167)-1)/12)*$H167</f>
        <v>0</v>
      </c>
      <c r="Q167" s="227">
        <f>(SUM('1.  LRAMVA Summary'!L$55:L$81)+SUM('1.  LRAMVA Summary'!L$82:L$83)*(MONTH($E167)-1)/12)*$H167</f>
        <v>0</v>
      </c>
      <c r="R167" s="227">
        <f>(SUM('1.  LRAMVA Summary'!M$55:M$81)+SUM('1.  LRAMVA Summary'!M$82:M$83)*(MONTH($E167)-1)/12)*$H167</f>
        <v>0</v>
      </c>
      <c r="S167" s="227">
        <f>(SUM('1.  LRAMVA Summary'!N$55:N$81)+SUM('1.  LRAMVA Summary'!N$82:N$83)*(MONTH($E167)-1)/12)*$H167</f>
        <v>0</v>
      </c>
      <c r="T167" s="227">
        <f>(SUM('1.  LRAMVA Summary'!O$55:O$81)+SUM('1.  LRAMVA Summary'!O$82:O$83)*(MONTH($E167)-1)/12)*$H167</f>
        <v>0</v>
      </c>
      <c r="U167" s="227">
        <f>(SUM('1.  LRAMVA Summary'!P$55:P$81)+SUM('1.  LRAMVA Summary'!P$82:P$83)*(MONTH($E167)-1)/12)*$H167</f>
        <v>0</v>
      </c>
      <c r="V167" s="227">
        <f>(SUM('1.  LRAMVA Summary'!Q$55:Q$81)+SUM('1.  LRAMVA Summary'!Q$82:Q$83)*(MONTH($E167)-1)/12)*$H167</f>
        <v>0</v>
      </c>
      <c r="W167" s="227">
        <f>(SUM('1.  LRAMVA Summary'!R$55:R$83)+SUM('1.  LRAMVA Summary'!R$85:R$86)*(MONTH($E167)-1)/12)*$H167</f>
        <v>888.17201882928157</v>
      </c>
    </row>
    <row r="168" spans="2:23">
      <c r="B168" s="66"/>
      <c r="C168" s="9"/>
      <c r="E168" s="211">
        <v>44287</v>
      </c>
      <c r="F168" s="211" t="s">
        <v>693</v>
      </c>
      <c r="G168" s="212" t="s">
        <v>66</v>
      </c>
      <c r="H168" s="237">
        <f>$C$56/12</f>
        <v>4.75E-4</v>
      </c>
      <c r="I168" s="227">
        <f>(SUM('1.  LRAMVA Summary'!D$55:D$83)+SUM('1.  LRAMVA Summary'!D$85:D$86)*(MONTH($E168)-1)/12)*$H168</f>
        <v>1280.4524346475002</v>
      </c>
      <c r="J168" s="227">
        <f>(SUM('1.  LRAMVA Summary'!E$55:E$83)+SUM('1.  LRAMVA Summary'!E$85:E$86)*(MONTH($E168)-1)/12)*$H168</f>
        <v>671.340123337406</v>
      </c>
      <c r="K168" s="227">
        <f>(SUM('1.  LRAMVA Summary'!F$55:F$83)+SUM('1.  LRAMVA Summary'!F$85:F$86)*(MONTH($E168)-1)/12)*$H168</f>
        <v>-2215.701113338569</v>
      </c>
      <c r="L168" s="227">
        <f>(SUM('1.  LRAMVA Summary'!G$55:G$83)+SUM('1.  LRAMVA Summary'!G$85:G$86)*(MONTH($E168)-1)/12)*$H168</f>
        <v>388.74610736477274</v>
      </c>
      <c r="M168" s="227">
        <f>(SUM('1.  LRAMVA Summary'!H$55:H$83)+SUM('1.  LRAMVA Summary'!H$85:H$86)*(MONTH($E168)-1)/12)*$H168</f>
        <v>280.12296486547194</v>
      </c>
      <c r="N168" s="227">
        <f>(SUM('1.  LRAMVA Summary'!I$55:I$83)+SUM('1.  LRAMVA Summary'!I$85:I$86)*(MONTH($E168)-1)/12)*$H168</f>
        <v>0</v>
      </c>
      <c r="O168" s="227">
        <f>(SUM('1.  LRAMVA Summary'!J$55:J$83)+SUM('1.  LRAMVA Summary'!J$85:J$86)*(MONTH($E168)-1)/12)*$H168</f>
        <v>483.21150195270002</v>
      </c>
      <c r="P168" s="227">
        <f>(SUM('1.  LRAMVA Summary'!K$55:K$81)+SUM('1.  LRAMVA Summary'!K$82:K$83)*(MONTH($E168)-1)/12)*$H168</f>
        <v>0</v>
      </c>
      <c r="Q168" s="227">
        <f>(SUM('1.  LRAMVA Summary'!L$55:L$81)+SUM('1.  LRAMVA Summary'!L$82:L$83)*(MONTH($E168)-1)/12)*$H168</f>
        <v>0</v>
      </c>
      <c r="R168" s="227">
        <f>(SUM('1.  LRAMVA Summary'!M$55:M$81)+SUM('1.  LRAMVA Summary'!M$82:M$83)*(MONTH($E168)-1)/12)*$H168</f>
        <v>0</v>
      </c>
      <c r="S168" s="227">
        <f>(SUM('1.  LRAMVA Summary'!N$55:N$81)+SUM('1.  LRAMVA Summary'!N$82:N$83)*(MONTH($E168)-1)/12)*$H168</f>
        <v>0</v>
      </c>
      <c r="T168" s="227">
        <f>(SUM('1.  LRAMVA Summary'!O$55:O$81)+SUM('1.  LRAMVA Summary'!O$82:O$83)*(MONTH($E168)-1)/12)*$H168</f>
        <v>0</v>
      </c>
      <c r="U168" s="227">
        <f>(SUM('1.  LRAMVA Summary'!P$55:P$81)+SUM('1.  LRAMVA Summary'!P$82:P$83)*(MONTH($E168)-1)/12)*$H168</f>
        <v>0</v>
      </c>
      <c r="V168" s="227">
        <f>(SUM('1.  LRAMVA Summary'!Q$55:Q$81)+SUM('1.  LRAMVA Summary'!Q$82:Q$83)*(MONTH($E168)-1)/12)*$H168</f>
        <v>0</v>
      </c>
      <c r="W168" s="227">
        <f>(SUM('1.  LRAMVA Summary'!R$55:R$83)+SUM('1.  LRAMVA Summary'!R$85:R$86)*(MONTH($E168)-1)/12)*$H168</f>
        <v>888.17201882928157</v>
      </c>
    </row>
    <row r="169" spans="2:23">
      <c r="B169" s="66"/>
      <c r="C169" s="9"/>
      <c r="E169" s="211">
        <v>44317</v>
      </c>
      <c r="F169" s="211" t="s">
        <v>693</v>
      </c>
      <c r="G169" s="212" t="s">
        <v>66</v>
      </c>
      <c r="H169" s="237">
        <f>$C$56/12</f>
        <v>4.75E-4</v>
      </c>
      <c r="I169" s="227">
        <f>(SUM('1.  LRAMVA Summary'!D$55:D$83)+SUM('1.  LRAMVA Summary'!D$85:D$86)*(MONTH($E169)-1)/12)*$H169</f>
        <v>1280.4524346475002</v>
      </c>
      <c r="J169" s="227">
        <f>(SUM('1.  LRAMVA Summary'!E$55:E$83)+SUM('1.  LRAMVA Summary'!E$85:E$86)*(MONTH($E169)-1)/12)*$H169</f>
        <v>671.340123337406</v>
      </c>
      <c r="K169" s="227">
        <f>(SUM('1.  LRAMVA Summary'!F$55:F$83)+SUM('1.  LRAMVA Summary'!F$85:F$86)*(MONTH($E169)-1)/12)*$H169</f>
        <v>-2215.701113338569</v>
      </c>
      <c r="L169" s="227">
        <f>(SUM('1.  LRAMVA Summary'!G$55:G$83)+SUM('1.  LRAMVA Summary'!G$85:G$86)*(MONTH($E169)-1)/12)*$H169</f>
        <v>388.74610736477274</v>
      </c>
      <c r="M169" s="227">
        <f>(SUM('1.  LRAMVA Summary'!H$55:H$83)+SUM('1.  LRAMVA Summary'!H$85:H$86)*(MONTH($E169)-1)/12)*$H169</f>
        <v>280.12296486547194</v>
      </c>
      <c r="N169" s="227">
        <f>(SUM('1.  LRAMVA Summary'!I$55:I$83)+SUM('1.  LRAMVA Summary'!I$85:I$86)*(MONTH($E169)-1)/12)*$H169</f>
        <v>0</v>
      </c>
      <c r="O169" s="227">
        <f>(SUM('1.  LRAMVA Summary'!J$55:J$83)+SUM('1.  LRAMVA Summary'!J$85:J$86)*(MONTH($E169)-1)/12)*$H169</f>
        <v>483.21150195270002</v>
      </c>
      <c r="P169" s="227">
        <f>(SUM('1.  LRAMVA Summary'!K$55:K$81)+SUM('1.  LRAMVA Summary'!K$82:K$83)*(MONTH($E169)-1)/12)*$H169</f>
        <v>0</v>
      </c>
      <c r="Q169" s="227">
        <f>(SUM('1.  LRAMVA Summary'!L$55:L$81)+SUM('1.  LRAMVA Summary'!L$82:L$83)*(MONTH($E169)-1)/12)*$H169</f>
        <v>0</v>
      </c>
      <c r="R169" s="227">
        <f>(SUM('1.  LRAMVA Summary'!M$55:M$81)+SUM('1.  LRAMVA Summary'!M$82:M$83)*(MONTH($E169)-1)/12)*$H169</f>
        <v>0</v>
      </c>
      <c r="S169" s="227">
        <f>(SUM('1.  LRAMVA Summary'!N$55:N$81)+SUM('1.  LRAMVA Summary'!N$82:N$83)*(MONTH($E169)-1)/12)*$H169</f>
        <v>0</v>
      </c>
      <c r="T169" s="227">
        <f>(SUM('1.  LRAMVA Summary'!O$55:O$81)+SUM('1.  LRAMVA Summary'!O$82:O$83)*(MONTH($E169)-1)/12)*$H169</f>
        <v>0</v>
      </c>
      <c r="U169" s="227">
        <f>(SUM('1.  LRAMVA Summary'!P$55:P$81)+SUM('1.  LRAMVA Summary'!P$82:P$83)*(MONTH($E169)-1)/12)*$H169</f>
        <v>0</v>
      </c>
      <c r="V169" s="227">
        <f>(SUM('1.  LRAMVA Summary'!Q$55:Q$81)+SUM('1.  LRAMVA Summary'!Q$82:Q$83)*(MONTH($E169)-1)/12)*$H169</f>
        <v>0</v>
      </c>
      <c r="W169" s="227">
        <f>(SUM('1.  LRAMVA Summary'!R$55:R$83)+SUM('1.  LRAMVA Summary'!R$85:R$86)*(MONTH($E169)-1)/12)*$H169</f>
        <v>888.17201882928157</v>
      </c>
    </row>
    <row r="170" spans="2:23">
      <c r="B170" s="66"/>
      <c r="C170" s="9"/>
      <c r="E170" s="211">
        <v>44348</v>
      </c>
      <c r="F170" s="211" t="s">
        <v>693</v>
      </c>
      <c r="G170" s="212" t="s">
        <v>66</v>
      </c>
      <c r="H170" s="237">
        <f>$C$56/12</f>
        <v>4.75E-4</v>
      </c>
      <c r="I170" s="227">
        <f>(SUM('1.  LRAMVA Summary'!D$55:D$83)+SUM('1.  LRAMVA Summary'!D$85:D$86)*(MONTH($E170)-1)/12)*$H170</f>
        <v>1280.4524346475002</v>
      </c>
      <c r="J170" s="227">
        <f>(SUM('1.  LRAMVA Summary'!E$55:E$83)+SUM('1.  LRAMVA Summary'!E$85:E$86)*(MONTH($E170)-1)/12)*$H170</f>
        <v>671.340123337406</v>
      </c>
      <c r="K170" s="227">
        <f>(SUM('1.  LRAMVA Summary'!F$55:F$83)+SUM('1.  LRAMVA Summary'!F$85:F$86)*(MONTH($E170)-1)/12)*$H170</f>
        <v>-2215.701113338569</v>
      </c>
      <c r="L170" s="227">
        <f>(SUM('1.  LRAMVA Summary'!G$55:G$83)+SUM('1.  LRAMVA Summary'!G$85:G$86)*(MONTH($E170)-1)/12)*$H170</f>
        <v>388.74610736477274</v>
      </c>
      <c r="M170" s="227">
        <f>(SUM('1.  LRAMVA Summary'!H$55:H$83)+SUM('1.  LRAMVA Summary'!H$85:H$86)*(MONTH($E170)-1)/12)*$H170</f>
        <v>280.12296486547194</v>
      </c>
      <c r="N170" s="227">
        <f>(SUM('1.  LRAMVA Summary'!I$55:I$83)+SUM('1.  LRAMVA Summary'!I$85:I$86)*(MONTH($E170)-1)/12)*$H170</f>
        <v>0</v>
      </c>
      <c r="O170" s="227">
        <f>(SUM('1.  LRAMVA Summary'!J$55:J$83)+SUM('1.  LRAMVA Summary'!J$85:J$86)*(MONTH($E170)-1)/12)*$H170</f>
        <v>483.21150195270002</v>
      </c>
      <c r="P170" s="227">
        <f>(SUM('1.  LRAMVA Summary'!K$55:K$81)+SUM('1.  LRAMVA Summary'!K$82:K$83)*(MONTH($E170)-1)/12)*$H170</f>
        <v>0</v>
      </c>
      <c r="Q170" s="227">
        <f>(SUM('1.  LRAMVA Summary'!L$55:L$81)+SUM('1.  LRAMVA Summary'!L$82:L$83)*(MONTH($E170)-1)/12)*$H170</f>
        <v>0</v>
      </c>
      <c r="R170" s="227">
        <f>(SUM('1.  LRAMVA Summary'!M$55:M$81)+SUM('1.  LRAMVA Summary'!M$82:M$83)*(MONTH($E170)-1)/12)*$H170</f>
        <v>0</v>
      </c>
      <c r="S170" s="227">
        <f>(SUM('1.  LRAMVA Summary'!N$55:N$81)+SUM('1.  LRAMVA Summary'!N$82:N$83)*(MONTH($E170)-1)/12)*$H170</f>
        <v>0</v>
      </c>
      <c r="T170" s="227">
        <f>(SUM('1.  LRAMVA Summary'!O$55:O$81)+SUM('1.  LRAMVA Summary'!O$82:O$83)*(MONTH($E170)-1)/12)*$H170</f>
        <v>0</v>
      </c>
      <c r="U170" s="227">
        <f>(SUM('1.  LRAMVA Summary'!P$55:P$81)+SUM('1.  LRAMVA Summary'!P$82:P$83)*(MONTH($E170)-1)/12)*$H170</f>
        <v>0</v>
      </c>
      <c r="V170" s="227">
        <f>(SUM('1.  LRAMVA Summary'!Q$55:Q$81)+SUM('1.  LRAMVA Summary'!Q$82:Q$83)*(MONTH($E170)-1)/12)*$H170</f>
        <v>0</v>
      </c>
      <c r="W170" s="227">
        <f>(SUM('1.  LRAMVA Summary'!R$55:R$83)+SUM('1.  LRAMVA Summary'!R$85:R$86)*(MONTH($E170)-1)/12)*$H170</f>
        <v>888.17201882928157</v>
      </c>
    </row>
    <row r="171" spans="2:23">
      <c r="B171" s="66"/>
      <c r="C171" s="9"/>
      <c r="E171" s="211">
        <v>44378</v>
      </c>
      <c r="F171" s="211" t="s">
        <v>693</v>
      </c>
      <c r="G171" s="212" t="s">
        <v>68</v>
      </c>
      <c r="H171" s="237">
        <f>$C$57/12</f>
        <v>4.75E-4</v>
      </c>
      <c r="I171" s="227">
        <f>(SUM('1.  LRAMVA Summary'!D$55:D$83)+SUM('1.  LRAMVA Summary'!D$85:D$86)*(MONTH($E171)-1)/12)*$H171</f>
        <v>1280.4524346475002</v>
      </c>
      <c r="J171" s="227">
        <f>(SUM('1.  LRAMVA Summary'!E$55:E$83)+SUM('1.  LRAMVA Summary'!E$85:E$86)*(MONTH($E171)-1)/12)*$H171</f>
        <v>671.340123337406</v>
      </c>
      <c r="K171" s="227">
        <f>(SUM('1.  LRAMVA Summary'!F$55:F$83)+SUM('1.  LRAMVA Summary'!F$85:F$86)*(MONTH($E171)-1)/12)*$H171</f>
        <v>-2215.701113338569</v>
      </c>
      <c r="L171" s="227">
        <f>(SUM('1.  LRAMVA Summary'!G$55:G$83)+SUM('1.  LRAMVA Summary'!G$85:G$86)*(MONTH($E171)-1)/12)*$H171</f>
        <v>388.74610736477274</v>
      </c>
      <c r="M171" s="227">
        <f>(SUM('1.  LRAMVA Summary'!H$55:H$83)+SUM('1.  LRAMVA Summary'!H$85:H$86)*(MONTH($E171)-1)/12)*$H171</f>
        <v>280.12296486547194</v>
      </c>
      <c r="N171" s="227">
        <f>(SUM('1.  LRAMVA Summary'!I$55:I$83)+SUM('1.  LRAMVA Summary'!I$85:I$86)*(MONTH($E171)-1)/12)*$H171</f>
        <v>0</v>
      </c>
      <c r="O171" s="227">
        <f>(SUM('1.  LRAMVA Summary'!J$55:J$83)+SUM('1.  LRAMVA Summary'!J$85:J$86)*(MONTH($E171)-1)/12)*$H171</f>
        <v>483.21150195270002</v>
      </c>
      <c r="P171" s="227">
        <f>(SUM('1.  LRAMVA Summary'!K$55:K$81)+SUM('1.  LRAMVA Summary'!K$82:K$83)*(MONTH($E171)-1)/12)*$H171</f>
        <v>0</v>
      </c>
      <c r="Q171" s="227">
        <f>(SUM('1.  LRAMVA Summary'!L$55:L$81)+SUM('1.  LRAMVA Summary'!L$82:L$83)*(MONTH($E171)-1)/12)*$H171</f>
        <v>0</v>
      </c>
      <c r="R171" s="227">
        <f>(SUM('1.  LRAMVA Summary'!M$55:M$81)+SUM('1.  LRAMVA Summary'!M$82:M$83)*(MONTH($E171)-1)/12)*$H171</f>
        <v>0</v>
      </c>
      <c r="S171" s="227">
        <f>(SUM('1.  LRAMVA Summary'!N$55:N$81)+SUM('1.  LRAMVA Summary'!N$82:N$83)*(MONTH($E171)-1)/12)*$H171</f>
        <v>0</v>
      </c>
      <c r="T171" s="227">
        <f>(SUM('1.  LRAMVA Summary'!O$55:O$81)+SUM('1.  LRAMVA Summary'!O$82:O$83)*(MONTH($E171)-1)/12)*$H171</f>
        <v>0</v>
      </c>
      <c r="U171" s="227">
        <f>(SUM('1.  LRAMVA Summary'!P$55:P$81)+SUM('1.  LRAMVA Summary'!P$82:P$83)*(MONTH($E171)-1)/12)*$H171</f>
        <v>0</v>
      </c>
      <c r="V171" s="227">
        <f>(SUM('1.  LRAMVA Summary'!Q$55:Q$81)+SUM('1.  LRAMVA Summary'!Q$82:Q$83)*(MONTH($E171)-1)/12)*$H171</f>
        <v>0</v>
      </c>
      <c r="W171" s="227">
        <f>(SUM('1.  LRAMVA Summary'!R$55:R$83)+SUM('1.  LRAMVA Summary'!R$85:R$86)*(MONTH($E171)-1)/12)*$H171</f>
        <v>888.17201882928157</v>
      </c>
    </row>
    <row r="172" spans="2:23">
      <c r="E172" s="211">
        <v>44409</v>
      </c>
      <c r="F172" s="211" t="s">
        <v>693</v>
      </c>
      <c r="G172" s="212" t="s">
        <v>68</v>
      </c>
      <c r="H172" s="237">
        <f>$C$57/12</f>
        <v>4.75E-4</v>
      </c>
      <c r="I172" s="227">
        <f>(SUM('1.  LRAMVA Summary'!D$55:D$83)+SUM('1.  LRAMVA Summary'!D$85:D$86)*(MONTH($E172)-1)/12)*$H172</f>
        <v>1280.4524346475002</v>
      </c>
      <c r="J172" s="227">
        <f>(SUM('1.  LRAMVA Summary'!E$55:E$83)+SUM('1.  LRAMVA Summary'!E$85:E$86)*(MONTH($E172)-1)/12)*$H172</f>
        <v>671.340123337406</v>
      </c>
      <c r="K172" s="227">
        <f>(SUM('1.  LRAMVA Summary'!F$55:F$83)+SUM('1.  LRAMVA Summary'!F$85:F$86)*(MONTH($E172)-1)/12)*$H172</f>
        <v>-2215.701113338569</v>
      </c>
      <c r="L172" s="227">
        <f>(SUM('1.  LRAMVA Summary'!G$55:G$83)+SUM('1.  LRAMVA Summary'!G$85:G$86)*(MONTH($E172)-1)/12)*$H172</f>
        <v>388.74610736477274</v>
      </c>
      <c r="M172" s="227">
        <f>(SUM('1.  LRAMVA Summary'!H$55:H$83)+SUM('1.  LRAMVA Summary'!H$85:H$86)*(MONTH($E172)-1)/12)*$H172</f>
        <v>280.12296486547194</v>
      </c>
      <c r="N172" s="227">
        <f>(SUM('1.  LRAMVA Summary'!I$55:I$83)+SUM('1.  LRAMVA Summary'!I$85:I$86)*(MONTH($E172)-1)/12)*$H172</f>
        <v>0</v>
      </c>
      <c r="O172" s="227">
        <f>(SUM('1.  LRAMVA Summary'!J$55:J$83)+SUM('1.  LRAMVA Summary'!J$85:J$86)*(MONTH($E172)-1)/12)*$H172</f>
        <v>483.21150195270002</v>
      </c>
      <c r="P172" s="227">
        <f>(SUM('1.  LRAMVA Summary'!K$55:K$81)+SUM('1.  LRAMVA Summary'!K$82:K$83)*(MONTH($E172)-1)/12)*$H172</f>
        <v>0</v>
      </c>
      <c r="Q172" s="227">
        <f>(SUM('1.  LRAMVA Summary'!L$55:L$81)+SUM('1.  LRAMVA Summary'!L$82:L$83)*(MONTH($E172)-1)/12)*$H172</f>
        <v>0</v>
      </c>
      <c r="R172" s="227">
        <f>(SUM('1.  LRAMVA Summary'!M$55:M$81)+SUM('1.  LRAMVA Summary'!M$82:M$83)*(MONTH($E172)-1)/12)*$H172</f>
        <v>0</v>
      </c>
      <c r="S172" s="227">
        <f>(SUM('1.  LRAMVA Summary'!N$55:N$81)+SUM('1.  LRAMVA Summary'!N$82:N$83)*(MONTH($E172)-1)/12)*$H172</f>
        <v>0</v>
      </c>
      <c r="T172" s="227">
        <f>(SUM('1.  LRAMVA Summary'!O$55:O$81)+SUM('1.  LRAMVA Summary'!O$82:O$83)*(MONTH($E172)-1)/12)*$H172</f>
        <v>0</v>
      </c>
      <c r="U172" s="227">
        <f>(SUM('1.  LRAMVA Summary'!P$55:P$81)+SUM('1.  LRAMVA Summary'!P$82:P$83)*(MONTH($E172)-1)/12)*$H172</f>
        <v>0</v>
      </c>
      <c r="V172" s="227">
        <f>(SUM('1.  LRAMVA Summary'!Q$55:Q$81)+SUM('1.  LRAMVA Summary'!Q$82:Q$83)*(MONTH($E172)-1)/12)*$H172</f>
        <v>0</v>
      </c>
      <c r="W172" s="227">
        <f>(SUM('1.  LRAMVA Summary'!R$55:R$83)+SUM('1.  LRAMVA Summary'!R$85:R$86)*(MONTH($E172)-1)/12)*$H172</f>
        <v>888.17201882928157</v>
      </c>
    </row>
    <row r="173" spans="2:23">
      <c r="E173" s="211">
        <v>44440</v>
      </c>
      <c r="F173" s="211" t="s">
        <v>693</v>
      </c>
      <c r="G173" s="212" t="s">
        <v>68</v>
      </c>
      <c r="H173" s="237">
        <f>$C$57/12</f>
        <v>4.75E-4</v>
      </c>
      <c r="I173" s="227">
        <f>(SUM('1.  LRAMVA Summary'!D$55:D$83)+SUM('1.  LRAMVA Summary'!D$85:D$86)*(MONTH($E173)-1)/12)*$H173</f>
        <v>1280.4524346475002</v>
      </c>
      <c r="J173" s="227">
        <f>(SUM('1.  LRAMVA Summary'!E$55:E$83)+SUM('1.  LRAMVA Summary'!E$85:E$86)*(MONTH($E173)-1)/12)*$H173</f>
        <v>671.340123337406</v>
      </c>
      <c r="K173" s="227">
        <f>(SUM('1.  LRAMVA Summary'!F$55:F$83)+SUM('1.  LRAMVA Summary'!F$85:F$86)*(MONTH($E173)-1)/12)*$H173</f>
        <v>-2215.701113338569</v>
      </c>
      <c r="L173" s="227">
        <f>(SUM('1.  LRAMVA Summary'!G$55:G$83)+SUM('1.  LRAMVA Summary'!G$85:G$86)*(MONTH($E173)-1)/12)*$H173</f>
        <v>388.74610736477274</v>
      </c>
      <c r="M173" s="227">
        <f>(SUM('1.  LRAMVA Summary'!H$55:H$83)+SUM('1.  LRAMVA Summary'!H$85:H$86)*(MONTH($E173)-1)/12)*$H173</f>
        <v>280.12296486547194</v>
      </c>
      <c r="N173" s="227">
        <f>(SUM('1.  LRAMVA Summary'!I$55:I$83)+SUM('1.  LRAMVA Summary'!I$85:I$86)*(MONTH($E173)-1)/12)*$H173</f>
        <v>0</v>
      </c>
      <c r="O173" s="227">
        <f>(SUM('1.  LRAMVA Summary'!J$55:J$83)+SUM('1.  LRAMVA Summary'!J$85:J$86)*(MONTH($E173)-1)/12)*$H173</f>
        <v>483.21150195270002</v>
      </c>
      <c r="P173" s="227">
        <f>(SUM('1.  LRAMVA Summary'!K$55:K$81)+SUM('1.  LRAMVA Summary'!K$82:K$83)*(MONTH($E173)-1)/12)*$H173</f>
        <v>0</v>
      </c>
      <c r="Q173" s="227">
        <f>(SUM('1.  LRAMVA Summary'!L$55:L$81)+SUM('1.  LRAMVA Summary'!L$82:L$83)*(MONTH($E173)-1)/12)*$H173</f>
        <v>0</v>
      </c>
      <c r="R173" s="227">
        <f>(SUM('1.  LRAMVA Summary'!M$55:M$81)+SUM('1.  LRAMVA Summary'!M$82:M$83)*(MONTH($E173)-1)/12)*$H173</f>
        <v>0</v>
      </c>
      <c r="S173" s="227">
        <f>(SUM('1.  LRAMVA Summary'!N$55:N$81)+SUM('1.  LRAMVA Summary'!N$82:N$83)*(MONTH($E173)-1)/12)*$H173</f>
        <v>0</v>
      </c>
      <c r="T173" s="227">
        <f>(SUM('1.  LRAMVA Summary'!O$55:O$81)+SUM('1.  LRAMVA Summary'!O$82:O$83)*(MONTH($E173)-1)/12)*$H173</f>
        <v>0</v>
      </c>
      <c r="U173" s="227">
        <f>(SUM('1.  LRAMVA Summary'!P$55:P$81)+SUM('1.  LRAMVA Summary'!P$82:P$83)*(MONTH($E173)-1)/12)*$H173</f>
        <v>0</v>
      </c>
      <c r="V173" s="227">
        <f>(SUM('1.  LRAMVA Summary'!Q$55:Q$81)+SUM('1.  LRAMVA Summary'!Q$82:Q$83)*(MONTH($E173)-1)/12)*$H173</f>
        <v>0</v>
      </c>
      <c r="W173" s="227">
        <f>(SUM('1.  LRAMVA Summary'!R$55:R$83)+SUM('1.  LRAMVA Summary'!R$85:R$86)*(MONTH($E173)-1)/12)*$H173</f>
        <v>888.17201882928157</v>
      </c>
    </row>
    <row r="174" spans="2:23">
      <c r="E174" s="211">
        <v>44470</v>
      </c>
      <c r="F174" s="211" t="s">
        <v>693</v>
      </c>
      <c r="G174" s="212" t="s">
        <v>69</v>
      </c>
      <c r="H174" s="237">
        <f>$C$58/12</f>
        <v>4.75E-4</v>
      </c>
      <c r="I174" s="227">
        <f>(SUM('1.  LRAMVA Summary'!D$55:D$83)+SUM('1.  LRAMVA Summary'!D$85:D$86)*(MONTH($E174)-1)/12)*$H174</f>
        <v>1280.4524346475002</v>
      </c>
      <c r="J174" s="227">
        <f>(SUM('1.  LRAMVA Summary'!E$55:E$83)+SUM('1.  LRAMVA Summary'!E$85:E$86)*(MONTH($E174)-1)/12)*$H174</f>
        <v>671.340123337406</v>
      </c>
      <c r="K174" s="227">
        <f>(SUM('1.  LRAMVA Summary'!F$55:F$83)+SUM('1.  LRAMVA Summary'!F$85:F$86)*(MONTH($E174)-1)/12)*$H174</f>
        <v>-2215.701113338569</v>
      </c>
      <c r="L174" s="227">
        <f>(SUM('1.  LRAMVA Summary'!G$55:G$83)+SUM('1.  LRAMVA Summary'!G$85:G$86)*(MONTH($E174)-1)/12)*$H174</f>
        <v>388.74610736477274</v>
      </c>
      <c r="M174" s="227">
        <f>(SUM('1.  LRAMVA Summary'!H$55:H$83)+SUM('1.  LRAMVA Summary'!H$85:H$86)*(MONTH($E174)-1)/12)*$H174</f>
        <v>280.12296486547194</v>
      </c>
      <c r="N174" s="227">
        <f>(SUM('1.  LRAMVA Summary'!I$55:I$83)+SUM('1.  LRAMVA Summary'!I$85:I$86)*(MONTH($E174)-1)/12)*$H174</f>
        <v>0</v>
      </c>
      <c r="O174" s="227">
        <f>(SUM('1.  LRAMVA Summary'!J$55:J$83)+SUM('1.  LRAMVA Summary'!J$85:J$86)*(MONTH($E174)-1)/12)*$H174</f>
        <v>483.21150195270002</v>
      </c>
      <c r="P174" s="227">
        <f>(SUM('1.  LRAMVA Summary'!K$55:K$81)+SUM('1.  LRAMVA Summary'!K$82:K$83)*(MONTH($E174)-1)/12)*$H174</f>
        <v>0</v>
      </c>
      <c r="Q174" s="227">
        <f>(SUM('1.  LRAMVA Summary'!L$55:L$81)+SUM('1.  LRAMVA Summary'!L$82:L$83)*(MONTH($E174)-1)/12)*$H174</f>
        <v>0</v>
      </c>
      <c r="R174" s="227">
        <f>(SUM('1.  LRAMVA Summary'!M$55:M$81)+SUM('1.  LRAMVA Summary'!M$82:M$83)*(MONTH($E174)-1)/12)*$H174</f>
        <v>0</v>
      </c>
      <c r="S174" s="227">
        <f>(SUM('1.  LRAMVA Summary'!N$55:N$81)+SUM('1.  LRAMVA Summary'!N$82:N$83)*(MONTH($E174)-1)/12)*$H174</f>
        <v>0</v>
      </c>
      <c r="T174" s="227">
        <f>(SUM('1.  LRAMVA Summary'!O$55:O$81)+SUM('1.  LRAMVA Summary'!O$82:O$83)*(MONTH($E174)-1)/12)*$H174</f>
        <v>0</v>
      </c>
      <c r="U174" s="227">
        <f>(SUM('1.  LRAMVA Summary'!P$55:P$81)+SUM('1.  LRAMVA Summary'!P$82:P$83)*(MONTH($E174)-1)/12)*$H174</f>
        <v>0</v>
      </c>
      <c r="V174" s="227">
        <f>(SUM('1.  LRAMVA Summary'!Q$55:Q$81)+SUM('1.  LRAMVA Summary'!Q$82:Q$83)*(MONTH($E174)-1)/12)*$H174</f>
        <v>0</v>
      </c>
      <c r="W174" s="227">
        <f>(SUM('1.  LRAMVA Summary'!R$55:R$83)+SUM('1.  LRAMVA Summary'!R$85:R$86)*(MONTH($E174)-1)/12)*$H174</f>
        <v>888.17201882928157</v>
      </c>
    </row>
    <row r="175" spans="2:23">
      <c r="E175" s="211">
        <v>44501</v>
      </c>
      <c r="F175" s="211" t="s">
        <v>693</v>
      </c>
      <c r="G175" s="212" t="s">
        <v>69</v>
      </c>
      <c r="H175" s="237">
        <f>$C$58/12</f>
        <v>4.75E-4</v>
      </c>
      <c r="I175" s="227">
        <f>(SUM('1.  LRAMVA Summary'!D$55:D$83)+SUM('1.  LRAMVA Summary'!D$85:D$86)*(MONTH($E175)-1)/12)*$H175</f>
        <v>1280.4524346475002</v>
      </c>
      <c r="J175" s="227">
        <f>(SUM('1.  LRAMVA Summary'!E$55:E$83)+SUM('1.  LRAMVA Summary'!E$85:E$86)*(MONTH($E175)-1)/12)*$H175</f>
        <v>671.340123337406</v>
      </c>
      <c r="K175" s="227">
        <f>(SUM('1.  LRAMVA Summary'!F$55:F$83)+SUM('1.  LRAMVA Summary'!F$85:F$86)*(MONTH($E175)-1)/12)*$H175</f>
        <v>-2215.701113338569</v>
      </c>
      <c r="L175" s="227">
        <f>(SUM('1.  LRAMVA Summary'!G$55:G$83)+SUM('1.  LRAMVA Summary'!G$85:G$86)*(MONTH($E175)-1)/12)*$H175</f>
        <v>388.74610736477274</v>
      </c>
      <c r="M175" s="227">
        <f>(SUM('1.  LRAMVA Summary'!H$55:H$83)+SUM('1.  LRAMVA Summary'!H$85:H$86)*(MONTH($E175)-1)/12)*$H175</f>
        <v>280.12296486547194</v>
      </c>
      <c r="N175" s="227">
        <f>(SUM('1.  LRAMVA Summary'!I$55:I$83)+SUM('1.  LRAMVA Summary'!I$85:I$86)*(MONTH($E175)-1)/12)*$H175</f>
        <v>0</v>
      </c>
      <c r="O175" s="227">
        <f>(SUM('1.  LRAMVA Summary'!J$55:J$83)+SUM('1.  LRAMVA Summary'!J$85:J$86)*(MONTH($E175)-1)/12)*$H175</f>
        <v>483.21150195270002</v>
      </c>
      <c r="P175" s="227">
        <f>(SUM('1.  LRAMVA Summary'!K$55:K$81)+SUM('1.  LRAMVA Summary'!K$82:K$83)*(MONTH($E175)-1)/12)*$H175</f>
        <v>0</v>
      </c>
      <c r="Q175" s="227">
        <f>(SUM('1.  LRAMVA Summary'!L$55:L$81)+SUM('1.  LRAMVA Summary'!L$82:L$83)*(MONTH($E175)-1)/12)*$H175</f>
        <v>0</v>
      </c>
      <c r="R175" s="227">
        <f>(SUM('1.  LRAMVA Summary'!M$55:M$81)+SUM('1.  LRAMVA Summary'!M$82:M$83)*(MONTH($E175)-1)/12)*$H175</f>
        <v>0</v>
      </c>
      <c r="S175" s="227">
        <f>(SUM('1.  LRAMVA Summary'!N$55:N$81)+SUM('1.  LRAMVA Summary'!N$82:N$83)*(MONTH($E175)-1)/12)*$H175</f>
        <v>0</v>
      </c>
      <c r="T175" s="227">
        <f>(SUM('1.  LRAMVA Summary'!O$55:O$81)+SUM('1.  LRAMVA Summary'!O$82:O$83)*(MONTH($E175)-1)/12)*$H175</f>
        <v>0</v>
      </c>
      <c r="U175" s="227">
        <f>(SUM('1.  LRAMVA Summary'!P$55:P$81)+SUM('1.  LRAMVA Summary'!P$82:P$83)*(MONTH($E175)-1)/12)*$H175</f>
        <v>0</v>
      </c>
      <c r="V175" s="227">
        <f>(SUM('1.  LRAMVA Summary'!Q$55:Q$81)+SUM('1.  LRAMVA Summary'!Q$82:Q$83)*(MONTH($E175)-1)/12)*$H175</f>
        <v>0</v>
      </c>
      <c r="W175" s="227">
        <f>(SUM('1.  LRAMVA Summary'!R$55:R$83)+SUM('1.  LRAMVA Summary'!R$85:R$86)*(MONTH($E175)-1)/12)*$H175</f>
        <v>888.17201882928157</v>
      </c>
    </row>
    <row r="176" spans="2:23">
      <c r="E176" s="211">
        <v>44531</v>
      </c>
      <c r="F176" s="211" t="s">
        <v>693</v>
      </c>
      <c r="G176" s="212" t="s">
        <v>69</v>
      </c>
      <c r="H176" s="237">
        <f>$C$58/12</f>
        <v>4.75E-4</v>
      </c>
      <c r="I176" s="227">
        <f>(SUM('1.  LRAMVA Summary'!D$55:D$83)+SUM('1.  LRAMVA Summary'!D$85:D$86)*(MONTH($E176)-1)/12)*$H176</f>
        <v>1280.4524346475002</v>
      </c>
      <c r="J176" s="227">
        <f>(SUM('1.  LRAMVA Summary'!E$55:E$83)+SUM('1.  LRAMVA Summary'!E$85:E$86)*(MONTH($E176)-1)/12)*$H176</f>
        <v>671.340123337406</v>
      </c>
      <c r="K176" s="227">
        <f>(SUM('1.  LRAMVA Summary'!F$55:F$83)+SUM('1.  LRAMVA Summary'!F$85:F$86)*(MONTH($E176)-1)/12)*$H176</f>
        <v>-2215.701113338569</v>
      </c>
      <c r="L176" s="227">
        <f>(SUM('1.  LRAMVA Summary'!G$55:G$83)+SUM('1.  LRAMVA Summary'!G$85:G$86)*(MONTH($E176)-1)/12)*$H176</f>
        <v>388.74610736477274</v>
      </c>
      <c r="M176" s="227">
        <f>(SUM('1.  LRAMVA Summary'!H$55:H$83)+SUM('1.  LRAMVA Summary'!H$85:H$86)*(MONTH($E176)-1)/12)*$H176</f>
        <v>280.12296486547194</v>
      </c>
      <c r="N176" s="227">
        <f>(SUM('1.  LRAMVA Summary'!I$55:I$83)+SUM('1.  LRAMVA Summary'!I$85:I$86)*(MONTH($E176)-1)/12)*$H176</f>
        <v>0</v>
      </c>
      <c r="O176" s="227">
        <f>(SUM('1.  LRAMVA Summary'!J$55:J$83)+SUM('1.  LRAMVA Summary'!J$85:J$86)*(MONTH($E176)-1)/12)*$H176</f>
        <v>483.21150195270002</v>
      </c>
      <c r="P176" s="227">
        <f>(SUM('1.  LRAMVA Summary'!K$55:K$81)+SUM('1.  LRAMVA Summary'!K$82:K$83)*(MONTH($E176)-1)/12)*$H176</f>
        <v>0</v>
      </c>
      <c r="Q176" s="227">
        <f>(SUM('1.  LRAMVA Summary'!L$55:L$81)+SUM('1.  LRAMVA Summary'!L$82:L$83)*(MONTH($E176)-1)/12)*$H176</f>
        <v>0</v>
      </c>
      <c r="R176" s="227">
        <f>(SUM('1.  LRAMVA Summary'!M$55:M$81)+SUM('1.  LRAMVA Summary'!M$82:M$83)*(MONTH($E176)-1)/12)*$H176</f>
        <v>0</v>
      </c>
      <c r="S176" s="227">
        <f>(SUM('1.  LRAMVA Summary'!N$55:N$81)+SUM('1.  LRAMVA Summary'!N$82:N$83)*(MONTH($E176)-1)/12)*$H176</f>
        <v>0</v>
      </c>
      <c r="T176" s="227">
        <f>(SUM('1.  LRAMVA Summary'!O$55:O$81)+SUM('1.  LRAMVA Summary'!O$82:O$83)*(MONTH($E176)-1)/12)*$H176</f>
        <v>0</v>
      </c>
      <c r="U176" s="227">
        <f>(SUM('1.  LRAMVA Summary'!P$55:P$81)+SUM('1.  LRAMVA Summary'!P$82:P$83)*(MONTH($E176)-1)/12)*$H176</f>
        <v>0</v>
      </c>
      <c r="V176" s="227">
        <f>(SUM('1.  LRAMVA Summary'!Q$55:Q$81)+SUM('1.  LRAMVA Summary'!Q$82:Q$83)*(MONTH($E176)-1)/12)*$H176</f>
        <v>0</v>
      </c>
      <c r="W176" s="227">
        <f>(SUM('1.  LRAMVA Summary'!R$55:R$83)+SUM('1.  LRAMVA Summary'!R$85:R$86)*(MONTH($E176)-1)/12)*$H176</f>
        <v>888.17201882928157</v>
      </c>
    </row>
    <row r="177" spans="5:23" ht="15.75" thickBot="1">
      <c r="E177" s="213" t="s">
        <v>690</v>
      </c>
      <c r="F177" s="213"/>
      <c r="G177" s="214"/>
      <c r="H177" s="215"/>
      <c r="I177" s="216">
        <f>SUM(I164:I176)</f>
        <v>151932.11975182703</v>
      </c>
      <c r="J177" s="216">
        <f>SUM(J164:J176)</f>
        <v>55088.703938589482</v>
      </c>
      <c r="K177" s="216">
        <f t="shared" ref="K177:V177" si="93">SUM(K164:K176)</f>
        <v>-139735.74509641042</v>
      </c>
      <c r="L177" s="216">
        <f t="shared" si="93"/>
        <v>29012.129382215153</v>
      </c>
      <c r="M177" s="216">
        <f t="shared" si="93"/>
        <v>22449.608049021514</v>
      </c>
      <c r="N177" s="216">
        <f t="shared" si="93"/>
        <v>0</v>
      </c>
      <c r="O177" s="216">
        <f t="shared" si="93"/>
        <v>32166.412636953013</v>
      </c>
      <c r="P177" s="216">
        <f t="shared" si="93"/>
        <v>0</v>
      </c>
      <c r="Q177" s="216">
        <f t="shared" si="93"/>
        <v>0</v>
      </c>
      <c r="R177" s="216">
        <f t="shared" si="93"/>
        <v>0</v>
      </c>
      <c r="S177" s="216">
        <f t="shared" si="93"/>
        <v>0</v>
      </c>
      <c r="T177" s="216">
        <f t="shared" si="93"/>
        <v>0</v>
      </c>
      <c r="U177" s="216">
        <f t="shared" si="93"/>
        <v>0</v>
      </c>
      <c r="V177" s="216">
        <f t="shared" si="93"/>
        <v>0</v>
      </c>
      <c r="W177" s="216">
        <f>SUM(W164:W176)</f>
        <v>150913.2286621955</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691</v>
      </c>
      <c r="F179" s="222"/>
      <c r="G179" s="223"/>
      <c r="H179" s="224"/>
      <c r="I179" s="225">
        <f>I177+I178</f>
        <v>151932.11975182703</v>
      </c>
      <c r="J179" s="225">
        <f t="shared" ref="J179:U179" si="94">J177+J178</f>
        <v>55088.703938589482</v>
      </c>
      <c r="K179" s="225">
        <f t="shared" si="94"/>
        <v>-139735.74509641042</v>
      </c>
      <c r="L179" s="225">
        <f t="shared" si="94"/>
        <v>29012.129382215153</v>
      </c>
      <c r="M179" s="225">
        <f t="shared" si="94"/>
        <v>22449.608049021514</v>
      </c>
      <c r="N179" s="225">
        <f t="shared" si="94"/>
        <v>0</v>
      </c>
      <c r="O179" s="225">
        <f t="shared" si="94"/>
        <v>32166.412636953013</v>
      </c>
      <c r="P179" s="225">
        <f t="shared" si="94"/>
        <v>0</v>
      </c>
      <c r="Q179" s="225">
        <f t="shared" si="94"/>
        <v>0</v>
      </c>
      <c r="R179" s="225">
        <f t="shared" si="94"/>
        <v>0</v>
      </c>
      <c r="S179" s="225">
        <f t="shared" si="94"/>
        <v>0</v>
      </c>
      <c r="T179" s="225">
        <f t="shared" si="94"/>
        <v>0</v>
      </c>
      <c r="U179" s="225">
        <f t="shared" si="94"/>
        <v>0</v>
      </c>
      <c r="V179" s="225">
        <f>V177+V178</f>
        <v>0</v>
      </c>
      <c r="W179" s="225">
        <f>W177+W178</f>
        <v>150913.2286621955</v>
      </c>
    </row>
    <row r="180" spans="5:23">
      <c r="E180" s="211">
        <v>44562</v>
      </c>
      <c r="F180" s="211" t="s">
        <v>694</v>
      </c>
      <c r="G180" s="212" t="s">
        <v>65</v>
      </c>
      <c r="H180" s="237">
        <f>$C$59/12</f>
        <v>4.75E-4</v>
      </c>
      <c r="I180" s="227">
        <f>(SUM('1.  LRAMVA Summary'!D$55:D$86)+SUM('1.  LRAMVA Summary'!D$88:D$89)*(MONTH($E180)-1)/12)*$H180</f>
        <v>1280.4524346475002</v>
      </c>
      <c r="J180" s="227">
        <f>(SUM('1.  LRAMVA Summary'!E$55:E$86)+SUM('1.  LRAMVA Summary'!E$88:E$89)*(MONTH($E180)-1)/12)*$H180</f>
        <v>671.340123337406</v>
      </c>
      <c r="K180" s="227">
        <f>(SUM('1.  LRAMVA Summary'!F$55:F$86)+SUM('1.  LRAMVA Summary'!F$88:F$89)*(MONTH($E180)-1)/12)*$H180</f>
        <v>-2215.701113338569</v>
      </c>
      <c r="L180" s="227">
        <f>(SUM('1.  LRAMVA Summary'!G$55:G$86)+SUM('1.  LRAMVA Summary'!G$88:G$89)*(MONTH($E180)-1)/12)*$H180</f>
        <v>388.74610736477274</v>
      </c>
      <c r="M180" s="227">
        <f>(SUM('1.  LRAMVA Summary'!H$55:H$86)+SUM('1.  LRAMVA Summary'!H$88:H$89)*(MONTH($E180)-1)/12)*$H180</f>
        <v>280.12296486547194</v>
      </c>
      <c r="N180" s="227">
        <f>(SUM('1.  LRAMVA Summary'!I$55:I$86)+SUM('1.  LRAMVA Summary'!I$88:I$89)*(MONTH($E180)-1)/12)*$H180</f>
        <v>0</v>
      </c>
      <c r="O180" s="227">
        <f>(SUM('1.  LRAMVA Summary'!J$55:J$86)+SUM('1.  LRAMVA Summary'!J$88:J$89)*(MONTH($E180)-1)/12)*$H180</f>
        <v>483.21150195270002</v>
      </c>
      <c r="P180" s="227">
        <f>(SUM('1.  LRAMVA Summary'!K$55:K$81)+SUM('1.  LRAMVA Summary'!K$82:K$83)*(MONTH($E180)-1)/12)*$H180</f>
        <v>0</v>
      </c>
      <c r="Q180" s="227">
        <f>(SUM('1.  LRAMVA Summary'!L$55:L$81)+SUM('1.  LRAMVA Summary'!L$82:L$83)*(MONTH($E180)-1)/12)*$H180</f>
        <v>0</v>
      </c>
      <c r="R180" s="227">
        <f>(SUM('1.  LRAMVA Summary'!M$55:M$81)+SUM('1.  LRAMVA Summary'!M$82:M$83)*(MONTH($E180)-1)/12)*$H180</f>
        <v>0</v>
      </c>
      <c r="S180" s="227">
        <f>(SUM('1.  LRAMVA Summary'!N$55:N$81)+SUM('1.  LRAMVA Summary'!N$82:N$83)*(MONTH($E180)-1)/12)*$H180</f>
        <v>0</v>
      </c>
      <c r="T180" s="227">
        <f>(SUM('1.  LRAMVA Summary'!O$55:O$81)+SUM('1.  LRAMVA Summary'!O$82:O$83)*(MONTH($E180)-1)/12)*$H180</f>
        <v>0</v>
      </c>
      <c r="U180" s="227">
        <f>(SUM('1.  LRAMVA Summary'!P$55:P$81)+SUM('1.  LRAMVA Summary'!P$82:P$83)*(MONTH($E180)-1)/12)*$H180</f>
        <v>0</v>
      </c>
      <c r="V180" s="227">
        <f>(SUM('1.  LRAMVA Summary'!Q$55:Q$81)+SUM('1.  LRAMVA Summary'!Q$82:Q$83)*(MONTH($E180)-1)/12)*$H180</f>
        <v>0</v>
      </c>
      <c r="W180" s="228">
        <f>SUM(I180:V180)</f>
        <v>888.1720188292818</v>
      </c>
    </row>
    <row r="181" spans="5:23">
      <c r="E181" s="211">
        <v>44593</v>
      </c>
      <c r="F181" s="211" t="s">
        <v>694</v>
      </c>
      <c r="G181" s="212" t="s">
        <v>65</v>
      </c>
      <c r="H181" s="237">
        <f>$C$59/12</f>
        <v>4.75E-4</v>
      </c>
      <c r="I181" s="227">
        <f>(SUM('1.  LRAMVA Summary'!D$55:D$86)+SUM('1.  LRAMVA Summary'!D$88:D$89)*(MONTH($E181)-1)/12)*$H181</f>
        <v>1280.4524346475002</v>
      </c>
      <c r="J181" s="227">
        <f>(SUM('1.  LRAMVA Summary'!E$55:E$86)+SUM('1.  LRAMVA Summary'!E$88:E$89)*(MONTH($E181)-1)/12)*$H181</f>
        <v>671.340123337406</v>
      </c>
      <c r="K181" s="227">
        <f>(SUM('1.  LRAMVA Summary'!F$55:F$86)+SUM('1.  LRAMVA Summary'!F$88:F$89)*(MONTH($E181)-1)/12)*$H181</f>
        <v>-2215.701113338569</v>
      </c>
      <c r="L181" s="227">
        <f>(SUM('1.  LRAMVA Summary'!G$55:G$86)+SUM('1.  LRAMVA Summary'!G$88:G$89)*(MONTH($E181)-1)/12)*$H181</f>
        <v>388.74610736477274</v>
      </c>
      <c r="M181" s="227">
        <f>(SUM('1.  LRAMVA Summary'!H$55:H$86)+SUM('1.  LRAMVA Summary'!H$88:H$89)*(MONTH($E181)-1)/12)*$H181</f>
        <v>280.12296486547194</v>
      </c>
      <c r="N181" s="227">
        <f>(SUM('1.  LRAMVA Summary'!I$55:I$86)+SUM('1.  LRAMVA Summary'!I$88:I$89)*(MONTH($E181)-1)/12)*$H181</f>
        <v>0</v>
      </c>
      <c r="O181" s="227">
        <f>(SUM('1.  LRAMVA Summary'!J$55:J$86)+SUM('1.  LRAMVA Summary'!J$88:J$89)*(MONTH($E181)-1)/12)*$H181</f>
        <v>483.21150195270002</v>
      </c>
      <c r="P181" s="227">
        <f>(SUM('1.  LRAMVA Summary'!K$55:K$81)+SUM('1.  LRAMVA Summary'!K$82:K$83)*(MONTH($E181)-1)/12)*$H181</f>
        <v>0</v>
      </c>
      <c r="Q181" s="227">
        <f>(SUM('1.  LRAMVA Summary'!L$55:L$81)+SUM('1.  LRAMVA Summary'!L$82:L$83)*(MONTH($E181)-1)/12)*$H181</f>
        <v>0</v>
      </c>
      <c r="R181" s="227">
        <f>(SUM('1.  LRAMVA Summary'!M$55:M$81)+SUM('1.  LRAMVA Summary'!M$82:M$83)*(MONTH($E181)-1)/12)*$H181</f>
        <v>0</v>
      </c>
      <c r="S181" s="227">
        <f>(SUM('1.  LRAMVA Summary'!N$55:N$81)+SUM('1.  LRAMVA Summary'!N$82:N$83)*(MONTH($E181)-1)/12)*$H181</f>
        <v>0</v>
      </c>
      <c r="T181" s="227">
        <f>(SUM('1.  LRAMVA Summary'!O$55:O$81)+SUM('1.  LRAMVA Summary'!O$82:O$83)*(MONTH($E181)-1)/12)*$H181</f>
        <v>0</v>
      </c>
      <c r="U181" s="227">
        <f>(SUM('1.  LRAMVA Summary'!P$55:P$81)+SUM('1.  LRAMVA Summary'!P$82:P$83)*(MONTH($E181)-1)/12)*$H181</f>
        <v>0</v>
      </c>
      <c r="V181" s="227">
        <f>(SUM('1.  LRAMVA Summary'!Q$55:Q$81)+SUM('1.  LRAMVA Summary'!Q$82:Q$83)*(MONTH($E181)-1)/12)*$H181</f>
        <v>0</v>
      </c>
      <c r="W181" s="228">
        <f t="shared" ref="W181:W190" si="95">SUM(I181:V181)</f>
        <v>888.1720188292818</v>
      </c>
    </row>
    <row r="182" spans="5:23">
      <c r="E182" s="211">
        <v>44621</v>
      </c>
      <c r="F182" s="211" t="s">
        <v>694</v>
      </c>
      <c r="G182" s="212" t="s">
        <v>65</v>
      </c>
      <c r="H182" s="237">
        <f>$C$59/12</f>
        <v>4.75E-4</v>
      </c>
      <c r="I182" s="227">
        <f>(SUM('1.  LRAMVA Summary'!D$55:D$86)+SUM('1.  LRAMVA Summary'!D$88:D$89)*(MONTH($E182)-1)/12)*$H182</f>
        <v>1280.4524346475002</v>
      </c>
      <c r="J182" s="227">
        <f>(SUM('1.  LRAMVA Summary'!E$55:E$86)+SUM('1.  LRAMVA Summary'!E$88:E$89)*(MONTH($E182)-1)/12)*$H182</f>
        <v>671.340123337406</v>
      </c>
      <c r="K182" s="227">
        <f>(SUM('1.  LRAMVA Summary'!F$55:F$86)+SUM('1.  LRAMVA Summary'!F$88:F$89)*(MONTH($E182)-1)/12)*$H182</f>
        <v>-2215.701113338569</v>
      </c>
      <c r="L182" s="227">
        <f>(SUM('1.  LRAMVA Summary'!G$55:G$86)+SUM('1.  LRAMVA Summary'!G$88:G$89)*(MONTH($E182)-1)/12)*$H182</f>
        <v>388.74610736477274</v>
      </c>
      <c r="M182" s="227">
        <f>(SUM('1.  LRAMVA Summary'!H$55:H$86)+SUM('1.  LRAMVA Summary'!H$88:H$89)*(MONTH($E182)-1)/12)*$H182</f>
        <v>280.12296486547194</v>
      </c>
      <c r="N182" s="227">
        <f>(SUM('1.  LRAMVA Summary'!I$55:I$86)+SUM('1.  LRAMVA Summary'!I$88:I$89)*(MONTH($E182)-1)/12)*$H182</f>
        <v>0</v>
      </c>
      <c r="O182" s="227">
        <f>(SUM('1.  LRAMVA Summary'!J$55:J$86)+SUM('1.  LRAMVA Summary'!J$88:J$89)*(MONTH($E182)-1)/12)*$H182</f>
        <v>483.21150195270002</v>
      </c>
      <c r="P182" s="227">
        <f>(SUM('1.  LRAMVA Summary'!K$55:K$81)+SUM('1.  LRAMVA Summary'!K$82:K$83)*(MONTH($E182)-1)/12)*$H182</f>
        <v>0</v>
      </c>
      <c r="Q182" s="227">
        <f>(SUM('1.  LRAMVA Summary'!L$55:L$81)+SUM('1.  LRAMVA Summary'!L$82:L$83)*(MONTH($E182)-1)/12)*$H182</f>
        <v>0</v>
      </c>
      <c r="R182" s="227">
        <f>(SUM('1.  LRAMVA Summary'!M$55:M$81)+SUM('1.  LRAMVA Summary'!M$82:M$83)*(MONTH($E182)-1)/12)*$H182</f>
        <v>0</v>
      </c>
      <c r="S182" s="227">
        <f>(SUM('1.  LRAMVA Summary'!N$55:N$81)+SUM('1.  LRAMVA Summary'!N$82:N$83)*(MONTH($E182)-1)/12)*$H182</f>
        <v>0</v>
      </c>
      <c r="T182" s="227">
        <f>(SUM('1.  LRAMVA Summary'!O$55:O$81)+SUM('1.  LRAMVA Summary'!O$82:O$83)*(MONTH($E182)-1)/12)*$H182</f>
        <v>0</v>
      </c>
      <c r="U182" s="227">
        <f>(SUM('1.  LRAMVA Summary'!P$55:P$81)+SUM('1.  LRAMVA Summary'!P$82:P$83)*(MONTH($E182)-1)/12)*$H182</f>
        <v>0</v>
      </c>
      <c r="V182" s="227">
        <f>(SUM('1.  LRAMVA Summary'!Q$55:Q$81)+SUM('1.  LRAMVA Summary'!Q$82:Q$83)*(MONTH($E182)-1)/12)*$H182</f>
        <v>0</v>
      </c>
      <c r="W182" s="228">
        <f t="shared" si="95"/>
        <v>888.1720188292818</v>
      </c>
    </row>
    <row r="183" spans="5:23">
      <c r="E183" s="211">
        <v>44652</v>
      </c>
      <c r="F183" s="211" t="s">
        <v>694</v>
      </c>
      <c r="G183" s="212" t="s">
        <v>66</v>
      </c>
      <c r="H183" s="237">
        <f>$C$60/12</f>
        <v>8.5000000000000006E-4</v>
      </c>
      <c r="I183" s="227">
        <f>(SUM('1.  LRAMVA Summary'!D$55:D$86)+SUM('1.  LRAMVA Summary'!D$88:D$89)*(MONTH($E183)-1)/12)*$H183</f>
        <v>2291.3359356850005</v>
      </c>
      <c r="J183" s="227">
        <f>(SUM('1.  LRAMVA Summary'!E$55:E$86)+SUM('1.  LRAMVA Summary'!E$88:E$89)*(MONTH($E183)-1)/12)*$H183</f>
        <v>1201.345483866937</v>
      </c>
      <c r="K183" s="227">
        <f>(SUM('1.  LRAMVA Summary'!F$55:F$86)+SUM('1.  LRAMVA Summary'!F$88:F$89)*(MONTH($E183)-1)/12)*$H183</f>
        <v>-3964.9388343953347</v>
      </c>
      <c r="L183" s="227">
        <f>(SUM('1.  LRAMVA Summary'!G$55:G$86)+SUM('1.  LRAMVA Summary'!G$88:G$89)*(MONTH($E183)-1)/12)*$H183</f>
        <v>695.65092896854082</v>
      </c>
      <c r="M183" s="227">
        <f>(SUM('1.  LRAMVA Summary'!H$55:H$86)+SUM('1.  LRAMVA Summary'!H$88:H$89)*(MONTH($E183)-1)/12)*$H183</f>
        <v>501.27267396979198</v>
      </c>
      <c r="N183" s="227">
        <f>(SUM('1.  LRAMVA Summary'!I$55:I$86)+SUM('1.  LRAMVA Summary'!I$88:I$89)*(MONTH($E183)-1)/12)*$H183</f>
        <v>0</v>
      </c>
      <c r="O183" s="227">
        <f>(SUM('1.  LRAMVA Summary'!J$55:J$86)+SUM('1.  LRAMVA Summary'!J$88:J$89)*(MONTH($E183)-1)/12)*$H183</f>
        <v>864.6942666522001</v>
      </c>
      <c r="P183" s="227">
        <f>(SUM('1.  LRAMVA Summary'!K$55:K$81)+SUM('1.  LRAMVA Summary'!K$82:K$83)*(MONTH($E183)-1)/12)*$H183</f>
        <v>0</v>
      </c>
      <c r="Q183" s="227">
        <f>(SUM('1.  LRAMVA Summary'!L$55:L$81)+SUM('1.  LRAMVA Summary'!L$82:L$83)*(MONTH($E183)-1)/12)*$H183</f>
        <v>0</v>
      </c>
      <c r="R183" s="227">
        <f>(SUM('1.  LRAMVA Summary'!M$55:M$81)+SUM('1.  LRAMVA Summary'!M$82:M$83)*(MONTH($E183)-1)/12)*$H183</f>
        <v>0</v>
      </c>
      <c r="S183" s="227">
        <f>(SUM('1.  LRAMVA Summary'!N$55:N$81)+SUM('1.  LRAMVA Summary'!N$82:N$83)*(MONTH($E183)-1)/12)*$H183</f>
        <v>0</v>
      </c>
      <c r="T183" s="227">
        <f>(SUM('1.  LRAMVA Summary'!O$55:O$81)+SUM('1.  LRAMVA Summary'!O$82:O$83)*(MONTH($E183)-1)/12)*$H183</f>
        <v>0</v>
      </c>
      <c r="U183" s="227">
        <f>(SUM('1.  LRAMVA Summary'!P$55:P$81)+SUM('1.  LRAMVA Summary'!P$82:P$83)*(MONTH($E183)-1)/12)*$H183</f>
        <v>0</v>
      </c>
      <c r="V183" s="227">
        <f>(SUM('1.  LRAMVA Summary'!Q$55:Q$81)+SUM('1.  LRAMVA Summary'!Q$82:Q$83)*(MONTH($E183)-1)/12)*$H183</f>
        <v>0</v>
      </c>
      <c r="W183" s="228">
        <f t="shared" si="95"/>
        <v>1589.3604547471355</v>
      </c>
    </row>
    <row r="184" spans="5:23">
      <c r="E184" s="211">
        <v>44682</v>
      </c>
      <c r="F184" s="211" t="s">
        <v>694</v>
      </c>
      <c r="G184" s="212" t="s">
        <v>66</v>
      </c>
      <c r="H184" s="237">
        <f>$C$60/12</f>
        <v>8.5000000000000006E-4</v>
      </c>
      <c r="I184" s="227">
        <f>(SUM('1.  LRAMVA Summary'!D$55:D$86)+SUM('1.  LRAMVA Summary'!D$88:D$89)*(MONTH($E184)-1)/12)*$H184</f>
        <v>2291.3359356850005</v>
      </c>
      <c r="J184" s="227">
        <f>(SUM('1.  LRAMVA Summary'!E$55:E$86)+SUM('1.  LRAMVA Summary'!E$88:E$89)*(MONTH($E184)-1)/12)*$H184</f>
        <v>1201.345483866937</v>
      </c>
      <c r="K184" s="227">
        <f>(SUM('1.  LRAMVA Summary'!F$55:F$86)+SUM('1.  LRAMVA Summary'!F$88:F$89)*(MONTH($E184)-1)/12)*$H184</f>
        <v>-3964.9388343953347</v>
      </c>
      <c r="L184" s="227">
        <f>(SUM('1.  LRAMVA Summary'!G$55:G$86)+SUM('1.  LRAMVA Summary'!G$88:G$89)*(MONTH($E184)-1)/12)*$H184</f>
        <v>695.65092896854082</v>
      </c>
      <c r="M184" s="227">
        <f>(SUM('1.  LRAMVA Summary'!H$55:H$86)+SUM('1.  LRAMVA Summary'!H$88:H$89)*(MONTH($E184)-1)/12)*$H184</f>
        <v>501.27267396979198</v>
      </c>
      <c r="N184" s="227">
        <f>(SUM('1.  LRAMVA Summary'!I$55:I$86)+SUM('1.  LRAMVA Summary'!I$88:I$89)*(MONTH($E184)-1)/12)*$H184</f>
        <v>0</v>
      </c>
      <c r="O184" s="227">
        <f>(SUM('1.  LRAMVA Summary'!J$55:J$86)+SUM('1.  LRAMVA Summary'!J$88:J$89)*(MONTH($E184)-1)/12)*$H184</f>
        <v>864.6942666522001</v>
      </c>
      <c r="P184" s="227">
        <f>(SUM('1.  LRAMVA Summary'!K$55:K$81)+SUM('1.  LRAMVA Summary'!K$82:K$83)*(MONTH($E184)-1)/12)*$H184</f>
        <v>0</v>
      </c>
      <c r="Q184" s="227">
        <f>(SUM('1.  LRAMVA Summary'!L$55:L$81)+SUM('1.  LRAMVA Summary'!L$82:L$83)*(MONTH($E184)-1)/12)*$H184</f>
        <v>0</v>
      </c>
      <c r="R184" s="227">
        <f>(SUM('1.  LRAMVA Summary'!M$55:M$81)+SUM('1.  LRAMVA Summary'!M$82:M$83)*(MONTH($E184)-1)/12)*$H184</f>
        <v>0</v>
      </c>
      <c r="S184" s="227">
        <f>(SUM('1.  LRAMVA Summary'!N$55:N$81)+SUM('1.  LRAMVA Summary'!N$82:N$83)*(MONTH($E184)-1)/12)*$H184</f>
        <v>0</v>
      </c>
      <c r="T184" s="227">
        <f>(SUM('1.  LRAMVA Summary'!O$55:O$81)+SUM('1.  LRAMVA Summary'!O$82:O$83)*(MONTH($E184)-1)/12)*$H184</f>
        <v>0</v>
      </c>
      <c r="U184" s="227">
        <f>(SUM('1.  LRAMVA Summary'!P$55:P$81)+SUM('1.  LRAMVA Summary'!P$82:P$83)*(MONTH($E184)-1)/12)*$H184</f>
        <v>0</v>
      </c>
      <c r="V184" s="227">
        <f>(SUM('1.  LRAMVA Summary'!Q$55:Q$81)+SUM('1.  LRAMVA Summary'!Q$82:Q$83)*(MONTH($E184)-1)/12)*$H184</f>
        <v>0</v>
      </c>
      <c r="W184" s="228">
        <f t="shared" si="95"/>
        <v>1589.3604547471355</v>
      </c>
    </row>
    <row r="185" spans="5:23">
      <c r="E185" s="211">
        <v>44713</v>
      </c>
      <c r="F185" s="211" t="s">
        <v>694</v>
      </c>
      <c r="G185" s="212" t="s">
        <v>66</v>
      </c>
      <c r="H185" s="237">
        <f>$C$60/12</f>
        <v>8.5000000000000006E-4</v>
      </c>
      <c r="I185" s="227">
        <f>(SUM('1.  LRAMVA Summary'!D$55:D$86)+SUM('1.  LRAMVA Summary'!D$88:D$89)*(MONTH($E185)-1)/12)*$H185</f>
        <v>2291.3359356850005</v>
      </c>
      <c r="J185" s="227">
        <f>(SUM('1.  LRAMVA Summary'!E$55:E$86)+SUM('1.  LRAMVA Summary'!E$88:E$89)*(MONTH($E185)-1)/12)*$H185</f>
        <v>1201.345483866937</v>
      </c>
      <c r="K185" s="227">
        <f>(SUM('1.  LRAMVA Summary'!F$55:F$86)+SUM('1.  LRAMVA Summary'!F$88:F$89)*(MONTH($E185)-1)/12)*$H185</f>
        <v>-3964.9388343953347</v>
      </c>
      <c r="L185" s="227">
        <f>(SUM('1.  LRAMVA Summary'!G$55:G$86)+SUM('1.  LRAMVA Summary'!G$88:G$89)*(MONTH($E185)-1)/12)*$H185</f>
        <v>695.65092896854082</v>
      </c>
      <c r="M185" s="227">
        <f>(SUM('1.  LRAMVA Summary'!H$55:H$86)+SUM('1.  LRAMVA Summary'!H$88:H$89)*(MONTH($E185)-1)/12)*$H185</f>
        <v>501.27267396979198</v>
      </c>
      <c r="N185" s="227">
        <f>(SUM('1.  LRAMVA Summary'!I$55:I$86)+SUM('1.  LRAMVA Summary'!I$88:I$89)*(MONTH($E185)-1)/12)*$H185</f>
        <v>0</v>
      </c>
      <c r="O185" s="227">
        <f>(SUM('1.  LRAMVA Summary'!J$55:J$86)+SUM('1.  LRAMVA Summary'!J$88:J$89)*(MONTH($E185)-1)/12)*$H185</f>
        <v>864.6942666522001</v>
      </c>
      <c r="P185" s="227">
        <f>(SUM('1.  LRAMVA Summary'!K$55:K$81)+SUM('1.  LRAMVA Summary'!K$82:K$83)*(MONTH($E185)-1)/12)*$H185</f>
        <v>0</v>
      </c>
      <c r="Q185" s="227">
        <f>(SUM('1.  LRAMVA Summary'!L$55:L$81)+SUM('1.  LRAMVA Summary'!L$82:L$83)*(MONTH($E185)-1)/12)*$H185</f>
        <v>0</v>
      </c>
      <c r="R185" s="227">
        <f>(SUM('1.  LRAMVA Summary'!M$55:M$81)+SUM('1.  LRAMVA Summary'!M$82:M$83)*(MONTH($E185)-1)/12)*$H185</f>
        <v>0</v>
      </c>
      <c r="S185" s="227">
        <f>(SUM('1.  LRAMVA Summary'!N$55:N$81)+SUM('1.  LRAMVA Summary'!N$82:N$83)*(MONTH($E185)-1)/12)*$H185</f>
        <v>0</v>
      </c>
      <c r="T185" s="227">
        <f>(SUM('1.  LRAMVA Summary'!O$55:O$81)+SUM('1.  LRAMVA Summary'!O$82:O$83)*(MONTH($E185)-1)/12)*$H185</f>
        <v>0</v>
      </c>
      <c r="U185" s="227">
        <f>(SUM('1.  LRAMVA Summary'!P$55:P$81)+SUM('1.  LRAMVA Summary'!P$82:P$83)*(MONTH($E185)-1)/12)*$H185</f>
        <v>0</v>
      </c>
      <c r="V185" s="227">
        <f>(SUM('1.  LRAMVA Summary'!Q$55:Q$81)+SUM('1.  LRAMVA Summary'!Q$82:Q$83)*(MONTH($E185)-1)/12)*$H185</f>
        <v>0</v>
      </c>
      <c r="W185" s="228">
        <f t="shared" si="95"/>
        <v>1589.3604547471355</v>
      </c>
    </row>
    <row r="186" spans="5:23">
      <c r="E186" s="211">
        <v>44743</v>
      </c>
      <c r="F186" s="211" t="s">
        <v>694</v>
      </c>
      <c r="G186" s="212" t="s">
        <v>68</v>
      </c>
      <c r="H186" s="237">
        <f t="shared" ref="H186:H191" si="96">$C$61/12</f>
        <v>1.8333333333333333E-3</v>
      </c>
      <c r="I186" s="227">
        <f>(SUM('1.  LRAMVA Summary'!D$55:D$86)+SUM('1.  LRAMVA Summary'!D$88:D$89)*(MONTH($E186)-1)/12)*$H186</f>
        <v>4942.097116183334</v>
      </c>
      <c r="J186" s="227">
        <f>(SUM('1.  LRAMVA Summary'!E$55:E$86)+SUM('1.  LRAMVA Summary'!E$88:E$89)*(MONTH($E186)-1)/12)*$H186</f>
        <v>2591.1373181443737</v>
      </c>
      <c r="K186" s="227">
        <f>(SUM('1.  LRAMVA Summary'!F$55:F$86)+SUM('1.  LRAMVA Summary'!F$88:F$89)*(MONTH($E186)-1)/12)*$H186</f>
        <v>-8551.8288584997408</v>
      </c>
      <c r="L186" s="227">
        <f>(SUM('1.  LRAMVA Summary'!G$55:G$86)+SUM('1.  LRAMVA Summary'!G$88:G$89)*(MONTH($E186)-1)/12)*$H186</f>
        <v>1500.4235722850879</v>
      </c>
      <c r="M186" s="227">
        <f>(SUM('1.  LRAMVA Summary'!H$55:H$86)+SUM('1.  LRAMVA Summary'!H$88:H$89)*(MONTH($E186)-1)/12)*$H186</f>
        <v>1081.1763556211199</v>
      </c>
      <c r="N186" s="227">
        <f>(SUM('1.  LRAMVA Summary'!I$55:I$86)+SUM('1.  LRAMVA Summary'!I$88:I$89)*(MONTH($E186)-1)/12)*$H186</f>
        <v>0</v>
      </c>
      <c r="O186" s="227">
        <f>(SUM('1.  LRAMVA Summary'!J$55:J$86)+SUM('1.  LRAMVA Summary'!J$88:J$89)*(MONTH($E186)-1)/12)*$H186</f>
        <v>1865.0268496420001</v>
      </c>
      <c r="P186" s="227">
        <f>(SUM('1.  LRAMVA Summary'!K$55:K$81)+SUM('1.  LRAMVA Summary'!K$82:K$83)*(MONTH($E186)-1)/12)*$H186</f>
        <v>0</v>
      </c>
      <c r="Q186" s="227">
        <f>(SUM('1.  LRAMVA Summary'!L$55:L$81)+SUM('1.  LRAMVA Summary'!L$82:L$83)*(MONTH($E186)-1)/12)*$H186</f>
        <v>0</v>
      </c>
      <c r="R186" s="227">
        <f>(SUM('1.  LRAMVA Summary'!M$55:M$81)+SUM('1.  LRAMVA Summary'!M$82:M$83)*(MONTH($E186)-1)/12)*$H186</f>
        <v>0</v>
      </c>
      <c r="S186" s="227">
        <f>(SUM('1.  LRAMVA Summary'!N$55:N$81)+SUM('1.  LRAMVA Summary'!N$82:N$83)*(MONTH($E186)-1)/12)*$H186</f>
        <v>0</v>
      </c>
      <c r="T186" s="227">
        <f>(SUM('1.  LRAMVA Summary'!O$55:O$81)+SUM('1.  LRAMVA Summary'!O$82:O$83)*(MONTH($E186)-1)/12)*$H186</f>
        <v>0</v>
      </c>
      <c r="U186" s="227">
        <f>(SUM('1.  LRAMVA Summary'!P$55:P$81)+SUM('1.  LRAMVA Summary'!P$82:P$83)*(MONTH($E186)-1)/12)*$H186</f>
        <v>0</v>
      </c>
      <c r="V186" s="227">
        <f>(SUM('1.  LRAMVA Summary'!Q$55:Q$81)+SUM('1.  LRAMVA Summary'!Q$82:Q$83)*(MONTH($E186)-1)/12)*$H186</f>
        <v>0</v>
      </c>
      <c r="W186" s="228">
        <f t="shared" si="95"/>
        <v>3428.0323533761743</v>
      </c>
    </row>
    <row r="187" spans="5:23">
      <c r="E187" s="211">
        <v>44774</v>
      </c>
      <c r="F187" s="211" t="s">
        <v>694</v>
      </c>
      <c r="G187" s="212" t="s">
        <v>68</v>
      </c>
      <c r="H187" s="237">
        <f t="shared" si="96"/>
        <v>1.8333333333333333E-3</v>
      </c>
      <c r="I187" s="227">
        <f>(SUM('1.  LRAMVA Summary'!D$55:D$86)+SUM('1.  LRAMVA Summary'!D$88:D$89)*(MONTH($E187)-1)/12)*$H187</f>
        <v>4942.097116183334</v>
      </c>
      <c r="J187" s="227">
        <f>(SUM('1.  LRAMVA Summary'!E$55:E$86)+SUM('1.  LRAMVA Summary'!E$88:E$89)*(MONTH($E187)-1)/12)*$H187</f>
        <v>2591.1373181443737</v>
      </c>
      <c r="K187" s="227">
        <f>(SUM('1.  LRAMVA Summary'!F$55:F$86)+SUM('1.  LRAMVA Summary'!F$88:F$89)*(MONTH($E187)-1)/12)*$H187</f>
        <v>-8551.8288584997408</v>
      </c>
      <c r="L187" s="227">
        <f>(SUM('1.  LRAMVA Summary'!G$55:G$86)+SUM('1.  LRAMVA Summary'!G$88:G$89)*(MONTH($E187)-1)/12)*$H187</f>
        <v>1500.4235722850879</v>
      </c>
      <c r="M187" s="227">
        <f>(SUM('1.  LRAMVA Summary'!H$55:H$86)+SUM('1.  LRAMVA Summary'!H$88:H$89)*(MONTH($E187)-1)/12)*$H187</f>
        <v>1081.1763556211199</v>
      </c>
      <c r="N187" s="227">
        <f>(SUM('1.  LRAMVA Summary'!I$55:I$86)+SUM('1.  LRAMVA Summary'!I$88:I$89)*(MONTH($E187)-1)/12)*$H187</f>
        <v>0</v>
      </c>
      <c r="O187" s="227">
        <f>(SUM('1.  LRAMVA Summary'!J$55:J$86)+SUM('1.  LRAMVA Summary'!J$88:J$89)*(MONTH($E187)-1)/12)*$H187</f>
        <v>1865.0268496420001</v>
      </c>
      <c r="P187" s="227">
        <f>(SUM('1.  LRAMVA Summary'!K$55:K$81)+SUM('1.  LRAMVA Summary'!K$82:K$83)*(MONTH($E187)-1)/12)*$H187</f>
        <v>0</v>
      </c>
      <c r="Q187" s="227">
        <f>(SUM('1.  LRAMVA Summary'!L$55:L$81)+SUM('1.  LRAMVA Summary'!L$82:L$83)*(MONTH($E187)-1)/12)*$H187</f>
        <v>0</v>
      </c>
      <c r="R187" s="227">
        <f>(SUM('1.  LRAMVA Summary'!M$55:M$81)+SUM('1.  LRAMVA Summary'!M$82:M$83)*(MONTH($E187)-1)/12)*$H187</f>
        <v>0</v>
      </c>
      <c r="S187" s="227">
        <f>(SUM('1.  LRAMVA Summary'!N$55:N$81)+SUM('1.  LRAMVA Summary'!N$82:N$83)*(MONTH($E187)-1)/12)*$H187</f>
        <v>0</v>
      </c>
      <c r="T187" s="227">
        <f>(SUM('1.  LRAMVA Summary'!O$55:O$81)+SUM('1.  LRAMVA Summary'!O$82:O$83)*(MONTH($E187)-1)/12)*$H187</f>
        <v>0</v>
      </c>
      <c r="U187" s="227">
        <f>(SUM('1.  LRAMVA Summary'!P$55:P$81)+SUM('1.  LRAMVA Summary'!P$82:P$83)*(MONTH($E187)-1)/12)*$H187</f>
        <v>0</v>
      </c>
      <c r="V187" s="227">
        <f>(SUM('1.  LRAMVA Summary'!Q$55:Q$81)+SUM('1.  LRAMVA Summary'!Q$82:Q$83)*(MONTH($E187)-1)/12)*$H187</f>
        <v>0</v>
      </c>
      <c r="W187" s="228">
        <f t="shared" si="95"/>
        <v>3428.0323533761743</v>
      </c>
    </row>
    <row r="188" spans="5:23">
      <c r="E188" s="211">
        <v>44805</v>
      </c>
      <c r="F188" s="211" t="s">
        <v>694</v>
      </c>
      <c r="G188" s="212" t="s">
        <v>68</v>
      </c>
      <c r="H188" s="237">
        <f t="shared" si="96"/>
        <v>1.8333333333333333E-3</v>
      </c>
      <c r="I188" s="227">
        <f>(SUM('1.  LRAMVA Summary'!D$55:D$86)+SUM('1.  LRAMVA Summary'!D$88:D$89)*(MONTH($E188)-1)/12)*$H188</f>
        <v>4942.097116183334</v>
      </c>
      <c r="J188" s="227">
        <f>(SUM('1.  LRAMVA Summary'!E$55:E$86)+SUM('1.  LRAMVA Summary'!E$88:E$89)*(MONTH($E188)-1)/12)*$H188</f>
        <v>2591.1373181443737</v>
      </c>
      <c r="K188" s="227">
        <f>(SUM('1.  LRAMVA Summary'!F$55:F$86)+SUM('1.  LRAMVA Summary'!F$88:F$89)*(MONTH($E188)-1)/12)*$H188</f>
        <v>-8551.8288584997408</v>
      </c>
      <c r="L188" s="227">
        <f>(SUM('1.  LRAMVA Summary'!G$55:G$86)+SUM('1.  LRAMVA Summary'!G$88:G$89)*(MONTH($E188)-1)/12)*$H188</f>
        <v>1500.4235722850879</v>
      </c>
      <c r="M188" s="227">
        <f>(SUM('1.  LRAMVA Summary'!H$55:H$86)+SUM('1.  LRAMVA Summary'!H$88:H$89)*(MONTH($E188)-1)/12)*$H188</f>
        <v>1081.1763556211199</v>
      </c>
      <c r="N188" s="227">
        <f>(SUM('1.  LRAMVA Summary'!I$55:I$86)+SUM('1.  LRAMVA Summary'!I$88:I$89)*(MONTH($E188)-1)/12)*$H188</f>
        <v>0</v>
      </c>
      <c r="O188" s="227">
        <f>(SUM('1.  LRAMVA Summary'!J$55:J$86)+SUM('1.  LRAMVA Summary'!J$88:J$89)*(MONTH($E188)-1)/12)*$H188</f>
        <v>1865.0268496420001</v>
      </c>
      <c r="P188" s="227">
        <f>(SUM('1.  LRAMVA Summary'!K$55:K$81)+SUM('1.  LRAMVA Summary'!K$82:K$83)*(MONTH($E188)-1)/12)*$H188</f>
        <v>0</v>
      </c>
      <c r="Q188" s="227">
        <f>(SUM('1.  LRAMVA Summary'!L$55:L$81)+SUM('1.  LRAMVA Summary'!L$82:L$83)*(MONTH($E188)-1)/12)*$H188</f>
        <v>0</v>
      </c>
      <c r="R188" s="227">
        <f>(SUM('1.  LRAMVA Summary'!M$55:M$81)+SUM('1.  LRAMVA Summary'!M$82:M$83)*(MONTH($E188)-1)/12)*$H188</f>
        <v>0</v>
      </c>
      <c r="S188" s="227">
        <f>(SUM('1.  LRAMVA Summary'!N$55:N$81)+SUM('1.  LRAMVA Summary'!N$82:N$83)*(MONTH($E188)-1)/12)*$H188</f>
        <v>0</v>
      </c>
      <c r="T188" s="227">
        <f>(SUM('1.  LRAMVA Summary'!O$55:O$81)+SUM('1.  LRAMVA Summary'!O$82:O$83)*(MONTH($E188)-1)/12)*$H188</f>
        <v>0</v>
      </c>
      <c r="U188" s="227">
        <f>(SUM('1.  LRAMVA Summary'!P$55:P$81)+SUM('1.  LRAMVA Summary'!P$82:P$83)*(MONTH($E188)-1)/12)*$H188</f>
        <v>0</v>
      </c>
      <c r="V188" s="227">
        <f>(SUM('1.  LRAMVA Summary'!Q$55:Q$81)+SUM('1.  LRAMVA Summary'!Q$82:Q$83)*(MONTH($E188)-1)/12)*$H188</f>
        <v>0</v>
      </c>
      <c r="W188" s="228">
        <f t="shared" si="95"/>
        <v>3428.0323533761743</v>
      </c>
    </row>
    <row r="189" spans="5:23">
      <c r="E189" s="211">
        <v>44835</v>
      </c>
      <c r="F189" s="211" t="s">
        <v>694</v>
      </c>
      <c r="G189" s="212" t="s">
        <v>69</v>
      </c>
      <c r="H189" s="237">
        <f t="shared" si="96"/>
        <v>1.8333333333333333E-3</v>
      </c>
      <c r="I189" s="227">
        <f>(SUM('1.  LRAMVA Summary'!D$55:D$86)+SUM('1.  LRAMVA Summary'!D$88:D$89)*(MONTH($E189)-1)/12)*$H189</f>
        <v>4942.097116183334</v>
      </c>
      <c r="J189" s="227">
        <f>(SUM('1.  LRAMVA Summary'!E$55:E$86)+SUM('1.  LRAMVA Summary'!E$88:E$89)*(MONTH($E189)-1)/12)*$H189</f>
        <v>2591.1373181443737</v>
      </c>
      <c r="K189" s="227">
        <f>(SUM('1.  LRAMVA Summary'!F$55:F$86)+SUM('1.  LRAMVA Summary'!F$88:F$89)*(MONTH($E189)-1)/12)*$H189</f>
        <v>-8551.8288584997408</v>
      </c>
      <c r="L189" s="227">
        <f>(SUM('1.  LRAMVA Summary'!G$55:G$86)+SUM('1.  LRAMVA Summary'!G$88:G$89)*(MONTH($E189)-1)/12)*$H189</f>
        <v>1500.4235722850879</v>
      </c>
      <c r="M189" s="227">
        <f>(SUM('1.  LRAMVA Summary'!H$55:H$86)+SUM('1.  LRAMVA Summary'!H$88:H$89)*(MONTH($E189)-1)/12)*$H189</f>
        <v>1081.1763556211199</v>
      </c>
      <c r="N189" s="227">
        <f>(SUM('1.  LRAMVA Summary'!I$55:I$86)+SUM('1.  LRAMVA Summary'!I$88:I$89)*(MONTH($E189)-1)/12)*$H189</f>
        <v>0</v>
      </c>
      <c r="O189" s="227">
        <f>(SUM('1.  LRAMVA Summary'!J$55:J$86)+SUM('1.  LRAMVA Summary'!J$88:J$89)*(MONTH($E189)-1)/12)*$H189</f>
        <v>1865.0268496420001</v>
      </c>
      <c r="P189" s="227">
        <f>(SUM('1.  LRAMVA Summary'!K$55:K$81)+SUM('1.  LRAMVA Summary'!K$82:K$83)*(MONTH($E189)-1)/12)*$H189</f>
        <v>0</v>
      </c>
      <c r="Q189" s="227">
        <f>(SUM('1.  LRAMVA Summary'!L$55:L$81)+SUM('1.  LRAMVA Summary'!L$82:L$83)*(MONTH($E189)-1)/12)*$H189</f>
        <v>0</v>
      </c>
      <c r="R189" s="227">
        <f>(SUM('1.  LRAMVA Summary'!M$55:M$81)+SUM('1.  LRAMVA Summary'!M$82:M$83)*(MONTH($E189)-1)/12)*$H189</f>
        <v>0</v>
      </c>
      <c r="S189" s="227">
        <f>(SUM('1.  LRAMVA Summary'!N$55:N$81)+SUM('1.  LRAMVA Summary'!N$82:N$83)*(MONTH($E189)-1)/12)*$H189</f>
        <v>0</v>
      </c>
      <c r="T189" s="227">
        <f>(SUM('1.  LRAMVA Summary'!O$55:O$81)+SUM('1.  LRAMVA Summary'!O$82:O$83)*(MONTH($E189)-1)/12)*$H189</f>
        <v>0</v>
      </c>
      <c r="U189" s="227">
        <f>(SUM('1.  LRAMVA Summary'!P$55:P$81)+SUM('1.  LRAMVA Summary'!P$82:P$83)*(MONTH($E189)-1)/12)*$H189</f>
        <v>0</v>
      </c>
      <c r="V189" s="227">
        <f>(SUM('1.  LRAMVA Summary'!Q$55:Q$81)+SUM('1.  LRAMVA Summary'!Q$82:Q$83)*(MONTH($E189)-1)/12)*$H189</f>
        <v>0</v>
      </c>
      <c r="W189" s="228">
        <f t="shared" si="95"/>
        <v>3428.0323533761743</v>
      </c>
    </row>
    <row r="190" spans="5:23">
      <c r="E190" s="211">
        <v>44866</v>
      </c>
      <c r="F190" s="211" t="s">
        <v>694</v>
      </c>
      <c r="G190" s="212" t="s">
        <v>69</v>
      </c>
      <c r="H190" s="237">
        <f t="shared" si="96"/>
        <v>1.8333333333333333E-3</v>
      </c>
      <c r="I190" s="227">
        <f>(SUM('1.  LRAMVA Summary'!D$55:D$86)+SUM('1.  LRAMVA Summary'!D$88:D$89)*(MONTH($E190)-1)/12)*$H190</f>
        <v>4942.097116183334</v>
      </c>
      <c r="J190" s="227">
        <f>(SUM('1.  LRAMVA Summary'!E$55:E$86)+SUM('1.  LRAMVA Summary'!E$88:E$89)*(MONTH($E190)-1)/12)*$H190</f>
        <v>2591.1373181443737</v>
      </c>
      <c r="K190" s="227">
        <f>(SUM('1.  LRAMVA Summary'!F$55:F$86)+SUM('1.  LRAMVA Summary'!F$88:F$89)*(MONTH($E190)-1)/12)*$H190</f>
        <v>-8551.8288584997408</v>
      </c>
      <c r="L190" s="227">
        <f>(SUM('1.  LRAMVA Summary'!G$55:G$86)+SUM('1.  LRAMVA Summary'!G$88:G$89)*(MONTH($E190)-1)/12)*$H190</f>
        <v>1500.4235722850879</v>
      </c>
      <c r="M190" s="227">
        <f>(SUM('1.  LRAMVA Summary'!H$55:H$86)+SUM('1.  LRAMVA Summary'!H$88:H$89)*(MONTH($E190)-1)/12)*$H190</f>
        <v>1081.1763556211199</v>
      </c>
      <c r="N190" s="227">
        <f>(SUM('1.  LRAMVA Summary'!I$55:I$86)+SUM('1.  LRAMVA Summary'!I$88:I$89)*(MONTH($E190)-1)/12)*$H190</f>
        <v>0</v>
      </c>
      <c r="O190" s="227">
        <f>(SUM('1.  LRAMVA Summary'!J$55:J$86)+SUM('1.  LRAMVA Summary'!J$88:J$89)*(MONTH($E190)-1)/12)*$H190</f>
        <v>1865.0268496420001</v>
      </c>
      <c r="P190" s="227">
        <f>(SUM('1.  LRAMVA Summary'!K$55:K$81)+SUM('1.  LRAMVA Summary'!K$82:K$83)*(MONTH($E190)-1)/12)*$H190</f>
        <v>0</v>
      </c>
      <c r="Q190" s="227">
        <f>(SUM('1.  LRAMVA Summary'!L$55:L$81)+SUM('1.  LRAMVA Summary'!L$82:L$83)*(MONTH($E190)-1)/12)*$H190</f>
        <v>0</v>
      </c>
      <c r="R190" s="227">
        <f>(SUM('1.  LRAMVA Summary'!M$55:M$81)+SUM('1.  LRAMVA Summary'!M$82:M$83)*(MONTH($E190)-1)/12)*$H190</f>
        <v>0</v>
      </c>
      <c r="S190" s="227">
        <f>(SUM('1.  LRAMVA Summary'!N$55:N$81)+SUM('1.  LRAMVA Summary'!N$82:N$83)*(MONTH($E190)-1)/12)*$H190</f>
        <v>0</v>
      </c>
      <c r="T190" s="227">
        <f>(SUM('1.  LRAMVA Summary'!O$55:O$81)+SUM('1.  LRAMVA Summary'!O$82:O$83)*(MONTH($E190)-1)/12)*$H190</f>
        <v>0</v>
      </c>
      <c r="U190" s="227">
        <f>(SUM('1.  LRAMVA Summary'!P$55:P$81)+SUM('1.  LRAMVA Summary'!P$82:P$83)*(MONTH($E190)-1)/12)*$H190</f>
        <v>0</v>
      </c>
      <c r="V190" s="227">
        <f>(SUM('1.  LRAMVA Summary'!Q$55:Q$81)+SUM('1.  LRAMVA Summary'!Q$82:Q$83)*(MONTH($E190)-1)/12)*$H190</f>
        <v>0</v>
      </c>
      <c r="W190" s="228">
        <f t="shared" si="95"/>
        <v>3428.0323533761743</v>
      </c>
    </row>
    <row r="191" spans="5:23">
      <c r="E191" s="211">
        <v>44896</v>
      </c>
      <c r="F191" s="211" t="s">
        <v>694</v>
      </c>
      <c r="G191" s="212" t="s">
        <v>69</v>
      </c>
      <c r="H191" s="237">
        <f t="shared" si="96"/>
        <v>1.8333333333333333E-3</v>
      </c>
      <c r="I191" s="227">
        <f>(SUM('1.  LRAMVA Summary'!D$55:D$86)+SUM('1.  LRAMVA Summary'!D$88:D$89)*(MONTH($E191)-1)/12)*$H191</f>
        <v>4942.097116183334</v>
      </c>
      <c r="J191" s="227">
        <f>(SUM('1.  LRAMVA Summary'!E$55:E$86)+SUM('1.  LRAMVA Summary'!E$88:E$89)*(MONTH($E191)-1)/12)*$H191</f>
        <v>2591.1373181443737</v>
      </c>
      <c r="K191" s="227">
        <f>(SUM('1.  LRAMVA Summary'!F$55:F$86)+SUM('1.  LRAMVA Summary'!F$88:F$89)*(MONTH($E191)-1)/12)*$H191</f>
        <v>-8551.8288584997408</v>
      </c>
      <c r="L191" s="227">
        <f>(SUM('1.  LRAMVA Summary'!G$55:G$86)+SUM('1.  LRAMVA Summary'!G$88:G$89)*(MONTH($E191)-1)/12)*$H191</f>
        <v>1500.4235722850879</v>
      </c>
      <c r="M191" s="227">
        <f>(SUM('1.  LRAMVA Summary'!H$55:H$86)+SUM('1.  LRAMVA Summary'!H$88:H$89)*(MONTH($E191)-1)/12)*$H191</f>
        <v>1081.1763556211199</v>
      </c>
      <c r="N191" s="227">
        <f>(SUM('1.  LRAMVA Summary'!I$55:I$86)+SUM('1.  LRAMVA Summary'!I$88:I$89)*(MONTH($E191)-1)/12)*$H191</f>
        <v>0</v>
      </c>
      <c r="O191" s="227">
        <f>(SUM('1.  LRAMVA Summary'!J$55:J$86)+SUM('1.  LRAMVA Summary'!J$88:J$89)*(MONTH($E191)-1)/12)*$H191</f>
        <v>1865.0268496420001</v>
      </c>
      <c r="P191" s="227">
        <f>(SUM('1.  LRAMVA Summary'!K$55:K$81)+SUM('1.  LRAMVA Summary'!K$82:K$83)*(MONTH($E191)-1)/12)*$H191</f>
        <v>0</v>
      </c>
      <c r="Q191" s="227">
        <f>(SUM('1.  LRAMVA Summary'!L$55:L$81)+SUM('1.  LRAMVA Summary'!L$82:L$83)*(MONTH($E191)-1)/12)*$H191</f>
        <v>0</v>
      </c>
      <c r="R191" s="227">
        <f>(SUM('1.  LRAMVA Summary'!M$55:M$81)+SUM('1.  LRAMVA Summary'!M$82:M$83)*(MONTH($E191)-1)/12)*$H191</f>
        <v>0</v>
      </c>
      <c r="S191" s="227">
        <f>(SUM('1.  LRAMVA Summary'!N$55:N$81)+SUM('1.  LRAMVA Summary'!N$82:N$83)*(MONTH($E191)-1)/12)*$H191</f>
        <v>0</v>
      </c>
      <c r="T191" s="227">
        <f>(SUM('1.  LRAMVA Summary'!O$55:O$81)+SUM('1.  LRAMVA Summary'!O$82:O$83)*(MONTH($E191)-1)/12)*$H191</f>
        <v>0</v>
      </c>
      <c r="U191" s="227">
        <f>(SUM('1.  LRAMVA Summary'!P$55:P$81)+SUM('1.  LRAMVA Summary'!P$82:P$83)*(MONTH($E191)-1)/12)*$H191</f>
        <v>0</v>
      </c>
      <c r="V191" s="227">
        <f>(SUM('1.  LRAMVA Summary'!Q$55:Q$81)+SUM('1.  LRAMVA Summary'!Q$82:Q$83)*(MONTH($E191)-1)/12)*$H191</f>
        <v>0</v>
      </c>
      <c r="W191" s="228">
        <f>SUM(I191:V191)</f>
        <v>3428.0323533761743</v>
      </c>
    </row>
    <row r="192" spans="5:23" ht="15.75" thickBot="1">
      <c r="E192" s="213" t="s">
        <v>692</v>
      </c>
      <c r="F192" s="213"/>
      <c r="G192" s="214"/>
      <c r="H192" s="215"/>
      <c r="I192" s="216">
        <f>SUM(I179:I191)</f>
        <v>192300.06755992462</v>
      </c>
      <c r="J192" s="216">
        <f>SUM(J179:J191)</f>
        <v>76253.584669068747</v>
      </c>
      <c r="K192" s="216">
        <f t="shared" ref="K192:V192" si="97">SUM(K179:K191)</f>
        <v>-209588.63809061062</v>
      </c>
      <c r="L192" s="216">
        <f t="shared" si="97"/>
        <v>41267.861924925615</v>
      </c>
      <c r="M192" s="216">
        <f t="shared" si="97"/>
        <v>31280.853099254029</v>
      </c>
      <c r="N192" s="216">
        <f t="shared" si="97"/>
        <v>0</v>
      </c>
      <c r="O192" s="216">
        <f t="shared" si="97"/>
        <v>47400.291040619733</v>
      </c>
      <c r="P192" s="216">
        <f t="shared" si="97"/>
        <v>0</v>
      </c>
      <c r="Q192" s="216">
        <f t="shared" si="97"/>
        <v>0</v>
      </c>
      <c r="R192" s="216">
        <f t="shared" si="97"/>
        <v>0</v>
      </c>
      <c r="S192" s="216">
        <f t="shared" si="97"/>
        <v>0</v>
      </c>
      <c r="T192" s="216">
        <f t="shared" si="97"/>
        <v>0</v>
      </c>
      <c r="U192" s="216">
        <f t="shared" si="97"/>
        <v>0</v>
      </c>
      <c r="V192" s="216">
        <f t="shared" si="97"/>
        <v>0</v>
      </c>
      <c r="W192" s="216">
        <f>SUM(W179:W191)</f>
        <v>178914.0202031818</v>
      </c>
    </row>
    <row r="193" spans="5:23" ht="15.75" thickTop="1">
      <c r="E193" s="794" t="s">
        <v>67</v>
      </c>
      <c r="F193" s="794"/>
      <c r="G193" s="795"/>
      <c r="H193" s="796"/>
      <c r="I193" s="797"/>
      <c r="J193" s="797"/>
      <c r="K193" s="797"/>
      <c r="L193" s="797"/>
      <c r="M193" s="797"/>
      <c r="N193" s="797"/>
      <c r="O193" s="797"/>
      <c r="P193" s="797"/>
      <c r="Q193" s="797"/>
      <c r="R193" s="797"/>
      <c r="S193" s="797"/>
      <c r="T193" s="797"/>
      <c r="U193" s="797"/>
      <c r="V193" s="797"/>
      <c r="W193" s="798"/>
    </row>
  </sheetData>
  <dataConsolidate/>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37" zoomScale="70" zoomScaleNormal="70" workbookViewId="0">
      <selection activeCell="A40" sqref="A40"/>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170</v>
      </c>
      <c r="D12" s="124" t="s">
        <v>174</v>
      </c>
      <c r="E12" s="17"/>
      <c r="F12" s="174"/>
      <c r="G12" s="175"/>
      <c r="H12" s="176"/>
      <c r="K12" s="176"/>
      <c r="L12" s="174"/>
      <c r="M12" s="174"/>
      <c r="N12" s="174"/>
      <c r="O12" s="174"/>
      <c r="P12" s="174"/>
      <c r="Q12" s="177"/>
    </row>
    <row r="13" spans="2:73" s="9" customFormat="1" ht="25.5" customHeight="1" outlineLevel="1" thickBot="1">
      <c r="B13" s="540"/>
      <c r="D13" s="623" t="s">
        <v>404</v>
      </c>
      <c r="E13" s="17"/>
      <c r="F13" s="174"/>
      <c r="G13" s="175"/>
      <c r="H13" s="176"/>
      <c r="K13" s="176"/>
      <c r="L13" s="174"/>
      <c r="M13" s="174"/>
      <c r="N13" s="174"/>
      <c r="O13" s="174"/>
      <c r="P13" s="174"/>
      <c r="Q13" s="177"/>
    </row>
    <row r="14" spans="2:73" ht="30" customHeight="1" outlineLevel="1" thickBot="1">
      <c r="B14" s="88"/>
      <c r="D14" s="597" t="s">
        <v>546</v>
      </c>
      <c r="I14" s="12"/>
      <c r="J14" s="12"/>
      <c r="BU14" s="12"/>
    </row>
    <row r="15" spans="2:73" ht="26.25" customHeight="1" outlineLevel="1">
      <c r="C15" s="88"/>
      <c r="I15" s="12"/>
      <c r="J15" s="12"/>
    </row>
    <row r="16" spans="2:73" ht="23.25" customHeight="1" outlineLevel="1">
      <c r="B16" s="114" t="s">
        <v>500</v>
      </c>
      <c r="C16" s="88"/>
      <c r="D16" s="602" t="s">
        <v>603</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597</v>
      </c>
      <c r="C17" s="88"/>
      <c r="D17" s="598" t="s">
        <v>580</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609</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608</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610</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618</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702</v>
      </c>
      <c r="H23" s="10"/>
      <c r="I23" s="10"/>
      <c r="J23" s="10"/>
    </row>
    <row r="24" spans="2:73" s="656" customFormat="1" ht="21" customHeight="1">
      <c r="B24" s="685" t="s">
        <v>588</v>
      </c>
      <c r="C24" s="961" t="s">
        <v>589</v>
      </c>
      <c r="D24" s="961"/>
      <c r="E24" s="961"/>
      <c r="F24" s="961"/>
      <c r="G24" s="961"/>
      <c r="H24" s="664" t="s">
        <v>586</v>
      </c>
      <c r="I24" s="664" t="s">
        <v>585</v>
      </c>
      <c r="J24" s="664" t="s">
        <v>587</v>
      </c>
      <c r="K24" s="655"/>
      <c r="L24" s="656" t="s">
        <v>589</v>
      </c>
      <c r="AQ24" s="656" t="s">
        <v>589</v>
      </c>
      <c r="BU24" s="655"/>
    </row>
    <row r="25" spans="2:73" s="247" customFormat="1" ht="49.5" customHeight="1">
      <c r="B25" s="242" t="s">
        <v>468</v>
      </c>
      <c r="C25" s="242" t="s">
        <v>210</v>
      </c>
      <c r="D25" s="614" t="s">
        <v>469</v>
      </c>
      <c r="E25" s="242" t="s">
        <v>207</v>
      </c>
      <c r="F25" s="242" t="s">
        <v>470</v>
      </c>
      <c r="G25" s="242" t="s">
        <v>471</v>
      </c>
      <c r="H25" s="614" t="s">
        <v>472</v>
      </c>
      <c r="I25" s="622" t="s">
        <v>578</v>
      </c>
      <c r="J25" s="629" t="s">
        <v>579</v>
      </c>
      <c r="K25" s="627"/>
      <c r="L25" s="243" t="s">
        <v>473</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474</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7.5"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c r="C27" s="675">
        <v>417</v>
      </c>
      <c r="D27" s="675" t="s">
        <v>118</v>
      </c>
      <c r="E27" s="675" t="s">
        <v>962</v>
      </c>
      <c r="F27" s="675"/>
      <c r="G27" s="675"/>
      <c r="H27" s="675">
        <v>2015</v>
      </c>
      <c r="I27" s="630" t="s">
        <v>1075</v>
      </c>
      <c r="J27" s="630" t="s">
        <v>577</v>
      </c>
      <c r="K27" s="619"/>
      <c r="L27" s="679"/>
      <c r="M27" s="680"/>
      <c r="N27" s="680"/>
      <c r="O27" s="680"/>
      <c r="P27" s="680">
        <v>535.96</v>
      </c>
      <c r="Q27" s="680">
        <v>535.96</v>
      </c>
      <c r="R27" s="680">
        <v>533.30999999999995</v>
      </c>
      <c r="S27" s="680">
        <v>533.30999999999995</v>
      </c>
      <c r="T27" s="680">
        <v>533.30999999999995</v>
      </c>
      <c r="U27" s="680">
        <v>533.29999999999995</v>
      </c>
      <c r="V27" s="680"/>
      <c r="W27" s="680"/>
      <c r="X27" s="680"/>
      <c r="Y27" s="680"/>
      <c r="Z27" s="680"/>
      <c r="AA27" s="680"/>
      <c r="AB27" s="680"/>
      <c r="AC27" s="680"/>
      <c r="AD27" s="680"/>
      <c r="AE27" s="680"/>
      <c r="AF27" s="680"/>
      <c r="AG27" s="680"/>
      <c r="AH27" s="680"/>
      <c r="AI27" s="680"/>
      <c r="AJ27" s="680"/>
      <c r="AK27" s="680"/>
      <c r="AL27" s="680"/>
      <c r="AM27" s="680"/>
      <c r="AN27" s="680"/>
      <c r="AO27" s="681"/>
      <c r="AP27" s="619"/>
      <c r="AQ27" s="679"/>
      <c r="AR27" s="680"/>
      <c r="AS27" s="680"/>
      <c r="AT27" s="680"/>
      <c r="AU27" s="680">
        <v>1569418.61</v>
      </c>
      <c r="AV27" s="680">
        <v>1569418.61</v>
      </c>
      <c r="AW27" s="680">
        <v>1561657.67</v>
      </c>
      <c r="AX27" s="680">
        <v>1561657.67</v>
      </c>
      <c r="AY27" s="680">
        <v>1561657.67</v>
      </c>
      <c r="AZ27" s="680">
        <v>1561615.94</v>
      </c>
      <c r="BA27" s="680"/>
      <c r="BB27" s="680"/>
      <c r="BC27" s="680"/>
      <c r="BD27" s="680"/>
      <c r="BE27" s="680"/>
      <c r="BF27" s="680"/>
      <c r="BG27" s="680"/>
      <c r="BH27" s="680"/>
      <c r="BI27" s="680"/>
      <c r="BJ27" s="680"/>
      <c r="BK27" s="680"/>
      <c r="BL27" s="680"/>
      <c r="BM27" s="680"/>
      <c r="BN27" s="680"/>
      <c r="BO27" s="680"/>
      <c r="BP27" s="680"/>
      <c r="BQ27" s="680"/>
      <c r="BR27" s="680"/>
      <c r="BS27" s="680"/>
      <c r="BT27" s="681"/>
      <c r="BU27" s="16"/>
    </row>
    <row r="28" spans="2:73" s="17" customFormat="1" ht="15.75">
      <c r="B28" s="675" t="s">
        <v>1076</v>
      </c>
      <c r="C28" s="675">
        <v>335</v>
      </c>
      <c r="D28" s="675" t="s">
        <v>118</v>
      </c>
      <c r="E28" s="675" t="s">
        <v>962</v>
      </c>
      <c r="F28" s="675"/>
      <c r="G28" s="675"/>
      <c r="H28" s="675">
        <v>2016</v>
      </c>
      <c r="I28" s="630" t="s">
        <v>1077</v>
      </c>
      <c r="J28" s="630" t="s">
        <v>577</v>
      </c>
      <c r="K28" s="619"/>
      <c r="L28" s="679"/>
      <c r="M28" s="680"/>
      <c r="N28" s="680"/>
      <c r="O28" s="680"/>
      <c r="P28" s="680">
        <v>0</v>
      </c>
      <c r="Q28" s="680">
        <v>0</v>
      </c>
      <c r="R28" s="680">
        <v>0</v>
      </c>
      <c r="S28" s="680">
        <v>0</v>
      </c>
      <c r="T28" s="680">
        <v>0</v>
      </c>
      <c r="U28" s="680">
        <v>0</v>
      </c>
      <c r="V28" s="680">
        <v>0</v>
      </c>
      <c r="W28" s="680">
        <v>0</v>
      </c>
      <c r="X28" s="680">
        <v>0</v>
      </c>
      <c r="Y28" s="680">
        <v>0</v>
      </c>
      <c r="Z28" s="680">
        <v>0</v>
      </c>
      <c r="AA28" s="680"/>
      <c r="AB28" s="680"/>
      <c r="AC28" s="680"/>
      <c r="AD28" s="680"/>
      <c r="AE28" s="680"/>
      <c r="AF28" s="680"/>
      <c r="AG28" s="680"/>
      <c r="AH28" s="680"/>
      <c r="AI28" s="680"/>
      <c r="AJ28" s="680"/>
      <c r="AK28" s="680"/>
      <c r="AL28" s="680"/>
      <c r="AM28" s="680"/>
      <c r="AN28" s="680"/>
      <c r="AO28" s="681"/>
      <c r="AP28" s="619"/>
      <c r="AQ28" s="679"/>
      <c r="AR28" s="680"/>
      <c r="AS28" s="680"/>
      <c r="AT28" s="680"/>
      <c r="AU28" s="680">
        <v>0</v>
      </c>
      <c r="AV28" s="680">
        <v>-1399039.3900000001</v>
      </c>
      <c r="AW28" s="680">
        <v>-1399039.3900000001</v>
      </c>
      <c r="AX28" s="680">
        <v>-1392120.99</v>
      </c>
      <c r="AY28" s="680">
        <v>-1392120.99</v>
      </c>
      <c r="AZ28" s="680">
        <v>-1392120.99</v>
      </c>
      <c r="BA28" s="680">
        <v>-1392083.79</v>
      </c>
      <c r="BB28" s="680">
        <v>0</v>
      </c>
      <c r="BC28" s="680">
        <v>0</v>
      </c>
      <c r="BD28" s="680">
        <v>0</v>
      </c>
      <c r="BE28" s="680">
        <v>0</v>
      </c>
      <c r="BF28" s="680"/>
      <c r="BG28" s="680"/>
      <c r="BH28" s="680"/>
      <c r="BI28" s="680"/>
      <c r="BJ28" s="680"/>
      <c r="BK28" s="680"/>
      <c r="BL28" s="680"/>
      <c r="BM28" s="680"/>
      <c r="BN28" s="680"/>
      <c r="BO28" s="680"/>
      <c r="BP28" s="680"/>
      <c r="BQ28" s="680"/>
      <c r="BR28" s="680"/>
      <c r="BS28" s="680"/>
      <c r="BT28" s="681"/>
      <c r="BU28" s="16"/>
    </row>
    <row r="29" spans="2:73" s="17" customFormat="1" ht="16.5" customHeight="1">
      <c r="B29" s="675" t="s">
        <v>1076</v>
      </c>
      <c r="C29" s="675">
        <v>335</v>
      </c>
      <c r="D29" s="675" t="s">
        <v>31</v>
      </c>
      <c r="E29" s="675" t="s">
        <v>962</v>
      </c>
      <c r="F29" s="675"/>
      <c r="G29" s="675"/>
      <c r="H29" s="675">
        <v>2016</v>
      </c>
      <c r="I29" s="630" t="s">
        <v>1078</v>
      </c>
      <c r="J29" s="630" t="s">
        <v>577</v>
      </c>
      <c r="K29" s="619"/>
      <c r="L29" s="679"/>
      <c r="M29" s="680"/>
      <c r="N29" s="680"/>
      <c r="O29" s="680"/>
      <c r="P29" s="680">
        <v>0</v>
      </c>
      <c r="Q29" s="680">
        <v>189.23</v>
      </c>
      <c r="R29" s="680">
        <v>691.22</v>
      </c>
      <c r="S29" s="680">
        <v>687.76</v>
      </c>
      <c r="T29" s="680">
        <v>684.31999999999994</v>
      </c>
      <c r="U29" s="680">
        <v>680.9</v>
      </c>
      <c r="V29" s="680">
        <v>677.5</v>
      </c>
      <c r="W29" s="680">
        <v>0</v>
      </c>
      <c r="X29" s="680">
        <v>0</v>
      </c>
      <c r="Y29" s="680">
        <v>0</v>
      </c>
      <c r="Z29" s="680">
        <v>0</v>
      </c>
      <c r="AA29" s="680"/>
      <c r="AB29" s="680"/>
      <c r="AC29" s="680"/>
      <c r="AD29" s="680"/>
      <c r="AE29" s="680"/>
      <c r="AF29" s="680"/>
      <c r="AG29" s="680"/>
      <c r="AH29" s="680"/>
      <c r="AI29" s="680"/>
      <c r="AJ29" s="680"/>
      <c r="AK29" s="680"/>
      <c r="AL29" s="680"/>
      <c r="AM29" s="680"/>
      <c r="AN29" s="680"/>
      <c r="AO29" s="681"/>
      <c r="AP29" s="619"/>
      <c r="AQ29" s="679"/>
      <c r="AR29" s="680"/>
      <c r="AS29" s="680"/>
      <c r="AT29" s="680"/>
      <c r="AU29" s="680">
        <v>0</v>
      </c>
      <c r="AV29" s="680">
        <v>0</v>
      </c>
      <c r="AW29" s="680">
        <v>0</v>
      </c>
      <c r="AX29" s="680">
        <v>0</v>
      </c>
      <c r="AY29" s="680">
        <v>0</v>
      </c>
      <c r="AZ29" s="680">
        <v>0</v>
      </c>
      <c r="BA29" s="680">
        <v>0</v>
      </c>
      <c r="BB29" s="680">
        <v>0</v>
      </c>
      <c r="BC29" s="680">
        <v>0</v>
      </c>
      <c r="BD29" s="680">
        <v>0</v>
      </c>
      <c r="BE29" s="680">
        <v>0</v>
      </c>
      <c r="BF29" s="680"/>
      <c r="BG29" s="680"/>
      <c r="BH29" s="680"/>
      <c r="BI29" s="680"/>
      <c r="BJ29" s="680"/>
      <c r="BK29" s="680"/>
      <c r="BL29" s="680"/>
      <c r="BM29" s="680"/>
      <c r="BN29" s="680"/>
      <c r="BO29" s="680"/>
      <c r="BP29" s="680"/>
      <c r="BQ29" s="680"/>
      <c r="BR29" s="680"/>
      <c r="BS29" s="680"/>
      <c r="BT29" s="681"/>
      <c r="BU29" s="16"/>
    </row>
    <row r="30" spans="2:73" s="17" customFormat="1" ht="15.75">
      <c r="B30" s="675"/>
      <c r="C30" s="675">
        <v>417</v>
      </c>
      <c r="D30" s="675" t="s">
        <v>118</v>
      </c>
      <c r="E30" s="675" t="s">
        <v>962</v>
      </c>
      <c r="F30" s="675"/>
      <c r="G30" s="675"/>
      <c r="H30" s="675">
        <v>2016</v>
      </c>
      <c r="I30" s="630" t="s">
        <v>1075</v>
      </c>
      <c r="J30" s="630" t="s">
        <v>577</v>
      </c>
      <c r="K30" s="619"/>
      <c r="L30" s="679"/>
      <c r="M30" s="680"/>
      <c r="N30" s="680"/>
      <c r="O30" s="680"/>
      <c r="P30" s="680"/>
      <c r="Q30" s="680">
        <v>45.08</v>
      </c>
      <c r="R30" s="680">
        <v>45.08</v>
      </c>
      <c r="S30" s="680">
        <v>44.86</v>
      </c>
      <c r="T30" s="680">
        <v>44.86</v>
      </c>
      <c r="U30" s="680">
        <v>44.86</v>
      </c>
      <c r="V30" s="680">
        <v>44.86</v>
      </c>
      <c r="W30" s="680"/>
      <c r="X30" s="680"/>
      <c r="Y30" s="680"/>
      <c r="Z30" s="680"/>
      <c r="AA30" s="680"/>
      <c r="AB30" s="680"/>
      <c r="AC30" s="680"/>
      <c r="AD30" s="680"/>
      <c r="AE30" s="680"/>
      <c r="AF30" s="680"/>
      <c r="AG30" s="680"/>
      <c r="AH30" s="680"/>
      <c r="AI30" s="680"/>
      <c r="AJ30" s="680"/>
      <c r="AK30" s="680"/>
      <c r="AL30" s="680"/>
      <c r="AM30" s="680"/>
      <c r="AN30" s="680"/>
      <c r="AO30" s="681"/>
      <c r="AP30" s="619"/>
      <c r="AQ30" s="679"/>
      <c r="AR30" s="680"/>
      <c r="AS30" s="680"/>
      <c r="AT30" s="680"/>
      <c r="AU30" s="680"/>
      <c r="AV30" s="680">
        <v>190270</v>
      </c>
      <c r="AW30" s="680">
        <v>190270</v>
      </c>
      <c r="AX30" s="680">
        <v>189329</v>
      </c>
      <c r="AY30" s="680">
        <v>189329</v>
      </c>
      <c r="AZ30" s="680">
        <v>189329</v>
      </c>
      <c r="BA30" s="680">
        <v>189324</v>
      </c>
      <c r="BB30" s="680"/>
      <c r="BC30" s="680"/>
      <c r="BD30" s="680"/>
      <c r="BE30" s="680"/>
      <c r="BF30" s="680"/>
      <c r="BG30" s="680"/>
      <c r="BH30" s="680"/>
      <c r="BI30" s="680"/>
      <c r="BJ30" s="680"/>
      <c r="BK30" s="680"/>
      <c r="BL30" s="680"/>
      <c r="BM30" s="680"/>
      <c r="BN30" s="680"/>
      <c r="BO30" s="680"/>
      <c r="BP30" s="680"/>
      <c r="BQ30" s="680"/>
      <c r="BR30" s="680"/>
      <c r="BS30" s="680"/>
      <c r="BT30" s="681"/>
      <c r="BU30" s="16"/>
    </row>
    <row r="31" spans="2:73" s="17" customFormat="1" ht="15.75">
      <c r="B31" s="675" t="s">
        <v>1076</v>
      </c>
      <c r="C31" s="675">
        <v>335</v>
      </c>
      <c r="D31" s="675" t="s">
        <v>118</v>
      </c>
      <c r="E31" s="675" t="s">
        <v>962</v>
      </c>
      <c r="F31" s="675"/>
      <c r="G31" s="675"/>
      <c r="H31" s="675">
        <v>2017</v>
      </c>
      <c r="I31" s="630" t="s">
        <v>1077</v>
      </c>
      <c r="J31" s="630" t="s">
        <v>584</v>
      </c>
      <c r="K31" s="619"/>
      <c r="L31" s="679"/>
      <c r="M31" s="680"/>
      <c r="N31" s="680"/>
      <c r="O31" s="680"/>
      <c r="P31" s="680">
        <v>0</v>
      </c>
      <c r="Q31" s="680">
        <v>0</v>
      </c>
      <c r="R31" s="680">
        <v>0</v>
      </c>
      <c r="S31" s="680">
        <v>0</v>
      </c>
      <c r="T31" s="680">
        <v>0</v>
      </c>
      <c r="U31" s="680">
        <v>0</v>
      </c>
      <c r="V31" s="680">
        <v>0</v>
      </c>
      <c r="W31" s="680">
        <v>0</v>
      </c>
      <c r="X31" s="680">
        <v>0</v>
      </c>
      <c r="Y31" s="680">
        <v>0</v>
      </c>
      <c r="Z31" s="680">
        <v>0</v>
      </c>
      <c r="AA31" s="680"/>
      <c r="AB31" s="680"/>
      <c r="AC31" s="680"/>
      <c r="AD31" s="680"/>
      <c r="AE31" s="680"/>
      <c r="AF31" s="680"/>
      <c r="AG31" s="680"/>
      <c r="AH31" s="680"/>
      <c r="AI31" s="680"/>
      <c r="AJ31" s="680"/>
      <c r="AK31" s="680"/>
      <c r="AL31" s="680"/>
      <c r="AM31" s="680"/>
      <c r="AN31" s="680"/>
      <c r="AO31" s="681"/>
      <c r="AP31" s="619"/>
      <c r="AQ31" s="679"/>
      <c r="AR31" s="680"/>
      <c r="AS31" s="680"/>
      <c r="AT31" s="680"/>
      <c r="AU31" s="680">
        <v>0</v>
      </c>
      <c r="AV31" s="680">
        <v>0</v>
      </c>
      <c r="AW31" s="680">
        <v>-8974165.2599999998</v>
      </c>
      <c r="AX31" s="680">
        <v>-8974165.2599999998</v>
      </c>
      <c r="AY31" s="680">
        <v>-8929787.0799999982</v>
      </c>
      <c r="AZ31" s="680">
        <v>-8929787.0799999982</v>
      </c>
      <c r="BA31" s="680">
        <v>-8929787.0799999982</v>
      </c>
      <c r="BB31" s="680">
        <v>-8929548.4499999993</v>
      </c>
      <c r="BC31" s="680">
        <v>0</v>
      </c>
      <c r="BD31" s="680">
        <v>0</v>
      </c>
      <c r="BE31" s="680">
        <v>0</v>
      </c>
      <c r="BF31" s="680"/>
      <c r="BG31" s="680"/>
      <c r="BH31" s="680"/>
      <c r="BI31" s="680"/>
      <c r="BJ31" s="680"/>
      <c r="BK31" s="680"/>
      <c r="BL31" s="680"/>
      <c r="BM31" s="680"/>
      <c r="BN31" s="680"/>
      <c r="BO31" s="680"/>
      <c r="BP31" s="680"/>
      <c r="BQ31" s="680"/>
      <c r="BR31" s="680"/>
      <c r="BS31" s="680"/>
      <c r="BT31" s="681"/>
      <c r="BU31" s="16"/>
    </row>
    <row r="32" spans="2:73" s="17" customFormat="1" ht="15.75">
      <c r="B32" s="675" t="s">
        <v>1076</v>
      </c>
      <c r="C32" s="675">
        <v>335</v>
      </c>
      <c r="D32" s="675" t="s">
        <v>31</v>
      </c>
      <c r="E32" s="675" t="s">
        <v>962</v>
      </c>
      <c r="F32" s="675"/>
      <c r="G32" s="675"/>
      <c r="H32" s="675">
        <v>2017</v>
      </c>
      <c r="I32" s="630" t="s">
        <v>1077</v>
      </c>
      <c r="J32" s="630" t="s">
        <v>577</v>
      </c>
      <c r="K32" s="619"/>
      <c r="L32" s="679"/>
      <c r="M32" s="680"/>
      <c r="N32" s="680"/>
      <c r="O32" s="680"/>
      <c r="P32" s="680"/>
      <c r="Q32" s="680">
        <v>0</v>
      </c>
      <c r="R32" s="680">
        <v>-0.35</v>
      </c>
      <c r="S32" s="680">
        <v>-301.72000000000003</v>
      </c>
      <c r="T32" s="680">
        <v>-300.33</v>
      </c>
      <c r="U32" s="680">
        <v>-308.95</v>
      </c>
      <c r="V32" s="680">
        <v>-317.52999999999997</v>
      </c>
      <c r="W32" s="680"/>
      <c r="X32" s="680"/>
      <c r="Y32" s="680"/>
      <c r="Z32" s="680"/>
      <c r="AA32" s="680"/>
      <c r="AB32" s="680"/>
      <c r="AC32" s="680"/>
      <c r="AD32" s="680"/>
      <c r="AE32" s="680"/>
      <c r="AF32" s="680"/>
      <c r="AG32" s="680"/>
      <c r="AH32" s="680"/>
      <c r="AI32" s="680"/>
      <c r="AJ32" s="680"/>
      <c r="AK32" s="680"/>
      <c r="AL32" s="680"/>
      <c r="AM32" s="680"/>
      <c r="AN32" s="680"/>
      <c r="AO32" s="681"/>
      <c r="AP32" s="619"/>
      <c r="AQ32" s="679"/>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1"/>
      <c r="BU32" s="16"/>
    </row>
    <row r="33" spans="2:73" s="17" customFormat="1" ht="15.75">
      <c r="B33" s="675" t="s">
        <v>1076</v>
      </c>
      <c r="C33" s="675">
        <v>335</v>
      </c>
      <c r="D33" s="675" t="s">
        <v>31</v>
      </c>
      <c r="E33" s="675" t="s">
        <v>962</v>
      </c>
      <c r="F33" s="675"/>
      <c r="G33" s="675"/>
      <c r="H33" s="675">
        <v>2017</v>
      </c>
      <c r="I33" s="630" t="s">
        <v>1077</v>
      </c>
      <c r="J33" s="630" t="s">
        <v>584</v>
      </c>
      <c r="K33" s="619"/>
      <c r="L33" s="679"/>
      <c r="M33" s="680"/>
      <c r="N33" s="680"/>
      <c r="O33" s="680"/>
      <c r="P33" s="680"/>
      <c r="Q33" s="680">
        <v>0</v>
      </c>
      <c r="R33" s="680">
        <v>1030.32</v>
      </c>
      <c r="S33" s="680">
        <v>2034.82</v>
      </c>
      <c r="T33" s="680">
        <v>2024.76</v>
      </c>
      <c r="U33" s="680">
        <v>2024.76</v>
      </c>
      <c r="V33" s="680">
        <v>2024.76</v>
      </c>
      <c r="W33" s="680"/>
      <c r="X33" s="680"/>
      <c r="Y33" s="680"/>
      <c r="Z33" s="680"/>
      <c r="AA33" s="680"/>
      <c r="AB33" s="680"/>
      <c r="AC33" s="680"/>
      <c r="AD33" s="680"/>
      <c r="AE33" s="680"/>
      <c r="AF33" s="680"/>
      <c r="AG33" s="680"/>
      <c r="AH33" s="680"/>
      <c r="AI33" s="680"/>
      <c r="AJ33" s="680"/>
      <c r="AK33" s="680"/>
      <c r="AL33" s="680"/>
      <c r="AM33" s="680"/>
      <c r="AN33" s="680"/>
      <c r="AO33" s="681"/>
      <c r="AP33" s="619"/>
      <c r="AQ33" s="679"/>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1"/>
      <c r="BU33" s="16"/>
    </row>
    <row r="34" spans="2:73" s="17" customFormat="1" ht="15.75">
      <c r="B34" s="675"/>
      <c r="C34" s="675">
        <v>414</v>
      </c>
      <c r="D34" s="675" t="s">
        <v>115</v>
      </c>
      <c r="E34" s="675" t="s">
        <v>962</v>
      </c>
      <c r="F34" s="675"/>
      <c r="G34" s="675"/>
      <c r="H34" s="675">
        <v>2017</v>
      </c>
      <c r="I34" s="630" t="s">
        <v>1075</v>
      </c>
      <c r="J34" s="630" t="s">
        <v>577</v>
      </c>
      <c r="K34" s="619"/>
      <c r="L34" s="679"/>
      <c r="M34" s="680"/>
      <c r="N34" s="680"/>
      <c r="O34" s="680"/>
      <c r="P34" s="680"/>
      <c r="Q34" s="680"/>
      <c r="R34" s="680">
        <v>0.18</v>
      </c>
      <c r="S34" s="680">
        <v>0.18</v>
      </c>
      <c r="T34" s="680">
        <v>0.18</v>
      </c>
      <c r="U34" s="680">
        <v>0.18</v>
      </c>
      <c r="V34" s="680">
        <v>0.18</v>
      </c>
      <c r="W34" s="680">
        <v>0.18</v>
      </c>
      <c r="X34" s="680"/>
      <c r="Y34" s="680"/>
      <c r="Z34" s="680"/>
      <c r="AA34" s="680"/>
      <c r="AB34" s="680"/>
      <c r="AC34" s="680"/>
      <c r="AD34" s="680"/>
      <c r="AE34" s="680"/>
      <c r="AF34" s="680"/>
      <c r="AG34" s="680"/>
      <c r="AH34" s="680"/>
      <c r="AI34" s="680"/>
      <c r="AJ34" s="680"/>
      <c r="AK34" s="680"/>
      <c r="AL34" s="680"/>
      <c r="AM34" s="680"/>
      <c r="AN34" s="680"/>
      <c r="AO34" s="681"/>
      <c r="AP34" s="619"/>
      <c r="AQ34" s="679"/>
      <c r="AR34" s="680"/>
      <c r="AS34" s="680"/>
      <c r="AT34" s="680"/>
      <c r="AU34" s="680"/>
      <c r="AV34" s="680"/>
      <c r="AW34" s="680">
        <v>336.15</v>
      </c>
      <c r="AX34" s="680">
        <v>336.15</v>
      </c>
      <c r="AY34" s="680">
        <v>336.15</v>
      </c>
      <c r="AZ34" s="680">
        <v>336.15</v>
      </c>
      <c r="BA34" s="680">
        <v>336.15</v>
      </c>
      <c r="BB34" s="680">
        <v>336.15</v>
      </c>
      <c r="BC34" s="680"/>
      <c r="BD34" s="680"/>
      <c r="BE34" s="680"/>
      <c r="BF34" s="680"/>
      <c r="BG34" s="680"/>
      <c r="BH34" s="680"/>
      <c r="BI34" s="680"/>
      <c r="BJ34" s="680"/>
      <c r="BK34" s="680"/>
      <c r="BL34" s="680"/>
      <c r="BM34" s="680"/>
      <c r="BN34" s="680"/>
      <c r="BO34" s="680"/>
      <c r="BP34" s="680"/>
      <c r="BQ34" s="680"/>
      <c r="BR34" s="680"/>
      <c r="BS34" s="680"/>
      <c r="BT34" s="681"/>
      <c r="BU34" s="16"/>
    </row>
    <row r="35" spans="2:73" s="17" customFormat="1" ht="15.75">
      <c r="B35" s="675"/>
      <c r="C35" s="675">
        <v>417</v>
      </c>
      <c r="D35" s="675" t="s">
        <v>118</v>
      </c>
      <c r="E35" s="675" t="s">
        <v>962</v>
      </c>
      <c r="F35" s="675"/>
      <c r="G35" s="675"/>
      <c r="H35" s="675">
        <v>2017</v>
      </c>
      <c r="I35" s="630" t="s">
        <v>1075</v>
      </c>
      <c r="J35" s="630" t="s">
        <v>577</v>
      </c>
      <c r="K35" s="619"/>
      <c r="L35" s="679"/>
      <c r="M35" s="680"/>
      <c r="N35" s="680"/>
      <c r="O35" s="680"/>
      <c r="P35" s="680"/>
      <c r="Q35" s="680"/>
      <c r="R35" s="680">
        <v>1012.33</v>
      </c>
      <c r="S35" s="680">
        <v>1012.33</v>
      </c>
      <c r="T35" s="680">
        <v>1007.32</v>
      </c>
      <c r="U35" s="680">
        <v>1007.32</v>
      </c>
      <c r="V35" s="680">
        <v>1007.32</v>
      </c>
      <c r="W35" s="680">
        <v>1007.29</v>
      </c>
      <c r="X35" s="680"/>
      <c r="Y35" s="680"/>
      <c r="Z35" s="680"/>
      <c r="AA35" s="680"/>
      <c r="AB35" s="680"/>
      <c r="AC35" s="680"/>
      <c r="AD35" s="680"/>
      <c r="AE35" s="680"/>
      <c r="AF35" s="680"/>
      <c r="AG35" s="680"/>
      <c r="AH35" s="680"/>
      <c r="AI35" s="680"/>
      <c r="AJ35" s="680"/>
      <c r="AK35" s="680"/>
      <c r="AL35" s="680"/>
      <c r="AM35" s="680"/>
      <c r="AN35" s="680"/>
      <c r="AO35" s="681"/>
      <c r="AP35" s="619"/>
      <c r="AQ35" s="679"/>
      <c r="AR35" s="680"/>
      <c r="AS35" s="680"/>
      <c r="AT35" s="680"/>
      <c r="AU35" s="680"/>
      <c r="AV35" s="680"/>
      <c r="AW35" s="680">
        <v>11475495</v>
      </c>
      <c r="AX35" s="680">
        <v>11475495</v>
      </c>
      <c r="AY35" s="680">
        <v>11418748</v>
      </c>
      <c r="AZ35" s="680">
        <v>11418748</v>
      </c>
      <c r="BA35" s="680">
        <v>11418748</v>
      </c>
      <c r="BB35" s="680">
        <v>11418443</v>
      </c>
      <c r="BC35" s="680"/>
      <c r="BD35" s="680"/>
      <c r="BE35" s="680"/>
      <c r="BF35" s="680"/>
      <c r="BG35" s="680"/>
      <c r="BH35" s="680"/>
      <c r="BI35" s="680"/>
      <c r="BJ35" s="680"/>
      <c r="BK35" s="680"/>
      <c r="BL35" s="680"/>
      <c r="BM35" s="680"/>
      <c r="BN35" s="680"/>
      <c r="BO35" s="680"/>
      <c r="BP35" s="680"/>
      <c r="BQ35" s="680"/>
      <c r="BR35" s="680"/>
      <c r="BS35" s="680"/>
      <c r="BT35" s="681"/>
      <c r="BU35" s="16"/>
    </row>
    <row r="36" spans="2:73" s="17" customFormat="1" ht="15.75">
      <c r="B36" s="675"/>
      <c r="C36" s="675">
        <v>419</v>
      </c>
      <c r="D36" s="675" t="s">
        <v>120</v>
      </c>
      <c r="E36" s="675" t="s">
        <v>962</v>
      </c>
      <c r="F36" s="675"/>
      <c r="G36" s="675"/>
      <c r="H36" s="675">
        <v>2017</v>
      </c>
      <c r="I36" s="630" t="s">
        <v>1075</v>
      </c>
      <c r="J36" s="630" t="s">
        <v>577</v>
      </c>
      <c r="K36" s="619"/>
      <c r="L36" s="679"/>
      <c r="M36" s="680"/>
      <c r="N36" s="680"/>
      <c r="O36" s="680"/>
      <c r="P36" s="680"/>
      <c r="Q36" s="680"/>
      <c r="R36" s="680">
        <v>48.02</v>
      </c>
      <c r="S36" s="680">
        <v>48.02</v>
      </c>
      <c r="T36" s="680">
        <v>47.54</v>
      </c>
      <c r="U36" s="680">
        <v>47.54</v>
      </c>
      <c r="V36" s="680">
        <v>47.52</v>
      </c>
      <c r="W36" s="680">
        <v>47.52</v>
      </c>
      <c r="X36" s="680"/>
      <c r="Y36" s="680"/>
      <c r="Z36" s="680"/>
      <c r="AA36" s="680"/>
      <c r="AB36" s="680"/>
      <c r="AC36" s="680"/>
      <c r="AD36" s="680"/>
      <c r="AE36" s="680"/>
      <c r="AF36" s="680"/>
      <c r="AG36" s="680"/>
      <c r="AH36" s="680"/>
      <c r="AI36" s="680"/>
      <c r="AJ36" s="680"/>
      <c r="AK36" s="680"/>
      <c r="AL36" s="680"/>
      <c r="AM36" s="680"/>
      <c r="AN36" s="680"/>
      <c r="AO36" s="681"/>
      <c r="AP36" s="619"/>
      <c r="AQ36" s="679"/>
      <c r="AR36" s="680"/>
      <c r="AS36" s="680"/>
      <c r="AT36" s="680"/>
      <c r="AU36" s="680"/>
      <c r="AV36" s="680"/>
      <c r="AW36" s="680">
        <v>266280.09000000003</v>
      </c>
      <c r="AX36" s="680">
        <v>266280.09000000003</v>
      </c>
      <c r="AY36" s="680">
        <v>263637.59000000003</v>
      </c>
      <c r="AZ36" s="680">
        <v>263637.59000000003</v>
      </c>
      <c r="BA36" s="680">
        <v>263502.75</v>
      </c>
      <c r="BB36" s="680">
        <v>263502.75</v>
      </c>
      <c r="BC36" s="680"/>
      <c r="BD36" s="680"/>
      <c r="BE36" s="680"/>
      <c r="BF36" s="680"/>
      <c r="BG36" s="680"/>
      <c r="BH36" s="680"/>
      <c r="BI36" s="680"/>
      <c r="BJ36" s="680"/>
      <c r="BK36" s="680"/>
      <c r="BL36" s="680"/>
      <c r="BM36" s="680"/>
      <c r="BN36" s="680"/>
      <c r="BO36" s="680"/>
      <c r="BP36" s="680"/>
      <c r="BQ36" s="680"/>
      <c r="BR36" s="680"/>
      <c r="BS36" s="680"/>
      <c r="BT36" s="681"/>
      <c r="BU36" s="16"/>
    </row>
    <row r="37" spans="2:73" s="17" customFormat="1" ht="15.75">
      <c r="B37" s="675"/>
      <c r="C37" s="675"/>
      <c r="D37" s="675" t="s">
        <v>979</v>
      </c>
      <c r="E37" s="675" t="s">
        <v>962</v>
      </c>
      <c r="F37" s="675"/>
      <c r="G37" s="675"/>
      <c r="H37" s="675">
        <v>2017</v>
      </c>
      <c r="I37" s="630" t="s">
        <v>1075</v>
      </c>
      <c r="J37" s="630" t="s">
        <v>577</v>
      </c>
      <c r="K37" s="619"/>
      <c r="L37" s="679"/>
      <c r="M37" s="680"/>
      <c r="N37" s="680"/>
      <c r="O37" s="680"/>
      <c r="P37" s="680"/>
      <c r="Q37" s="680"/>
      <c r="R37" s="680">
        <v>2.08</v>
      </c>
      <c r="S37" s="680">
        <v>2.08</v>
      </c>
      <c r="T37" s="680">
        <v>2.08</v>
      </c>
      <c r="U37" s="680">
        <v>2.08</v>
      </c>
      <c r="V37" s="680">
        <v>2.08</v>
      </c>
      <c r="W37" s="680">
        <v>2.08</v>
      </c>
      <c r="X37" s="680"/>
      <c r="Y37" s="680"/>
      <c r="Z37" s="680"/>
      <c r="AA37" s="680"/>
      <c r="AB37" s="680"/>
      <c r="AC37" s="680"/>
      <c r="AD37" s="680"/>
      <c r="AE37" s="680"/>
      <c r="AF37" s="680"/>
      <c r="AG37" s="680"/>
      <c r="AH37" s="680"/>
      <c r="AI37" s="680"/>
      <c r="AJ37" s="680"/>
      <c r="AK37" s="680"/>
      <c r="AL37" s="680"/>
      <c r="AM37" s="680"/>
      <c r="AN37" s="680"/>
      <c r="AO37" s="681"/>
      <c r="AP37" s="619"/>
      <c r="AQ37" s="679"/>
      <c r="AR37" s="680"/>
      <c r="AS37" s="680"/>
      <c r="AT37" s="680"/>
      <c r="AU37" s="680"/>
      <c r="AV37" s="680"/>
      <c r="AW37" s="680">
        <v>19490.38</v>
      </c>
      <c r="AX37" s="680">
        <v>19490.38</v>
      </c>
      <c r="AY37" s="680">
        <v>19490.38</v>
      </c>
      <c r="AZ37" s="680">
        <v>19490.38</v>
      </c>
      <c r="BA37" s="680">
        <v>19490.38</v>
      </c>
      <c r="BB37" s="680">
        <v>19490.38</v>
      </c>
      <c r="BC37" s="680"/>
      <c r="BD37" s="680"/>
      <c r="BE37" s="680"/>
      <c r="BF37" s="680"/>
      <c r="BG37" s="680"/>
      <c r="BH37" s="680"/>
      <c r="BI37" s="680"/>
      <c r="BJ37" s="680"/>
      <c r="BK37" s="680"/>
      <c r="BL37" s="680"/>
      <c r="BM37" s="680"/>
      <c r="BN37" s="680"/>
      <c r="BO37" s="680"/>
      <c r="BP37" s="680"/>
      <c r="BQ37" s="680"/>
      <c r="BR37" s="680"/>
      <c r="BS37" s="680"/>
      <c r="BT37" s="681"/>
      <c r="BU37" s="16"/>
    </row>
    <row r="38" spans="2:73" s="17" customFormat="1" ht="15.75">
      <c r="B38" s="675" t="s">
        <v>1076</v>
      </c>
      <c r="C38" s="675">
        <v>335</v>
      </c>
      <c r="D38" s="675" t="s">
        <v>118</v>
      </c>
      <c r="E38" s="675" t="s">
        <v>962</v>
      </c>
      <c r="F38" s="675"/>
      <c r="G38" s="675"/>
      <c r="H38" s="675">
        <v>2018</v>
      </c>
      <c r="I38" s="630" t="s">
        <v>1079</v>
      </c>
      <c r="J38" s="630" t="s">
        <v>584</v>
      </c>
      <c r="K38" s="619"/>
      <c r="L38" s="679"/>
      <c r="M38" s="680"/>
      <c r="N38" s="680"/>
      <c r="O38" s="680"/>
      <c r="P38" s="680">
        <v>0</v>
      </c>
      <c r="Q38" s="680">
        <v>0</v>
      </c>
      <c r="R38" s="680">
        <v>0</v>
      </c>
      <c r="S38" s="680">
        <v>0</v>
      </c>
      <c r="T38" s="680">
        <v>0</v>
      </c>
      <c r="U38" s="680">
        <v>3119.69</v>
      </c>
      <c r="V38" s="680">
        <v>3119.69</v>
      </c>
      <c r="W38" s="680">
        <v>3119.69</v>
      </c>
      <c r="X38" s="680">
        <v>3119.61</v>
      </c>
      <c r="Y38" s="680">
        <v>0</v>
      </c>
      <c r="Z38" s="680">
        <v>0</v>
      </c>
      <c r="AA38" s="680"/>
      <c r="AB38" s="680"/>
      <c r="AC38" s="680"/>
      <c r="AD38" s="680"/>
      <c r="AE38" s="680"/>
      <c r="AF38" s="680"/>
      <c r="AG38" s="680"/>
      <c r="AH38" s="680"/>
      <c r="AI38" s="680"/>
      <c r="AJ38" s="680"/>
      <c r="AK38" s="680"/>
      <c r="AL38" s="680"/>
      <c r="AM38" s="680"/>
      <c r="AN38" s="680"/>
      <c r="AO38" s="681"/>
      <c r="AP38" s="619"/>
      <c r="AQ38" s="679"/>
      <c r="AR38" s="680"/>
      <c r="AS38" s="680"/>
      <c r="AT38" s="680"/>
      <c r="AU38" s="680">
        <v>0</v>
      </c>
      <c r="AV38" s="680">
        <v>0</v>
      </c>
      <c r="AW38" s="680">
        <v>0</v>
      </c>
      <c r="AX38" s="680">
        <v>-1322557.03</v>
      </c>
      <c r="AY38" s="680">
        <v>-1322557.03</v>
      </c>
      <c r="AZ38" s="680">
        <v>15480863.15</v>
      </c>
      <c r="BA38" s="680">
        <v>15480863.15</v>
      </c>
      <c r="BB38" s="680">
        <v>15480863.15</v>
      </c>
      <c r="BC38" s="680">
        <v>15480450.310000001</v>
      </c>
      <c r="BD38" s="680">
        <v>0</v>
      </c>
      <c r="BE38" s="680">
        <v>0</v>
      </c>
      <c r="BF38" s="680"/>
      <c r="BG38" s="680"/>
      <c r="BH38" s="680"/>
      <c r="BI38" s="680"/>
      <c r="BJ38" s="680"/>
      <c r="BK38" s="680"/>
      <c r="BL38" s="680"/>
      <c r="BM38" s="680"/>
      <c r="BN38" s="680"/>
      <c r="BO38" s="680"/>
      <c r="BP38" s="680"/>
      <c r="BQ38" s="680"/>
      <c r="BR38" s="680"/>
      <c r="BS38" s="680"/>
      <c r="BT38" s="681"/>
      <c r="BU38" s="16"/>
    </row>
    <row r="39" spans="2:73" s="17" customFormat="1" ht="15.75">
      <c r="B39" s="675" t="s">
        <v>1076</v>
      </c>
      <c r="C39" s="675">
        <v>335</v>
      </c>
      <c r="D39" s="675" t="s">
        <v>31</v>
      </c>
      <c r="E39" s="675" t="s">
        <v>962</v>
      </c>
      <c r="F39" s="675"/>
      <c r="G39" s="675"/>
      <c r="H39" s="675">
        <v>2018</v>
      </c>
      <c r="I39" s="630" t="s">
        <v>1079</v>
      </c>
      <c r="J39" s="630" t="s">
        <v>577</v>
      </c>
      <c r="K39" s="619"/>
      <c r="L39" s="679"/>
      <c r="M39" s="680"/>
      <c r="N39" s="680"/>
      <c r="O39" s="680"/>
      <c r="P39" s="680"/>
      <c r="Q39" s="680">
        <v>0</v>
      </c>
      <c r="R39" s="680">
        <v>0</v>
      </c>
      <c r="S39" s="680">
        <v>-0.36</v>
      </c>
      <c r="T39" s="680">
        <v>-230.36</v>
      </c>
      <c r="U39" s="680">
        <v>-229.3</v>
      </c>
      <c r="V39" s="680">
        <v>-235.86</v>
      </c>
      <c r="W39" s="680"/>
      <c r="X39" s="680"/>
      <c r="Y39" s="680"/>
      <c r="Z39" s="680"/>
      <c r="AA39" s="680"/>
      <c r="AB39" s="680"/>
      <c r="AC39" s="680"/>
      <c r="AD39" s="680"/>
      <c r="AE39" s="680"/>
      <c r="AF39" s="680"/>
      <c r="AG39" s="680"/>
      <c r="AH39" s="680"/>
      <c r="AI39" s="680"/>
      <c r="AJ39" s="680"/>
      <c r="AK39" s="680"/>
      <c r="AL39" s="680"/>
      <c r="AM39" s="680"/>
      <c r="AN39" s="680"/>
      <c r="AO39" s="681"/>
      <c r="AP39" s="619"/>
      <c r="AQ39" s="679"/>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1"/>
      <c r="BU39" s="16"/>
    </row>
    <row r="40" spans="2:73" s="17" customFormat="1" ht="15.75">
      <c r="B40" s="675" t="s">
        <v>1076</v>
      </c>
      <c r="C40" s="675">
        <v>335</v>
      </c>
      <c r="D40" s="675" t="s">
        <v>31</v>
      </c>
      <c r="E40" s="675" t="s">
        <v>962</v>
      </c>
      <c r="F40" s="675"/>
      <c r="G40" s="675"/>
      <c r="H40" s="675">
        <v>2018</v>
      </c>
      <c r="I40" s="630" t="s">
        <v>1079</v>
      </c>
      <c r="J40" s="630" t="s">
        <v>584</v>
      </c>
      <c r="K40" s="619"/>
      <c r="L40" s="679"/>
      <c r="M40" s="680"/>
      <c r="N40" s="680"/>
      <c r="O40" s="680"/>
      <c r="P40" s="680"/>
      <c r="Q40" s="680">
        <v>0</v>
      </c>
      <c r="R40" s="680">
        <v>0</v>
      </c>
      <c r="S40" s="680">
        <v>694.15</v>
      </c>
      <c r="T40" s="680">
        <v>1549.59</v>
      </c>
      <c r="U40" s="680">
        <v>1541.93</v>
      </c>
      <c r="V40" s="680">
        <v>1541.93</v>
      </c>
      <c r="W40" s="680">
        <v>1299.54</v>
      </c>
      <c r="X40" s="680"/>
      <c r="Y40" s="680"/>
      <c r="Z40" s="680"/>
      <c r="AA40" s="680"/>
      <c r="AB40" s="680"/>
      <c r="AC40" s="680"/>
      <c r="AD40" s="680"/>
      <c r="AE40" s="680"/>
      <c r="AF40" s="680"/>
      <c r="AG40" s="680"/>
      <c r="AH40" s="680"/>
      <c r="AI40" s="680"/>
      <c r="AJ40" s="680"/>
      <c r="AK40" s="680"/>
      <c r="AL40" s="680"/>
      <c r="AM40" s="680"/>
      <c r="AN40" s="680"/>
      <c r="AO40" s="681"/>
      <c r="AP40" s="619"/>
      <c r="AQ40" s="679"/>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1"/>
      <c r="BU40" s="16"/>
    </row>
    <row r="41" spans="2:73" s="17" customFormat="1" ht="15.75">
      <c r="B41" s="675"/>
      <c r="C41" s="675">
        <v>413</v>
      </c>
      <c r="D41" s="675" t="s">
        <v>114</v>
      </c>
      <c r="E41" s="675" t="s">
        <v>962</v>
      </c>
      <c r="F41" s="675"/>
      <c r="G41" s="675"/>
      <c r="H41" s="675">
        <v>2018</v>
      </c>
      <c r="I41" s="630" t="s">
        <v>1079</v>
      </c>
      <c r="J41" s="630" t="s">
        <v>584</v>
      </c>
      <c r="K41" s="619"/>
      <c r="L41" s="679"/>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1"/>
      <c r="AP41" s="619"/>
      <c r="AQ41" s="679"/>
      <c r="AR41" s="680"/>
      <c r="AS41" s="680"/>
      <c r="AT41" s="680"/>
      <c r="AU41" s="680"/>
      <c r="AV41" s="680"/>
      <c r="AW41" s="680"/>
      <c r="AX41" s="680"/>
      <c r="AY41" s="680">
        <v>2311746</v>
      </c>
      <c r="AZ41" s="680">
        <v>2311746</v>
      </c>
      <c r="BA41" s="680">
        <v>2311746</v>
      </c>
      <c r="BB41" s="680">
        <v>2311746</v>
      </c>
      <c r="BC41" s="680">
        <v>2311746</v>
      </c>
      <c r="BD41" s="680"/>
      <c r="BE41" s="680"/>
      <c r="BF41" s="680"/>
      <c r="BG41" s="680"/>
      <c r="BH41" s="680"/>
      <c r="BI41" s="680"/>
      <c r="BJ41" s="680"/>
      <c r="BK41" s="680"/>
      <c r="BL41" s="680"/>
      <c r="BM41" s="680"/>
      <c r="BN41" s="680"/>
      <c r="BO41" s="680"/>
      <c r="BP41" s="680"/>
      <c r="BQ41" s="680"/>
      <c r="BR41" s="680"/>
      <c r="BS41" s="680"/>
      <c r="BT41" s="681"/>
      <c r="BU41" s="16"/>
    </row>
    <row r="42" spans="2:73" s="17" customFormat="1" ht="15.75">
      <c r="B42" s="675"/>
      <c r="C42" s="675">
        <v>413</v>
      </c>
      <c r="D42" s="675" t="s">
        <v>114</v>
      </c>
      <c r="E42" s="675" t="s">
        <v>962</v>
      </c>
      <c r="F42" s="675"/>
      <c r="G42" s="675"/>
      <c r="H42" s="675">
        <v>2018</v>
      </c>
      <c r="I42" s="630" t="s">
        <v>1075</v>
      </c>
      <c r="J42" s="630" t="s">
        <v>577</v>
      </c>
      <c r="K42" s="619"/>
      <c r="L42" s="679"/>
      <c r="M42" s="680"/>
      <c r="N42" s="680"/>
      <c r="O42" s="680"/>
      <c r="P42" s="680"/>
      <c r="Q42" s="680"/>
      <c r="R42" s="680"/>
      <c r="S42" s="680">
        <v>0.19</v>
      </c>
      <c r="T42" s="680">
        <v>0.19</v>
      </c>
      <c r="U42" s="680">
        <v>0.19</v>
      </c>
      <c r="V42" s="680">
        <v>0.19</v>
      </c>
      <c r="W42" s="680">
        <v>0.19</v>
      </c>
      <c r="X42" s="680">
        <v>0.19</v>
      </c>
      <c r="Y42" s="680"/>
      <c r="Z42" s="680"/>
      <c r="AA42" s="680"/>
      <c r="AB42" s="680"/>
      <c r="AC42" s="680"/>
      <c r="AD42" s="680"/>
      <c r="AE42" s="680"/>
      <c r="AF42" s="680"/>
      <c r="AG42" s="680"/>
      <c r="AH42" s="680"/>
      <c r="AI42" s="680"/>
      <c r="AJ42" s="680"/>
      <c r="AK42" s="680"/>
      <c r="AL42" s="680"/>
      <c r="AM42" s="680"/>
      <c r="AN42" s="680"/>
      <c r="AO42" s="681"/>
      <c r="AP42" s="619"/>
      <c r="AQ42" s="679"/>
      <c r="AR42" s="680"/>
      <c r="AS42" s="680"/>
      <c r="AT42" s="680"/>
      <c r="AU42" s="680"/>
      <c r="AV42" s="680"/>
      <c r="AW42" s="680"/>
      <c r="AX42" s="680">
        <v>2932.67</v>
      </c>
      <c r="AY42" s="680">
        <v>2932.67</v>
      </c>
      <c r="AZ42" s="680">
        <v>2932.67</v>
      </c>
      <c r="BA42" s="680">
        <v>2932.67</v>
      </c>
      <c r="BB42" s="680">
        <v>2932.67</v>
      </c>
      <c r="BC42" s="680">
        <v>2932.67</v>
      </c>
      <c r="BD42" s="680"/>
      <c r="BE42" s="680"/>
      <c r="BF42" s="680"/>
      <c r="BG42" s="680"/>
      <c r="BH42" s="680"/>
      <c r="BI42" s="680"/>
      <c r="BJ42" s="680"/>
      <c r="BK42" s="680"/>
      <c r="BL42" s="680"/>
      <c r="BM42" s="680"/>
      <c r="BN42" s="680"/>
      <c r="BO42" s="680"/>
      <c r="BP42" s="680"/>
      <c r="BQ42" s="680"/>
      <c r="BR42" s="680"/>
      <c r="BS42" s="680"/>
      <c r="BT42" s="681"/>
      <c r="BU42" s="16"/>
    </row>
    <row r="43" spans="2:73" s="17" customFormat="1" ht="15.75">
      <c r="B43" s="675"/>
      <c r="C43" s="675">
        <v>414</v>
      </c>
      <c r="D43" s="675" t="s">
        <v>115</v>
      </c>
      <c r="E43" s="675" t="s">
        <v>962</v>
      </c>
      <c r="F43" s="675"/>
      <c r="G43" s="675"/>
      <c r="H43" s="675">
        <v>2018</v>
      </c>
      <c r="I43" s="630" t="s">
        <v>1079</v>
      </c>
      <c r="J43" s="630" t="s">
        <v>584</v>
      </c>
      <c r="K43" s="619"/>
      <c r="L43" s="679"/>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1"/>
      <c r="AP43" s="619"/>
      <c r="AQ43" s="679"/>
      <c r="AR43" s="680"/>
      <c r="AS43" s="680"/>
      <c r="AT43" s="680"/>
      <c r="AU43" s="680"/>
      <c r="AV43" s="680"/>
      <c r="AW43" s="680"/>
      <c r="AX43" s="680"/>
      <c r="AY43" s="680">
        <v>148754</v>
      </c>
      <c r="AZ43" s="680">
        <v>148754</v>
      </c>
      <c r="BA43" s="680">
        <v>148754</v>
      </c>
      <c r="BB43" s="680">
        <v>148754</v>
      </c>
      <c r="BC43" s="680">
        <v>148754</v>
      </c>
      <c r="BD43" s="680"/>
      <c r="BE43" s="680"/>
      <c r="BF43" s="680"/>
      <c r="BG43" s="680"/>
      <c r="BH43" s="680"/>
      <c r="BI43" s="680"/>
      <c r="BJ43" s="680"/>
      <c r="BK43" s="680"/>
      <c r="BL43" s="680"/>
      <c r="BM43" s="680"/>
      <c r="BN43" s="680"/>
      <c r="BO43" s="680"/>
      <c r="BP43" s="680"/>
      <c r="BQ43" s="680"/>
      <c r="BR43" s="680"/>
      <c r="BS43" s="680"/>
      <c r="BT43" s="681"/>
      <c r="BU43" s="16"/>
    </row>
    <row r="44" spans="2:73" s="17" customFormat="1" ht="15.75">
      <c r="B44" s="675"/>
      <c r="C44" s="675">
        <v>414</v>
      </c>
      <c r="D44" s="675" t="s">
        <v>115</v>
      </c>
      <c r="E44" s="675" t="s">
        <v>962</v>
      </c>
      <c r="F44" s="675"/>
      <c r="G44" s="675"/>
      <c r="H44" s="675">
        <v>2018</v>
      </c>
      <c r="I44" s="630" t="s">
        <v>1075</v>
      </c>
      <c r="J44" s="630" t="s">
        <v>577</v>
      </c>
      <c r="K44" s="619"/>
      <c r="L44" s="679"/>
      <c r="M44" s="680"/>
      <c r="N44" s="680"/>
      <c r="O44" s="680"/>
      <c r="P44" s="680"/>
      <c r="Q44" s="680"/>
      <c r="R44" s="680"/>
      <c r="S44" s="680">
        <v>10.68</v>
      </c>
      <c r="T44" s="680">
        <v>10.68</v>
      </c>
      <c r="U44" s="680">
        <v>10.68</v>
      </c>
      <c r="V44" s="680">
        <v>10.68</v>
      </c>
      <c r="W44" s="680">
        <v>10.68</v>
      </c>
      <c r="X44" s="680">
        <v>10.68</v>
      </c>
      <c r="Y44" s="680"/>
      <c r="Z44" s="680"/>
      <c r="AA44" s="680"/>
      <c r="AB44" s="680"/>
      <c r="AC44" s="680"/>
      <c r="AD44" s="680"/>
      <c r="AE44" s="680"/>
      <c r="AF44" s="680"/>
      <c r="AG44" s="680"/>
      <c r="AH44" s="680"/>
      <c r="AI44" s="680"/>
      <c r="AJ44" s="680"/>
      <c r="AK44" s="680"/>
      <c r="AL44" s="680"/>
      <c r="AM44" s="680"/>
      <c r="AN44" s="680"/>
      <c r="AO44" s="681"/>
      <c r="AP44" s="619"/>
      <c r="AQ44" s="679"/>
      <c r="AR44" s="680"/>
      <c r="AS44" s="680"/>
      <c r="AT44" s="680"/>
      <c r="AU44" s="680"/>
      <c r="AV44" s="680"/>
      <c r="AW44" s="680"/>
      <c r="AX44" s="680">
        <v>20168.82</v>
      </c>
      <c r="AY44" s="680">
        <v>20168.82</v>
      </c>
      <c r="AZ44" s="680">
        <v>20168.82</v>
      </c>
      <c r="BA44" s="680">
        <v>20168.82</v>
      </c>
      <c r="BB44" s="680">
        <v>20168.82</v>
      </c>
      <c r="BC44" s="680">
        <v>20168.82</v>
      </c>
      <c r="BD44" s="680"/>
      <c r="BE44" s="680"/>
      <c r="BF44" s="680"/>
      <c r="BG44" s="680"/>
      <c r="BH44" s="680"/>
      <c r="BI44" s="680"/>
      <c r="BJ44" s="680"/>
      <c r="BK44" s="680"/>
      <c r="BL44" s="680"/>
      <c r="BM44" s="680"/>
      <c r="BN44" s="680"/>
      <c r="BO44" s="680"/>
      <c r="BP44" s="680"/>
      <c r="BQ44" s="680"/>
      <c r="BR44" s="680"/>
      <c r="BS44" s="680"/>
      <c r="BT44" s="681"/>
      <c r="BU44" s="16"/>
    </row>
    <row r="45" spans="2:73" s="17" customFormat="1" ht="15.75">
      <c r="B45" s="675"/>
      <c r="C45" s="675">
        <v>417</v>
      </c>
      <c r="D45" s="675" t="s">
        <v>118</v>
      </c>
      <c r="E45" s="675" t="s">
        <v>962</v>
      </c>
      <c r="F45" s="675"/>
      <c r="G45" s="675"/>
      <c r="H45" s="675">
        <v>2018</v>
      </c>
      <c r="I45" s="630" t="s">
        <v>1075</v>
      </c>
      <c r="J45" s="630" t="s">
        <v>577</v>
      </c>
      <c r="K45" s="619"/>
      <c r="L45" s="679"/>
      <c r="M45" s="680"/>
      <c r="N45" s="680"/>
      <c r="O45" s="680"/>
      <c r="P45" s="680"/>
      <c r="Q45" s="680"/>
      <c r="R45" s="680"/>
      <c r="S45" s="680">
        <v>3031.54</v>
      </c>
      <c r="T45" s="680">
        <v>3031.54</v>
      </c>
      <c r="U45" s="680">
        <v>3016.55</v>
      </c>
      <c r="V45" s="680">
        <v>3016.55</v>
      </c>
      <c r="W45" s="680">
        <v>3016.55</v>
      </c>
      <c r="X45" s="680">
        <v>3016.47</v>
      </c>
      <c r="Y45" s="680"/>
      <c r="Z45" s="680"/>
      <c r="AA45" s="680"/>
      <c r="AB45" s="680"/>
      <c r="AC45" s="680"/>
      <c r="AD45" s="680"/>
      <c r="AE45" s="680"/>
      <c r="AF45" s="680"/>
      <c r="AG45" s="680"/>
      <c r="AH45" s="680"/>
      <c r="AI45" s="680"/>
      <c r="AJ45" s="680"/>
      <c r="AK45" s="680"/>
      <c r="AL45" s="680"/>
      <c r="AM45" s="680"/>
      <c r="AN45" s="680"/>
      <c r="AO45" s="681"/>
      <c r="AP45" s="619"/>
      <c r="AQ45" s="679"/>
      <c r="AR45" s="680"/>
      <c r="AS45" s="680"/>
      <c r="AT45" s="680"/>
      <c r="AU45" s="680"/>
      <c r="AV45" s="680"/>
      <c r="AW45" s="680"/>
      <c r="AX45" s="680">
        <v>20017721</v>
      </c>
      <c r="AY45" s="680">
        <v>20017721</v>
      </c>
      <c r="AZ45" s="680">
        <v>19918732</v>
      </c>
      <c r="BA45" s="680">
        <v>19918732</v>
      </c>
      <c r="BB45" s="680">
        <v>19918732</v>
      </c>
      <c r="BC45" s="680">
        <v>19918199</v>
      </c>
      <c r="BD45" s="680"/>
      <c r="BE45" s="680"/>
      <c r="BF45" s="680"/>
      <c r="BG45" s="680"/>
      <c r="BH45" s="680"/>
      <c r="BI45" s="680"/>
      <c r="BJ45" s="680"/>
      <c r="BK45" s="680"/>
      <c r="BL45" s="680"/>
      <c r="BM45" s="680"/>
      <c r="BN45" s="680"/>
      <c r="BO45" s="680"/>
      <c r="BP45" s="680"/>
      <c r="BQ45" s="680"/>
      <c r="BR45" s="680"/>
      <c r="BS45" s="680"/>
      <c r="BT45" s="681"/>
      <c r="BU45" s="16"/>
    </row>
    <row r="46" spans="2:73" s="17" customFormat="1" ht="15.75">
      <c r="B46" s="675"/>
      <c r="C46" s="675">
        <v>418</v>
      </c>
      <c r="D46" s="675" t="s">
        <v>119</v>
      </c>
      <c r="E46" s="675" t="s">
        <v>962</v>
      </c>
      <c r="F46" s="675"/>
      <c r="G46" s="675"/>
      <c r="H46" s="675">
        <v>2018</v>
      </c>
      <c r="I46" s="630" t="s">
        <v>1079</v>
      </c>
      <c r="J46" s="630" t="s">
        <v>584</v>
      </c>
      <c r="K46" s="619"/>
      <c r="L46" s="679"/>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1"/>
      <c r="AP46" s="619"/>
      <c r="AQ46" s="679"/>
      <c r="AR46" s="680"/>
      <c r="AS46" s="680"/>
      <c r="AT46" s="680"/>
      <c r="AU46" s="680"/>
      <c r="AV46" s="680"/>
      <c r="AW46" s="680"/>
      <c r="AX46" s="680"/>
      <c r="AY46" s="680">
        <v>595708</v>
      </c>
      <c r="AZ46" s="680">
        <v>435018</v>
      </c>
      <c r="BA46" s="680">
        <v>433698</v>
      </c>
      <c r="BB46" s="680">
        <v>433698</v>
      </c>
      <c r="BC46" s="680">
        <v>433698</v>
      </c>
      <c r="BD46" s="680"/>
      <c r="BE46" s="680"/>
      <c r="BF46" s="680"/>
      <c r="BG46" s="680"/>
      <c r="BH46" s="680"/>
      <c r="BI46" s="680"/>
      <c r="BJ46" s="680"/>
      <c r="BK46" s="680"/>
      <c r="BL46" s="680"/>
      <c r="BM46" s="680"/>
      <c r="BN46" s="680"/>
      <c r="BO46" s="680"/>
      <c r="BP46" s="680"/>
      <c r="BQ46" s="680"/>
      <c r="BR46" s="680"/>
      <c r="BS46" s="680"/>
      <c r="BT46" s="681"/>
      <c r="BU46" s="16"/>
    </row>
    <row r="47" spans="2:73" s="17" customFormat="1" ht="15.75">
      <c r="B47" s="675"/>
      <c r="C47" s="675"/>
      <c r="D47" s="675" t="s">
        <v>1080</v>
      </c>
      <c r="E47" s="675" t="s">
        <v>962</v>
      </c>
      <c r="F47" s="675"/>
      <c r="G47" s="675"/>
      <c r="H47" s="675">
        <v>2018</v>
      </c>
      <c r="I47" s="630" t="s">
        <v>1079</v>
      </c>
      <c r="J47" s="630" t="s">
        <v>584</v>
      </c>
      <c r="K47" s="619"/>
      <c r="L47" s="679"/>
      <c r="M47" s="680"/>
      <c r="N47" s="680"/>
      <c r="O47" s="680"/>
      <c r="P47" s="680"/>
      <c r="Q47" s="680"/>
      <c r="R47" s="680"/>
      <c r="S47" s="680"/>
      <c r="T47" s="680"/>
      <c r="U47" s="680">
        <v>233.95</v>
      </c>
      <c r="V47" s="680">
        <v>210.57</v>
      </c>
      <c r="W47" s="680">
        <v>193.55</v>
      </c>
      <c r="X47" s="680">
        <v>190.34</v>
      </c>
      <c r="Y47" s="680"/>
      <c r="Z47" s="680"/>
      <c r="AA47" s="680"/>
      <c r="AB47" s="680"/>
      <c r="AC47" s="680"/>
      <c r="AD47" s="680"/>
      <c r="AE47" s="680"/>
      <c r="AF47" s="680"/>
      <c r="AG47" s="680"/>
      <c r="AH47" s="680"/>
      <c r="AI47" s="680"/>
      <c r="AJ47" s="680"/>
      <c r="AK47" s="680"/>
      <c r="AL47" s="680"/>
      <c r="AM47" s="680"/>
      <c r="AN47" s="680"/>
      <c r="AO47" s="681"/>
      <c r="AP47" s="619"/>
      <c r="AQ47" s="679"/>
      <c r="AR47" s="680"/>
      <c r="AS47" s="680"/>
      <c r="AT47" s="680"/>
      <c r="AU47" s="680"/>
      <c r="AV47" s="680"/>
      <c r="AW47" s="680"/>
      <c r="AX47" s="680"/>
      <c r="AY47" s="680">
        <v>1888698</v>
      </c>
      <c r="AZ47" s="680">
        <v>1888698</v>
      </c>
      <c r="BA47" s="680">
        <v>1699921</v>
      </c>
      <c r="BB47" s="680">
        <v>1562553</v>
      </c>
      <c r="BC47" s="680">
        <v>1536633</v>
      </c>
      <c r="BD47" s="680"/>
      <c r="BE47" s="680"/>
      <c r="BF47" s="680"/>
      <c r="BG47" s="680"/>
      <c r="BH47" s="680"/>
      <c r="BI47" s="680"/>
      <c r="BJ47" s="680"/>
      <c r="BK47" s="680"/>
      <c r="BL47" s="680"/>
      <c r="BM47" s="680"/>
      <c r="BN47" s="680"/>
      <c r="BO47" s="680"/>
      <c r="BP47" s="680"/>
      <c r="BQ47" s="680"/>
      <c r="BR47" s="680"/>
      <c r="BS47" s="680"/>
      <c r="BT47" s="681"/>
      <c r="BU47" s="16"/>
    </row>
    <row r="48" spans="2:73" s="17" customFormat="1" ht="15.75">
      <c r="B48" s="675"/>
      <c r="C48" s="675"/>
      <c r="D48" s="675" t="s">
        <v>979</v>
      </c>
      <c r="E48" s="675" t="s">
        <v>962</v>
      </c>
      <c r="F48" s="675"/>
      <c r="G48" s="675"/>
      <c r="H48" s="675">
        <v>2018</v>
      </c>
      <c r="I48" s="630" t="s">
        <v>1079</v>
      </c>
      <c r="J48" s="630" t="s">
        <v>584</v>
      </c>
      <c r="K48" s="619"/>
      <c r="L48" s="679"/>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1"/>
      <c r="AP48" s="619"/>
      <c r="AQ48" s="679"/>
      <c r="AR48" s="680"/>
      <c r="AS48" s="680"/>
      <c r="AT48" s="680"/>
      <c r="AU48" s="680"/>
      <c r="AV48" s="680"/>
      <c r="AW48" s="680"/>
      <c r="AX48" s="680"/>
      <c r="AY48" s="680">
        <v>1408642</v>
      </c>
      <c r="AZ48" s="680">
        <v>1408642</v>
      </c>
      <c r="BA48" s="680">
        <v>1408642</v>
      </c>
      <c r="BB48" s="680">
        <v>1408642</v>
      </c>
      <c r="BC48" s="680">
        <v>1408642</v>
      </c>
      <c r="BD48" s="680"/>
      <c r="BE48" s="680"/>
      <c r="BF48" s="680"/>
      <c r="BG48" s="680"/>
      <c r="BH48" s="680"/>
      <c r="BI48" s="680"/>
      <c r="BJ48" s="680"/>
      <c r="BK48" s="680"/>
      <c r="BL48" s="680"/>
      <c r="BM48" s="680"/>
      <c r="BN48" s="680"/>
      <c r="BO48" s="680"/>
      <c r="BP48" s="680"/>
      <c r="BQ48" s="680"/>
      <c r="BR48" s="680"/>
      <c r="BS48" s="680"/>
      <c r="BT48" s="681"/>
      <c r="BU48" s="16"/>
    </row>
    <row r="49" spans="2:73" s="17" customFormat="1" ht="15.75">
      <c r="B49" s="675"/>
      <c r="C49" s="675"/>
      <c r="D49" s="675" t="s">
        <v>979</v>
      </c>
      <c r="E49" s="675" t="s">
        <v>962</v>
      </c>
      <c r="F49" s="675"/>
      <c r="G49" s="675"/>
      <c r="H49" s="675">
        <v>2018</v>
      </c>
      <c r="I49" s="630" t="s">
        <v>1075</v>
      </c>
      <c r="J49" s="630" t="s">
        <v>577</v>
      </c>
      <c r="K49" s="619"/>
      <c r="L49" s="679"/>
      <c r="M49" s="680"/>
      <c r="N49" s="680"/>
      <c r="O49" s="680"/>
      <c r="P49" s="680"/>
      <c r="Q49" s="680"/>
      <c r="R49" s="680"/>
      <c r="S49" s="680">
        <v>2.33</v>
      </c>
      <c r="T49" s="680">
        <v>2.33</v>
      </c>
      <c r="U49" s="680">
        <v>2.33</v>
      </c>
      <c r="V49" s="680">
        <v>2.33</v>
      </c>
      <c r="W49" s="680">
        <v>2.33</v>
      </c>
      <c r="X49" s="680">
        <v>2.33</v>
      </c>
      <c r="Y49" s="680"/>
      <c r="Z49" s="680"/>
      <c r="AA49" s="680"/>
      <c r="AB49" s="680"/>
      <c r="AC49" s="680"/>
      <c r="AD49" s="680"/>
      <c r="AE49" s="680"/>
      <c r="AF49" s="680"/>
      <c r="AG49" s="680"/>
      <c r="AH49" s="680"/>
      <c r="AI49" s="680"/>
      <c r="AJ49" s="680"/>
      <c r="AK49" s="680"/>
      <c r="AL49" s="680"/>
      <c r="AM49" s="680"/>
      <c r="AN49" s="680"/>
      <c r="AO49" s="681"/>
      <c r="AP49" s="619"/>
      <c r="AQ49" s="679"/>
      <c r="AR49" s="680"/>
      <c r="AS49" s="680"/>
      <c r="AT49" s="680"/>
      <c r="AU49" s="680"/>
      <c r="AV49" s="680"/>
      <c r="AW49" s="680"/>
      <c r="AX49" s="680">
        <v>29784.42</v>
      </c>
      <c r="AY49" s="680">
        <v>29784.42</v>
      </c>
      <c r="AZ49" s="680">
        <v>29784.42</v>
      </c>
      <c r="BA49" s="680">
        <v>29784.42</v>
      </c>
      <c r="BB49" s="680">
        <v>29784.42</v>
      </c>
      <c r="BC49" s="680">
        <v>29784.42</v>
      </c>
      <c r="BD49" s="680"/>
      <c r="BE49" s="680"/>
      <c r="BF49" s="680"/>
      <c r="BG49" s="680"/>
      <c r="BH49" s="680"/>
      <c r="BI49" s="680"/>
      <c r="BJ49" s="680"/>
      <c r="BK49" s="680"/>
      <c r="BL49" s="680"/>
      <c r="BM49" s="680"/>
      <c r="BN49" s="680"/>
      <c r="BO49" s="680"/>
      <c r="BP49" s="680"/>
      <c r="BQ49" s="680"/>
      <c r="BR49" s="680"/>
      <c r="BS49" s="680"/>
      <c r="BT49" s="681"/>
      <c r="BU49" s="16"/>
    </row>
    <row r="50" spans="2:73" s="17" customFormat="1" ht="15.75">
      <c r="B50" s="675"/>
      <c r="C50" s="675">
        <v>5</v>
      </c>
      <c r="D50" s="675" t="s">
        <v>116</v>
      </c>
      <c r="E50" s="675" t="s">
        <v>962</v>
      </c>
      <c r="F50" s="675"/>
      <c r="G50" s="675"/>
      <c r="H50" s="675">
        <v>2019</v>
      </c>
      <c r="I50" s="630" t="s">
        <v>1075</v>
      </c>
      <c r="J50" s="630" t="s">
        <v>584</v>
      </c>
      <c r="K50" s="619"/>
      <c r="L50" s="679"/>
      <c r="M50" s="680"/>
      <c r="N50" s="680"/>
      <c r="O50" s="680"/>
      <c r="P50" s="680"/>
      <c r="Q50" s="680"/>
      <c r="R50" s="680"/>
      <c r="S50" s="680"/>
      <c r="T50" s="680">
        <v>0.04</v>
      </c>
      <c r="U50" s="680">
        <v>0.03</v>
      </c>
      <c r="V50" s="680">
        <v>0.03</v>
      </c>
      <c r="W50" s="680">
        <v>0.03</v>
      </c>
      <c r="X50" s="680">
        <v>0.03</v>
      </c>
      <c r="Y50" s="680">
        <v>0.03</v>
      </c>
      <c r="Z50" s="680"/>
      <c r="AA50" s="680"/>
      <c r="AB50" s="680"/>
      <c r="AC50" s="680"/>
      <c r="AD50" s="680"/>
      <c r="AE50" s="680"/>
      <c r="AF50" s="680"/>
      <c r="AG50" s="680"/>
      <c r="AH50" s="680"/>
      <c r="AI50" s="680"/>
      <c r="AJ50" s="680"/>
      <c r="AK50" s="680"/>
      <c r="AL50" s="680"/>
      <c r="AM50" s="680"/>
      <c r="AN50" s="680"/>
      <c r="AO50" s="681"/>
      <c r="AP50" s="619"/>
      <c r="AQ50" s="679"/>
      <c r="AR50" s="680"/>
      <c r="AS50" s="680"/>
      <c r="AT50" s="680"/>
      <c r="AU50" s="680"/>
      <c r="AV50" s="680"/>
      <c r="AW50" s="680"/>
      <c r="AX50" s="680"/>
      <c r="AY50" s="680">
        <v>1541.38</v>
      </c>
      <c r="AZ50" s="680">
        <v>1376.76</v>
      </c>
      <c r="BA50" s="680">
        <v>1376.76</v>
      </c>
      <c r="BB50" s="680">
        <v>1376.76</v>
      </c>
      <c r="BC50" s="680">
        <v>1376.76</v>
      </c>
      <c r="BD50" s="680">
        <v>1376.76</v>
      </c>
      <c r="BE50" s="680"/>
      <c r="BF50" s="680"/>
      <c r="BG50" s="680"/>
      <c r="BH50" s="680"/>
      <c r="BI50" s="680"/>
      <c r="BJ50" s="680"/>
      <c r="BK50" s="680"/>
      <c r="BL50" s="680"/>
      <c r="BM50" s="680"/>
      <c r="BN50" s="680"/>
      <c r="BO50" s="680"/>
      <c r="BP50" s="680"/>
      <c r="BQ50" s="680"/>
      <c r="BR50" s="680"/>
      <c r="BS50" s="680"/>
      <c r="BT50" s="681"/>
      <c r="BU50" s="16"/>
    </row>
    <row r="51" spans="2:73" s="17" customFormat="1" ht="15.75">
      <c r="B51" s="675"/>
      <c r="C51" s="675">
        <v>259</v>
      </c>
      <c r="D51" s="675" t="s">
        <v>124</v>
      </c>
      <c r="E51" s="675" t="s">
        <v>962</v>
      </c>
      <c r="F51" s="675"/>
      <c r="G51" s="675"/>
      <c r="H51" s="675">
        <v>2019</v>
      </c>
      <c r="I51" s="630" t="s">
        <v>1075</v>
      </c>
      <c r="J51" s="630" t="s">
        <v>584</v>
      </c>
      <c r="K51" s="619"/>
      <c r="L51" s="679"/>
      <c r="M51" s="680"/>
      <c r="N51" s="680"/>
      <c r="O51" s="680"/>
      <c r="P51" s="680"/>
      <c r="Q51" s="680"/>
      <c r="R51" s="680"/>
      <c r="S51" s="680"/>
      <c r="T51" s="680">
        <v>0</v>
      </c>
      <c r="U51" s="680">
        <v>0</v>
      </c>
      <c r="V51" s="680">
        <v>0</v>
      </c>
      <c r="W51" s="680">
        <v>0</v>
      </c>
      <c r="X51" s="680">
        <v>0</v>
      </c>
      <c r="Y51" s="680">
        <v>0</v>
      </c>
      <c r="Z51" s="680"/>
      <c r="AA51" s="680"/>
      <c r="AB51" s="680"/>
      <c r="AC51" s="680"/>
      <c r="AD51" s="680"/>
      <c r="AE51" s="680"/>
      <c r="AF51" s="680"/>
      <c r="AG51" s="680"/>
      <c r="AH51" s="680"/>
      <c r="AI51" s="680"/>
      <c r="AJ51" s="680"/>
      <c r="AK51" s="680"/>
      <c r="AL51" s="680"/>
      <c r="AM51" s="680"/>
      <c r="AN51" s="680"/>
      <c r="AO51" s="681"/>
      <c r="AP51" s="619"/>
      <c r="AQ51" s="679"/>
      <c r="AR51" s="680"/>
      <c r="AS51" s="680"/>
      <c r="AT51" s="680"/>
      <c r="AU51" s="680"/>
      <c r="AV51" s="680"/>
      <c r="AW51" s="680"/>
      <c r="AX51" s="680"/>
      <c r="AY51" s="680" t="s">
        <v>1084</v>
      </c>
      <c r="AZ51" s="680" t="s">
        <v>1084</v>
      </c>
      <c r="BA51" s="680" t="s">
        <v>1084</v>
      </c>
      <c r="BB51" s="680" t="s">
        <v>1084</v>
      </c>
      <c r="BC51" s="680" t="s">
        <v>1084</v>
      </c>
      <c r="BD51" s="680" t="s">
        <v>1084</v>
      </c>
      <c r="BE51" s="680"/>
      <c r="BF51" s="680"/>
      <c r="BG51" s="680"/>
      <c r="BH51" s="680"/>
      <c r="BI51" s="680"/>
      <c r="BJ51" s="680"/>
      <c r="BK51" s="680"/>
      <c r="BL51" s="680"/>
      <c r="BM51" s="680"/>
      <c r="BN51" s="680"/>
      <c r="BO51" s="680"/>
      <c r="BP51" s="680"/>
      <c r="BQ51" s="680"/>
      <c r="BR51" s="680"/>
      <c r="BS51" s="680"/>
      <c r="BT51" s="681"/>
      <c r="BU51" s="16"/>
    </row>
    <row r="52" spans="2:73" s="17" customFormat="1" ht="15.75">
      <c r="B52" s="675" t="s">
        <v>1076</v>
      </c>
      <c r="C52" s="675">
        <v>335</v>
      </c>
      <c r="D52" s="675" t="s">
        <v>118</v>
      </c>
      <c r="E52" s="675" t="s">
        <v>962</v>
      </c>
      <c r="F52" s="675"/>
      <c r="G52" s="675"/>
      <c r="H52" s="675">
        <v>2019</v>
      </c>
      <c r="I52" s="630" t="s">
        <v>1075</v>
      </c>
      <c r="J52" s="630" t="s">
        <v>584</v>
      </c>
      <c r="K52" s="619"/>
      <c r="L52" s="679"/>
      <c r="M52" s="680"/>
      <c r="N52" s="680"/>
      <c r="O52" s="680"/>
      <c r="P52" s="680">
        <v>0</v>
      </c>
      <c r="Q52" s="680">
        <v>0</v>
      </c>
      <c r="R52" s="680">
        <v>0</v>
      </c>
      <c r="S52" s="680">
        <v>0</v>
      </c>
      <c r="T52" s="680">
        <v>5544.43</v>
      </c>
      <c r="U52" s="680">
        <v>5544.43</v>
      </c>
      <c r="V52" s="680">
        <v>5517.01</v>
      </c>
      <c r="W52" s="680">
        <v>5517.01</v>
      </c>
      <c r="X52" s="680">
        <v>5517.01</v>
      </c>
      <c r="Y52" s="680">
        <v>5516.87</v>
      </c>
      <c r="Z52" s="680">
        <v>0</v>
      </c>
      <c r="AA52" s="680"/>
      <c r="AB52" s="680"/>
      <c r="AC52" s="680"/>
      <c r="AD52" s="680"/>
      <c r="AE52" s="680"/>
      <c r="AF52" s="680"/>
      <c r="AG52" s="680"/>
      <c r="AH52" s="680"/>
      <c r="AI52" s="680"/>
      <c r="AJ52" s="680"/>
      <c r="AK52" s="680"/>
      <c r="AL52" s="680"/>
      <c r="AM52" s="680"/>
      <c r="AN52" s="680"/>
      <c r="AO52" s="681"/>
      <c r="AP52" s="619"/>
      <c r="AQ52" s="679"/>
      <c r="AR52" s="680"/>
      <c r="AS52" s="680"/>
      <c r="AT52" s="680"/>
      <c r="AU52" s="680">
        <v>0</v>
      </c>
      <c r="AV52" s="680">
        <v>0</v>
      </c>
      <c r="AW52" s="680">
        <v>0</v>
      </c>
      <c r="AX52" s="680">
        <v>0</v>
      </c>
      <c r="AY52" s="680">
        <v>33222179.030000001</v>
      </c>
      <c r="AZ52" s="680">
        <v>33222179.030000001</v>
      </c>
      <c r="BA52" s="680">
        <v>33057891.219999999</v>
      </c>
      <c r="BB52" s="680">
        <v>33057891.219999999</v>
      </c>
      <c r="BC52" s="680">
        <v>33057891.219999999</v>
      </c>
      <c r="BD52" s="680">
        <v>33057008.710000001</v>
      </c>
      <c r="BE52" s="680">
        <v>0</v>
      </c>
      <c r="BF52" s="680"/>
      <c r="BG52" s="680"/>
      <c r="BH52" s="680"/>
      <c r="BI52" s="680"/>
      <c r="BJ52" s="680"/>
      <c r="BK52" s="680"/>
      <c r="BL52" s="680"/>
      <c r="BM52" s="680"/>
      <c r="BN52" s="680"/>
      <c r="BO52" s="680"/>
      <c r="BP52" s="680"/>
      <c r="BQ52" s="680"/>
      <c r="BR52" s="680"/>
      <c r="BS52" s="680"/>
      <c r="BT52" s="681"/>
      <c r="BU52" s="16"/>
    </row>
    <row r="53" spans="2:73">
      <c r="B53" s="675" t="s">
        <v>1076</v>
      </c>
      <c r="C53" s="675">
        <v>335</v>
      </c>
      <c r="D53" s="675" t="s">
        <v>31</v>
      </c>
      <c r="E53" s="675" t="s">
        <v>962</v>
      </c>
      <c r="F53" s="675"/>
      <c r="G53" s="675"/>
      <c r="H53" s="675">
        <v>2019</v>
      </c>
      <c r="I53" s="630" t="s">
        <v>1075</v>
      </c>
      <c r="J53" s="630" t="s">
        <v>577</v>
      </c>
      <c r="K53" s="619"/>
      <c r="L53" s="679"/>
      <c r="M53" s="680"/>
      <c r="N53" s="680"/>
      <c r="O53" s="680"/>
      <c r="P53" s="680"/>
      <c r="Q53" s="680">
        <v>0</v>
      </c>
      <c r="R53" s="680">
        <v>0</v>
      </c>
      <c r="S53" s="680">
        <v>0</v>
      </c>
      <c r="T53" s="680">
        <v>0.12</v>
      </c>
      <c r="U53" s="680">
        <v>-149.97999999999999</v>
      </c>
      <c r="V53" s="680">
        <v>-149.29</v>
      </c>
      <c r="W53" s="680"/>
      <c r="X53" s="680"/>
      <c r="Y53" s="680"/>
      <c r="Z53" s="680"/>
      <c r="AA53" s="680"/>
      <c r="AB53" s="680"/>
      <c r="AC53" s="680"/>
      <c r="AD53" s="680"/>
      <c r="AE53" s="680"/>
      <c r="AF53" s="680"/>
      <c r="AG53" s="680"/>
      <c r="AH53" s="680"/>
      <c r="AI53" s="680"/>
      <c r="AJ53" s="680"/>
      <c r="AK53" s="680"/>
      <c r="AL53" s="680"/>
      <c r="AM53" s="680"/>
      <c r="AN53" s="680"/>
      <c r="AO53" s="681"/>
      <c r="AP53" s="619"/>
      <c r="AQ53" s="679"/>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1"/>
    </row>
    <row r="54" spans="2:73">
      <c r="B54" s="675" t="s">
        <v>1076</v>
      </c>
      <c r="C54" s="675">
        <v>335</v>
      </c>
      <c r="D54" s="675" t="s">
        <v>31</v>
      </c>
      <c r="E54" s="675" t="s">
        <v>962</v>
      </c>
      <c r="F54" s="675"/>
      <c r="G54" s="675"/>
      <c r="H54" s="675">
        <v>2019</v>
      </c>
      <c r="I54" s="630" t="s">
        <v>1075</v>
      </c>
      <c r="J54" s="630" t="s">
        <v>584</v>
      </c>
      <c r="K54" s="619"/>
      <c r="L54" s="679"/>
      <c r="M54" s="680"/>
      <c r="N54" s="680"/>
      <c r="O54" s="680"/>
      <c r="P54" s="680"/>
      <c r="Q54" s="680">
        <v>0</v>
      </c>
      <c r="R54" s="680">
        <v>0</v>
      </c>
      <c r="S54" s="680">
        <v>0</v>
      </c>
      <c r="T54" s="680">
        <v>566.04999999999995</v>
      </c>
      <c r="U54" s="680">
        <v>1014.93</v>
      </c>
      <c r="V54" s="680">
        <v>1009.91</v>
      </c>
      <c r="W54" s="680">
        <v>856.32</v>
      </c>
      <c r="X54" s="680">
        <v>852.04</v>
      </c>
      <c r="Y54" s="680"/>
      <c r="Z54" s="680"/>
      <c r="AA54" s="680"/>
      <c r="AB54" s="680"/>
      <c r="AC54" s="680"/>
      <c r="AD54" s="680"/>
      <c r="AE54" s="680"/>
      <c r="AF54" s="680"/>
      <c r="AG54" s="680"/>
      <c r="AH54" s="680"/>
      <c r="AI54" s="680"/>
      <c r="AJ54" s="680"/>
      <c r="AK54" s="680"/>
      <c r="AL54" s="680"/>
      <c r="AM54" s="680"/>
      <c r="AN54" s="680"/>
      <c r="AO54" s="681"/>
      <c r="AP54" s="619"/>
      <c r="AQ54" s="679"/>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1"/>
    </row>
    <row r="55" spans="2:73">
      <c r="B55" s="675"/>
      <c r="C55" s="675">
        <v>413</v>
      </c>
      <c r="D55" s="675" t="s">
        <v>114</v>
      </c>
      <c r="E55" s="675" t="s">
        <v>962</v>
      </c>
      <c r="F55" s="675"/>
      <c r="G55" s="675"/>
      <c r="H55" s="675">
        <v>2019</v>
      </c>
      <c r="I55" s="630" t="s">
        <v>1075</v>
      </c>
      <c r="J55" s="630" t="s">
        <v>584</v>
      </c>
      <c r="K55" s="619"/>
      <c r="L55" s="679"/>
      <c r="M55" s="680"/>
      <c r="N55" s="680"/>
      <c r="O55" s="680"/>
      <c r="P55" s="680"/>
      <c r="Q55" s="680"/>
      <c r="R55" s="680"/>
      <c r="S55" s="680"/>
      <c r="T55" s="680">
        <v>385.8</v>
      </c>
      <c r="U55" s="680">
        <v>385.8</v>
      </c>
      <c r="V55" s="680">
        <v>385.8</v>
      </c>
      <c r="W55" s="680">
        <v>385.8</v>
      </c>
      <c r="X55" s="680">
        <v>385.8</v>
      </c>
      <c r="Y55" s="680">
        <v>385.8</v>
      </c>
      <c r="Z55" s="680"/>
      <c r="AA55" s="680"/>
      <c r="AB55" s="680"/>
      <c r="AC55" s="680"/>
      <c r="AD55" s="680"/>
      <c r="AE55" s="680"/>
      <c r="AF55" s="680"/>
      <c r="AG55" s="680"/>
      <c r="AH55" s="680"/>
      <c r="AI55" s="680"/>
      <c r="AJ55" s="680"/>
      <c r="AK55" s="680"/>
      <c r="AL55" s="680"/>
      <c r="AM55" s="680"/>
      <c r="AN55" s="680"/>
      <c r="AO55" s="681"/>
      <c r="AP55" s="619"/>
      <c r="AQ55" s="679"/>
      <c r="AR55" s="680"/>
      <c r="AS55" s="680"/>
      <c r="AT55" s="680"/>
      <c r="AU55" s="680"/>
      <c r="AV55" s="680"/>
      <c r="AW55" s="680"/>
      <c r="AX55" s="680"/>
      <c r="AY55" s="680">
        <v>1105210.69</v>
      </c>
      <c r="AZ55" s="680">
        <v>1105210.69</v>
      </c>
      <c r="BA55" s="680">
        <v>1105210.69</v>
      </c>
      <c r="BB55" s="680">
        <v>1105210.69</v>
      </c>
      <c r="BC55" s="680">
        <v>1105210.69</v>
      </c>
      <c r="BD55" s="680">
        <v>1105210.69</v>
      </c>
      <c r="BE55" s="680"/>
      <c r="BF55" s="680"/>
      <c r="BG55" s="680"/>
      <c r="BH55" s="680"/>
      <c r="BI55" s="680"/>
      <c r="BJ55" s="680"/>
      <c r="BK55" s="680"/>
      <c r="BL55" s="680"/>
      <c r="BM55" s="680"/>
      <c r="BN55" s="680"/>
      <c r="BO55" s="680"/>
      <c r="BP55" s="680"/>
      <c r="BQ55" s="680"/>
      <c r="BR55" s="680"/>
      <c r="BS55" s="680"/>
      <c r="BT55" s="681"/>
    </row>
    <row r="56" spans="2:73">
      <c r="B56" s="675"/>
      <c r="C56" s="675">
        <v>414</v>
      </c>
      <c r="D56" s="675" t="s">
        <v>115</v>
      </c>
      <c r="E56" s="675" t="s">
        <v>962</v>
      </c>
      <c r="F56" s="675"/>
      <c r="G56" s="675"/>
      <c r="H56" s="675">
        <v>2019</v>
      </c>
      <c r="I56" s="630" t="s">
        <v>1075</v>
      </c>
      <c r="J56" s="630" t="s">
        <v>584</v>
      </c>
      <c r="K56" s="619"/>
      <c r="L56" s="679"/>
      <c r="M56" s="680"/>
      <c r="N56" s="680"/>
      <c r="O56" s="680"/>
      <c r="P56" s="680"/>
      <c r="Q56" s="680"/>
      <c r="R56" s="680"/>
      <c r="S56" s="680"/>
      <c r="T56" s="680">
        <v>45.06</v>
      </c>
      <c r="U56" s="680">
        <v>45.06</v>
      </c>
      <c r="V56" s="680">
        <v>45.06</v>
      </c>
      <c r="W56" s="680">
        <v>45.06</v>
      </c>
      <c r="X56" s="680">
        <v>45.06</v>
      </c>
      <c r="Y56" s="680">
        <v>45.06</v>
      </c>
      <c r="Z56" s="680"/>
      <c r="AA56" s="680"/>
      <c r="AB56" s="680"/>
      <c r="AC56" s="680"/>
      <c r="AD56" s="680"/>
      <c r="AE56" s="680"/>
      <c r="AF56" s="680"/>
      <c r="AG56" s="680"/>
      <c r="AH56" s="680"/>
      <c r="AI56" s="680"/>
      <c r="AJ56" s="680"/>
      <c r="AK56" s="680"/>
      <c r="AL56" s="680"/>
      <c r="AM56" s="680"/>
      <c r="AN56" s="680"/>
      <c r="AO56" s="681"/>
      <c r="AP56" s="619"/>
      <c r="AQ56" s="679"/>
      <c r="AR56" s="680"/>
      <c r="AS56" s="680"/>
      <c r="AT56" s="680"/>
      <c r="AU56" s="680"/>
      <c r="AV56" s="680"/>
      <c r="AW56" s="680"/>
      <c r="AX56" s="680"/>
      <c r="AY56" s="680">
        <v>72405.36</v>
      </c>
      <c r="AZ56" s="680">
        <v>72405.36</v>
      </c>
      <c r="BA56" s="680">
        <v>72405.36</v>
      </c>
      <c r="BB56" s="680">
        <v>72405.36</v>
      </c>
      <c r="BC56" s="680">
        <v>72405.36</v>
      </c>
      <c r="BD56" s="680">
        <v>72405.36</v>
      </c>
      <c r="BE56" s="680"/>
      <c r="BF56" s="680"/>
      <c r="BG56" s="680"/>
      <c r="BH56" s="680"/>
      <c r="BI56" s="680"/>
      <c r="BJ56" s="680"/>
      <c r="BK56" s="680"/>
      <c r="BL56" s="680"/>
      <c r="BM56" s="680"/>
      <c r="BN56" s="680"/>
      <c r="BO56" s="680"/>
      <c r="BP56" s="680"/>
      <c r="BQ56" s="680"/>
      <c r="BR56" s="680"/>
      <c r="BS56" s="680"/>
      <c r="BT56" s="681"/>
    </row>
    <row r="57" spans="2:73">
      <c r="B57" s="675"/>
      <c r="C57" s="675">
        <v>418</v>
      </c>
      <c r="D57" s="675" t="s">
        <v>119</v>
      </c>
      <c r="E57" s="675" t="s">
        <v>962</v>
      </c>
      <c r="F57" s="675"/>
      <c r="G57" s="675"/>
      <c r="H57" s="675">
        <v>2019</v>
      </c>
      <c r="I57" s="630" t="s">
        <v>1075</v>
      </c>
      <c r="J57" s="630" t="s">
        <v>584</v>
      </c>
      <c r="K57" s="619"/>
      <c r="L57" s="679"/>
      <c r="M57" s="680"/>
      <c r="N57" s="680"/>
      <c r="O57" s="680"/>
      <c r="P57" s="680">
        <v>0</v>
      </c>
      <c r="Q57" s="680">
        <v>0</v>
      </c>
      <c r="R57" s="680">
        <v>0</v>
      </c>
      <c r="S57" s="680">
        <v>0</v>
      </c>
      <c r="T57" s="680">
        <v>160.82</v>
      </c>
      <c r="U57" s="680">
        <v>141.6</v>
      </c>
      <c r="V57" s="680">
        <v>103.41000000000001</v>
      </c>
      <c r="W57" s="680">
        <v>103.08999999999999</v>
      </c>
      <c r="X57" s="680">
        <v>103.08999999999999</v>
      </c>
      <c r="Y57" s="680">
        <v>103.08999999999999</v>
      </c>
      <c r="Z57" s="680">
        <v>0</v>
      </c>
      <c r="AA57" s="680"/>
      <c r="AB57" s="680"/>
      <c r="AC57" s="680"/>
      <c r="AD57" s="680"/>
      <c r="AE57" s="680"/>
      <c r="AF57" s="680"/>
      <c r="AG57" s="680"/>
      <c r="AH57" s="680"/>
      <c r="AI57" s="680"/>
      <c r="AJ57" s="680"/>
      <c r="AK57" s="680"/>
      <c r="AL57" s="680"/>
      <c r="AM57" s="680"/>
      <c r="AN57" s="680"/>
      <c r="AO57" s="681"/>
      <c r="AP57" s="619"/>
      <c r="AQ57" s="679"/>
      <c r="AR57" s="680"/>
      <c r="AS57" s="680"/>
      <c r="AT57" s="680"/>
      <c r="AU57" s="680">
        <v>0</v>
      </c>
      <c r="AV57" s="680">
        <v>0</v>
      </c>
      <c r="AW57" s="680">
        <v>0</v>
      </c>
      <c r="AX57" s="680">
        <v>0</v>
      </c>
      <c r="AY57" s="680">
        <v>902897.08</v>
      </c>
      <c r="AZ57" s="680">
        <v>795002.08000000007</v>
      </c>
      <c r="BA57" s="680">
        <v>795002.08000000007</v>
      </c>
      <c r="BB57" s="680">
        <v>795002.08000000007</v>
      </c>
      <c r="BC57" s="680">
        <v>795002.08000000007</v>
      </c>
      <c r="BD57" s="680">
        <v>795002.08000000007</v>
      </c>
      <c r="BE57" s="680">
        <v>0</v>
      </c>
      <c r="BF57" s="680"/>
      <c r="BG57" s="680"/>
      <c r="BH57" s="680"/>
      <c r="BI57" s="680"/>
      <c r="BJ57" s="680"/>
      <c r="BK57" s="680"/>
      <c r="BL57" s="680"/>
      <c r="BM57" s="680"/>
      <c r="BN57" s="680"/>
      <c r="BO57" s="680"/>
      <c r="BP57" s="680"/>
      <c r="BQ57" s="680"/>
      <c r="BR57" s="680"/>
      <c r="BS57" s="680"/>
      <c r="BT57" s="681"/>
    </row>
    <row r="58" spans="2:73">
      <c r="B58" s="675"/>
      <c r="C58" s="675">
        <v>419</v>
      </c>
      <c r="D58" s="675" t="s">
        <v>120</v>
      </c>
      <c r="E58" s="675" t="s">
        <v>962</v>
      </c>
      <c r="F58" s="675"/>
      <c r="G58" s="675"/>
      <c r="H58" s="675">
        <v>2019</v>
      </c>
      <c r="I58" s="630" t="s">
        <v>1075</v>
      </c>
      <c r="J58" s="630" t="s">
        <v>584</v>
      </c>
      <c r="K58" s="619"/>
      <c r="L58" s="679"/>
      <c r="M58" s="680"/>
      <c r="N58" s="680"/>
      <c r="O58" s="680"/>
      <c r="P58" s="680"/>
      <c r="Q58" s="680"/>
      <c r="R58" s="680"/>
      <c r="S58" s="680"/>
      <c r="T58" s="680">
        <v>576.89</v>
      </c>
      <c r="U58" s="680">
        <v>576.89</v>
      </c>
      <c r="V58" s="680">
        <v>571.16999999999996</v>
      </c>
      <c r="W58" s="680">
        <v>571.16999999999996</v>
      </c>
      <c r="X58" s="680">
        <v>570.88</v>
      </c>
      <c r="Y58" s="680">
        <v>570.88</v>
      </c>
      <c r="Z58" s="680"/>
      <c r="AA58" s="680"/>
      <c r="AB58" s="680"/>
      <c r="AC58" s="680"/>
      <c r="AD58" s="680"/>
      <c r="AE58" s="680"/>
      <c r="AF58" s="680"/>
      <c r="AG58" s="680"/>
      <c r="AH58" s="680"/>
      <c r="AI58" s="680"/>
      <c r="AJ58" s="680"/>
      <c r="AK58" s="680"/>
      <c r="AL58" s="680"/>
      <c r="AM58" s="680"/>
      <c r="AN58" s="680"/>
      <c r="AO58" s="681"/>
      <c r="AP58" s="619"/>
      <c r="AQ58" s="679"/>
      <c r="AR58" s="680"/>
      <c r="AS58" s="680"/>
      <c r="AT58" s="680"/>
      <c r="AU58" s="680"/>
      <c r="AV58" s="680"/>
      <c r="AW58" s="680"/>
      <c r="AX58" s="680"/>
      <c r="AY58" s="680">
        <v>1167261.33</v>
      </c>
      <c r="AZ58" s="680">
        <v>1167261.33</v>
      </c>
      <c r="BA58" s="680">
        <v>1167261.33</v>
      </c>
      <c r="BB58" s="680">
        <v>1167261.33</v>
      </c>
      <c r="BC58" s="680">
        <v>1167261.33</v>
      </c>
      <c r="BD58" s="680">
        <v>1167261.33</v>
      </c>
      <c r="BE58" s="680"/>
      <c r="BF58" s="680"/>
      <c r="BG58" s="680"/>
      <c r="BH58" s="680"/>
      <c r="BI58" s="680"/>
      <c r="BJ58" s="680"/>
      <c r="BK58" s="680"/>
      <c r="BL58" s="680"/>
      <c r="BM58" s="680"/>
      <c r="BN58" s="680"/>
      <c r="BO58" s="680"/>
      <c r="BP58" s="680"/>
      <c r="BQ58" s="680"/>
      <c r="BR58" s="680"/>
      <c r="BS58" s="680"/>
      <c r="BT58" s="681"/>
    </row>
    <row r="59" spans="2:73">
      <c r="B59" s="675"/>
      <c r="C59" s="675"/>
      <c r="D59" s="675" t="s">
        <v>125</v>
      </c>
      <c r="E59" s="675" t="s">
        <v>962</v>
      </c>
      <c r="F59" s="675"/>
      <c r="G59" s="675"/>
      <c r="H59" s="675">
        <v>2019</v>
      </c>
      <c r="I59" s="630" t="s">
        <v>1075</v>
      </c>
      <c r="J59" s="630" t="s">
        <v>584</v>
      </c>
      <c r="K59" s="619"/>
      <c r="L59" s="679"/>
      <c r="M59" s="680"/>
      <c r="N59" s="680"/>
      <c r="O59" s="680"/>
      <c r="P59" s="680">
        <v>0</v>
      </c>
      <c r="Q59" s="680">
        <v>0</v>
      </c>
      <c r="R59" s="680">
        <v>0</v>
      </c>
      <c r="S59" s="680">
        <v>0</v>
      </c>
      <c r="T59" s="680">
        <v>239.25</v>
      </c>
      <c r="U59" s="680">
        <v>239.25</v>
      </c>
      <c r="V59" s="680">
        <v>239.25</v>
      </c>
      <c r="W59" s="680">
        <v>216.08999999999997</v>
      </c>
      <c r="X59" s="680">
        <v>194.13</v>
      </c>
      <c r="Y59" s="680">
        <v>190.77</v>
      </c>
      <c r="Z59" s="680">
        <v>0</v>
      </c>
      <c r="AA59" s="680"/>
      <c r="AB59" s="680"/>
      <c r="AC59" s="680"/>
      <c r="AD59" s="680"/>
      <c r="AE59" s="680"/>
      <c r="AF59" s="680"/>
      <c r="AG59" s="680"/>
      <c r="AH59" s="680"/>
      <c r="AI59" s="680"/>
      <c r="AJ59" s="680"/>
      <c r="AK59" s="680"/>
      <c r="AL59" s="680"/>
      <c r="AM59" s="680"/>
      <c r="AN59" s="680"/>
      <c r="AO59" s="681"/>
      <c r="AP59" s="619"/>
      <c r="AQ59" s="679"/>
      <c r="AR59" s="680"/>
      <c r="AS59" s="680"/>
      <c r="AT59" s="680"/>
      <c r="AU59" s="680">
        <v>0</v>
      </c>
      <c r="AV59" s="680">
        <v>0</v>
      </c>
      <c r="AW59" s="680">
        <v>0</v>
      </c>
      <c r="AX59" s="680">
        <v>0</v>
      </c>
      <c r="AY59" s="680">
        <v>1790894.22</v>
      </c>
      <c r="AZ59" s="680">
        <v>1790894.22</v>
      </c>
      <c r="BA59" s="680">
        <v>1790894.22</v>
      </c>
      <c r="BB59" s="680">
        <v>1790894.22</v>
      </c>
      <c r="BC59" s="680">
        <v>1790894.22</v>
      </c>
      <c r="BD59" s="680">
        <v>1790894.22</v>
      </c>
      <c r="BE59" s="680">
        <v>0</v>
      </c>
      <c r="BF59" s="680"/>
      <c r="BG59" s="680"/>
      <c r="BH59" s="680"/>
      <c r="BI59" s="680"/>
      <c r="BJ59" s="680"/>
      <c r="BK59" s="680"/>
      <c r="BL59" s="680"/>
      <c r="BM59" s="680"/>
      <c r="BN59" s="680"/>
      <c r="BO59" s="680"/>
      <c r="BP59" s="680"/>
      <c r="BQ59" s="680"/>
      <c r="BR59" s="680"/>
      <c r="BS59" s="680"/>
      <c r="BT59" s="681"/>
    </row>
    <row r="60" spans="2:73" ht="15.75">
      <c r="B60" s="675"/>
      <c r="C60" s="675"/>
      <c r="D60" s="675" t="s">
        <v>979</v>
      </c>
      <c r="E60" s="675" t="s">
        <v>962</v>
      </c>
      <c r="F60" s="675"/>
      <c r="G60" s="675"/>
      <c r="H60" s="675">
        <v>2019</v>
      </c>
      <c r="I60" s="630" t="s">
        <v>1075</v>
      </c>
      <c r="J60" s="630" t="s">
        <v>584</v>
      </c>
      <c r="K60" s="619"/>
      <c r="L60" s="679"/>
      <c r="M60" s="680"/>
      <c r="N60" s="680"/>
      <c r="O60" s="680"/>
      <c r="P60" s="680"/>
      <c r="Q60" s="680"/>
      <c r="R60" s="680"/>
      <c r="S60" s="680"/>
      <c r="T60" s="680">
        <v>338.95</v>
      </c>
      <c r="U60" s="680">
        <v>338.95</v>
      </c>
      <c r="V60" s="680">
        <v>338.95</v>
      </c>
      <c r="W60" s="680">
        <v>338.95</v>
      </c>
      <c r="X60" s="680">
        <v>338.95</v>
      </c>
      <c r="Y60" s="680">
        <v>338.95</v>
      </c>
      <c r="Z60" s="680"/>
      <c r="AA60" s="680"/>
      <c r="AB60" s="680"/>
      <c r="AC60" s="680"/>
      <c r="AD60" s="680"/>
      <c r="AE60" s="680"/>
      <c r="AF60" s="680"/>
      <c r="AG60" s="680"/>
      <c r="AH60" s="680"/>
      <c r="AI60" s="680"/>
      <c r="AJ60" s="680"/>
      <c r="AK60" s="680"/>
      <c r="AL60" s="680"/>
      <c r="AM60" s="680"/>
      <c r="AN60" s="680"/>
      <c r="AO60" s="681"/>
      <c r="AP60" s="619"/>
      <c r="AQ60" s="679"/>
      <c r="AR60" s="680"/>
      <c r="AS60" s="680"/>
      <c r="AT60" s="680"/>
      <c r="AU60" s="680"/>
      <c r="AV60" s="680"/>
      <c r="AW60" s="680"/>
      <c r="AX60" s="680"/>
      <c r="AY60" s="680">
        <v>1868904.61</v>
      </c>
      <c r="AZ60" s="680">
        <v>1868904.61</v>
      </c>
      <c r="BA60" s="680">
        <v>1868904.61</v>
      </c>
      <c r="BB60" s="680">
        <v>1868904.61</v>
      </c>
      <c r="BC60" s="680">
        <v>1868904.61</v>
      </c>
      <c r="BD60" s="680">
        <v>1868904.61</v>
      </c>
      <c r="BE60" s="680"/>
      <c r="BF60" s="680"/>
      <c r="BG60" s="680"/>
      <c r="BH60" s="680"/>
      <c r="BI60" s="680"/>
      <c r="BJ60" s="680"/>
      <c r="BK60" s="680"/>
      <c r="BL60" s="680"/>
      <c r="BM60" s="680"/>
      <c r="BN60" s="680"/>
      <c r="BO60" s="680"/>
      <c r="BP60" s="680"/>
      <c r="BQ60" s="680"/>
      <c r="BR60" s="680"/>
      <c r="BS60" s="680"/>
      <c r="BT60" s="681"/>
      <c r="BU60" s="160"/>
    </row>
    <row r="61" spans="2:73">
      <c r="B61" s="675" t="s">
        <v>1076</v>
      </c>
      <c r="C61" s="675">
        <v>335</v>
      </c>
      <c r="D61" s="675" t="s">
        <v>31</v>
      </c>
      <c r="E61" s="675" t="s">
        <v>962</v>
      </c>
      <c r="F61" s="675"/>
      <c r="G61" s="675"/>
      <c r="H61" s="675">
        <v>2020</v>
      </c>
      <c r="I61" s="630" t="s">
        <v>1081</v>
      </c>
      <c r="J61" s="630" t="s">
        <v>577</v>
      </c>
      <c r="K61" s="619"/>
      <c r="L61" s="679"/>
      <c r="M61" s="680"/>
      <c r="N61" s="680"/>
      <c r="O61" s="680"/>
      <c r="P61" s="680"/>
      <c r="Q61" s="680">
        <v>0</v>
      </c>
      <c r="R61" s="680">
        <v>0</v>
      </c>
      <c r="S61" s="680">
        <v>0</v>
      </c>
      <c r="T61" s="680">
        <v>0</v>
      </c>
      <c r="U61" s="680">
        <v>2.95</v>
      </c>
      <c r="V61" s="680">
        <v>-12.66</v>
      </c>
      <c r="W61" s="680"/>
      <c r="X61" s="680"/>
      <c r="Y61" s="680"/>
      <c r="Z61" s="680"/>
      <c r="AA61" s="680"/>
      <c r="AB61" s="680"/>
      <c r="AC61" s="680"/>
      <c r="AD61" s="680"/>
      <c r="AE61" s="680"/>
      <c r="AF61" s="680"/>
      <c r="AG61" s="680"/>
      <c r="AH61" s="680"/>
      <c r="AI61" s="680"/>
      <c r="AJ61" s="680"/>
      <c r="AK61" s="680"/>
      <c r="AL61" s="680"/>
      <c r="AM61" s="680"/>
      <c r="AN61" s="680"/>
      <c r="AO61" s="681"/>
      <c r="AP61" s="619"/>
      <c r="AQ61" s="679"/>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1"/>
    </row>
    <row r="62" spans="2:73">
      <c r="B62" s="675" t="s">
        <v>1076</v>
      </c>
      <c r="C62" s="675">
        <v>335</v>
      </c>
      <c r="D62" s="675" t="s">
        <v>31</v>
      </c>
      <c r="E62" s="675" t="s">
        <v>962</v>
      </c>
      <c r="F62" s="675"/>
      <c r="G62" s="675"/>
      <c r="H62" s="675">
        <v>2020</v>
      </c>
      <c r="I62" s="630" t="s">
        <v>1081</v>
      </c>
      <c r="J62" s="630" t="s">
        <v>584</v>
      </c>
      <c r="K62" s="619"/>
      <c r="L62" s="679"/>
      <c r="M62" s="680"/>
      <c r="N62" s="680"/>
      <c r="O62" s="680"/>
      <c r="P62" s="680"/>
      <c r="Q62" s="680">
        <v>0</v>
      </c>
      <c r="R62" s="680">
        <v>0</v>
      </c>
      <c r="S62" s="680">
        <v>0</v>
      </c>
      <c r="T62" s="680">
        <v>0</v>
      </c>
      <c r="U62" s="680">
        <v>120.46</v>
      </c>
      <c r="V62" s="680">
        <v>178.7</v>
      </c>
      <c r="W62" s="680">
        <v>165.21</v>
      </c>
      <c r="X62" s="680">
        <v>164.39</v>
      </c>
      <c r="Y62" s="680">
        <v>163.56</v>
      </c>
      <c r="Z62" s="680"/>
      <c r="AA62" s="680"/>
      <c r="AB62" s="680"/>
      <c r="AC62" s="680"/>
      <c r="AD62" s="680"/>
      <c r="AE62" s="680"/>
      <c r="AF62" s="680"/>
      <c r="AG62" s="680"/>
      <c r="AH62" s="680"/>
      <c r="AI62" s="680"/>
      <c r="AJ62" s="680"/>
      <c r="AK62" s="680"/>
      <c r="AL62" s="680"/>
      <c r="AM62" s="680"/>
      <c r="AN62" s="680"/>
      <c r="AO62" s="681"/>
      <c r="AP62" s="619"/>
      <c r="AQ62" s="679"/>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1"/>
    </row>
    <row r="63" spans="2:73">
      <c r="B63" s="675"/>
      <c r="C63" s="675">
        <v>417</v>
      </c>
      <c r="D63" s="675" t="s">
        <v>118</v>
      </c>
      <c r="E63" s="675" t="s">
        <v>962</v>
      </c>
      <c r="F63" s="675"/>
      <c r="G63" s="675"/>
      <c r="H63" s="675">
        <v>2020</v>
      </c>
      <c r="I63" s="630" t="s">
        <v>1081</v>
      </c>
      <c r="J63" s="630" t="s">
        <v>584</v>
      </c>
      <c r="K63" s="619"/>
      <c r="L63" s="679"/>
      <c r="M63" s="680"/>
      <c r="N63" s="680"/>
      <c r="O63" s="680"/>
      <c r="P63" s="680"/>
      <c r="Q63" s="680"/>
      <c r="R63" s="680"/>
      <c r="S63" s="680"/>
      <c r="T63" s="680"/>
      <c r="U63" s="680">
        <v>2084.5300000000002</v>
      </c>
      <c r="V63" s="680">
        <v>2084.5300000000002</v>
      </c>
      <c r="W63" s="680">
        <v>2074.2199999999998</v>
      </c>
      <c r="X63" s="680">
        <v>2074.2199999999998</v>
      </c>
      <c r="Y63" s="680">
        <v>2074.2199999999998</v>
      </c>
      <c r="Z63" s="680">
        <v>2074.16</v>
      </c>
      <c r="AA63" s="680"/>
      <c r="AB63" s="680"/>
      <c r="AC63" s="680"/>
      <c r="AD63" s="680"/>
      <c r="AE63" s="680"/>
      <c r="AF63" s="680"/>
      <c r="AG63" s="680"/>
      <c r="AH63" s="680"/>
      <c r="AI63" s="680"/>
      <c r="AJ63" s="680"/>
      <c r="AK63" s="680"/>
      <c r="AL63" s="680"/>
      <c r="AM63" s="680"/>
      <c r="AN63" s="680"/>
      <c r="AO63" s="681"/>
      <c r="AP63" s="619"/>
      <c r="AQ63" s="679"/>
      <c r="AR63" s="680"/>
      <c r="AS63" s="680"/>
      <c r="AT63" s="680"/>
      <c r="AU63" s="680"/>
      <c r="AV63" s="680"/>
      <c r="AW63" s="680"/>
      <c r="AX63" s="680"/>
      <c r="AY63" s="680"/>
      <c r="AZ63" s="680">
        <v>11584995</v>
      </c>
      <c r="BA63" s="680">
        <v>11584995</v>
      </c>
      <c r="BB63" s="680">
        <v>11527706</v>
      </c>
      <c r="BC63" s="680">
        <v>11527706</v>
      </c>
      <c r="BD63" s="680">
        <v>11527706</v>
      </c>
      <c r="BE63" s="680">
        <v>11527398</v>
      </c>
      <c r="BF63" s="680"/>
      <c r="BG63" s="680"/>
      <c r="BH63" s="680"/>
      <c r="BI63" s="680"/>
      <c r="BJ63" s="680"/>
      <c r="BK63" s="680"/>
      <c r="BL63" s="680"/>
      <c r="BM63" s="680"/>
      <c r="BN63" s="680"/>
      <c r="BO63" s="680"/>
      <c r="BP63" s="680"/>
      <c r="BQ63" s="680"/>
      <c r="BR63" s="680"/>
      <c r="BS63" s="680"/>
      <c r="BT63" s="681"/>
    </row>
    <row r="64" spans="2:73">
      <c r="B64" s="675" t="s">
        <v>1076</v>
      </c>
      <c r="C64" s="675">
        <v>335</v>
      </c>
      <c r="D64" s="675" t="s">
        <v>31</v>
      </c>
      <c r="E64" s="675" t="s">
        <v>962</v>
      </c>
      <c r="F64" s="675"/>
      <c r="G64" s="675"/>
      <c r="H64" s="675">
        <v>2021</v>
      </c>
      <c r="I64" s="630" t="s">
        <v>1082</v>
      </c>
      <c r="J64" s="630" t="s">
        <v>584</v>
      </c>
      <c r="K64" s="619"/>
      <c r="L64" s="679"/>
      <c r="M64" s="680"/>
      <c r="N64" s="680"/>
      <c r="O64" s="680"/>
      <c r="P64" s="680"/>
      <c r="Q64" s="680">
        <v>0</v>
      </c>
      <c r="R64" s="680">
        <v>0</v>
      </c>
      <c r="S64" s="680">
        <v>0</v>
      </c>
      <c r="T64" s="680">
        <v>0</v>
      </c>
      <c r="U64" s="680">
        <v>0</v>
      </c>
      <c r="V64" s="680">
        <v>59.51</v>
      </c>
      <c r="W64" s="680">
        <v>148.37</v>
      </c>
      <c r="X64" s="680">
        <v>147.63</v>
      </c>
      <c r="Y64" s="680">
        <v>146.88999999999999</v>
      </c>
      <c r="Z64" s="680">
        <v>146.16</v>
      </c>
      <c r="AA64" s="680"/>
      <c r="AB64" s="680"/>
      <c r="AC64" s="680"/>
      <c r="AD64" s="680"/>
      <c r="AE64" s="680"/>
      <c r="AF64" s="680"/>
      <c r="AG64" s="680"/>
      <c r="AH64" s="680"/>
      <c r="AI64" s="680"/>
      <c r="AJ64" s="680"/>
      <c r="AK64" s="680"/>
      <c r="AL64" s="680"/>
      <c r="AM64" s="680"/>
      <c r="AN64" s="680"/>
      <c r="AO64" s="681"/>
      <c r="AP64" s="619"/>
      <c r="AQ64" s="679"/>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c r="C65" s="675">
        <v>417</v>
      </c>
      <c r="D65" s="675" t="s">
        <v>118</v>
      </c>
      <c r="E65" s="675" t="s">
        <v>962</v>
      </c>
      <c r="F65" s="675"/>
      <c r="G65" s="675"/>
      <c r="H65" s="675">
        <v>2021</v>
      </c>
      <c r="I65" s="630" t="s">
        <v>1082</v>
      </c>
      <c r="J65" s="630" t="s">
        <v>584</v>
      </c>
      <c r="K65" s="619"/>
      <c r="L65" s="679"/>
      <c r="M65" s="680"/>
      <c r="N65" s="680"/>
      <c r="O65" s="680"/>
      <c r="P65" s="680"/>
      <c r="Q65" s="680"/>
      <c r="R65" s="680"/>
      <c r="S65" s="680"/>
      <c r="T65" s="680"/>
      <c r="U65" s="680"/>
      <c r="V65" s="680">
        <v>255.49</v>
      </c>
      <c r="W65" s="680">
        <v>255.49</v>
      </c>
      <c r="X65" s="680">
        <v>254.23</v>
      </c>
      <c r="Y65" s="680">
        <v>254.23</v>
      </c>
      <c r="Z65" s="680">
        <v>254.23</v>
      </c>
      <c r="AA65" s="680"/>
      <c r="AB65" s="680"/>
      <c r="AC65" s="680"/>
      <c r="AD65" s="680"/>
      <c r="AE65" s="680"/>
      <c r="AF65" s="680"/>
      <c r="AG65" s="680"/>
      <c r="AH65" s="680"/>
      <c r="AI65" s="680"/>
      <c r="AJ65" s="680"/>
      <c r="AK65" s="680"/>
      <c r="AL65" s="680"/>
      <c r="AM65" s="680"/>
      <c r="AN65" s="680"/>
      <c r="AO65" s="681"/>
      <c r="AP65" s="619"/>
      <c r="AQ65" s="679"/>
      <c r="AR65" s="680"/>
      <c r="AS65" s="680"/>
      <c r="AT65" s="680"/>
      <c r="AU65" s="680"/>
      <c r="AV65" s="680"/>
      <c r="AW65" s="680"/>
      <c r="AX65" s="680"/>
      <c r="AY65" s="680"/>
      <c r="AZ65" s="680"/>
      <c r="BA65" s="680">
        <v>4568663</v>
      </c>
      <c r="BB65" s="680">
        <v>4568663</v>
      </c>
      <c r="BC65" s="680">
        <v>4546071</v>
      </c>
      <c r="BD65" s="680">
        <v>4546071</v>
      </c>
      <c r="BE65" s="680">
        <v>4546071</v>
      </c>
      <c r="BF65" s="680"/>
      <c r="BG65" s="680"/>
      <c r="BH65" s="680"/>
      <c r="BI65" s="680"/>
      <c r="BJ65" s="680"/>
      <c r="BK65" s="680"/>
      <c r="BL65" s="680"/>
      <c r="BM65" s="680"/>
      <c r="BN65" s="680"/>
      <c r="BO65" s="680"/>
      <c r="BP65" s="680"/>
      <c r="BQ65" s="680"/>
      <c r="BR65" s="680"/>
      <c r="BS65" s="680"/>
      <c r="BT65" s="681"/>
    </row>
    <row r="66" spans="2:73">
      <c r="B66" s="675"/>
      <c r="C66" s="675">
        <v>417</v>
      </c>
      <c r="D66" s="675" t="s">
        <v>118</v>
      </c>
      <c r="E66" s="675" t="s">
        <v>962</v>
      </c>
      <c r="F66" s="675"/>
      <c r="G66" s="675"/>
      <c r="H66" s="675">
        <v>2022</v>
      </c>
      <c r="I66" s="630" t="s">
        <v>1083</v>
      </c>
      <c r="J66" s="630" t="s">
        <v>584</v>
      </c>
      <c r="K66" s="619"/>
      <c r="L66" s="679"/>
      <c r="M66" s="680"/>
      <c r="N66" s="680"/>
      <c r="O66" s="680"/>
      <c r="P66" s="680"/>
      <c r="Q66" s="680"/>
      <c r="R66" s="680"/>
      <c r="S66" s="680"/>
      <c r="T66" s="680"/>
      <c r="U66" s="680"/>
      <c r="V66" s="680">
        <v>3.74</v>
      </c>
      <c r="W66" s="680">
        <v>3.74</v>
      </c>
      <c r="X66" s="680">
        <v>3.72</v>
      </c>
      <c r="Y66" s="680">
        <v>3.72</v>
      </c>
      <c r="Z66" s="680">
        <v>3.72</v>
      </c>
      <c r="AA66" s="680"/>
      <c r="AB66" s="680"/>
      <c r="AC66" s="680"/>
      <c r="AD66" s="680"/>
      <c r="AE66" s="680"/>
      <c r="AF66" s="680"/>
      <c r="AG66" s="680"/>
      <c r="AH66" s="680"/>
      <c r="AI66" s="680"/>
      <c r="AJ66" s="680"/>
      <c r="AK66" s="680"/>
      <c r="AL66" s="680"/>
      <c r="AM66" s="680"/>
      <c r="AN66" s="680"/>
      <c r="AO66" s="681"/>
      <c r="AP66" s="619"/>
      <c r="AQ66" s="679"/>
      <c r="AR66" s="680"/>
      <c r="AS66" s="680"/>
      <c r="AT66" s="680"/>
      <c r="AU66" s="680"/>
      <c r="AV66" s="680"/>
      <c r="AW66" s="680"/>
      <c r="AX66" s="680"/>
      <c r="AY66" s="680"/>
      <c r="AZ66" s="680"/>
      <c r="BA66" s="680">
        <v>21629</v>
      </c>
      <c r="BB66" s="680">
        <v>21629</v>
      </c>
      <c r="BC66" s="680">
        <v>21522</v>
      </c>
      <c r="BD66" s="680">
        <v>21522</v>
      </c>
      <c r="BE66" s="680">
        <v>21522</v>
      </c>
      <c r="BF66" s="680"/>
      <c r="BG66" s="680"/>
      <c r="BH66" s="680"/>
      <c r="BI66" s="680"/>
      <c r="BJ66" s="680"/>
      <c r="BK66" s="680"/>
      <c r="BL66" s="680"/>
      <c r="BM66" s="680"/>
      <c r="BN66" s="680"/>
      <c r="BO66" s="680"/>
      <c r="BP66" s="680"/>
      <c r="BQ66" s="680"/>
      <c r="BR66" s="680"/>
      <c r="BS66" s="680"/>
      <c r="BT66" s="681"/>
    </row>
    <row r="67" spans="2:73">
      <c r="B67" s="675"/>
      <c r="C67" s="675"/>
      <c r="D67" s="675"/>
      <c r="E67" s="675"/>
      <c r="F67" s="675"/>
      <c r="G67" s="675"/>
      <c r="H67" s="675"/>
      <c r="I67" s="630"/>
      <c r="J67" s="630"/>
      <c r="K67" s="619"/>
      <c r="L67" s="679"/>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1"/>
      <c r="AP67" s="619"/>
      <c r="AQ67" s="679"/>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1"/>
    </row>
    <row r="68" spans="2:73">
      <c r="B68" s="675"/>
      <c r="C68" s="675"/>
      <c r="D68" s="675"/>
      <c r="E68" s="675"/>
      <c r="F68" s="675"/>
      <c r="G68" s="675"/>
      <c r="H68" s="675"/>
      <c r="I68" s="630"/>
      <c r="J68" s="630"/>
      <c r="K68" s="619"/>
      <c r="L68" s="679"/>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1"/>
      <c r="AP68" s="619"/>
      <c r="AQ68" s="679"/>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1"/>
    </row>
    <row r="69" spans="2:73">
      <c r="B69" s="675"/>
      <c r="C69" s="675"/>
      <c r="D69" s="675"/>
      <c r="E69" s="675"/>
      <c r="F69" s="675"/>
      <c r="G69" s="675"/>
      <c r="H69" s="675"/>
      <c r="I69" s="630"/>
      <c r="J69" s="630"/>
      <c r="K69" s="619"/>
      <c r="L69" s="679"/>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1"/>
      <c r="AP69" s="619"/>
      <c r="AQ69" s="679"/>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1"/>
    </row>
    <row r="70" spans="2:73">
      <c r="B70" s="675"/>
      <c r="C70" s="675"/>
      <c r="D70" s="675"/>
      <c r="E70" s="675"/>
      <c r="F70" s="675"/>
      <c r="G70" s="675"/>
      <c r="H70" s="675"/>
      <c r="I70" s="630"/>
      <c r="J70" s="630"/>
      <c r="K70" s="619"/>
      <c r="L70" s="679"/>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1"/>
      <c r="AP70" s="619"/>
      <c r="AQ70" s="679"/>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1"/>
    </row>
    <row r="71" spans="2:73">
      <c r="B71" s="675"/>
      <c r="C71" s="675"/>
      <c r="D71" s="675"/>
      <c r="E71" s="675"/>
      <c r="F71" s="675"/>
      <c r="G71" s="675"/>
      <c r="H71" s="675"/>
      <c r="I71" s="630"/>
      <c r="J71" s="630"/>
      <c r="K71" s="619"/>
      <c r="L71" s="679"/>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1"/>
      <c r="AP71" s="619"/>
      <c r="AQ71" s="682"/>
      <c r="AR71" s="683"/>
      <c r="AS71" s="683"/>
      <c r="AT71" s="683"/>
      <c r="AU71" s="683"/>
      <c r="AV71" s="683"/>
      <c r="AW71" s="683"/>
      <c r="AX71" s="683"/>
      <c r="AY71" s="683"/>
      <c r="AZ71" s="683"/>
      <c r="BA71" s="683"/>
      <c r="BB71" s="683"/>
      <c r="BC71" s="683"/>
      <c r="BD71" s="683"/>
      <c r="BE71" s="683"/>
      <c r="BF71" s="683"/>
      <c r="BG71" s="683"/>
      <c r="BH71" s="683"/>
      <c r="BI71" s="683"/>
      <c r="BJ71" s="683"/>
      <c r="BK71" s="683"/>
      <c r="BL71" s="683"/>
      <c r="BM71" s="683"/>
      <c r="BN71" s="683"/>
      <c r="BO71" s="683"/>
      <c r="BP71" s="683"/>
      <c r="BQ71" s="683"/>
      <c r="BR71" s="683"/>
      <c r="BS71" s="683"/>
      <c r="BT71" s="684"/>
    </row>
    <row r="72" spans="2:73">
      <c r="B72" s="675"/>
      <c r="C72" s="675"/>
      <c r="D72" s="675"/>
      <c r="E72" s="675"/>
      <c r="F72" s="675"/>
      <c r="G72" s="675"/>
      <c r="H72" s="675"/>
      <c r="I72" s="630"/>
      <c r="J72" s="630"/>
      <c r="K72" s="619"/>
      <c r="L72" s="679"/>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1"/>
      <c r="AP72" s="619"/>
      <c r="AQ72" s="676"/>
      <c r="AR72" s="677"/>
      <c r="AS72" s="677"/>
      <c r="AT72" s="677"/>
      <c r="AU72" s="677"/>
      <c r="AV72" s="677"/>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8"/>
    </row>
    <row r="73" spans="2:73">
      <c r="B73" s="675"/>
      <c r="C73" s="675"/>
      <c r="D73" s="675"/>
      <c r="E73" s="675"/>
      <c r="F73" s="675"/>
      <c r="G73" s="675"/>
      <c r="H73" s="675"/>
      <c r="I73" s="630"/>
      <c r="J73" s="630"/>
      <c r="K73" s="619"/>
      <c r="L73" s="679"/>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1"/>
      <c r="AP73" s="619"/>
      <c r="AQ73" s="679"/>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1"/>
    </row>
    <row r="74" spans="2:73">
      <c r="B74" s="675"/>
      <c r="C74" s="675"/>
      <c r="D74" s="675"/>
      <c r="E74" s="675"/>
      <c r="F74" s="675"/>
      <c r="G74" s="675"/>
      <c r="H74" s="675"/>
      <c r="I74" s="630"/>
      <c r="J74" s="630"/>
      <c r="K74" s="619"/>
      <c r="L74" s="679"/>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1"/>
      <c r="AP74" s="619"/>
      <c r="AQ74" s="679"/>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1"/>
    </row>
    <row r="75" spans="2:73">
      <c r="B75" s="675"/>
      <c r="C75" s="675"/>
      <c r="D75" s="675"/>
      <c r="E75" s="675"/>
      <c r="F75" s="675"/>
      <c r="G75" s="675"/>
      <c r="H75" s="675"/>
      <c r="I75" s="630"/>
      <c r="J75" s="630"/>
      <c r="K75" s="619"/>
      <c r="L75" s="679"/>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1"/>
      <c r="AP75" s="619"/>
      <c r="AQ75" s="679"/>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1"/>
    </row>
    <row r="76" spans="2:73">
      <c r="B76" s="675"/>
      <c r="C76" s="675"/>
      <c r="D76" s="675"/>
      <c r="E76" s="675"/>
      <c r="F76" s="675"/>
      <c r="G76" s="675"/>
      <c r="H76" s="675"/>
      <c r="I76" s="630"/>
      <c r="J76" s="630"/>
      <c r="K76" s="619"/>
      <c r="L76" s="679"/>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1"/>
      <c r="AP76" s="619"/>
      <c r="AQ76" s="679"/>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1"/>
    </row>
    <row r="77" spans="2:73">
      <c r="B77" s="675"/>
      <c r="C77" s="675"/>
      <c r="D77" s="675"/>
      <c r="E77" s="675"/>
      <c r="F77" s="675"/>
      <c r="G77" s="675"/>
      <c r="H77" s="675"/>
      <c r="I77" s="630"/>
      <c r="J77" s="630"/>
      <c r="K77" s="619"/>
      <c r="L77" s="679"/>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1"/>
      <c r="AP77" s="619"/>
      <c r="AQ77" s="679"/>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1"/>
    </row>
    <row r="78" spans="2:73">
      <c r="B78" s="675"/>
      <c r="C78" s="675"/>
      <c r="D78" s="675"/>
      <c r="E78" s="675"/>
      <c r="F78" s="675"/>
      <c r="G78" s="675"/>
      <c r="H78" s="675"/>
      <c r="I78" s="630"/>
      <c r="J78" s="630"/>
      <c r="K78" s="619"/>
      <c r="L78" s="679"/>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1"/>
      <c r="AP78" s="619"/>
      <c r="AQ78" s="679"/>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1"/>
    </row>
    <row r="79" spans="2:73" ht="15.75">
      <c r="B79" s="675"/>
      <c r="C79" s="675"/>
      <c r="D79" s="675"/>
      <c r="E79" s="675"/>
      <c r="F79" s="675"/>
      <c r="G79" s="675"/>
      <c r="H79" s="675"/>
      <c r="I79" s="630"/>
      <c r="J79" s="630"/>
      <c r="K79" s="619"/>
      <c r="L79" s="679"/>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1"/>
      <c r="AP79" s="619"/>
      <c r="AQ79" s="679"/>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1"/>
      <c r="BU79" s="160"/>
    </row>
    <row r="80" spans="2:73" ht="15.75">
      <c r="B80" s="675"/>
      <c r="C80" s="675"/>
      <c r="D80" s="675"/>
      <c r="E80" s="675"/>
      <c r="F80" s="675"/>
      <c r="G80" s="675"/>
      <c r="H80" s="675"/>
      <c r="I80" s="630"/>
      <c r="J80" s="630"/>
      <c r="K80" s="619"/>
      <c r="L80" s="679"/>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1"/>
      <c r="AP80" s="619"/>
      <c r="AQ80" s="679"/>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1"/>
      <c r="BU80" s="160"/>
    </row>
    <row r="81" spans="2:73">
      <c r="B81" s="675"/>
      <c r="C81" s="675"/>
      <c r="D81" s="675"/>
      <c r="E81" s="675"/>
      <c r="F81" s="675"/>
      <c r="G81" s="675"/>
      <c r="H81" s="675"/>
      <c r="I81" s="630"/>
      <c r="J81" s="630"/>
      <c r="K81" s="619"/>
      <c r="L81" s="679"/>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1"/>
      <c r="AP81" s="619"/>
      <c r="AQ81" s="679"/>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1"/>
    </row>
    <row r="82" spans="2:73" ht="15.75">
      <c r="B82" s="675"/>
      <c r="C82" s="675"/>
      <c r="D82" s="675"/>
      <c r="E82" s="675"/>
      <c r="F82" s="675"/>
      <c r="G82" s="675"/>
      <c r="H82" s="675"/>
      <c r="I82" s="630"/>
      <c r="J82" s="630"/>
      <c r="K82" s="619"/>
      <c r="L82" s="679"/>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1"/>
      <c r="AP82" s="619"/>
      <c r="AQ82" s="679"/>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1"/>
      <c r="BU82" s="160"/>
    </row>
    <row r="83" spans="2:73" ht="15.75">
      <c r="B83" s="675"/>
      <c r="C83" s="675"/>
      <c r="D83" s="675"/>
      <c r="E83" s="675"/>
      <c r="F83" s="675"/>
      <c r="G83" s="675"/>
      <c r="H83" s="675"/>
      <c r="I83" s="630"/>
      <c r="J83" s="630"/>
      <c r="K83" s="619"/>
      <c r="L83" s="679"/>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1"/>
      <c r="AP83" s="619"/>
      <c r="AQ83" s="679"/>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1"/>
      <c r="BU83" s="160"/>
    </row>
    <row r="84" spans="2:73" ht="15.75">
      <c r="B84" s="675"/>
      <c r="C84" s="675"/>
      <c r="D84" s="675"/>
      <c r="E84" s="675"/>
      <c r="F84" s="675"/>
      <c r="G84" s="675"/>
      <c r="H84" s="675"/>
      <c r="I84" s="630"/>
      <c r="J84" s="630"/>
      <c r="K84" s="619"/>
      <c r="L84" s="679"/>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1"/>
      <c r="AP84" s="619"/>
      <c r="AQ84" s="679"/>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1"/>
      <c r="BU84" s="160"/>
    </row>
    <row r="85" spans="2:73">
      <c r="B85" s="675"/>
      <c r="C85" s="675"/>
      <c r="D85" s="675"/>
      <c r="E85" s="675"/>
      <c r="F85" s="675"/>
      <c r="G85" s="675"/>
      <c r="H85" s="675"/>
      <c r="I85" s="630"/>
      <c r="J85" s="630"/>
      <c r="K85" s="619"/>
      <c r="L85" s="679"/>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1"/>
      <c r="AP85" s="619"/>
      <c r="AQ85" s="679"/>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1"/>
    </row>
    <row r="86" spans="2:73">
      <c r="B86" s="675"/>
      <c r="C86" s="675"/>
      <c r="D86" s="675"/>
      <c r="E86" s="675"/>
      <c r="F86" s="675"/>
      <c r="G86" s="675"/>
      <c r="H86" s="675"/>
      <c r="I86" s="630"/>
      <c r="J86" s="630"/>
      <c r="K86" s="619"/>
      <c r="L86" s="679"/>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1"/>
      <c r="AP86" s="619"/>
      <c r="AQ86" s="679"/>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1"/>
    </row>
    <row r="87" spans="2:73">
      <c r="B87" s="675"/>
      <c r="C87" s="675"/>
      <c r="D87" s="675"/>
      <c r="E87" s="675"/>
      <c r="F87" s="675"/>
      <c r="G87" s="675"/>
      <c r="H87" s="675"/>
      <c r="I87" s="630"/>
      <c r="J87" s="630"/>
      <c r="K87" s="619"/>
      <c r="L87" s="679"/>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1"/>
      <c r="AP87" s="619"/>
      <c r="AQ87" s="679"/>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1"/>
    </row>
    <row r="88" spans="2:73">
      <c r="B88" s="675"/>
      <c r="C88" s="675"/>
      <c r="D88" s="675"/>
      <c r="E88" s="675"/>
      <c r="F88" s="675"/>
      <c r="G88" s="675"/>
      <c r="H88" s="675"/>
      <c r="I88" s="630"/>
      <c r="J88" s="630"/>
      <c r="K88" s="619"/>
      <c r="L88" s="679"/>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1"/>
      <c r="AP88" s="619"/>
      <c r="AQ88" s="682"/>
      <c r="AR88" s="683"/>
      <c r="AS88" s="683"/>
      <c r="AT88" s="683"/>
      <c r="AU88" s="683"/>
      <c r="AV88" s="683"/>
      <c r="AW88" s="683"/>
      <c r="AX88" s="683"/>
      <c r="AY88" s="683"/>
      <c r="AZ88" s="683"/>
      <c r="BA88" s="683"/>
      <c r="BB88" s="683"/>
      <c r="BC88" s="683"/>
      <c r="BD88" s="683"/>
      <c r="BE88" s="683"/>
      <c r="BF88" s="683"/>
      <c r="BG88" s="683"/>
      <c r="BH88" s="683"/>
      <c r="BI88" s="683"/>
      <c r="BJ88" s="683"/>
      <c r="BK88" s="683"/>
      <c r="BL88" s="683"/>
      <c r="BM88" s="683"/>
      <c r="BN88" s="683"/>
      <c r="BO88" s="683"/>
      <c r="BP88" s="683"/>
      <c r="BQ88" s="683"/>
      <c r="BR88" s="683"/>
      <c r="BS88" s="683"/>
      <c r="BT88" s="684"/>
    </row>
    <row r="89" spans="2:73">
      <c r="B89" s="675"/>
      <c r="C89" s="675"/>
      <c r="D89" s="675"/>
      <c r="E89" s="675"/>
      <c r="F89" s="675"/>
      <c r="G89" s="675"/>
      <c r="H89" s="675"/>
      <c r="I89" s="630"/>
      <c r="J89" s="630"/>
      <c r="K89" s="619"/>
      <c r="L89" s="679"/>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1"/>
      <c r="AP89" s="619"/>
      <c r="AQ89" s="676"/>
      <c r="AR89" s="677"/>
      <c r="AS89" s="677"/>
      <c r="AT89" s="677"/>
      <c r="AU89" s="677"/>
      <c r="AV89" s="677"/>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8"/>
    </row>
    <row r="90" spans="2:73">
      <c r="B90" s="675"/>
      <c r="C90" s="675"/>
      <c r="D90" s="675"/>
      <c r="E90" s="675"/>
      <c r="F90" s="675"/>
      <c r="G90" s="675"/>
      <c r="H90" s="675"/>
      <c r="I90" s="630"/>
      <c r="J90" s="630"/>
      <c r="K90" s="619"/>
      <c r="L90" s="679"/>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1"/>
      <c r="AP90" s="619"/>
      <c r="AQ90" s="679"/>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1"/>
    </row>
    <row r="91" spans="2:73">
      <c r="B91" s="675"/>
      <c r="C91" s="675"/>
      <c r="D91" s="675"/>
      <c r="E91" s="675"/>
      <c r="F91" s="675"/>
      <c r="G91" s="675"/>
      <c r="H91" s="675"/>
      <c r="I91" s="630"/>
      <c r="J91" s="630"/>
      <c r="K91" s="619"/>
      <c r="L91" s="679"/>
      <c r="M91" s="680"/>
      <c r="N91" s="680"/>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1"/>
      <c r="AP91" s="619"/>
      <c r="AQ91" s="679"/>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1"/>
    </row>
    <row r="92" spans="2:73">
      <c r="B92" s="675"/>
      <c r="C92" s="675"/>
      <c r="D92" s="675"/>
      <c r="E92" s="675"/>
      <c r="F92" s="675"/>
      <c r="G92" s="675"/>
      <c r="H92" s="675"/>
      <c r="I92" s="630"/>
      <c r="J92" s="630"/>
      <c r="K92" s="619"/>
      <c r="L92" s="679"/>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1"/>
      <c r="AP92" s="619"/>
      <c r="AQ92" s="679"/>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1"/>
    </row>
    <row r="93" spans="2:73">
      <c r="B93" s="675"/>
      <c r="C93" s="675"/>
      <c r="D93" s="675"/>
      <c r="E93" s="675"/>
      <c r="F93" s="675"/>
      <c r="G93" s="675"/>
      <c r="H93" s="675"/>
      <c r="I93" s="630"/>
      <c r="J93" s="630"/>
      <c r="K93" s="619"/>
      <c r="L93" s="679"/>
      <c r="M93" s="680"/>
      <c r="N93" s="680"/>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1"/>
      <c r="AP93" s="619"/>
      <c r="AQ93" s="679"/>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1"/>
    </row>
    <row r="94" spans="2:73">
      <c r="B94" s="675"/>
      <c r="C94" s="675"/>
      <c r="D94" s="675"/>
      <c r="E94" s="675"/>
      <c r="F94" s="675"/>
      <c r="G94" s="675"/>
      <c r="H94" s="675"/>
      <c r="I94" s="630"/>
      <c r="J94" s="630"/>
      <c r="K94" s="619"/>
      <c r="L94" s="679"/>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1"/>
      <c r="AP94" s="619"/>
      <c r="AQ94" s="679"/>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1"/>
    </row>
    <row r="95" spans="2:73">
      <c r="B95" s="675"/>
      <c r="C95" s="675"/>
      <c r="D95" s="675"/>
      <c r="E95" s="675"/>
      <c r="F95" s="675"/>
      <c r="G95" s="675"/>
      <c r="H95" s="675"/>
      <c r="I95" s="630"/>
      <c r="J95" s="630"/>
      <c r="K95" s="619"/>
      <c r="L95" s="679"/>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1"/>
      <c r="AP95" s="619"/>
      <c r="AQ95" s="679"/>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1"/>
    </row>
    <row r="96" spans="2:73">
      <c r="B96" s="675"/>
      <c r="C96" s="675"/>
      <c r="D96" s="675"/>
      <c r="E96" s="675"/>
      <c r="F96" s="675"/>
      <c r="G96" s="675"/>
      <c r="H96" s="675"/>
      <c r="I96" s="630"/>
      <c r="J96" s="630"/>
      <c r="K96" s="619"/>
      <c r="L96" s="679"/>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1"/>
      <c r="AP96" s="619"/>
      <c r="AQ96" s="679"/>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1"/>
    </row>
    <row r="97" spans="2:73">
      <c r="B97" s="675"/>
      <c r="C97" s="675"/>
      <c r="D97" s="675"/>
      <c r="E97" s="675"/>
      <c r="F97" s="675"/>
      <c r="G97" s="675"/>
      <c r="H97" s="675"/>
      <c r="I97" s="630"/>
      <c r="J97" s="630"/>
      <c r="K97" s="619"/>
      <c r="L97" s="679"/>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1"/>
      <c r="AP97" s="619"/>
      <c r="AQ97" s="679"/>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1"/>
    </row>
    <row r="98" spans="2:73" ht="15.75">
      <c r="B98" s="675"/>
      <c r="C98" s="675"/>
      <c r="D98" s="675"/>
      <c r="E98" s="675"/>
      <c r="F98" s="675"/>
      <c r="G98" s="675"/>
      <c r="H98" s="675"/>
      <c r="I98" s="630"/>
      <c r="J98" s="630"/>
      <c r="K98" s="619"/>
      <c r="L98" s="679"/>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1"/>
      <c r="AP98" s="619"/>
      <c r="AQ98" s="679"/>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1"/>
      <c r="BU98" s="160"/>
    </row>
    <row r="99" spans="2:73" ht="15.75">
      <c r="B99" s="675"/>
      <c r="C99" s="675"/>
      <c r="D99" s="675"/>
      <c r="E99" s="675"/>
      <c r="F99" s="675"/>
      <c r="G99" s="675"/>
      <c r="H99" s="675"/>
      <c r="I99" s="630"/>
      <c r="J99" s="630"/>
      <c r="K99" s="619"/>
      <c r="L99" s="679"/>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1"/>
      <c r="AP99" s="619"/>
      <c r="AQ99" s="679"/>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1"/>
      <c r="BU99" s="160"/>
    </row>
    <row r="100" spans="2:73" ht="15.75">
      <c r="B100" s="675"/>
      <c r="C100" s="675"/>
      <c r="D100" s="675"/>
      <c r="E100" s="675"/>
      <c r="F100" s="675"/>
      <c r="G100" s="675"/>
      <c r="H100" s="675"/>
      <c r="I100" s="630"/>
      <c r="J100" s="630"/>
      <c r="K100" s="619"/>
      <c r="L100" s="679"/>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1"/>
      <c r="AP100" s="619"/>
      <c r="AQ100" s="679"/>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1"/>
      <c r="BU100" s="160"/>
    </row>
    <row r="101" spans="2:73">
      <c r="B101" s="675"/>
      <c r="C101" s="675"/>
      <c r="D101" s="675"/>
      <c r="E101" s="675"/>
      <c r="F101" s="675"/>
      <c r="G101" s="675"/>
      <c r="H101" s="675"/>
      <c r="I101" s="630"/>
      <c r="J101" s="630"/>
      <c r="K101" s="619"/>
      <c r="L101" s="679"/>
      <c r="M101" s="680"/>
      <c r="N101" s="680"/>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1"/>
      <c r="AP101" s="619"/>
      <c r="AQ101" s="679"/>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1"/>
    </row>
    <row r="102" spans="2:73" ht="15.75">
      <c r="B102" s="675"/>
      <c r="C102" s="675"/>
      <c r="D102" s="675"/>
      <c r="E102" s="675"/>
      <c r="F102" s="675"/>
      <c r="G102" s="675"/>
      <c r="H102" s="675"/>
      <c r="I102" s="630"/>
      <c r="J102" s="630"/>
      <c r="K102" s="619"/>
      <c r="L102" s="679"/>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1"/>
      <c r="AP102" s="619"/>
      <c r="AQ102" s="679"/>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1"/>
      <c r="BU102" s="160"/>
    </row>
    <row r="103" spans="2:73" ht="15.75">
      <c r="B103" s="675"/>
      <c r="C103" s="675"/>
      <c r="D103" s="675"/>
      <c r="E103" s="675"/>
      <c r="F103" s="675"/>
      <c r="G103" s="675"/>
      <c r="H103" s="675"/>
      <c r="I103" s="630"/>
      <c r="J103" s="630"/>
      <c r="K103" s="619"/>
      <c r="L103" s="679"/>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1"/>
      <c r="AP103" s="619"/>
      <c r="AQ103" s="679"/>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1"/>
      <c r="BU103" s="160"/>
    </row>
    <row r="104" spans="2:73" ht="15.75">
      <c r="B104" s="675"/>
      <c r="C104" s="675"/>
      <c r="D104" s="675"/>
      <c r="E104" s="675"/>
      <c r="F104" s="675"/>
      <c r="G104" s="675"/>
      <c r="H104" s="675"/>
      <c r="I104" s="630"/>
      <c r="J104" s="630"/>
      <c r="K104" s="619"/>
      <c r="L104" s="679"/>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1"/>
      <c r="AP104" s="619"/>
      <c r="AQ104" s="679"/>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1"/>
      <c r="BU104" s="160"/>
    </row>
    <row r="105" spans="2:73" ht="15.75">
      <c r="B105" s="675"/>
      <c r="C105" s="675"/>
      <c r="D105" s="675"/>
      <c r="E105" s="675"/>
      <c r="F105" s="675"/>
      <c r="G105" s="675"/>
      <c r="H105" s="675"/>
      <c r="I105" s="630"/>
      <c r="J105" s="630"/>
      <c r="K105" s="619"/>
      <c r="L105" s="679"/>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1"/>
      <c r="AP105" s="619"/>
      <c r="AQ105" s="679"/>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1"/>
      <c r="BU105" s="160"/>
    </row>
    <row r="106" spans="2:73" ht="15.75">
      <c r="B106" s="675"/>
      <c r="C106" s="675"/>
      <c r="D106" s="675"/>
      <c r="E106" s="675"/>
      <c r="F106" s="675"/>
      <c r="G106" s="675"/>
      <c r="H106" s="675"/>
      <c r="I106" s="630"/>
      <c r="J106" s="630"/>
      <c r="K106" s="619"/>
      <c r="L106" s="679"/>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1"/>
      <c r="AP106" s="619"/>
      <c r="AQ106" s="679"/>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1"/>
      <c r="BU106" s="160"/>
    </row>
    <row r="107" spans="2:73" ht="15.75">
      <c r="B107" s="675"/>
      <c r="C107" s="675"/>
      <c r="D107" s="675"/>
      <c r="E107" s="675"/>
      <c r="F107" s="675"/>
      <c r="G107" s="675"/>
      <c r="H107" s="675"/>
      <c r="I107" s="630"/>
      <c r="J107" s="630"/>
      <c r="K107" s="619"/>
      <c r="L107" s="679"/>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1"/>
      <c r="AP107" s="619"/>
      <c r="AQ107" s="682"/>
      <c r="AR107" s="683"/>
      <c r="AS107" s="683"/>
      <c r="AT107" s="683"/>
      <c r="AU107" s="683"/>
      <c r="AV107" s="683"/>
      <c r="AW107" s="683"/>
      <c r="AX107" s="683"/>
      <c r="AY107" s="683"/>
      <c r="AZ107" s="683"/>
      <c r="BA107" s="683"/>
      <c r="BB107" s="683"/>
      <c r="BC107" s="683"/>
      <c r="BD107" s="683"/>
      <c r="BE107" s="683"/>
      <c r="BF107" s="683"/>
      <c r="BG107" s="683"/>
      <c r="BH107" s="683"/>
      <c r="BI107" s="683"/>
      <c r="BJ107" s="683"/>
      <c r="BK107" s="683"/>
      <c r="BL107" s="683"/>
      <c r="BM107" s="683"/>
      <c r="BN107" s="683"/>
      <c r="BO107" s="683"/>
      <c r="BP107" s="683"/>
      <c r="BQ107" s="683"/>
      <c r="BR107" s="683"/>
      <c r="BS107" s="683"/>
      <c r="BT107" s="684"/>
      <c r="BU107" s="160"/>
    </row>
    <row r="108" spans="2:73" ht="15.75">
      <c r="B108" s="675"/>
      <c r="C108" s="675"/>
      <c r="D108" s="675"/>
      <c r="E108" s="675"/>
      <c r="F108" s="675"/>
      <c r="G108" s="675"/>
      <c r="H108" s="675"/>
      <c r="I108" s="630"/>
      <c r="J108" s="630"/>
      <c r="K108" s="619"/>
      <c r="L108" s="679"/>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1"/>
      <c r="AP108" s="619"/>
      <c r="AQ108" s="676"/>
      <c r="AR108" s="677"/>
      <c r="AS108" s="677"/>
      <c r="AT108" s="677"/>
      <c r="AU108" s="677"/>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8"/>
      <c r="BU108" s="160"/>
    </row>
    <row r="109" spans="2:73" ht="15.75">
      <c r="B109" s="675"/>
      <c r="C109" s="675"/>
      <c r="D109" s="675"/>
      <c r="E109" s="675"/>
      <c r="F109" s="675"/>
      <c r="G109" s="675"/>
      <c r="H109" s="675"/>
      <c r="I109" s="630"/>
      <c r="J109" s="630"/>
      <c r="K109" s="619"/>
      <c r="L109" s="679"/>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1"/>
      <c r="AP109" s="619"/>
      <c r="AQ109" s="679"/>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1"/>
      <c r="BU109" s="160"/>
    </row>
    <row r="110" spans="2:73" ht="15.75">
      <c r="B110" s="675"/>
      <c r="C110" s="675"/>
      <c r="D110" s="675"/>
      <c r="E110" s="675"/>
      <c r="F110" s="675"/>
      <c r="G110" s="675"/>
      <c r="H110" s="675"/>
      <c r="I110" s="630"/>
      <c r="J110" s="630"/>
      <c r="K110" s="619"/>
      <c r="L110" s="679"/>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1"/>
      <c r="AP110" s="619"/>
      <c r="AQ110" s="679"/>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1"/>
      <c r="BU110" s="160"/>
    </row>
    <row r="111" spans="2:73" ht="15.75">
      <c r="B111" s="675"/>
      <c r="C111" s="675"/>
      <c r="D111" s="675"/>
      <c r="E111" s="675"/>
      <c r="F111" s="675"/>
      <c r="G111" s="675"/>
      <c r="H111" s="675"/>
      <c r="I111" s="630"/>
      <c r="J111" s="630"/>
      <c r="K111" s="619"/>
      <c r="L111" s="679"/>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1"/>
      <c r="AP111" s="619"/>
      <c r="AQ111" s="679"/>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1"/>
      <c r="BU111" s="160"/>
    </row>
    <row r="112" spans="2:73">
      <c r="B112" s="675"/>
      <c r="C112" s="675"/>
      <c r="D112" s="675"/>
      <c r="E112" s="675"/>
      <c r="F112" s="675"/>
      <c r="G112" s="675"/>
      <c r="H112" s="675"/>
      <c r="I112" s="630"/>
      <c r="J112" s="630"/>
      <c r="K112" s="619"/>
      <c r="L112" s="679"/>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1"/>
      <c r="AP112" s="619"/>
      <c r="AQ112" s="679"/>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1"/>
    </row>
    <row r="113" spans="2:73">
      <c r="B113" s="675"/>
      <c r="C113" s="675"/>
      <c r="D113" s="675"/>
      <c r="E113" s="675"/>
      <c r="F113" s="675"/>
      <c r="G113" s="675"/>
      <c r="H113" s="675"/>
      <c r="I113" s="630"/>
      <c r="J113" s="630"/>
      <c r="K113" s="619"/>
      <c r="L113" s="679"/>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1"/>
      <c r="AP113" s="619"/>
      <c r="AQ113" s="679"/>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1"/>
    </row>
    <row r="114" spans="2:73">
      <c r="B114" s="675"/>
      <c r="C114" s="675"/>
      <c r="D114" s="675"/>
      <c r="E114" s="675"/>
      <c r="F114" s="675"/>
      <c r="G114" s="675"/>
      <c r="H114" s="675"/>
      <c r="I114" s="630"/>
      <c r="J114" s="630"/>
      <c r="K114" s="619"/>
      <c r="L114" s="679"/>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1"/>
      <c r="AP114" s="619"/>
      <c r="AQ114" s="679"/>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1"/>
    </row>
    <row r="115" spans="2:73" ht="15.75">
      <c r="B115" s="675"/>
      <c r="C115" s="675"/>
      <c r="D115" s="675"/>
      <c r="E115" s="675"/>
      <c r="F115" s="675"/>
      <c r="G115" s="675"/>
      <c r="H115" s="675"/>
      <c r="I115" s="630"/>
      <c r="J115" s="630"/>
      <c r="K115" s="619"/>
      <c r="L115" s="679"/>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1"/>
      <c r="AP115" s="619"/>
      <c r="AQ115" s="679"/>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1"/>
      <c r="BU115" s="160"/>
    </row>
    <row r="116" spans="2:73" ht="15.75">
      <c r="B116" s="675"/>
      <c r="C116" s="675"/>
      <c r="D116" s="675"/>
      <c r="E116" s="675"/>
      <c r="F116" s="675"/>
      <c r="G116" s="675"/>
      <c r="H116" s="675"/>
      <c r="I116" s="630"/>
      <c r="J116" s="630"/>
      <c r="K116" s="619"/>
      <c r="L116" s="679"/>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1"/>
      <c r="AP116" s="619"/>
      <c r="AQ116" s="679"/>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1"/>
      <c r="BU116" s="160"/>
    </row>
    <row r="117" spans="2:73" ht="15.75">
      <c r="B117" s="675"/>
      <c r="C117" s="675"/>
      <c r="D117" s="675"/>
      <c r="E117" s="675"/>
      <c r="F117" s="675"/>
      <c r="G117" s="675"/>
      <c r="H117" s="675"/>
      <c r="I117" s="630"/>
      <c r="J117" s="630"/>
      <c r="K117" s="619"/>
      <c r="L117" s="679"/>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1"/>
      <c r="AP117" s="619"/>
      <c r="AQ117" s="679"/>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1"/>
      <c r="BU117" s="160"/>
    </row>
    <row r="118" spans="2:73" ht="15.75">
      <c r="B118" s="675"/>
      <c r="C118" s="675"/>
      <c r="D118" s="675"/>
      <c r="E118" s="675"/>
      <c r="F118" s="675"/>
      <c r="G118" s="675"/>
      <c r="H118" s="675"/>
      <c r="I118" s="630"/>
      <c r="J118" s="630"/>
      <c r="K118" s="619"/>
      <c r="L118" s="679"/>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1"/>
      <c r="AP118" s="619"/>
      <c r="AQ118" s="679"/>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1"/>
      <c r="BU118" s="160"/>
    </row>
    <row r="119" spans="2:73" ht="15.75">
      <c r="B119" s="675"/>
      <c r="C119" s="675"/>
      <c r="D119" s="675"/>
      <c r="E119" s="675"/>
      <c r="F119" s="675"/>
      <c r="G119" s="675"/>
      <c r="H119" s="675"/>
      <c r="I119" s="630"/>
      <c r="J119" s="630"/>
      <c r="K119" s="619"/>
      <c r="L119" s="679"/>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1"/>
      <c r="AP119" s="619"/>
      <c r="AQ119" s="679"/>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1"/>
      <c r="BU119" s="160"/>
    </row>
    <row r="120" spans="2:73">
      <c r="B120" s="675"/>
      <c r="C120" s="675"/>
      <c r="D120" s="675"/>
      <c r="E120" s="675"/>
      <c r="F120" s="675"/>
      <c r="G120" s="675"/>
      <c r="H120" s="675"/>
      <c r="I120" s="630"/>
      <c r="J120" s="630"/>
      <c r="K120" s="619"/>
      <c r="L120" s="679"/>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1"/>
      <c r="AP120" s="619"/>
      <c r="AQ120" s="679"/>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1"/>
    </row>
    <row r="121" spans="2:73" ht="15.75">
      <c r="B121" s="675"/>
      <c r="C121" s="675"/>
      <c r="D121" s="675"/>
      <c r="E121" s="675"/>
      <c r="F121" s="675"/>
      <c r="G121" s="675"/>
      <c r="H121" s="675"/>
      <c r="I121" s="630"/>
      <c r="J121" s="630"/>
      <c r="K121" s="619"/>
      <c r="L121" s="679"/>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1"/>
      <c r="AP121" s="619"/>
      <c r="AQ121" s="679"/>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1"/>
      <c r="BU121" s="160"/>
    </row>
    <row r="122" spans="2:73" ht="15.75">
      <c r="B122" s="675"/>
      <c r="C122" s="675"/>
      <c r="D122" s="675"/>
      <c r="E122" s="675"/>
      <c r="F122" s="675"/>
      <c r="G122" s="675"/>
      <c r="H122" s="675"/>
      <c r="I122" s="630"/>
      <c r="J122" s="630"/>
      <c r="K122" s="619"/>
      <c r="L122" s="682"/>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4"/>
      <c r="AP122" s="619"/>
      <c r="AQ122" s="682"/>
      <c r="AR122" s="683"/>
      <c r="AS122" s="683"/>
      <c r="AT122" s="683"/>
      <c r="AU122" s="683"/>
      <c r="AV122" s="683"/>
      <c r="AW122" s="683"/>
      <c r="AX122" s="683"/>
      <c r="AY122" s="683"/>
      <c r="AZ122" s="683"/>
      <c r="BA122" s="683"/>
      <c r="BB122" s="683"/>
      <c r="BC122" s="683"/>
      <c r="BD122" s="683"/>
      <c r="BE122" s="683"/>
      <c r="BF122" s="683"/>
      <c r="BG122" s="683"/>
      <c r="BH122" s="683"/>
      <c r="BI122" s="683"/>
      <c r="BJ122" s="683"/>
      <c r="BK122" s="683"/>
      <c r="BL122" s="683"/>
      <c r="BM122" s="683"/>
      <c r="BN122" s="683"/>
      <c r="BO122" s="683"/>
      <c r="BP122" s="683"/>
      <c r="BQ122" s="683"/>
      <c r="BR122" s="683"/>
      <c r="BS122" s="683"/>
      <c r="BT122" s="684"/>
      <c r="BU122" s="160"/>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BC620"/>
  <sheetViews>
    <sheetView zoomScale="90" zoomScaleNormal="90" workbookViewId="0">
      <selection activeCell="A5" sqref="A5"/>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7.710937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10" style="12" bestFit="1" customWidth="1"/>
    <col min="16" max="16" width="9.85546875" style="12" customWidth="1"/>
    <col min="17" max="16384" width="9" style="12"/>
  </cols>
  <sheetData>
    <row r="12" spans="1:17" ht="24" customHeight="1" thickBot="1"/>
    <row r="13" spans="1:17" s="9" customFormat="1" ht="23.45" customHeight="1" thickBot="1">
      <c r="A13" s="577"/>
      <c r="B13" s="577" t="s">
        <v>170</v>
      </c>
      <c r="D13" s="124" t="s">
        <v>174</v>
      </c>
      <c r="E13" s="728"/>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500</v>
      </c>
    </row>
    <row r="16" spans="1:17" ht="15.75">
      <c r="B16" s="577"/>
    </row>
    <row r="17" spans="2:55" s="654" customFormat="1" ht="20.45" customHeight="1">
      <c r="B17" s="652" t="s">
        <v>644</v>
      </c>
      <c r="C17" s="653"/>
      <c r="D17" s="653"/>
      <c r="E17" s="653"/>
      <c r="F17" s="653"/>
      <c r="G17" s="653"/>
      <c r="H17" s="653"/>
      <c r="I17" s="653"/>
      <c r="J17" s="653"/>
      <c r="K17" s="653"/>
      <c r="L17" s="653"/>
      <c r="M17" s="653"/>
      <c r="N17" s="653"/>
      <c r="O17" s="653"/>
      <c r="P17" s="653"/>
      <c r="Q17" s="653"/>
      <c r="R17" s="653"/>
      <c r="S17" s="653"/>
      <c r="T17" s="653"/>
      <c r="U17" s="653"/>
    </row>
    <row r="18" spans="2:55" ht="60" customHeight="1">
      <c r="B18" s="965" t="s">
        <v>680</v>
      </c>
      <c r="C18" s="965"/>
      <c r="D18" s="965"/>
      <c r="E18" s="965"/>
      <c r="F18" s="965"/>
      <c r="G18" s="965"/>
      <c r="H18" s="965"/>
      <c r="I18" s="965"/>
      <c r="J18" s="965"/>
      <c r="K18" s="965"/>
      <c r="L18" s="965"/>
      <c r="M18" s="965"/>
      <c r="N18" s="965"/>
      <c r="O18" s="965"/>
      <c r="P18" s="965"/>
      <c r="Q18" s="965"/>
      <c r="R18" s="965"/>
      <c r="S18" s="965"/>
      <c r="T18" s="965"/>
      <c r="U18" s="965"/>
    </row>
    <row r="21" spans="2:55" ht="21">
      <c r="B21" s="726" t="s">
        <v>679</v>
      </c>
    </row>
    <row r="23" spans="2:55" ht="21">
      <c r="B23" s="726" t="s">
        <v>986</v>
      </c>
      <c r="C23" s="727"/>
      <c r="E23" s="727"/>
      <c r="F23" s="727"/>
      <c r="H23" s="726" t="s">
        <v>985</v>
      </c>
    </row>
    <row r="24" spans="2:55" ht="18.75" customHeight="1">
      <c r="B24" s="964" t="s">
        <v>659</v>
      </c>
      <c r="C24" s="964"/>
      <c r="D24" s="964"/>
      <c r="E24" s="964"/>
      <c r="F24" s="964"/>
      <c r="H24" s="12" t="s">
        <v>667</v>
      </c>
      <c r="M24" s="12" t="s">
        <v>668</v>
      </c>
    </row>
    <row r="25" spans="2:55" ht="45">
      <c r="B25" s="723" t="s">
        <v>62</v>
      </c>
      <c r="C25" s="723" t="s">
        <v>660</v>
      </c>
      <c r="D25" s="723" t="s">
        <v>661</v>
      </c>
      <c r="E25" s="723" t="s">
        <v>663</v>
      </c>
      <c r="F25" s="723" t="s">
        <v>662</v>
      </c>
      <c r="H25" s="723" t="s">
        <v>664</v>
      </c>
      <c r="I25" s="723" t="s">
        <v>665</v>
      </c>
      <c r="J25" s="723" t="s">
        <v>666</v>
      </c>
      <c r="K25" s="723" t="s">
        <v>660</v>
      </c>
      <c r="M25" s="723" t="s">
        <v>664</v>
      </c>
      <c r="N25" s="723" t="s">
        <v>665</v>
      </c>
      <c r="O25" s="723" t="s">
        <v>666</v>
      </c>
      <c r="P25" s="723" t="s">
        <v>660</v>
      </c>
      <c r="X25" s="12" t="s">
        <v>993</v>
      </c>
      <c r="AB25" s="12" t="s">
        <v>994</v>
      </c>
      <c r="AC25" s="12" t="s">
        <v>995</v>
      </c>
    </row>
    <row r="26" spans="2:55" ht="18">
      <c r="B26" s="730"/>
      <c r="C26" s="730" t="s">
        <v>669</v>
      </c>
      <c r="D26" s="730" t="s">
        <v>670</v>
      </c>
      <c r="E26" s="730" t="s">
        <v>671</v>
      </c>
      <c r="F26" s="730" t="s">
        <v>672</v>
      </c>
      <c r="H26" s="730"/>
      <c r="I26" s="730" t="s">
        <v>673</v>
      </c>
      <c r="J26" s="730" t="s">
        <v>674</v>
      </c>
      <c r="K26" s="730" t="s">
        <v>675</v>
      </c>
      <c r="M26" s="730"/>
      <c r="N26" s="730" t="s">
        <v>676</v>
      </c>
      <c r="O26" s="730" t="s">
        <v>677</v>
      </c>
      <c r="P26" s="730" t="s">
        <v>678</v>
      </c>
      <c r="AB26" s="966">
        <v>2017</v>
      </c>
      <c r="AC26" s="966"/>
      <c r="AD26" s="966"/>
      <c r="AE26" s="966"/>
      <c r="AF26" s="966"/>
      <c r="AG26" s="966"/>
      <c r="AH26" s="966"/>
      <c r="AI26" s="966"/>
      <c r="AJ26" s="966"/>
      <c r="AK26" s="966"/>
      <c r="AL26" s="966"/>
      <c r="AM26" s="966"/>
      <c r="AN26" s="8" t="s">
        <v>996</v>
      </c>
      <c r="AQ26" s="12" t="s">
        <v>1036</v>
      </c>
    </row>
    <row r="27" spans="2:55" ht="27" customHeight="1" thickBot="1">
      <c r="B27" s="725">
        <v>42736</v>
      </c>
      <c r="C27" s="731">
        <f>K27</f>
        <v>180.054</v>
      </c>
      <c r="D27" s="876">
        <f>85.2%</f>
        <v>0.85199999999999998</v>
      </c>
      <c r="E27" s="724">
        <v>12</v>
      </c>
      <c r="F27" s="871">
        <f>C27*E27*D27</f>
        <v>1840.8720960000001</v>
      </c>
      <c r="H27" s="724" t="s">
        <v>1035</v>
      </c>
      <c r="I27" s="870">
        <f>AQ161</f>
        <v>180.054</v>
      </c>
      <c r="J27" s="724">
        <v>1</v>
      </c>
      <c r="K27" s="724">
        <f>I27*J27</f>
        <v>180.054</v>
      </c>
      <c r="M27" s="724" t="s">
        <v>1037</v>
      </c>
      <c r="N27" s="724"/>
      <c r="O27" s="724">
        <f>AB161</f>
        <v>1410</v>
      </c>
      <c r="P27" s="724">
        <f>N27*O27</f>
        <v>0</v>
      </c>
      <c r="X27" s="866" t="s">
        <v>997</v>
      </c>
      <c r="Y27" s="866" t="s">
        <v>998</v>
      </c>
      <c r="Z27" s="867" t="s">
        <v>999</v>
      </c>
      <c r="AA27" s="867" t="s">
        <v>1000</v>
      </c>
      <c r="AB27" s="866">
        <v>1</v>
      </c>
      <c r="AC27" s="866">
        <v>2</v>
      </c>
      <c r="AD27" s="866">
        <v>3</v>
      </c>
      <c r="AE27" s="866">
        <v>4</v>
      </c>
      <c r="AF27" s="866">
        <v>5</v>
      </c>
      <c r="AG27" s="866">
        <v>6</v>
      </c>
      <c r="AH27" s="866">
        <v>7</v>
      </c>
      <c r="AI27" s="866">
        <v>8</v>
      </c>
      <c r="AJ27" s="866">
        <v>9</v>
      </c>
      <c r="AK27" s="866">
        <v>10</v>
      </c>
      <c r="AL27" s="866">
        <v>11</v>
      </c>
      <c r="AM27" s="866">
        <v>12</v>
      </c>
      <c r="AN27" s="869"/>
      <c r="AO27" s="867" t="s">
        <v>1001</v>
      </c>
      <c r="AP27" s="867" t="s">
        <v>1002</v>
      </c>
      <c r="AQ27" s="867" t="s">
        <v>1037</v>
      </c>
      <c r="AR27" s="867" t="s">
        <v>1038</v>
      </c>
      <c r="AS27" s="867" t="s">
        <v>1039</v>
      </c>
      <c r="AT27" s="867" t="s">
        <v>1040</v>
      </c>
      <c r="AU27" s="867" t="s">
        <v>1041</v>
      </c>
      <c r="AV27" s="867" t="s">
        <v>1042</v>
      </c>
      <c r="AW27" s="867" t="s">
        <v>1043</v>
      </c>
      <c r="AX27" s="867" t="s">
        <v>1044</v>
      </c>
      <c r="AY27" s="867" t="s">
        <v>1045</v>
      </c>
      <c r="AZ27" s="867" t="s">
        <v>1046</v>
      </c>
      <c r="BA27" s="867" t="s">
        <v>1047</v>
      </c>
      <c r="BB27" s="867" t="s">
        <v>1048</v>
      </c>
      <c r="BC27" s="868" t="s">
        <v>26</v>
      </c>
    </row>
    <row r="28" spans="2:55" ht="15.75" customHeight="1">
      <c r="B28" s="725">
        <v>42767</v>
      </c>
      <c r="C28" s="731">
        <f t="shared" ref="C28:C38" si="0">K28</f>
        <v>155.49449999999999</v>
      </c>
      <c r="D28" s="876">
        <f t="shared" ref="D28:D38" si="1">85.2%</f>
        <v>0.85199999999999998</v>
      </c>
      <c r="E28" s="724">
        <v>11</v>
      </c>
      <c r="F28" s="871">
        <f t="shared" ref="F28:F38" si="2">C28*E28*D28</f>
        <v>1457.2944539999999</v>
      </c>
      <c r="H28" s="724" t="s">
        <v>1035</v>
      </c>
      <c r="I28" s="870">
        <f>AR161</f>
        <v>155.49449999999999</v>
      </c>
      <c r="J28" s="724">
        <v>1</v>
      </c>
      <c r="K28" s="724">
        <f t="shared" ref="K28:K38" si="3">I28*J28</f>
        <v>155.49449999999999</v>
      </c>
      <c r="M28" s="724" t="s">
        <v>1049</v>
      </c>
      <c r="N28" s="724"/>
      <c r="O28" s="724">
        <f>AC161</f>
        <v>1334</v>
      </c>
      <c r="P28" s="724"/>
      <c r="X28" s="12" t="s">
        <v>1003</v>
      </c>
      <c r="Y28" s="12" t="s">
        <v>1004</v>
      </c>
      <c r="Z28" s="12">
        <v>100</v>
      </c>
      <c r="AA28" s="12">
        <v>123</v>
      </c>
      <c r="AB28" s="12">
        <v>1</v>
      </c>
      <c r="AE28" s="12">
        <v>9</v>
      </c>
      <c r="AF28" s="12">
        <v>10</v>
      </c>
      <c r="AH28" s="12">
        <v>4</v>
      </c>
      <c r="AJ28" s="12">
        <v>2</v>
      </c>
      <c r="AM28" s="12">
        <v>9</v>
      </c>
      <c r="AN28" s="8">
        <v>35</v>
      </c>
      <c r="AO28" s="12">
        <f>(AA28-Z28)/1000</f>
        <v>2.3E-2</v>
      </c>
      <c r="AP28" s="862">
        <f>AN28*AO28</f>
        <v>0.80499999999999994</v>
      </c>
      <c r="AQ28" s="12">
        <f>$AO28*AB28</f>
        <v>2.3E-2</v>
      </c>
      <c r="AR28" s="12">
        <f>$AO28*AC28</f>
        <v>0</v>
      </c>
      <c r="AS28" s="12">
        <f t="shared" ref="AS28:BB29" si="4">$AO28*AD28</f>
        <v>0</v>
      </c>
      <c r="AT28" s="12">
        <f t="shared" si="4"/>
        <v>0.20699999999999999</v>
      </c>
      <c r="AU28" s="12">
        <f t="shared" si="4"/>
        <v>0.22999999999999998</v>
      </c>
      <c r="AV28" s="12">
        <f t="shared" si="4"/>
        <v>0</v>
      </c>
      <c r="AW28" s="12">
        <f t="shared" si="4"/>
        <v>9.1999999999999998E-2</v>
      </c>
      <c r="AX28" s="12">
        <f t="shared" si="4"/>
        <v>0</v>
      </c>
      <c r="AY28" s="12">
        <f t="shared" si="4"/>
        <v>4.5999999999999999E-2</v>
      </c>
      <c r="AZ28" s="12">
        <f t="shared" si="4"/>
        <v>0</v>
      </c>
      <c r="BA28" s="12">
        <f t="shared" si="4"/>
        <v>0</v>
      </c>
      <c r="BB28" s="12">
        <f t="shared" si="4"/>
        <v>0.20699999999999999</v>
      </c>
      <c r="BC28" s="863">
        <f>SUM(AQ28:BB28)</f>
        <v>0.80499999999999994</v>
      </c>
    </row>
    <row r="29" spans="2:55" ht="15.75" customHeight="1">
      <c r="B29" s="725">
        <v>42795</v>
      </c>
      <c r="C29" s="731">
        <f t="shared" si="0"/>
        <v>224.20850000000002</v>
      </c>
      <c r="D29" s="876">
        <f t="shared" si="1"/>
        <v>0.85199999999999998</v>
      </c>
      <c r="E29" s="724">
        <v>10</v>
      </c>
      <c r="F29" s="871">
        <f t="shared" si="2"/>
        <v>1910.2564199999999</v>
      </c>
      <c r="H29" s="724" t="s">
        <v>1035</v>
      </c>
      <c r="I29" s="870">
        <f>AS161</f>
        <v>224.20850000000002</v>
      </c>
      <c r="J29" s="724">
        <v>1</v>
      </c>
      <c r="K29" s="724">
        <f t="shared" si="3"/>
        <v>224.20850000000002</v>
      </c>
      <c r="M29" s="724" t="s">
        <v>1039</v>
      </c>
      <c r="N29" s="724"/>
      <c r="O29" s="724">
        <f>AD161</f>
        <v>1494</v>
      </c>
      <c r="P29" s="724"/>
      <c r="X29" s="12" t="s">
        <v>1003</v>
      </c>
      <c r="Y29" s="12" t="s">
        <v>1005</v>
      </c>
      <c r="Z29" s="12">
        <v>100</v>
      </c>
      <c r="AA29" s="12">
        <v>190</v>
      </c>
      <c r="AE29" s="12">
        <v>2</v>
      </c>
      <c r="AG29" s="12">
        <v>6</v>
      </c>
      <c r="AH29" s="12">
        <v>69</v>
      </c>
      <c r="AI29" s="12">
        <v>13</v>
      </c>
      <c r="AL29" s="12">
        <v>24</v>
      </c>
      <c r="AM29" s="12">
        <v>3</v>
      </c>
      <c r="AN29" s="8">
        <v>117</v>
      </c>
      <c r="AO29" s="12">
        <f t="shared" ref="AO29:AO92" si="5">(AA29-Z29)/1000</f>
        <v>0.09</v>
      </c>
      <c r="AP29" s="862">
        <f t="shared" ref="AP29:AP92" si="6">AN29*AO29</f>
        <v>10.53</v>
      </c>
      <c r="AQ29" s="12">
        <f>$AO29*AB29</f>
        <v>0</v>
      </c>
      <c r="AR29" s="12">
        <f t="shared" ref="AR29" si="7">$AO29*AC29</f>
        <v>0</v>
      </c>
      <c r="AS29" s="12">
        <f t="shared" si="4"/>
        <v>0</v>
      </c>
      <c r="AT29" s="12">
        <f t="shared" si="4"/>
        <v>0.18</v>
      </c>
      <c r="AU29" s="12">
        <f t="shared" si="4"/>
        <v>0</v>
      </c>
      <c r="AV29" s="12">
        <f t="shared" si="4"/>
        <v>0.54</v>
      </c>
      <c r="AW29" s="12">
        <f t="shared" si="4"/>
        <v>6.21</v>
      </c>
      <c r="AX29" s="12">
        <f t="shared" si="4"/>
        <v>1.17</v>
      </c>
      <c r="AY29" s="12">
        <f t="shared" si="4"/>
        <v>0</v>
      </c>
      <c r="AZ29" s="12">
        <f t="shared" si="4"/>
        <v>0</v>
      </c>
      <c r="BA29" s="12">
        <f t="shared" si="4"/>
        <v>2.16</v>
      </c>
      <c r="BB29" s="12">
        <f t="shared" si="4"/>
        <v>0.27</v>
      </c>
      <c r="BC29" s="863">
        <f>SUM(AQ29:BB29)</f>
        <v>10.53</v>
      </c>
    </row>
    <row r="30" spans="2:55" ht="15.75" customHeight="1">
      <c r="B30" s="725">
        <v>42826</v>
      </c>
      <c r="C30" s="731">
        <f t="shared" si="0"/>
        <v>235.93000000000006</v>
      </c>
      <c r="D30" s="876">
        <f t="shared" si="1"/>
        <v>0.85199999999999998</v>
      </c>
      <c r="E30" s="724">
        <v>9</v>
      </c>
      <c r="F30" s="871">
        <f t="shared" si="2"/>
        <v>1809.1112400000006</v>
      </c>
      <c r="H30" s="724" t="s">
        <v>1035</v>
      </c>
      <c r="I30" s="870">
        <f>AT161</f>
        <v>235.93000000000006</v>
      </c>
      <c r="J30" s="724">
        <v>1</v>
      </c>
      <c r="K30" s="724">
        <f t="shared" si="3"/>
        <v>235.93000000000006</v>
      </c>
      <c r="M30" s="724" t="s">
        <v>1040</v>
      </c>
      <c r="N30" s="724"/>
      <c r="O30" s="724">
        <f>AE161</f>
        <v>1746</v>
      </c>
      <c r="P30" s="724"/>
      <c r="X30" s="12" t="s">
        <v>1003</v>
      </c>
      <c r="Y30" s="12" t="s">
        <v>1006</v>
      </c>
      <c r="Z30" s="12">
        <v>100</v>
      </c>
      <c r="AA30" s="12">
        <v>255</v>
      </c>
      <c r="AB30" s="12">
        <v>33</v>
      </c>
      <c r="AC30" s="12">
        <v>19</v>
      </c>
      <c r="AD30" s="12">
        <v>41</v>
      </c>
      <c r="AE30" s="12">
        <v>74</v>
      </c>
      <c r="AF30" s="12">
        <v>76</v>
      </c>
      <c r="AG30" s="12">
        <v>10</v>
      </c>
      <c r="AH30" s="12">
        <v>9</v>
      </c>
      <c r="AI30" s="12">
        <v>26</v>
      </c>
      <c r="AJ30" s="12">
        <v>23</v>
      </c>
      <c r="AK30" s="12">
        <v>13</v>
      </c>
      <c r="AL30" s="12">
        <v>1</v>
      </c>
      <c r="AM30" s="12">
        <v>28</v>
      </c>
      <c r="AN30" s="8">
        <v>353</v>
      </c>
      <c r="AO30" s="12">
        <f t="shared" si="5"/>
        <v>0.155</v>
      </c>
      <c r="AP30" s="862">
        <f t="shared" si="6"/>
        <v>54.714999999999996</v>
      </c>
      <c r="AQ30" s="12">
        <f t="shared" ref="AQ30:AQ93" si="8">$AO30*AB30</f>
        <v>5.1150000000000002</v>
      </c>
      <c r="AR30" s="12">
        <f t="shared" ref="AR30:AR93" si="9">$AO30*AC30</f>
        <v>2.9449999999999998</v>
      </c>
      <c r="AS30" s="12">
        <f t="shared" ref="AS30:AS93" si="10">$AO30*AD30</f>
        <v>6.3549999999999995</v>
      </c>
      <c r="AT30" s="12">
        <f t="shared" ref="AT30:AT93" si="11">$AO30*AE30</f>
        <v>11.47</v>
      </c>
      <c r="AU30" s="12">
        <f t="shared" ref="AU30:AU93" si="12">$AO30*AF30</f>
        <v>11.78</v>
      </c>
      <c r="AV30" s="12">
        <f t="shared" ref="AV30:AV93" si="13">$AO30*AG30</f>
        <v>1.55</v>
      </c>
      <c r="AW30" s="12">
        <f t="shared" ref="AW30:AW93" si="14">$AO30*AH30</f>
        <v>1.395</v>
      </c>
      <c r="AX30" s="12">
        <f t="shared" ref="AX30:AX93" si="15">$AO30*AI30</f>
        <v>4.03</v>
      </c>
      <c r="AY30" s="12">
        <f t="shared" ref="AY30:AY93" si="16">$AO30*AJ30</f>
        <v>3.5649999999999999</v>
      </c>
      <c r="AZ30" s="12">
        <f t="shared" ref="AZ30:AZ93" si="17">$AO30*AK30</f>
        <v>2.0150000000000001</v>
      </c>
      <c r="BA30" s="12">
        <f t="shared" ref="BA30:BA93" si="18">$AO30*AL30</f>
        <v>0.155</v>
      </c>
      <c r="BB30" s="12">
        <f t="shared" ref="BB30:BB93" si="19">$AO30*AM30</f>
        <v>4.34</v>
      </c>
      <c r="BC30" s="863">
        <f t="shared" ref="BC30:BC93" si="20">SUM(AQ30:BB30)</f>
        <v>54.715000000000003</v>
      </c>
    </row>
    <row r="31" spans="2:55" ht="15.75" customHeight="1">
      <c r="B31" s="725">
        <v>42856</v>
      </c>
      <c r="C31" s="731">
        <f t="shared" si="0"/>
        <v>205.62600000000003</v>
      </c>
      <c r="D31" s="876">
        <f t="shared" si="1"/>
        <v>0.85199999999999998</v>
      </c>
      <c r="E31" s="724">
        <v>8</v>
      </c>
      <c r="F31" s="871">
        <f t="shared" si="2"/>
        <v>1401.5468160000003</v>
      </c>
      <c r="H31" s="724" t="s">
        <v>1035</v>
      </c>
      <c r="I31" s="870">
        <f>AU161</f>
        <v>205.62600000000003</v>
      </c>
      <c r="J31" s="724">
        <v>1</v>
      </c>
      <c r="K31" s="724">
        <f t="shared" si="3"/>
        <v>205.62600000000003</v>
      </c>
      <c r="M31" s="724" t="s">
        <v>1041</v>
      </c>
      <c r="N31" s="724"/>
      <c r="O31" s="724">
        <f>AF161</f>
        <v>1541</v>
      </c>
      <c r="P31" s="724"/>
      <c r="X31" s="12" t="s">
        <v>1003</v>
      </c>
      <c r="Y31" s="12" t="s">
        <v>1007</v>
      </c>
      <c r="Z31" s="12">
        <v>100</v>
      </c>
      <c r="AA31" s="12">
        <v>320</v>
      </c>
      <c r="AB31" s="12">
        <v>67</v>
      </c>
      <c r="AC31" s="12">
        <v>27</v>
      </c>
      <c r="AD31" s="12">
        <v>87</v>
      </c>
      <c r="AE31" s="12">
        <v>116</v>
      </c>
      <c r="AF31" s="12">
        <v>74</v>
      </c>
      <c r="AG31" s="12">
        <v>59</v>
      </c>
      <c r="AH31" s="12">
        <v>52</v>
      </c>
      <c r="AI31" s="12">
        <v>75</v>
      </c>
      <c r="AJ31" s="12">
        <v>24</v>
      </c>
      <c r="AK31" s="12">
        <v>18</v>
      </c>
      <c r="AL31" s="12">
        <v>17</v>
      </c>
      <c r="AM31" s="12">
        <v>42</v>
      </c>
      <c r="AN31" s="8">
        <v>658</v>
      </c>
      <c r="AO31" s="12">
        <f t="shared" si="5"/>
        <v>0.22</v>
      </c>
      <c r="AP31" s="862">
        <f t="shared" si="6"/>
        <v>144.76</v>
      </c>
      <c r="AQ31" s="12">
        <f t="shared" si="8"/>
        <v>14.74</v>
      </c>
      <c r="AR31" s="12">
        <f t="shared" si="9"/>
        <v>5.94</v>
      </c>
      <c r="AS31" s="12">
        <f t="shared" si="10"/>
        <v>19.14</v>
      </c>
      <c r="AT31" s="12">
        <f t="shared" si="11"/>
        <v>25.52</v>
      </c>
      <c r="AU31" s="12">
        <f t="shared" si="12"/>
        <v>16.28</v>
      </c>
      <c r="AV31" s="12">
        <f t="shared" si="13"/>
        <v>12.98</v>
      </c>
      <c r="AW31" s="12">
        <f t="shared" si="14"/>
        <v>11.44</v>
      </c>
      <c r="AX31" s="12">
        <f t="shared" si="15"/>
        <v>16.5</v>
      </c>
      <c r="AY31" s="12">
        <f t="shared" si="16"/>
        <v>5.28</v>
      </c>
      <c r="AZ31" s="12">
        <f t="shared" si="17"/>
        <v>3.96</v>
      </c>
      <c r="BA31" s="12">
        <f t="shared" si="18"/>
        <v>3.74</v>
      </c>
      <c r="BB31" s="12">
        <f t="shared" si="19"/>
        <v>9.24</v>
      </c>
      <c r="BC31" s="863">
        <f t="shared" si="20"/>
        <v>144.76000000000002</v>
      </c>
    </row>
    <row r="32" spans="2:55" ht="15.75" customHeight="1">
      <c r="B32" s="725">
        <v>42887</v>
      </c>
      <c r="C32" s="731">
        <f t="shared" si="0"/>
        <v>187.38550000000001</v>
      </c>
      <c r="D32" s="876">
        <f t="shared" si="1"/>
        <v>0.85199999999999998</v>
      </c>
      <c r="E32" s="724">
        <v>7</v>
      </c>
      <c r="F32" s="871">
        <f t="shared" si="2"/>
        <v>1117.5671219999999</v>
      </c>
      <c r="H32" s="724" t="s">
        <v>1035</v>
      </c>
      <c r="I32" s="870">
        <f>AV161</f>
        <v>187.38550000000001</v>
      </c>
      <c r="J32" s="724">
        <v>1</v>
      </c>
      <c r="K32" s="724">
        <f t="shared" si="3"/>
        <v>187.38550000000001</v>
      </c>
      <c r="M32" s="724" t="s">
        <v>1042</v>
      </c>
      <c r="N32" s="724"/>
      <c r="O32" s="724">
        <f>AG161</f>
        <v>1129</v>
      </c>
      <c r="P32" s="724"/>
      <c r="X32" s="12" t="s">
        <v>1003</v>
      </c>
      <c r="Y32" s="12" t="s">
        <v>1008</v>
      </c>
      <c r="Z32" s="12">
        <v>100</v>
      </c>
      <c r="AA32" s="12">
        <v>285</v>
      </c>
      <c r="AI32" s="12">
        <v>2</v>
      </c>
      <c r="AN32" s="8">
        <v>2</v>
      </c>
      <c r="AO32" s="12">
        <f t="shared" si="5"/>
        <v>0.185</v>
      </c>
      <c r="AP32" s="862">
        <f t="shared" si="6"/>
        <v>0.37</v>
      </c>
      <c r="AQ32" s="12">
        <f t="shared" si="8"/>
        <v>0</v>
      </c>
      <c r="AR32" s="12">
        <f t="shared" si="9"/>
        <v>0</v>
      </c>
      <c r="AS32" s="12">
        <f t="shared" si="10"/>
        <v>0</v>
      </c>
      <c r="AT32" s="12">
        <f t="shared" si="11"/>
        <v>0</v>
      </c>
      <c r="AU32" s="12">
        <f t="shared" si="12"/>
        <v>0</v>
      </c>
      <c r="AV32" s="12">
        <f t="shared" si="13"/>
        <v>0</v>
      </c>
      <c r="AW32" s="12">
        <f t="shared" si="14"/>
        <v>0</v>
      </c>
      <c r="AX32" s="12">
        <f t="shared" si="15"/>
        <v>0.37</v>
      </c>
      <c r="AY32" s="12">
        <f t="shared" si="16"/>
        <v>0</v>
      </c>
      <c r="AZ32" s="12">
        <f t="shared" si="17"/>
        <v>0</v>
      </c>
      <c r="BA32" s="12">
        <f t="shared" si="18"/>
        <v>0</v>
      </c>
      <c r="BB32" s="12">
        <f t="shared" si="19"/>
        <v>0</v>
      </c>
      <c r="BC32" s="863">
        <f t="shared" si="20"/>
        <v>0.37</v>
      </c>
    </row>
    <row r="33" spans="2:55" ht="15.75" customHeight="1">
      <c r="B33" s="725">
        <v>42917</v>
      </c>
      <c r="C33" s="731">
        <f t="shared" si="0"/>
        <v>193.74949999999998</v>
      </c>
      <c r="D33" s="876">
        <f t="shared" si="1"/>
        <v>0.85199999999999998</v>
      </c>
      <c r="E33" s="724">
        <v>6</v>
      </c>
      <c r="F33" s="871">
        <f t="shared" si="2"/>
        <v>990.44744399999979</v>
      </c>
      <c r="H33" s="724" t="s">
        <v>1035</v>
      </c>
      <c r="I33" s="870">
        <f>AW161</f>
        <v>193.74949999999998</v>
      </c>
      <c r="J33" s="724">
        <v>1</v>
      </c>
      <c r="K33" s="724">
        <f t="shared" si="3"/>
        <v>193.74949999999998</v>
      </c>
      <c r="M33" s="724" t="s">
        <v>1043</v>
      </c>
      <c r="N33" s="724"/>
      <c r="O33" s="724">
        <f>AH161</f>
        <v>1132</v>
      </c>
      <c r="P33" s="724"/>
      <c r="X33" s="12" t="s">
        <v>1003</v>
      </c>
      <c r="Y33" s="12" t="s">
        <v>1009</v>
      </c>
      <c r="Z33" s="12">
        <v>100</v>
      </c>
      <c r="AA33" s="12">
        <v>490</v>
      </c>
      <c r="AB33" s="12">
        <v>10</v>
      </c>
      <c r="AC33" s="12">
        <v>6</v>
      </c>
      <c r="AD33" s="12">
        <v>19</v>
      </c>
      <c r="AE33" s="12">
        <v>3</v>
      </c>
      <c r="AF33" s="12">
        <v>3</v>
      </c>
      <c r="AG33" s="12">
        <v>2</v>
      </c>
      <c r="AH33" s="12">
        <v>8</v>
      </c>
      <c r="AI33" s="12">
        <v>3</v>
      </c>
      <c r="AK33" s="12">
        <v>1</v>
      </c>
      <c r="AM33" s="12">
        <v>10</v>
      </c>
      <c r="AN33" s="8">
        <v>65</v>
      </c>
      <c r="AO33" s="12">
        <f t="shared" si="5"/>
        <v>0.39</v>
      </c>
      <c r="AP33" s="862">
        <f t="shared" si="6"/>
        <v>25.35</v>
      </c>
      <c r="AQ33" s="12">
        <f t="shared" si="8"/>
        <v>3.9000000000000004</v>
      </c>
      <c r="AR33" s="12">
        <f t="shared" si="9"/>
        <v>2.34</v>
      </c>
      <c r="AS33" s="12">
        <f t="shared" si="10"/>
        <v>7.41</v>
      </c>
      <c r="AT33" s="12">
        <f t="shared" si="11"/>
        <v>1.17</v>
      </c>
      <c r="AU33" s="12">
        <f t="shared" si="12"/>
        <v>1.17</v>
      </c>
      <c r="AV33" s="12">
        <f t="shared" si="13"/>
        <v>0.78</v>
      </c>
      <c r="AW33" s="12">
        <f t="shared" si="14"/>
        <v>3.12</v>
      </c>
      <c r="AX33" s="12">
        <f t="shared" si="15"/>
        <v>1.17</v>
      </c>
      <c r="AY33" s="12">
        <f t="shared" si="16"/>
        <v>0</v>
      </c>
      <c r="AZ33" s="12">
        <f t="shared" si="17"/>
        <v>0.39</v>
      </c>
      <c r="BA33" s="12">
        <f t="shared" si="18"/>
        <v>0</v>
      </c>
      <c r="BB33" s="12">
        <f t="shared" si="19"/>
        <v>3.9000000000000004</v>
      </c>
      <c r="BC33" s="863">
        <f t="shared" si="20"/>
        <v>25.35</v>
      </c>
    </row>
    <row r="34" spans="2:55" ht="15.75" customHeight="1">
      <c r="B34" s="725">
        <v>42948</v>
      </c>
      <c r="C34" s="731">
        <f t="shared" si="0"/>
        <v>212.90249999999995</v>
      </c>
      <c r="D34" s="876">
        <f t="shared" si="1"/>
        <v>0.85199999999999998</v>
      </c>
      <c r="E34" s="724">
        <v>5</v>
      </c>
      <c r="F34" s="871">
        <f t="shared" si="2"/>
        <v>906.96464999999978</v>
      </c>
      <c r="H34" s="724" t="s">
        <v>1035</v>
      </c>
      <c r="I34" s="870">
        <f>AX161</f>
        <v>212.90249999999995</v>
      </c>
      <c r="J34" s="724">
        <v>1</v>
      </c>
      <c r="K34" s="724">
        <f t="shared" si="3"/>
        <v>212.90249999999995</v>
      </c>
      <c r="M34" s="724" t="s">
        <v>1044</v>
      </c>
      <c r="N34" s="724"/>
      <c r="O34" s="724">
        <f>AI161</f>
        <v>1262</v>
      </c>
      <c r="P34" s="724"/>
      <c r="X34" s="12" t="s">
        <v>1003</v>
      </c>
      <c r="Y34" s="12" t="s">
        <v>1010</v>
      </c>
      <c r="Z34" s="12">
        <v>100</v>
      </c>
      <c r="AA34" s="12">
        <v>90</v>
      </c>
      <c r="AB34" s="12">
        <v>35</v>
      </c>
      <c r="AC34" s="12">
        <v>13</v>
      </c>
      <c r="AD34" s="12">
        <v>4</v>
      </c>
      <c r="AE34" s="12">
        <v>9</v>
      </c>
      <c r="AF34" s="12">
        <v>13</v>
      </c>
      <c r="AG34" s="12">
        <v>1</v>
      </c>
      <c r="AH34" s="12">
        <v>3</v>
      </c>
      <c r="AI34" s="12">
        <v>1</v>
      </c>
      <c r="AK34" s="12">
        <v>2</v>
      </c>
      <c r="AL34" s="12">
        <v>1</v>
      </c>
      <c r="AM34" s="12">
        <v>1</v>
      </c>
      <c r="AN34" s="8">
        <v>83</v>
      </c>
      <c r="AO34" s="12">
        <f t="shared" si="5"/>
        <v>-0.01</v>
      </c>
      <c r="AP34" s="862">
        <f t="shared" si="6"/>
        <v>-0.83000000000000007</v>
      </c>
      <c r="AQ34" s="12">
        <f t="shared" si="8"/>
        <v>-0.35000000000000003</v>
      </c>
      <c r="AR34" s="12">
        <f t="shared" si="9"/>
        <v>-0.13</v>
      </c>
      <c r="AS34" s="12">
        <f t="shared" si="10"/>
        <v>-0.04</v>
      </c>
      <c r="AT34" s="12">
        <f t="shared" si="11"/>
        <v>-0.09</v>
      </c>
      <c r="AU34" s="12">
        <f t="shared" si="12"/>
        <v>-0.13</v>
      </c>
      <c r="AV34" s="12">
        <f t="shared" si="13"/>
        <v>-0.01</v>
      </c>
      <c r="AW34" s="12">
        <f t="shared" si="14"/>
        <v>-0.03</v>
      </c>
      <c r="AX34" s="12">
        <f t="shared" si="15"/>
        <v>-0.01</v>
      </c>
      <c r="AY34" s="12">
        <f t="shared" si="16"/>
        <v>0</v>
      </c>
      <c r="AZ34" s="12">
        <f t="shared" si="17"/>
        <v>-0.02</v>
      </c>
      <c r="BA34" s="12">
        <f t="shared" si="18"/>
        <v>-0.01</v>
      </c>
      <c r="BB34" s="12">
        <f t="shared" si="19"/>
        <v>-0.01</v>
      </c>
      <c r="BC34" s="863">
        <f t="shared" si="20"/>
        <v>-0.83000000000000007</v>
      </c>
    </row>
    <row r="35" spans="2:55" ht="15.75" customHeight="1">
      <c r="B35" s="725">
        <v>42979</v>
      </c>
      <c r="C35" s="731">
        <f t="shared" si="0"/>
        <v>131.00850000000003</v>
      </c>
      <c r="D35" s="876">
        <f t="shared" si="1"/>
        <v>0.85199999999999998</v>
      </c>
      <c r="E35" s="724">
        <v>4</v>
      </c>
      <c r="F35" s="871">
        <f t="shared" si="2"/>
        <v>446.47696800000006</v>
      </c>
      <c r="H35" s="724" t="s">
        <v>1035</v>
      </c>
      <c r="I35" s="870">
        <f>AY161</f>
        <v>131.00850000000003</v>
      </c>
      <c r="J35" s="724">
        <v>1</v>
      </c>
      <c r="K35" s="724">
        <f t="shared" si="3"/>
        <v>131.00850000000003</v>
      </c>
      <c r="M35" s="724" t="s">
        <v>1045</v>
      </c>
      <c r="N35" s="724"/>
      <c r="O35" s="724">
        <f>AJ161</f>
        <v>1164</v>
      </c>
      <c r="P35" s="724"/>
      <c r="X35" s="12" t="s">
        <v>1003</v>
      </c>
      <c r="Y35" s="12" t="s">
        <v>1011</v>
      </c>
      <c r="Z35" s="12">
        <v>100</v>
      </c>
      <c r="AA35" s="12">
        <v>190.5</v>
      </c>
      <c r="AE35" s="12">
        <v>7</v>
      </c>
      <c r="AF35" s="12">
        <v>28</v>
      </c>
      <c r="AG35" s="12">
        <v>15</v>
      </c>
      <c r="AH35" s="12">
        <v>18</v>
      </c>
      <c r="AI35" s="12">
        <v>14</v>
      </c>
      <c r="AJ35" s="12">
        <v>5</v>
      </c>
      <c r="AK35" s="12">
        <v>5</v>
      </c>
      <c r="AL35" s="12">
        <v>2</v>
      </c>
      <c r="AM35" s="12">
        <v>1</v>
      </c>
      <c r="AN35" s="8">
        <v>95</v>
      </c>
      <c r="AO35" s="12">
        <f t="shared" si="5"/>
        <v>9.0499999999999997E-2</v>
      </c>
      <c r="AP35" s="862">
        <f t="shared" si="6"/>
        <v>8.5975000000000001</v>
      </c>
      <c r="AQ35" s="12">
        <f t="shared" si="8"/>
        <v>0</v>
      </c>
      <c r="AR35" s="12">
        <f t="shared" si="9"/>
        <v>0</v>
      </c>
      <c r="AS35" s="12">
        <f t="shared" si="10"/>
        <v>0</v>
      </c>
      <c r="AT35" s="12">
        <f t="shared" si="11"/>
        <v>0.63349999999999995</v>
      </c>
      <c r="AU35" s="12">
        <f t="shared" si="12"/>
        <v>2.5339999999999998</v>
      </c>
      <c r="AV35" s="12">
        <f t="shared" si="13"/>
        <v>1.3574999999999999</v>
      </c>
      <c r="AW35" s="12">
        <f t="shared" si="14"/>
        <v>1.629</v>
      </c>
      <c r="AX35" s="12">
        <f t="shared" si="15"/>
        <v>1.2669999999999999</v>
      </c>
      <c r="AY35" s="12">
        <f t="shared" si="16"/>
        <v>0.45250000000000001</v>
      </c>
      <c r="AZ35" s="12">
        <f t="shared" si="17"/>
        <v>0.45250000000000001</v>
      </c>
      <c r="BA35" s="12">
        <f t="shared" si="18"/>
        <v>0.18099999999999999</v>
      </c>
      <c r="BB35" s="12">
        <f t="shared" si="19"/>
        <v>9.0499999999999997E-2</v>
      </c>
      <c r="BC35" s="863">
        <f t="shared" si="20"/>
        <v>8.5974999999999984</v>
      </c>
    </row>
    <row r="36" spans="2:55" ht="15.75" customHeight="1">
      <c r="B36" s="725">
        <v>43009</v>
      </c>
      <c r="C36" s="731">
        <f t="shared" si="0"/>
        <v>90.738500000000016</v>
      </c>
      <c r="D36" s="876">
        <f t="shared" si="1"/>
        <v>0.85199999999999998</v>
      </c>
      <c r="E36" s="724">
        <v>3</v>
      </c>
      <c r="F36" s="871">
        <f t="shared" si="2"/>
        <v>231.92760600000003</v>
      </c>
      <c r="H36" s="724" t="s">
        <v>1035</v>
      </c>
      <c r="I36" s="870">
        <f>AZ161</f>
        <v>90.738500000000016</v>
      </c>
      <c r="J36" s="724">
        <v>1</v>
      </c>
      <c r="K36" s="724">
        <f t="shared" si="3"/>
        <v>90.738500000000016</v>
      </c>
      <c r="M36" s="724" t="s">
        <v>1046</v>
      </c>
      <c r="N36" s="724"/>
      <c r="O36" s="724">
        <f>AK161</f>
        <v>622</v>
      </c>
      <c r="P36" s="724"/>
      <c r="X36" s="12" t="s">
        <v>1003</v>
      </c>
      <c r="Y36" s="12" t="s">
        <v>1012</v>
      </c>
      <c r="Z36" s="12">
        <v>100</v>
      </c>
      <c r="AA36" s="12">
        <v>190.5</v>
      </c>
      <c r="AG36" s="12">
        <v>2</v>
      </c>
      <c r="AN36" s="8">
        <v>2</v>
      </c>
      <c r="AO36" s="12">
        <f t="shared" si="5"/>
        <v>9.0499999999999997E-2</v>
      </c>
      <c r="AP36" s="862">
        <f t="shared" si="6"/>
        <v>0.18099999999999999</v>
      </c>
      <c r="AQ36" s="12">
        <f t="shared" si="8"/>
        <v>0</v>
      </c>
      <c r="AR36" s="12">
        <f t="shared" si="9"/>
        <v>0</v>
      </c>
      <c r="AS36" s="12">
        <f t="shared" si="10"/>
        <v>0</v>
      </c>
      <c r="AT36" s="12">
        <f t="shared" si="11"/>
        <v>0</v>
      </c>
      <c r="AU36" s="12">
        <f t="shared" si="12"/>
        <v>0</v>
      </c>
      <c r="AV36" s="12">
        <f t="shared" si="13"/>
        <v>0.18099999999999999</v>
      </c>
      <c r="AW36" s="12">
        <f t="shared" si="14"/>
        <v>0</v>
      </c>
      <c r="AX36" s="12">
        <f t="shared" si="15"/>
        <v>0</v>
      </c>
      <c r="AY36" s="12">
        <f t="shared" si="16"/>
        <v>0</v>
      </c>
      <c r="AZ36" s="12">
        <f t="shared" si="17"/>
        <v>0</v>
      </c>
      <c r="BA36" s="12">
        <f t="shared" si="18"/>
        <v>0</v>
      </c>
      <c r="BB36" s="12">
        <f t="shared" si="19"/>
        <v>0</v>
      </c>
      <c r="BC36" s="863">
        <f t="shared" si="20"/>
        <v>0.18099999999999999</v>
      </c>
    </row>
    <row r="37" spans="2:55" ht="15.75" customHeight="1">
      <c r="B37" s="725">
        <v>43040</v>
      </c>
      <c r="C37" s="731">
        <f t="shared" si="0"/>
        <v>69.131500000000017</v>
      </c>
      <c r="D37" s="876">
        <f t="shared" si="1"/>
        <v>0.85199999999999998</v>
      </c>
      <c r="E37" s="724">
        <v>2</v>
      </c>
      <c r="F37" s="871">
        <f t="shared" si="2"/>
        <v>117.80007600000003</v>
      </c>
      <c r="H37" s="724" t="s">
        <v>1035</v>
      </c>
      <c r="I37" s="870">
        <f>BA161</f>
        <v>69.131500000000017</v>
      </c>
      <c r="J37" s="724">
        <v>1</v>
      </c>
      <c r="K37" s="724">
        <f t="shared" si="3"/>
        <v>69.131500000000017</v>
      </c>
      <c r="M37" s="724" t="s">
        <v>1047</v>
      </c>
      <c r="N37" s="724"/>
      <c r="O37" s="724">
        <f>AL161</f>
        <v>547</v>
      </c>
      <c r="P37" s="724"/>
      <c r="X37" s="12" t="s">
        <v>1013</v>
      </c>
      <c r="Y37" s="12" t="s">
        <v>1004</v>
      </c>
      <c r="Z37" s="12">
        <v>110</v>
      </c>
      <c r="AA37" s="12">
        <v>123</v>
      </c>
      <c r="AD37" s="12">
        <v>2</v>
      </c>
      <c r="AE37" s="12">
        <v>3</v>
      </c>
      <c r="AF37" s="12">
        <v>8</v>
      </c>
      <c r="AH37" s="12">
        <v>2</v>
      </c>
      <c r="AJ37" s="12">
        <v>1</v>
      </c>
      <c r="AK37" s="12">
        <v>1</v>
      </c>
      <c r="AM37" s="12">
        <v>2</v>
      </c>
      <c r="AN37" s="8">
        <v>19</v>
      </c>
      <c r="AO37" s="12">
        <f t="shared" si="5"/>
        <v>1.2999999999999999E-2</v>
      </c>
      <c r="AP37" s="862">
        <f t="shared" si="6"/>
        <v>0.247</v>
      </c>
      <c r="AQ37" s="12">
        <f t="shared" si="8"/>
        <v>0</v>
      </c>
      <c r="AR37" s="12">
        <f t="shared" si="9"/>
        <v>0</v>
      </c>
      <c r="AS37" s="12">
        <f t="shared" si="10"/>
        <v>2.5999999999999999E-2</v>
      </c>
      <c r="AT37" s="12">
        <f t="shared" si="11"/>
        <v>3.9E-2</v>
      </c>
      <c r="AU37" s="12">
        <f t="shared" si="12"/>
        <v>0.104</v>
      </c>
      <c r="AV37" s="12">
        <f t="shared" si="13"/>
        <v>0</v>
      </c>
      <c r="AW37" s="12">
        <f t="shared" si="14"/>
        <v>2.5999999999999999E-2</v>
      </c>
      <c r="AX37" s="12">
        <f t="shared" si="15"/>
        <v>0</v>
      </c>
      <c r="AY37" s="12">
        <f t="shared" si="16"/>
        <v>1.2999999999999999E-2</v>
      </c>
      <c r="AZ37" s="12">
        <f t="shared" si="17"/>
        <v>1.2999999999999999E-2</v>
      </c>
      <c r="BA37" s="12">
        <f t="shared" si="18"/>
        <v>0</v>
      </c>
      <c r="BB37" s="12">
        <f t="shared" si="19"/>
        <v>2.5999999999999999E-2</v>
      </c>
      <c r="BC37" s="863">
        <f t="shared" si="20"/>
        <v>0.247</v>
      </c>
    </row>
    <row r="38" spans="2:55" ht="15.75" customHeight="1">
      <c r="B38" s="725">
        <v>43070</v>
      </c>
      <c r="C38" s="731">
        <f t="shared" si="0"/>
        <v>147.261</v>
      </c>
      <c r="D38" s="876">
        <f t="shared" si="1"/>
        <v>0.85199999999999998</v>
      </c>
      <c r="E38" s="724">
        <v>1</v>
      </c>
      <c r="F38" s="871">
        <f t="shared" si="2"/>
        <v>125.46637199999999</v>
      </c>
      <c r="H38" s="724" t="s">
        <v>1035</v>
      </c>
      <c r="I38" s="870">
        <f>BB161</f>
        <v>147.261</v>
      </c>
      <c r="J38" s="724">
        <v>1</v>
      </c>
      <c r="K38" s="724">
        <f t="shared" si="3"/>
        <v>147.261</v>
      </c>
      <c r="M38" s="724" t="s">
        <v>1048</v>
      </c>
      <c r="N38" s="724"/>
      <c r="O38" s="873">
        <f>AM161</f>
        <v>873</v>
      </c>
      <c r="P38" s="724"/>
      <c r="X38" s="12" t="s">
        <v>1013</v>
      </c>
      <c r="Y38" s="12" t="s">
        <v>1005</v>
      </c>
      <c r="Z38" s="12">
        <v>110</v>
      </c>
      <c r="AA38" s="12">
        <v>190</v>
      </c>
      <c r="AD38" s="12">
        <v>1</v>
      </c>
      <c r="AE38" s="12">
        <v>1</v>
      </c>
      <c r="AF38" s="12">
        <v>21</v>
      </c>
      <c r="AH38" s="12">
        <v>8</v>
      </c>
      <c r="AI38" s="12">
        <v>1</v>
      </c>
      <c r="AJ38" s="12">
        <v>1</v>
      </c>
      <c r="AK38" s="12">
        <v>3</v>
      </c>
      <c r="AL38" s="12">
        <v>6</v>
      </c>
      <c r="AM38" s="12">
        <v>6</v>
      </c>
      <c r="AN38" s="8">
        <v>48</v>
      </c>
      <c r="AO38" s="12">
        <f t="shared" si="5"/>
        <v>0.08</v>
      </c>
      <c r="AP38" s="862">
        <f t="shared" si="6"/>
        <v>3.84</v>
      </c>
      <c r="AQ38" s="12">
        <f t="shared" si="8"/>
        <v>0</v>
      </c>
      <c r="AR38" s="12">
        <f t="shared" si="9"/>
        <v>0</v>
      </c>
      <c r="AS38" s="12">
        <f t="shared" si="10"/>
        <v>0.08</v>
      </c>
      <c r="AT38" s="12">
        <f t="shared" si="11"/>
        <v>0.08</v>
      </c>
      <c r="AU38" s="12">
        <f t="shared" si="12"/>
        <v>1.68</v>
      </c>
      <c r="AV38" s="12">
        <f t="shared" si="13"/>
        <v>0</v>
      </c>
      <c r="AW38" s="12">
        <f t="shared" si="14"/>
        <v>0.64</v>
      </c>
      <c r="AX38" s="12">
        <f t="shared" si="15"/>
        <v>0.08</v>
      </c>
      <c r="AY38" s="12">
        <f t="shared" si="16"/>
        <v>0.08</v>
      </c>
      <c r="AZ38" s="12">
        <f t="shared" si="17"/>
        <v>0.24</v>
      </c>
      <c r="BA38" s="12">
        <f t="shared" si="18"/>
        <v>0.48</v>
      </c>
      <c r="BB38" s="12">
        <f t="shared" si="19"/>
        <v>0.48</v>
      </c>
      <c r="BC38" s="863">
        <f t="shared" si="20"/>
        <v>3.84</v>
      </c>
    </row>
    <row r="39" spans="2:55" ht="16.350000000000001" customHeight="1" thickBot="1">
      <c r="B39" s="733" t="s">
        <v>1085</v>
      </c>
      <c r="C39" s="734"/>
      <c r="D39" s="734"/>
      <c r="E39" s="734"/>
      <c r="F39" s="872">
        <f>SUM(F27:F38)/12</f>
        <v>1029.644272</v>
      </c>
      <c r="H39" s="724" t="s">
        <v>1050</v>
      </c>
      <c r="I39" s="724"/>
      <c r="J39" s="724"/>
      <c r="K39" s="724"/>
      <c r="M39" s="724"/>
      <c r="N39" s="724"/>
      <c r="O39" s="875">
        <f>SUM(O27:O38)</f>
        <v>14254</v>
      </c>
      <c r="P39" s="724"/>
      <c r="X39" s="12" t="s">
        <v>1013</v>
      </c>
      <c r="Y39" s="12" t="s">
        <v>1006</v>
      </c>
      <c r="Z39" s="12">
        <v>110</v>
      </c>
      <c r="AA39" s="12">
        <v>255</v>
      </c>
      <c r="AB39" s="12">
        <v>10</v>
      </c>
      <c r="AC39" s="12">
        <v>15</v>
      </c>
      <c r="AD39" s="12">
        <v>43</v>
      </c>
      <c r="AE39" s="12">
        <v>42</v>
      </c>
      <c r="AF39" s="12">
        <v>30</v>
      </c>
      <c r="AG39" s="12">
        <v>12</v>
      </c>
      <c r="AH39" s="12">
        <v>5</v>
      </c>
      <c r="AI39" s="12">
        <v>9</v>
      </c>
      <c r="AJ39" s="12">
        <v>7</v>
      </c>
      <c r="AK39" s="12">
        <v>9</v>
      </c>
      <c r="AL39" s="12">
        <v>2</v>
      </c>
      <c r="AM39" s="12">
        <v>17</v>
      </c>
      <c r="AN39" s="8">
        <v>201</v>
      </c>
      <c r="AO39" s="12">
        <f t="shared" si="5"/>
        <v>0.14499999999999999</v>
      </c>
      <c r="AP39" s="862">
        <f t="shared" si="6"/>
        <v>29.145</v>
      </c>
      <c r="AQ39" s="12">
        <f t="shared" si="8"/>
        <v>1.45</v>
      </c>
      <c r="AR39" s="12">
        <f t="shared" si="9"/>
        <v>2.1749999999999998</v>
      </c>
      <c r="AS39" s="12">
        <f t="shared" si="10"/>
        <v>6.2349999999999994</v>
      </c>
      <c r="AT39" s="12">
        <f t="shared" si="11"/>
        <v>6.09</v>
      </c>
      <c r="AU39" s="12">
        <f t="shared" si="12"/>
        <v>4.3499999999999996</v>
      </c>
      <c r="AV39" s="12">
        <f t="shared" si="13"/>
        <v>1.7399999999999998</v>
      </c>
      <c r="AW39" s="12">
        <f t="shared" si="14"/>
        <v>0.72499999999999998</v>
      </c>
      <c r="AX39" s="12">
        <f t="shared" si="15"/>
        <v>1.3049999999999999</v>
      </c>
      <c r="AY39" s="12">
        <f t="shared" si="16"/>
        <v>1.0149999999999999</v>
      </c>
      <c r="AZ39" s="12">
        <f t="shared" si="17"/>
        <v>1.3049999999999999</v>
      </c>
      <c r="BA39" s="12">
        <f t="shared" si="18"/>
        <v>0.28999999999999998</v>
      </c>
      <c r="BB39" s="12">
        <f t="shared" si="19"/>
        <v>2.4649999999999999</v>
      </c>
      <c r="BC39" s="863">
        <f t="shared" si="20"/>
        <v>29.144999999999996</v>
      </c>
    </row>
    <row r="40" spans="2:55">
      <c r="B40" s="725" t="s">
        <v>1086</v>
      </c>
      <c r="C40" s="724"/>
      <c r="D40" s="877">
        <v>1</v>
      </c>
      <c r="E40" s="724"/>
      <c r="F40" s="871">
        <f>SUM(C27:C38)*D27*D40</f>
        <v>1732.5334799999998</v>
      </c>
      <c r="H40" s="724"/>
      <c r="I40" s="724"/>
      <c r="J40" s="724"/>
      <c r="K40" s="724"/>
      <c r="M40" s="724"/>
      <c r="N40" s="724"/>
      <c r="O40" s="874"/>
      <c r="P40" s="724"/>
      <c r="X40" s="12" t="s">
        <v>1013</v>
      </c>
      <c r="Y40" s="12" t="s">
        <v>1007</v>
      </c>
      <c r="Z40" s="12">
        <v>110</v>
      </c>
      <c r="AA40" s="12">
        <v>320</v>
      </c>
      <c r="AB40" s="12">
        <v>21</v>
      </c>
      <c r="AC40" s="12">
        <v>25</v>
      </c>
      <c r="AD40" s="12">
        <v>51</v>
      </c>
      <c r="AE40" s="12">
        <v>50</v>
      </c>
      <c r="AF40" s="12">
        <v>53</v>
      </c>
      <c r="AG40" s="12">
        <v>80</v>
      </c>
      <c r="AH40" s="12">
        <v>51</v>
      </c>
      <c r="AI40" s="12">
        <v>32</v>
      </c>
      <c r="AJ40" s="12">
        <v>17</v>
      </c>
      <c r="AK40" s="12">
        <v>15</v>
      </c>
      <c r="AL40" s="12">
        <v>10</v>
      </c>
      <c r="AM40" s="12">
        <v>27</v>
      </c>
      <c r="AN40" s="8">
        <v>432</v>
      </c>
      <c r="AO40" s="12">
        <f t="shared" si="5"/>
        <v>0.21</v>
      </c>
      <c r="AP40" s="862">
        <f t="shared" si="6"/>
        <v>90.72</v>
      </c>
      <c r="AQ40" s="12">
        <f t="shared" si="8"/>
        <v>4.41</v>
      </c>
      <c r="AR40" s="12">
        <f t="shared" si="9"/>
        <v>5.25</v>
      </c>
      <c r="AS40" s="12">
        <f t="shared" si="10"/>
        <v>10.709999999999999</v>
      </c>
      <c r="AT40" s="12">
        <f t="shared" si="11"/>
        <v>10.5</v>
      </c>
      <c r="AU40" s="12">
        <f t="shared" si="12"/>
        <v>11.129999999999999</v>
      </c>
      <c r="AV40" s="12">
        <f t="shared" si="13"/>
        <v>16.8</v>
      </c>
      <c r="AW40" s="12">
        <f t="shared" si="14"/>
        <v>10.709999999999999</v>
      </c>
      <c r="AX40" s="12">
        <f t="shared" si="15"/>
        <v>6.72</v>
      </c>
      <c r="AY40" s="12">
        <f t="shared" si="16"/>
        <v>3.57</v>
      </c>
      <c r="AZ40" s="12">
        <f t="shared" si="17"/>
        <v>3.15</v>
      </c>
      <c r="BA40" s="12">
        <f t="shared" si="18"/>
        <v>2.1</v>
      </c>
      <c r="BB40" s="12">
        <f t="shared" si="19"/>
        <v>5.67</v>
      </c>
      <c r="BC40" s="863">
        <f t="shared" si="20"/>
        <v>90.719999999999985</v>
      </c>
    </row>
    <row r="41" spans="2:55">
      <c r="B41" s="725" t="s">
        <v>1087</v>
      </c>
      <c r="C41" s="724"/>
      <c r="D41" s="877">
        <v>0.995</v>
      </c>
      <c r="E41" s="724"/>
      <c r="F41" s="871">
        <f>F40*D41</f>
        <v>1723.8708125999999</v>
      </c>
      <c r="H41" s="724"/>
      <c r="I41" s="724"/>
      <c r="J41" s="724"/>
      <c r="K41" s="724"/>
      <c r="M41" s="724"/>
      <c r="N41" s="724"/>
      <c r="O41" s="724"/>
      <c r="P41" s="724"/>
      <c r="X41" s="12" t="s">
        <v>1013</v>
      </c>
      <c r="Y41" s="12" t="s">
        <v>1009</v>
      </c>
      <c r="Z41" s="12">
        <v>110</v>
      </c>
      <c r="AA41" s="12">
        <v>490</v>
      </c>
      <c r="AB41" s="12">
        <v>15</v>
      </c>
      <c r="AC41" s="12">
        <v>3</v>
      </c>
      <c r="AD41" s="12">
        <v>13</v>
      </c>
      <c r="AE41" s="12">
        <v>8</v>
      </c>
      <c r="AF41" s="12">
        <v>6</v>
      </c>
      <c r="AG41" s="12">
        <v>3</v>
      </c>
      <c r="AH41" s="12">
        <v>3</v>
      </c>
      <c r="AI41" s="12">
        <v>3</v>
      </c>
      <c r="AJ41" s="12">
        <v>1</v>
      </c>
      <c r="AK41" s="12">
        <v>8</v>
      </c>
      <c r="AL41" s="12">
        <v>2</v>
      </c>
      <c r="AM41" s="12">
        <v>5</v>
      </c>
      <c r="AN41" s="8">
        <v>70</v>
      </c>
      <c r="AO41" s="12">
        <f t="shared" si="5"/>
        <v>0.38</v>
      </c>
      <c r="AP41" s="862">
        <f t="shared" si="6"/>
        <v>26.6</v>
      </c>
      <c r="AQ41" s="12">
        <f t="shared" si="8"/>
        <v>5.7</v>
      </c>
      <c r="AR41" s="12">
        <f t="shared" si="9"/>
        <v>1.1400000000000001</v>
      </c>
      <c r="AS41" s="12">
        <f t="shared" si="10"/>
        <v>4.9400000000000004</v>
      </c>
      <c r="AT41" s="12">
        <f t="shared" si="11"/>
        <v>3.04</v>
      </c>
      <c r="AU41" s="12">
        <f t="shared" si="12"/>
        <v>2.2800000000000002</v>
      </c>
      <c r="AV41" s="12">
        <f t="shared" si="13"/>
        <v>1.1400000000000001</v>
      </c>
      <c r="AW41" s="12">
        <f t="shared" si="14"/>
        <v>1.1400000000000001</v>
      </c>
      <c r="AX41" s="12">
        <f t="shared" si="15"/>
        <v>1.1400000000000001</v>
      </c>
      <c r="AY41" s="12">
        <f t="shared" si="16"/>
        <v>0.38</v>
      </c>
      <c r="AZ41" s="12">
        <f t="shared" si="17"/>
        <v>3.04</v>
      </c>
      <c r="BA41" s="12">
        <f t="shared" si="18"/>
        <v>0.76</v>
      </c>
      <c r="BB41" s="12">
        <f t="shared" si="19"/>
        <v>1.9</v>
      </c>
      <c r="BC41" s="863">
        <f t="shared" si="20"/>
        <v>26.6</v>
      </c>
    </row>
    <row r="42" spans="2:55">
      <c r="B42" s="725" t="s">
        <v>1088</v>
      </c>
      <c r="C42" s="724"/>
      <c r="D42" s="877">
        <v>0.995</v>
      </c>
      <c r="E42" s="724"/>
      <c r="F42" s="871">
        <f>F41*D42</f>
        <v>1715.251458537</v>
      </c>
      <c r="H42" s="724"/>
      <c r="I42" s="724"/>
      <c r="J42" s="724"/>
      <c r="K42" s="724"/>
      <c r="M42" s="724"/>
      <c r="N42" s="724"/>
      <c r="O42" s="724"/>
      <c r="P42" s="724"/>
      <c r="X42" s="12" t="s">
        <v>1013</v>
      </c>
      <c r="Y42" s="12" t="s">
        <v>1014</v>
      </c>
      <c r="Z42" s="12">
        <v>110</v>
      </c>
      <c r="AA42" s="12">
        <v>454</v>
      </c>
      <c r="AK42" s="12">
        <v>1</v>
      </c>
      <c r="AN42" s="8">
        <v>1</v>
      </c>
      <c r="AO42" s="12">
        <f t="shared" si="5"/>
        <v>0.34399999999999997</v>
      </c>
      <c r="AP42" s="862">
        <f t="shared" si="6"/>
        <v>0.34399999999999997</v>
      </c>
      <c r="AQ42" s="12">
        <f t="shared" si="8"/>
        <v>0</v>
      </c>
      <c r="AR42" s="12">
        <f t="shared" si="9"/>
        <v>0</v>
      </c>
      <c r="AS42" s="12">
        <f t="shared" si="10"/>
        <v>0</v>
      </c>
      <c r="AT42" s="12">
        <f t="shared" si="11"/>
        <v>0</v>
      </c>
      <c r="AU42" s="12">
        <f t="shared" si="12"/>
        <v>0</v>
      </c>
      <c r="AV42" s="12">
        <f t="shared" si="13"/>
        <v>0</v>
      </c>
      <c r="AW42" s="12">
        <f t="shared" si="14"/>
        <v>0</v>
      </c>
      <c r="AX42" s="12">
        <f t="shared" si="15"/>
        <v>0</v>
      </c>
      <c r="AY42" s="12">
        <f t="shared" si="16"/>
        <v>0</v>
      </c>
      <c r="AZ42" s="12">
        <f t="shared" si="17"/>
        <v>0.34399999999999997</v>
      </c>
      <c r="BA42" s="12">
        <f t="shared" si="18"/>
        <v>0</v>
      </c>
      <c r="BB42" s="12">
        <f t="shared" si="19"/>
        <v>0</v>
      </c>
      <c r="BC42" s="863">
        <f t="shared" si="20"/>
        <v>0.34399999999999997</v>
      </c>
    </row>
    <row r="43" spans="2:55">
      <c r="B43" s="725" t="s">
        <v>1089</v>
      </c>
      <c r="C43" s="724"/>
      <c r="D43" s="877">
        <v>0.995</v>
      </c>
      <c r="E43" s="724"/>
      <c r="F43" s="871">
        <f>F42*D43</f>
        <v>1706.6752012443148</v>
      </c>
      <c r="H43" s="724"/>
      <c r="I43" s="724"/>
      <c r="J43" s="724"/>
      <c r="K43" s="724"/>
      <c r="M43" s="724"/>
      <c r="N43" s="724"/>
      <c r="O43" s="724"/>
      <c r="P43" s="724"/>
      <c r="X43" s="12" t="s">
        <v>1013</v>
      </c>
      <c r="Y43" s="12" t="s">
        <v>1010</v>
      </c>
      <c r="Z43" s="12">
        <v>110</v>
      </c>
      <c r="AA43" s="12">
        <v>90</v>
      </c>
      <c r="AB43" s="12">
        <v>11</v>
      </c>
      <c r="AC43" s="12">
        <v>7</v>
      </c>
      <c r="AD43" s="12">
        <v>3</v>
      </c>
      <c r="AE43" s="12">
        <v>4</v>
      </c>
      <c r="AF43" s="12">
        <v>8</v>
      </c>
      <c r="AK43" s="12">
        <v>1</v>
      </c>
      <c r="AL43" s="12">
        <v>1</v>
      </c>
      <c r="AM43" s="12">
        <v>2</v>
      </c>
      <c r="AN43" s="8">
        <v>37</v>
      </c>
      <c r="AO43" s="12">
        <f t="shared" si="5"/>
        <v>-0.02</v>
      </c>
      <c r="AP43" s="862">
        <f t="shared" si="6"/>
        <v>-0.74</v>
      </c>
      <c r="AQ43" s="12">
        <f t="shared" si="8"/>
        <v>-0.22</v>
      </c>
      <c r="AR43" s="12">
        <f t="shared" si="9"/>
        <v>-0.14000000000000001</v>
      </c>
      <c r="AS43" s="12">
        <f t="shared" si="10"/>
        <v>-0.06</v>
      </c>
      <c r="AT43" s="12">
        <f t="shared" si="11"/>
        <v>-0.08</v>
      </c>
      <c r="AU43" s="12">
        <f t="shared" si="12"/>
        <v>-0.16</v>
      </c>
      <c r="AV43" s="12">
        <f t="shared" si="13"/>
        <v>0</v>
      </c>
      <c r="AW43" s="12">
        <f t="shared" si="14"/>
        <v>0</v>
      </c>
      <c r="AX43" s="12">
        <f t="shared" si="15"/>
        <v>0</v>
      </c>
      <c r="AY43" s="12">
        <f t="shared" si="16"/>
        <v>0</v>
      </c>
      <c r="AZ43" s="12">
        <f t="shared" si="17"/>
        <v>-0.02</v>
      </c>
      <c r="BA43" s="12">
        <f t="shared" si="18"/>
        <v>-0.02</v>
      </c>
      <c r="BB43" s="12">
        <f t="shared" si="19"/>
        <v>-0.04</v>
      </c>
      <c r="BC43" s="863">
        <f t="shared" si="20"/>
        <v>-0.7400000000000001</v>
      </c>
    </row>
    <row r="44" spans="2:55">
      <c r="B44" s="733" t="s">
        <v>1051</v>
      </c>
      <c r="C44" s="734"/>
      <c r="D44" s="734"/>
      <c r="E44" s="734"/>
      <c r="F44" s="872">
        <f>SUM(F39:F43)</f>
        <v>7907.9752243813145</v>
      </c>
      <c r="H44" s="724"/>
      <c r="I44" s="724"/>
      <c r="J44" s="724"/>
      <c r="K44" s="724"/>
      <c r="M44" s="724"/>
      <c r="N44" s="724"/>
      <c r="O44" s="724"/>
      <c r="P44" s="724"/>
      <c r="X44" s="12" t="s">
        <v>1013</v>
      </c>
      <c r="Y44" s="12" t="s">
        <v>1011</v>
      </c>
      <c r="Z44" s="12">
        <v>110</v>
      </c>
      <c r="AA44" s="12">
        <v>190.5</v>
      </c>
      <c r="AF44" s="12">
        <v>15</v>
      </c>
      <c r="AG44" s="12">
        <v>7</v>
      </c>
      <c r="AH44" s="12">
        <v>4</v>
      </c>
      <c r="AI44" s="12">
        <v>13</v>
      </c>
      <c r="AK44" s="12">
        <v>23</v>
      </c>
      <c r="AL44" s="12">
        <v>7</v>
      </c>
      <c r="AM44" s="12">
        <v>3</v>
      </c>
      <c r="AN44" s="8">
        <v>72</v>
      </c>
      <c r="AO44" s="12">
        <f t="shared" si="5"/>
        <v>8.0500000000000002E-2</v>
      </c>
      <c r="AP44" s="862">
        <f t="shared" si="6"/>
        <v>5.7960000000000003</v>
      </c>
      <c r="AQ44" s="12">
        <f t="shared" si="8"/>
        <v>0</v>
      </c>
      <c r="AR44" s="12">
        <f t="shared" si="9"/>
        <v>0</v>
      </c>
      <c r="AS44" s="12">
        <f t="shared" si="10"/>
        <v>0</v>
      </c>
      <c r="AT44" s="12">
        <f t="shared" si="11"/>
        <v>0</v>
      </c>
      <c r="AU44" s="12">
        <f t="shared" si="12"/>
        <v>1.2075</v>
      </c>
      <c r="AV44" s="12">
        <f t="shared" si="13"/>
        <v>0.5635</v>
      </c>
      <c r="AW44" s="12">
        <f t="shared" si="14"/>
        <v>0.32200000000000001</v>
      </c>
      <c r="AX44" s="12">
        <f t="shared" si="15"/>
        <v>1.0465</v>
      </c>
      <c r="AY44" s="12">
        <f t="shared" si="16"/>
        <v>0</v>
      </c>
      <c r="AZ44" s="12">
        <f t="shared" si="17"/>
        <v>1.8515000000000001</v>
      </c>
      <c r="BA44" s="12">
        <f t="shared" si="18"/>
        <v>0.5635</v>
      </c>
      <c r="BB44" s="12">
        <f t="shared" si="19"/>
        <v>0.24149999999999999</v>
      </c>
      <c r="BC44" s="863">
        <f t="shared" si="20"/>
        <v>5.7960000000000003</v>
      </c>
    </row>
    <row r="45" spans="2:55">
      <c r="B45" s="12" t="s">
        <v>1052</v>
      </c>
      <c r="F45" s="878">
        <f>SUM('5.  2015-2027 LRAM'!R572:V573)-'8.  Streetlighting'!F44</f>
        <v>2.5647756186854167</v>
      </c>
      <c r="H45" s="724"/>
      <c r="I45" s="724"/>
      <c r="J45" s="724"/>
      <c r="K45" s="724"/>
      <c r="M45" s="724"/>
      <c r="N45" s="724"/>
      <c r="O45" s="724"/>
      <c r="P45" s="724"/>
      <c r="X45" s="12" t="s">
        <v>1013</v>
      </c>
      <c r="Y45" s="12" t="s">
        <v>1012</v>
      </c>
      <c r="Z45" s="12">
        <v>110</v>
      </c>
      <c r="AA45" s="12">
        <v>190.5</v>
      </c>
      <c r="AF45" s="12">
        <v>1</v>
      </c>
      <c r="AG45" s="12">
        <v>2</v>
      </c>
      <c r="AH45" s="12">
        <v>3</v>
      </c>
      <c r="AL45" s="12">
        <v>1</v>
      </c>
      <c r="AN45" s="8">
        <v>7</v>
      </c>
      <c r="AO45" s="12">
        <f t="shared" si="5"/>
        <v>8.0500000000000002E-2</v>
      </c>
      <c r="AP45" s="862">
        <f t="shared" si="6"/>
        <v>0.5635</v>
      </c>
      <c r="AQ45" s="12">
        <f t="shared" si="8"/>
        <v>0</v>
      </c>
      <c r="AR45" s="12">
        <f t="shared" si="9"/>
        <v>0</v>
      </c>
      <c r="AS45" s="12">
        <f t="shared" si="10"/>
        <v>0</v>
      </c>
      <c r="AT45" s="12">
        <f t="shared" si="11"/>
        <v>0</v>
      </c>
      <c r="AU45" s="12">
        <f t="shared" si="12"/>
        <v>8.0500000000000002E-2</v>
      </c>
      <c r="AV45" s="12">
        <f t="shared" si="13"/>
        <v>0.161</v>
      </c>
      <c r="AW45" s="12">
        <f t="shared" si="14"/>
        <v>0.24149999999999999</v>
      </c>
      <c r="AX45" s="12">
        <f t="shared" si="15"/>
        <v>0</v>
      </c>
      <c r="AY45" s="12">
        <f t="shared" si="16"/>
        <v>0</v>
      </c>
      <c r="AZ45" s="12">
        <f t="shared" si="17"/>
        <v>0</v>
      </c>
      <c r="BA45" s="12">
        <f t="shared" si="18"/>
        <v>8.0500000000000002E-2</v>
      </c>
      <c r="BB45" s="12">
        <f t="shared" si="19"/>
        <v>0</v>
      </c>
      <c r="BC45" s="863">
        <f t="shared" si="20"/>
        <v>0.5635</v>
      </c>
    </row>
    <row r="46" spans="2:55">
      <c r="H46" s="724"/>
      <c r="I46" s="724"/>
      <c r="J46" s="724"/>
      <c r="K46" s="724"/>
      <c r="M46" s="724"/>
      <c r="N46" s="724"/>
      <c r="O46" s="724"/>
      <c r="P46" s="724"/>
      <c r="X46" s="12" t="s">
        <v>1015</v>
      </c>
      <c r="Y46" s="12" t="s">
        <v>1004</v>
      </c>
      <c r="Z46" s="12">
        <v>120</v>
      </c>
      <c r="AA46" s="12">
        <v>123</v>
      </c>
      <c r="AB46" s="12">
        <v>7</v>
      </c>
      <c r="AE46" s="12">
        <v>10</v>
      </c>
      <c r="AF46" s="12">
        <v>29</v>
      </c>
      <c r="AG46" s="12">
        <v>5</v>
      </c>
      <c r="AH46" s="12">
        <v>3</v>
      </c>
      <c r="AI46" s="12">
        <v>1</v>
      </c>
      <c r="AK46" s="12">
        <v>3</v>
      </c>
      <c r="AM46" s="12">
        <v>1</v>
      </c>
      <c r="AN46" s="8">
        <v>59</v>
      </c>
      <c r="AO46" s="12">
        <f t="shared" si="5"/>
        <v>3.0000000000000001E-3</v>
      </c>
      <c r="AP46" s="862">
        <f t="shared" si="6"/>
        <v>0.17699999999999999</v>
      </c>
      <c r="AQ46" s="12">
        <f t="shared" si="8"/>
        <v>2.1000000000000001E-2</v>
      </c>
      <c r="AR46" s="12">
        <f t="shared" si="9"/>
        <v>0</v>
      </c>
      <c r="AS46" s="12">
        <f t="shared" si="10"/>
        <v>0</v>
      </c>
      <c r="AT46" s="12">
        <f t="shared" si="11"/>
        <v>0.03</v>
      </c>
      <c r="AU46" s="12">
        <f t="shared" si="12"/>
        <v>8.7000000000000008E-2</v>
      </c>
      <c r="AV46" s="12">
        <f t="shared" si="13"/>
        <v>1.4999999999999999E-2</v>
      </c>
      <c r="AW46" s="12">
        <f t="shared" si="14"/>
        <v>9.0000000000000011E-3</v>
      </c>
      <c r="AX46" s="12">
        <f t="shared" si="15"/>
        <v>3.0000000000000001E-3</v>
      </c>
      <c r="AY46" s="12">
        <f t="shared" si="16"/>
        <v>0</v>
      </c>
      <c r="AZ46" s="12">
        <f t="shared" si="17"/>
        <v>9.0000000000000011E-3</v>
      </c>
      <c r="BA46" s="12">
        <f t="shared" si="18"/>
        <v>0</v>
      </c>
      <c r="BB46" s="12">
        <f t="shared" si="19"/>
        <v>3.0000000000000001E-3</v>
      </c>
      <c r="BC46" s="863">
        <f t="shared" si="20"/>
        <v>0.17700000000000005</v>
      </c>
    </row>
    <row r="47" spans="2:55">
      <c r="H47" s="724"/>
      <c r="I47" s="724"/>
      <c r="J47" s="724"/>
      <c r="K47" s="724"/>
      <c r="M47" s="724"/>
      <c r="N47" s="724"/>
      <c r="O47" s="724"/>
      <c r="P47" s="724"/>
      <c r="X47" s="12" t="s">
        <v>1015</v>
      </c>
      <c r="Y47" s="12" t="s">
        <v>1005</v>
      </c>
      <c r="Z47" s="12">
        <v>120</v>
      </c>
      <c r="AA47" s="12">
        <v>190</v>
      </c>
      <c r="AD47" s="12">
        <v>1</v>
      </c>
      <c r="AE47" s="12">
        <v>4</v>
      </c>
      <c r="AF47" s="12">
        <v>26</v>
      </c>
      <c r="AG47" s="12">
        <v>6</v>
      </c>
      <c r="AH47" s="12">
        <v>16</v>
      </c>
      <c r="AI47" s="12">
        <v>35</v>
      </c>
      <c r="AJ47" s="12">
        <v>3</v>
      </c>
      <c r="AL47" s="12">
        <v>45</v>
      </c>
      <c r="AM47" s="12">
        <v>21</v>
      </c>
      <c r="AN47" s="8">
        <v>157</v>
      </c>
      <c r="AO47" s="12">
        <f t="shared" si="5"/>
        <v>7.0000000000000007E-2</v>
      </c>
      <c r="AP47" s="862">
        <f t="shared" si="6"/>
        <v>10.99</v>
      </c>
      <c r="AQ47" s="12">
        <f t="shared" si="8"/>
        <v>0</v>
      </c>
      <c r="AR47" s="12">
        <f t="shared" si="9"/>
        <v>0</v>
      </c>
      <c r="AS47" s="12">
        <f t="shared" si="10"/>
        <v>7.0000000000000007E-2</v>
      </c>
      <c r="AT47" s="12">
        <f t="shared" si="11"/>
        <v>0.28000000000000003</v>
      </c>
      <c r="AU47" s="12">
        <f t="shared" si="12"/>
        <v>1.8200000000000003</v>
      </c>
      <c r="AV47" s="12">
        <f t="shared" si="13"/>
        <v>0.42000000000000004</v>
      </c>
      <c r="AW47" s="12">
        <f t="shared" si="14"/>
        <v>1.1200000000000001</v>
      </c>
      <c r="AX47" s="12">
        <f t="shared" si="15"/>
        <v>2.4500000000000002</v>
      </c>
      <c r="AY47" s="12">
        <f t="shared" si="16"/>
        <v>0.21000000000000002</v>
      </c>
      <c r="AZ47" s="12">
        <f t="shared" si="17"/>
        <v>0</v>
      </c>
      <c r="BA47" s="12">
        <f t="shared" si="18"/>
        <v>3.1500000000000004</v>
      </c>
      <c r="BB47" s="12">
        <f t="shared" si="19"/>
        <v>1.4700000000000002</v>
      </c>
      <c r="BC47" s="863">
        <f t="shared" si="20"/>
        <v>10.99</v>
      </c>
    </row>
    <row r="48" spans="2:55">
      <c r="H48" s="724"/>
      <c r="I48" s="724"/>
      <c r="J48" s="724"/>
      <c r="K48" s="724"/>
      <c r="M48" s="724"/>
      <c r="N48" s="724"/>
      <c r="O48" s="724"/>
      <c r="P48" s="724"/>
      <c r="X48" s="12" t="s">
        <v>1015</v>
      </c>
      <c r="Y48" s="12" t="s">
        <v>1006</v>
      </c>
      <c r="Z48" s="12">
        <v>120</v>
      </c>
      <c r="AA48" s="12">
        <v>255</v>
      </c>
      <c r="AB48" s="12">
        <v>38</v>
      </c>
      <c r="AC48" s="12">
        <v>21</v>
      </c>
      <c r="AD48" s="12">
        <v>40</v>
      </c>
      <c r="AE48" s="12">
        <v>47</v>
      </c>
      <c r="AF48" s="12">
        <v>32</v>
      </c>
      <c r="AG48" s="12">
        <v>25</v>
      </c>
      <c r="AH48" s="12">
        <v>21</v>
      </c>
      <c r="AI48" s="12">
        <v>42</v>
      </c>
      <c r="AJ48" s="12">
        <v>22</v>
      </c>
      <c r="AK48" s="12">
        <v>29</v>
      </c>
      <c r="AL48" s="12">
        <v>4</v>
      </c>
      <c r="AM48" s="12">
        <v>13</v>
      </c>
      <c r="AN48" s="8">
        <v>334</v>
      </c>
      <c r="AO48" s="12">
        <f t="shared" si="5"/>
        <v>0.13500000000000001</v>
      </c>
      <c r="AP48" s="862">
        <f t="shared" si="6"/>
        <v>45.09</v>
      </c>
      <c r="AQ48" s="12">
        <f t="shared" si="8"/>
        <v>5.1300000000000008</v>
      </c>
      <c r="AR48" s="12">
        <f t="shared" si="9"/>
        <v>2.835</v>
      </c>
      <c r="AS48" s="12">
        <f t="shared" si="10"/>
        <v>5.4</v>
      </c>
      <c r="AT48" s="12">
        <f t="shared" si="11"/>
        <v>6.3450000000000006</v>
      </c>
      <c r="AU48" s="12">
        <f t="shared" si="12"/>
        <v>4.32</v>
      </c>
      <c r="AV48" s="12">
        <f t="shared" si="13"/>
        <v>3.375</v>
      </c>
      <c r="AW48" s="12">
        <f t="shared" si="14"/>
        <v>2.835</v>
      </c>
      <c r="AX48" s="12">
        <f t="shared" si="15"/>
        <v>5.67</v>
      </c>
      <c r="AY48" s="12">
        <f t="shared" si="16"/>
        <v>2.97</v>
      </c>
      <c r="AZ48" s="12">
        <f t="shared" si="17"/>
        <v>3.915</v>
      </c>
      <c r="BA48" s="12">
        <f t="shared" si="18"/>
        <v>0.54</v>
      </c>
      <c r="BB48" s="12">
        <f t="shared" si="19"/>
        <v>1.7550000000000001</v>
      </c>
      <c r="BC48" s="863">
        <f t="shared" si="20"/>
        <v>45.09</v>
      </c>
    </row>
    <row r="49" spans="2:55">
      <c r="H49" s="733" t="s">
        <v>26</v>
      </c>
      <c r="I49" s="734"/>
      <c r="J49" s="734"/>
      <c r="K49" s="731">
        <f>SUM(K27:K48)</f>
        <v>2033.4899999999998</v>
      </c>
      <c r="M49" s="733" t="s">
        <v>26</v>
      </c>
      <c r="N49" s="734"/>
      <c r="O49" s="734"/>
      <c r="P49" s="732">
        <f>SUM(P27:P48)</f>
        <v>0</v>
      </c>
      <c r="X49" s="12" t="s">
        <v>1015</v>
      </c>
      <c r="Y49" s="12" t="s">
        <v>1007</v>
      </c>
      <c r="Z49" s="12">
        <v>120</v>
      </c>
      <c r="AA49" s="12">
        <v>320</v>
      </c>
      <c r="AB49" s="12">
        <v>35</v>
      </c>
      <c r="AC49" s="12">
        <v>24</v>
      </c>
      <c r="AD49" s="12">
        <v>67</v>
      </c>
      <c r="AE49" s="12">
        <v>98</v>
      </c>
      <c r="AF49" s="12">
        <v>75</v>
      </c>
      <c r="AG49" s="12">
        <v>82</v>
      </c>
      <c r="AH49" s="12">
        <v>84</v>
      </c>
      <c r="AI49" s="12">
        <v>132</v>
      </c>
      <c r="AJ49" s="12">
        <v>23</v>
      </c>
      <c r="AK49" s="12">
        <v>28</v>
      </c>
      <c r="AL49" s="12">
        <v>44</v>
      </c>
      <c r="AM49" s="12">
        <v>62</v>
      </c>
      <c r="AN49" s="8">
        <v>754</v>
      </c>
      <c r="AO49" s="12">
        <f t="shared" si="5"/>
        <v>0.2</v>
      </c>
      <c r="AP49" s="862">
        <f t="shared" si="6"/>
        <v>150.80000000000001</v>
      </c>
      <c r="AQ49" s="12">
        <f t="shared" si="8"/>
        <v>7</v>
      </c>
      <c r="AR49" s="12">
        <f t="shared" si="9"/>
        <v>4.8000000000000007</v>
      </c>
      <c r="AS49" s="12">
        <f t="shared" si="10"/>
        <v>13.4</v>
      </c>
      <c r="AT49" s="12">
        <f t="shared" si="11"/>
        <v>19.600000000000001</v>
      </c>
      <c r="AU49" s="12">
        <f t="shared" si="12"/>
        <v>15</v>
      </c>
      <c r="AV49" s="12">
        <f t="shared" si="13"/>
        <v>16.400000000000002</v>
      </c>
      <c r="AW49" s="12">
        <f t="shared" si="14"/>
        <v>16.8</v>
      </c>
      <c r="AX49" s="12">
        <f t="shared" si="15"/>
        <v>26.400000000000002</v>
      </c>
      <c r="AY49" s="12">
        <f t="shared" si="16"/>
        <v>4.6000000000000005</v>
      </c>
      <c r="AZ49" s="12">
        <f t="shared" si="17"/>
        <v>5.6000000000000005</v>
      </c>
      <c r="BA49" s="12">
        <f t="shared" si="18"/>
        <v>8.8000000000000007</v>
      </c>
      <c r="BB49" s="12">
        <f t="shared" si="19"/>
        <v>12.4</v>
      </c>
      <c r="BC49" s="863">
        <f t="shared" si="20"/>
        <v>150.80000000000001</v>
      </c>
    </row>
    <row r="50" spans="2:55">
      <c r="X50" s="12" t="s">
        <v>1015</v>
      </c>
      <c r="Y50" s="12" t="s">
        <v>1016</v>
      </c>
      <c r="Z50" s="12">
        <v>120</v>
      </c>
      <c r="AA50" s="12">
        <v>250</v>
      </c>
      <c r="AI50" s="12">
        <v>1</v>
      </c>
      <c r="AN50" s="8">
        <v>1</v>
      </c>
      <c r="AO50" s="12">
        <f t="shared" si="5"/>
        <v>0.13</v>
      </c>
      <c r="AP50" s="862">
        <f t="shared" si="6"/>
        <v>0.13</v>
      </c>
      <c r="AQ50" s="12">
        <f t="shared" si="8"/>
        <v>0</v>
      </c>
      <c r="AR50" s="12">
        <f t="shared" si="9"/>
        <v>0</v>
      </c>
      <c r="AS50" s="12">
        <f t="shared" si="10"/>
        <v>0</v>
      </c>
      <c r="AT50" s="12">
        <f t="shared" si="11"/>
        <v>0</v>
      </c>
      <c r="AU50" s="12">
        <f t="shared" si="12"/>
        <v>0</v>
      </c>
      <c r="AV50" s="12">
        <f t="shared" si="13"/>
        <v>0</v>
      </c>
      <c r="AW50" s="12">
        <f t="shared" si="14"/>
        <v>0</v>
      </c>
      <c r="AX50" s="12">
        <f t="shared" si="15"/>
        <v>0.13</v>
      </c>
      <c r="AY50" s="12">
        <f t="shared" si="16"/>
        <v>0</v>
      </c>
      <c r="AZ50" s="12">
        <f t="shared" si="17"/>
        <v>0</v>
      </c>
      <c r="BA50" s="12">
        <f t="shared" si="18"/>
        <v>0</v>
      </c>
      <c r="BB50" s="12">
        <f t="shared" si="19"/>
        <v>0</v>
      </c>
      <c r="BC50" s="863">
        <f t="shared" si="20"/>
        <v>0.13</v>
      </c>
    </row>
    <row r="51" spans="2:55">
      <c r="X51" s="12" t="s">
        <v>1015</v>
      </c>
      <c r="Y51" s="12" t="s">
        <v>1008</v>
      </c>
      <c r="Z51" s="12">
        <v>120</v>
      </c>
      <c r="AA51" s="12">
        <v>285</v>
      </c>
      <c r="AI51" s="12">
        <v>1</v>
      </c>
      <c r="AN51" s="8">
        <v>1</v>
      </c>
      <c r="AO51" s="12">
        <f t="shared" si="5"/>
        <v>0.16500000000000001</v>
      </c>
      <c r="AP51" s="862">
        <f t="shared" si="6"/>
        <v>0.16500000000000001</v>
      </c>
      <c r="AQ51" s="12">
        <f t="shared" si="8"/>
        <v>0</v>
      </c>
      <c r="AR51" s="12">
        <f t="shared" si="9"/>
        <v>0</v>
      </c>
      <c r="AS51" s="12">
        <f t="shared" si="10"/>
        <v>0</v>
      </c>
      <c r="AT51" s="12">
        <f t="shared" si="11"/>
        <v>0</v>
      </c>
      <c r="AU51" s="12">
        <f t="shared" si="12"/>
        <v>0</v>
      </c>
      <c r="AV51" s="12">
        <f t="shared" si="13"/>
        <v>0</v>
      </c>
      <c r="AW51" s="12">
        <f t="shared" si="14"/>
        <v>0</v>
      </c>
      <c r="AX51" s="12">
        <f t="shared" si="15"/>
        <v>0.16500000000000001</v>
      </c>
      <c r="AY51" s="12">
        <f t="shared" si="16"/>
        <v>0</v>
      </c>
      <c r="AZ51" s="12">
        <f t="shared" si="17"/>
        <v>0</v>
      </c>
      <c r="BA51" s="12">
        <f t="shared" si="18"/>
        <v>0</v>
      </c>
      <c r="BB51" s="12">
        <f t="shared" si="19"/>
        <v>0</v>
      </c>
      <c r="BC51" s="863">
        <f t="shared" si="20"/>
        <v>0.16500000000000001</v>
      </c>
    </row>
    <row r="52" spans="2:55" ht="21">
      <c r="B52" s="726" t="s">
        <v>987</v>
      </c>
      <c r="C52" s="727"/>
      <c r="E52" s="727"/>
      <c r="F52" s="727"/>
      <c r="H52" s="726" t="s">
        <v>988</v>
      </c>
      <c r="X52" s="12" t="s">
        <v>1015</v>
      </c>
      <c r="Y52" s="12" t="s">
        <v>1009</v>
      </c>
      <c r="Z52" s="12">
        <v>120</v>
      </c>
      <c r="AA52" s="12">
        <v>490</v>
      </c>
      <c r="AB52" s="12">
        <v>24</v>
      </c>
      <c r="AC52" s="12">
        <v>10</v>
      </c>
      <c r="AD52" s="12">
        <v>8</v>
      </c>
      <c r="AE52" s="12">
        <v>9</v>
      </c>
      <c r="AF52" s="12">
        <v>1</v>
      </c>
      <c r="AG52" s="12">
        <v>5</v>
      </c>
      <c r="AH52" s="12">
        <v>14</v>
      </c>
      <c r="AI52" s="12">
        <v>12</v>
      </c>
      <c r="AJ52" s="12">
        <v>1</v>
      </c>
      <c r="AK52" s="12">
        <v>8</v>
      </c>
      <c r="AL52" s="12">
        <v>1</v>
      </c>
      <c r="AM52" s="12">
        <v>7</v>
      </c>
      <c r="AN52" s="8">
        <v>100</v>
      </c>
      <c r="AO52" s="12">
        <f t="shared" si="5"/>
        <v>0.37</v>
      </c>
      <c r="AP52" s="862">
        <f t="shared" si="6"/>
        <v>37</v>
      </c>
      <c r="AQ52" s="12">
        <f t="shared" si="8"/>
        <v>8.879999999999999</v>
      </c>
      <c r="AR52" s="12">
        <f t="shared" si="9"/>
        <v>3.7</v>
      </c>
      <c r="AS52" s="12">
        <f t="shared" si="10"/>
        <v>2.96</v>
      </c>
      <c r="AT52" s="12">
        <f t="shared" si="11"/>
        <v>3.33</v>
      </c>
      <c r="AU52" s="12">
        <f t="shared" si="12"/>
        <v>0.37</v>
      </c>
      <c r="AV52" s="12">
        <f t="shared" si="13"/>
        <v>1.85</v>
      </c>
      <c r="AW52" s="12">
        <f t="shared" si="14"/>
        <v>5.18</v>
      </c>
      <c r="AX52" s="12">
        <f t="shared" si="15"/>
        <v>4.4399999999999995</v>
      </c>
      <c r="AY52" s="12">
        <f t="shared" si="16"/>
        <v>0.37</v>
      </c>
      <c r="AZ52" s="12">
        <f t="shared" si="17"/>
        <v>2.96</v>
      </c>
      <c r="BA52" s="12">
        <f t="shared" si="18"/>
        <v>0.37</v>
      </c>
      <c r="BB52" s="12">
        <f t="shared" si="19"/>
        <v>2.59</v>
      </c>
      <c r="BC52" s="863">
        <f t="shared" si="20"/>
        <v>37</v>
      </c>
    </row>
    <row r="53" spans="2:55" ht="18.75" customHeight="1">
      <c r="B53" s="964" t="s">
        <v>659</v>
      </c>
      <c r="C53" s="964"/>
      <c r="D53" s="964"/>
      <c r="E53" s="964"/>
      <c r="F53" s="964"/>
      <c r="H53" s="12" t="s">
        <v>667</v>
      </c>
      <c r="M53" s="12" t="s">
        <v>668</v>
      </c>
      <c r="X53" s="12" t="s">
        <v>1015</v>
      </c>
      <c r="Y53" s="12" t="s">
        <v>1014</v>
      </c>
      <c r="Z53" s="12">
        <v>120</v>
      </c>
      <c r="AA53" s="12">
        <v>454</v>
      </c>
      <c r="AK53" s="12">
        <v>3</v>
      </c>
      <c r="AN53" s="8">
        <v>3</v>
      </c>
      <c r="AO53" s="12">
        <f t="shared" si="5"/>
        <v>0.33400000000000002</v>
      </c>
      <c r="AP53" s="862">
        <f t="shared" si="6"/>
        <v>1.002</v>
      </c>
      <c r="AQ53" s="12">
        <f t="shared" si="8"/>
        <v>0</v>
      </c>
      <c r="AR53" s="12">
        <f t="shared" si="9"/>
        <v>0</v>
      </c>
      <c r="AS53" s="12">
        <f t="shared" si="10"/>
        <v>0</v>
      </c>
      <c r="AT53" s="12">
        <f t="shared" si="11"/>
        <v>0</v>
      </c>
      <c r="AU53" s="12">
        <f t="shared" si="12"/>
        <v>0</v>
      </c>
      <c r="AV53" s="12">
        <f t="shared" si="13"/>
        <v>0</v>
      </c>
      <c r="AW53" s="12">
        <f t="shared" si="14"/>
        <v>0</v>
      </c>
      <c r="AX53" s="12">
        <f t="shared" si="15"/>
        <v>0</v>
      </c>
      <c r="AY53" s="12">
        <f t="shared" si="16"/>
        <v>0</v>
      </c>
      <c r="AZ53" s="12">
        <f t="shared" si="17"/>
        <v>1.002</v>
      </c>
      <c r="BA53" s="12">
        <f t="shared" si="18"/>
        <v>0</v>
      </c>
      <c r="BB53" s="12">
        <f t="shared" si="19"/>
        <v>0</v>
      </c>
      <c r="BC53" s="863">
        <f t="shared" si="20"/>
        <v>1.002</v>
      </c>
    </row>
    <row r="54" spans="2:55" ht="45">
      <c r="B54" s="860" t="s">
        <v>62</v>
      </c>
      <c r="C54" s="860" t="s">
        <v>660</v>
      </c>
      <c r="D54" s="860" t="s">
        <v>661</v>
      </c>
      <c r="E54" s="860" t="s">
        <v>663</v>
      </c>
      <c r="F54" s="860" t="s">
        <v>662</v>
      </c>
      <c r="H54" s="860" t="s">
        <v>664</v>
      </c>
      <c r="I54" s="860" t="s">
        <v>665</v>
      </c>
      <c r="J54" s="860" t="s">
        <v>666</v>
      </c>
      <c r="K54" s="860" t="s">
        <v>660</v>
      </c>
      <c r="M54" s="860" t="s">
        <v>664</v>
      </c>
      <c r="N54" s="860" t="s">
        <v>665</v>
      </c>
      <c r="O54" s="860" t="s">
        <v>666</v>
      </c>
      <c r="P54" s="860" t="s">
        <v>660</v>
      </c>
      <c r="X54" s="12" t="s">
        <v>1015</v>
      </c>
      <c r="Y54" s="12" t="s">
        <v>1010</v>
      </c>
      <c r="Z54" s="12">
        <v>120</v>
      </c>
      <c r="AA54" s="12">
        <v>90</v>
      </c>
      <c r="AB54" s="12">
        <v>10</v>
      </c>
      <c r="AC54" s="12">
        <v>14</v>
      </c>
      <c r="AD54" s="12">
        <v>5</v>
      </c>
      <c r="AE54" s="12">
        <v>9</v>
      </c>
      <c r="AF54" s="12">
        <v>16</v>
      </c>
      <c r="AH54" s="12">
        <v>2</v>
      </c>
      <c r="AI54" s="12">
        <v>3</v>
      </c>
      <c r="AL54" s="12">
        <v>2</v>
      </c>
      <c r="AM54" s="12">
        <v>6</v>
      </c>
      <c r="AN54" s="8">
        <v>67</v>
      </c>
      <c r="AO54" s="12">
        <f t="shared" si="5"/>
        <v>-0.03</v>
      </c>
      <c r="AP54" s="862">
        <f t="shared" si="6"/>
        <v>-2.0099999999999998</v>
      </c>
      <c r="AQ54" s="12">
        <f t="shared" si="8"/>
        <v>-0.3</v>
      </c>
      <c r="AR54" s="12">
        <f t="shared" si="9"/>
        <v>-0.42</v>
      </c>
      <c r="AS54" s="12">
        <f t="shared" si="10"/>
        <v>-0.15</v>
      </c>
      <c r="AT54" s="12">
        <f t="shared" si="11"/>
        <v>-0.27</v>
      </c>
      <c r="AU54" s="12">
        <f t="shared" si="12"/>
        <v>-0.48</v>
      </c>
      <c r="AV54" s="12">
        <f t="shared" si="13"/>
        <v>0</v>
      </c>
      <c r="AW54" s="12">
        <f t="shared" si="14"/>
        <v>-0.06</v>
      </c>
      <c r="AX54" s="12">
        <f t="shared" si="15"/>
        <v>-0.09</v>
      </c>
      <c r="AY54" s="12">
        <f t="shared" si="16"/>
        <v>0</v>
      </c>
      <c r="AZ54" s="12">
        <f t="shared" si="17"/>
        <v>0</v>
      </c>
      <c r="BA54" s="12">
        <f t="shared" si="18"/>
        <v>-0.06</v>
      </c>
      <c r="BB54" s="12">
        <f t="shared" si="19"/>
        <v>-0.18</v>
      </c>
      <c r="BC54" s="863">
        <f t="shared" si="20"/>
        <v>-2.0100000000000002</v>
      </c>
    </row>
    <row r="55" spans="2:55" ht="18">
      <c r="B55" s="860"/>
      <c r="C55" s="860" t="s">
        <v>669</v>
      </c>
      <c r="D55" s="860" t="s">
        <v>670</v>
      </c>
      <c r="E55" s="860" t="s">
        <v>671</v>
      </c>
      <c r="F55" s="860" t="s">
        <v>672</v>
      </c>
      <c r="H55" s="860"/>
      <c r="I55" s="860" t="s">
        <v>673</v>
      </c>
      <c r="J55" s="860" t="s">
        <v>674</v>
      </c>
      <c r="K55" s="860" t="s">
        <v>675</v>
      </c>
      <c r="M55" s="860"/>
      <c r="N55" s="860" t="s">
        <v>676</v>
      </c>
      <c r="O55" s="860" t="s">
        <v>677</v>
      </c>
      <c r="P55" s="860" t="s">
        <v>678</v>
      </c>
      <c r="X55" s="12" t="s">
        <v>1015</v>
      </c>
      <c r="Y55" s="12" t="s">
        <v>1011</v>
      </c>
      <c r="Z55" s="12">
        <v>120</v>
      </c>
      <c r="AA55" s="12">
        <v>190.5</v>
      </c>
      <c r="AB55" s="12">
        <v>3</v>
      </c>
      <c r="AC55" s="12">
        <v>1</v>
      </c>
      <c r="AE55" s="12">
        <v>62</v>
      </c>
      <c r="AF55" s="12">
        <v>78</v>
      </c>
      <c r="AG55" s="12">
        <v>17</v>
      </c>
      <c r="AH55" s="12">
        <v>5</v>
      </c>
      <c r="AI55" s="12">
        <v>16</v>
      </c>
      <c r="AJ55" s="12">
        <v>6</v>
      </c>
      <c r="AK55" s="12">
        <v>4</v>
      </c>
      <c r="AL55" s="12">
        <v>7</v>
      </c>
      <c r="AM55" s="12">
        <v>1</v>
      </c>
      <c r="AN55" s="8">
        <v>200</v>
      </c>
      <c r="AO55" s="12">
        <f t="shared" si="5"/>
        <v>7.0499999999999993E-2</v>
      </c>
      <c r="AP55" s="862">
        <f t="shared" si="6"/>
        <v>14.099999999999998</v>
      </c>
      <c r="AQ55" s="12">
        <f t="shared" si="8"/>
        <v>0.21149999999999997</v>
      </c>
      <c r="AR55" s="12">
        <f t="shared" si="9"/>
        <v>7.0499999999999993E-2</v>
      </c>
      <c r="AS55" s="12">
        <f t="shared" si="10"/>
        <v>0</v>
      </c>
      <c r="AT55" s="12">
        <f t="shared" si="11"/>
        <v>4.3709999999999996</v>
      </c>
      <c r="AU55" s="12">
        <f t="shared" si="12"/>
        <v>5.4989999999999997</v>
      </c>
      <c r="AV55" s="12">
        <f t="shared" si="13"/>
        <v>1.1984999999999999</v>
      </c>
      <c r="AW55" s="12">
        <f t="shared" si="14"/>
        <v>0.35249999999999998</v>
      </c>
      <c r="AX55" s="12">
        <f t="shared" si="15"/>
        <v>1.1279999999999999</v>
      </c>
      <c r="AY55" s="12">
        <f t="shared" si="16"/>
        <v>0.42299999999999993</v>
      </c>
      <c r="AZ55" s="12">
        <f t="shared" si="17"/>
        <v>0.28199999999999997</v>
      </c>
      <c r="BA55" s="12">
        <f t="shared" si="18"/>
        <v>0.49349999999999994</v>
      </c>
      <c r="BB55" s="12">
        <f t="shared" si="19"/>
        <v>7.0499999999999993E-2</v>
      </c>
      <c r="BC55" s="863">
        <f t="shared" si="20"/>
        <v>14.099999999999996</v>
      </c>
    </row>
    <row r="56" spans="2:55" ht="15.75" customHeight="1">
      <c r="B56" s="725">
        <v>43101</v>
      </c>
      <c r="C56" s="731">
        <f>K56</f>
        <v>169.69200000000004</v>
      </c>
      <c r="D56" s="876">
        <f>85.2%</f>
        <v>0.85199999999999998</v>
      </c>
      <c r="E56" s="724">
        <v>12</v>
      </c>
      <c r="F56" s="871">
        <f t="shared" ref="F56:F67" si="21">C56*E56*D56</f>
        <v>1734.9310080000005</v>
      </c>
      <c r="H56" s="724" t="s">
        <v>1035</v>
      </c>
      <c r="I56" s="870">
        <f>AQ320</f>
        <v>169.69200000000004</v>
      </c>
      <c r="J56" s="724">
        <v>1</v>
      </c>
      <c r="K56" s="724">
        <f>I56*J56</f>
        <v>169.69200000000004</v>
      </c>
      <c r="M56" s="724" t="s">
        <v>1037</v>
      </c>
      <c r="N56" s="724"/>
      <c r="O56" s="724">
        <f>AB320</f>
        <v>1064</v>
      </c>
      <c r="P56" s="724">
        <f>N56*O56</f>
        <v>0</v>
      </c>
      <c r="X56" s="12" t="s">
        <v>1015</v>
      </c>
      <c r="Y56" s="12" t="s">
        <v>1012</v>
      </c>
      <c r="Z56" s="12">
        <v>120</v>
      </c>
      <c r="AA56" s="12">
        <v>190.5</v>
      </c>
      <c r="AB56" s="12">
        <v>65</v>
      </c>
      <c r="AG56" s="12">
        <v>4</v>
      </c>
      <c r="AH56" s="12">
        <v>5</v>
      </c>
      <c r="AM56" s="12">
        <v>3</v>
      </c>
      <c r="AN56" s="8">
        <v>77</v>
      </c>
      <c r="AO56" s="12">
        <f t="shared" si="5"/>
        <v>7.0499999999999993E-2</v>
      </c>
      <c r="AP56" s="862">
        <f t="shared" si="6"/>
        <v>5.4284999999999997</v>
      </c>
      <c r="AQ56" s="12">
        <f t="shared" si="8"/>
        <v>4.5824999999999996</v>
      </c>
      <c r="AR56" s="12">
        <f t="shared" si="9"/>
        <v>0</v>
      </c>
      <c r="AS56" s="12">
        <f t="shared" si="10"/>
        <v>0</v>
      </c>
      <c r="AT56" s="12">
        <f t="shared" si="11"/>
        <v>0</v>
      </c>
      <c r="AU56" s="12">
        <f t="shared" si="12"/>
        <v>0</v>
      </c>
      <c r="AV56" s="12">
        <f t="shared" si="13"/>
        <v>0.28199999999999997</v>
      </c>
      <c r="AW56" s="12">
        <f t="shared" si="14"/>
        <v>0.35249999999999998</v>
      </c>
      <c r="AX56" s="12">
        <f t="shared" si="15"/>
        <v>0</v>
      </c>
      <c r="AY56" s="12">
        <f t="shared" si="16"/>
        <v>0</v>
      </c>
      <c r="AZ56" s="12">
        <f t="shared" si="17"/>
        <v>0</v>
      </c>
      <c r="BA56" s="12">
        <f t="shared" si="18"/>
        <v>0</v>
      </c>
      <c r="BB56" s="12">
        <f t="shared" si="19"/>
        <v>0.21149999999999997</v>
      </c>
      <c r="BC56" s="863">
        <f t="shared" si="20"/>
        <v>5.4284999999999997</v>
      </c>
    </row>
    <row r="57" spans="2:55" ht="15.75" customHeight="1">
      <c r="B57" s="725">
        <v>43132</v>
      </c>
      <c r="C57" s="731">
        <f t="shared" ref="C57:C67" si="22">K57</f>
        <v>130.93300000000002</v>
      </c>
      <c r="D57" s="876">
        <f t="shared" ref="D57:D67" si="23">85.2%</f>
        <v>0.85199999999999998</v>
      </c>
      <c r="E57" s="724">
        <v>11</v>
      </c>
      <c r="F57" s="871">
        <f t="shared" si="21"/>
        <v>1227.1040760000001</v>
      </c>
      <c r="H57" s="724" t="s">
        <v>1035</v>
      </c>
      <c r="I57" s="870">
        <f>AR320</f>
        <v>130.93300000000002</v>
      </c>
      <c r="J57" s="724">
        <v>1</v>
      </c>
      <c r="K57" s="724">
        <f t="shared" ref="K57:K67" si="24">I57*J57</f>
        <v>130.93300000000002</v>
      </c>
      <c r="M57" s="724" t="s">
        <v>1049</v>
      </c>
      <c r="N57" s="724"/>
      <c r="O57" s="724">
        <f>AC320</f>
        <v>946</v>
      </c>
      <c r="P57" s="724"/>
      <c r="X57" s="12" t="s">
        <v>1017</v>
      </c>
      <c r="Y57" s="12" t="s">
        <v>1005</v>
      </c>
      <c r="Z57" s="12">
        <v>125</v>
      </c>
      <c r="AA57" s="12">
        <v>190</v>
      </c>
      <c r="AJ57" s="12">
        <v>1</v>
      </c>
      <c r="AN57" s="8">
        <v>1</v>
      </c>
      <c r="AO57" s="12">
        <f t="shared" si="5"/>
        <v>6.5000000000000002E-2</v>
      </c>
      <c r="AP57" s="862">
        <f t="shared" si="6"/>
        <v>6.5000000000000002E-2</v>
      </c>
      <c r="AQ57" s="12">
        <f t="shared" si="8"/>
        <v>0</v>
      </c>
      <c r="AR57" s="12">
        <f t="shared" si="9"/>
        <v>0</v>
      </c>
      <c r="AS57" s="12">
        <f t="shared" si="10"/>
        <v>0</v>
      </c>
      <c r="AT57" s="12">
        <f t="shared" si="11"/>
        <v>0</v>
      </c>
      <c r="AU57" s="12">
        <f t="shared" si="12"/>
        <v>0</v>
      </c>
      <c r="AV57" s="12">
        <f t="shared" si="13"/>
        <v>0</v>
      </c>
      <c r="AW57" s="12">
        <f t="shared" si="14"/>
        <v>0</v>
      </c>
      <c r="AX57" s="12">
        <f t="shared" si="15"/>
        <v>0</v>
      </c>
      <c r="AY57" s="12">
        <f t="shared" si="16"/>
        <v>6.5000000000000002E-2</v>
      </c>
      <c r="AZ57" s="12">
        <f t="shared" si="17"/>
        <v>0</v>
      </c>
      <c r="BA57" s="12">
        <f t="shared" si="18"/>
        <v>0</v>
      </c>
      <c r="BB57" s="12">
        <f t="shared" si="19"/>
        <v>0</v>
      </c>
      <c r="BC57" s="863">
        <f t="shared" si="20"/>
        <v>6.5000000000000002E-2</v>
      </c>
    </row>
    <row r="58" spans="2:55" ht="15.75" customHeight="1">
      <c r="B58" s="725">
        <v>43160</v>
      </c>
      <c r="C58" s="731">
        <f t="shared" si="22"/>
        <v>127.333</v>
      </c>
      <c r="D58" s="876">
        <f t="shared" si="23"/>
        <v>0.85199999999999998</v>
      </c>
      <c r="E58" s="724">
        <v>10</v>
      </c>
      <c r="F58" s="871">
        <f t="shared" si="21"/>
        <v>1084.87716</v>
      </c>
      <c r="H58" s="724" t="s">
        <v>1035</v>
      </c>
      <c r="I58" s="870">
        <f>AS320</f>
        <v>127.333</v>
      </c>
      <c r="J58" s="724">
        <v>1</v>
      </c>
      <c r="K58" s="724">
        <f t="shared" si="24"/>
        <v>127.333</v>
      </c>
      <c r="M58" s="724" t="s">
        <v>1039</v>
      </c>
      <c r="N58" s="724"/>
      <c r="O58" s="724">
        <f>AD320</f>
        <v>1016</v>
      </c>
      <c r="P58" s="724"/>
      <c r="X58" s="12" t="s">
        <v>1017</v>
      </c>
      <c r="Y58" s="12" t="s">
        <v>1006</v>
      </c>
      <c r="Z58" s="12">
        <v>125</v>
      </c>
      <c r="AA58" s="12">
        <v>255</v>
      </c>
      <c r="AG58" s="12">
        <v>6</v>
      </c>
      <c r="AI58" s="12">
        <v>1</v>
      </c>
      <c r="AM58" s="12">
        <v>2</v>
      </c>
      <c r="AN58" s="8">
        <v>9</v>
      </c>
      <c r="AO58" s="12">
        <f t="shared" si="5"/>
        <v>0.13</v>
      </c>
      <c r="AP58" s="862">
        <f t="shared" si="6"/>
        <v>1.17</v>
      </c>
      <c r="AQ58" s="12">
        <f t="shared" si="8"/>
        <v>0</v>
      </c>
      <c r="AR58" s="12">
        <f t="shared" si="9"/>
        <v>0</v>
      </c>
      <c r="AS58" s="12">
        <f t="shared" si="10"/>
        <v>0</v>
      </c>
      <c r="AT58" s="12">
        <f t="shared" si="11"/>
        <v>0</v>
      </c>
      <c r="AU58" s="12">
        <f t="shared" si="12"/>
        <v>0</v>
      </c>
      <c r="AV58" s="12">
        <f t="shared" si="13"/>
        <v>0.78</v>
      </c>
      <c r="AW58" s="12">
        <f t="shared" si="14"/>
        <v>0</v>
      </c>
      <c r="AX58" s="12">
        <f t="shared" si="15"/>
        <v>0.13</v>
      </c>
      <c r="AY58" s="12">
        <f t="shared" si="16"/>
        <v>0</v>
      </c>
      <c r="AZ58" s="12">
        <f t="shared" si="17"/>
        <v>0</v>
      </c>
      <c r="BA58" s="12">
        <f t="shared" si="18"/>
        <v>0</v>
      </c>
      <c r="BB58" s="12">
        <f t="shared" si="19"/>
        <v>0.26</v>
      </c>
      <c r="BC58" s="863">
        <f t="shared" si="20"/>
        <v>1.17</v>
      </c>
    </row>
    <row r="59" spans="2:55" ht="15.75" customHeight="1">
      <c r="B59" s="725">
        <v>43191</v>
      </c>
      <c r="C59" s="731">
        <f t="shared" si="22"/>
        <v>92.535500000000027</v>
      </c>
      <c r="D59" s="876">
        <f t="shared" si="23"/>
        <v>0.85199999999999998</v>
      </c>
      <c r="E59" s="724">
        <v>9</v>
      </c>
      <c r="F59" s="871">
        <f t="shared" si="21"/>
        <v>709.56221400000027</v>
      </c>
      <c r="H59" s="724" t="s">
        <v>1035</v>
      </c>
      <c r="I59" s="870">
        <f>AT320</f>
        <v>92.535500000000027</v>
      </c>
      <c r="J59" s="724">
        <v>1</v>
      </c>
      <c r="K59" s="724">
        <f t="shared" si="24"/>
        <v>92.535500000000027</v>
      </c>
      <c r="M59" s="724" t="s">
        <v>1040</v>
      </c>
      <c r="N59" s="724"/>
      <c r="O59" s="724">
        <f>AE320</f>
        <v>661</v>
      </c>
      <c r="P59" s="724"/>
      <c r="X59" s="12" t="s">
        <v>1017</v>
      </c>
      <c r="Y59" s="12" t="s">
        <v>1007</v>
      </c>
      <c r="Z59" s="12">
        <v>125</v>
      </c>
      <c r="AA59" s="12">
        <v>320</v>
      </c>
      <c r="AE59" s="12">
        <v>1</v>
      </c>
      <c r="AF59" s="12">
        <v>1</v>
      </c>
      <c r="AH59" s="12">
        <v>1</v>
      </c>
      <c r="AI59" s="12">
        <v>4</v>
      </c>
      <c r="AL59" s="12">
        <v>1</v>
      </c>
      <c r="AN59" s="8">
        <v>8</v>
      </c>
      <c r="AO59" s="12">
        <f t="shared" si="5"/>
        <v>0.19500000000000001</v>
      </c>
      <c r="AP59" s="862">
        <f t="shared" si="6"/>
        <v>1.56</v>
      </c>
      <c r="AQ59" s="12">
        <f t="shared" si="8"/>
        <v>0</v>
      </c>
      <c r="AR59" s="12">
        <f t="shared" si="9"/>
        <v>0</v>
      </c>
      <c r="AS59" s="12">
        <f t="shared" si="10"/>
        <v>0</v>
      </c>
      <c r="AT59" s="12">
        <f t="shared" si="11"/>
        <v>0.19500000000000001</v>
      </c>
      <c r="AU59" s="12">
        <f t="shared" si="12"/>
        <v>0.19500000000000001</v>
      </c>
      <c r="AV59" s="12">
        <f t="shared" si="13"/>
        <v>0</v>
      </c>
      <c r="AW59" s="12">
        <f t="shared" si="14"/>
        <v>0.19500000000000001</v>
      </c>
      <c r="AX59" s="12">
        <f t="shared" si="15"/>
        <v>0.78</v>
      </c>
      <c r="AY59" s="12">
        <f t="shared" si="16"/>
        <v>0</v>
      </c>
      <c r="AZ59" s="12">
        <f t="shared" si="17"/>
        <v>0</v>
      </c>
      <c r="BA59" s="12">
        <f t="shared" si="18"/>
        <v>0.19500000000000001</v>
      </c>
      <c r="BB59" s="12">
        <f t="shared" si="19"/>
        <v>0</v>
      </c>
      <c r="BC59" s="863">
        <f t="shared" si="20"/>
        <v>1.56</v>
      </c>
    </row>
    <row r="60" spans="2:55" ht="15.75" customHeight="1">
      <c r="B60" s="725">
        <v>43221</v>
      </c>
      <c r="C60" s="731">
        <f t="shared" si="22"/>
        <v>89.84250000000003</v>
      </c>
      <c r="D60" s="876">
        <f t="shared" si="23"/>
        <v>0.85199999999999998</v>
      </c>
      <c r="E60" s="724">
        <v>8</v>
      </c>
      <c r="F60" s="871">
        <f t="shared" si="21"/>
        <v>612.36648000000014</v>
      </c>
      <c r="H60" s="724" t="s">
        <v>1035</v>
      </c>
      <c r="I60" s="870">
        <f>AU320</f>
        <v>89.84250000000003</v>
      </c>
      <c r="J60" s="724">
        <v>1</v>
      </c>
      <c r="K60" s="724">
        <f t="shared" si="24"/>
        <v>89.84250000000003</v>
      </c>
      <c r="M60" s="724" t="s">
        <v>1041</v>
      </c>
      <c r="N60" s="724"/>
      <c r="O60" s="724">
        <f>AF320</f>
        <v>806</v>
      </c>
      <c r="P60" s="724"/>
      <c r="X60" s="12" t="s">
        <v>1017</v>
      </c>
      <c r="Y60" s="12" t="s">
        <v>1009</v>
      </c>
      <c r="Z60" s="12">
        <v>125</v>
      </c>
      <c r="AA60" s="12">
        <v>490</v>
      </c>
      <c r="AI60" s="12">
        <v>3</v>
      </c>
      <c r="AN60" s="8">
        <v>3</v>
      </c>
      <c r="AO60" s="12">
        <f t="shared" si="5"/>
        <v>0.36499999999999999</v>
      </c>
      <c r="AP60" s="862">
        <f t="shared" si="6"/>
        <v>1.095</v>
      </c>
      <c r="AQ60" s="12">
        <f t="shared" si="8"/>
        <v>0</v>
      </c>
      <c r="AR60" s="12">
        <f t="shared" si="9"/>
        <v>0</v>
      </c>
      <c r="AS60" s="12">
        <f t="shared" si="10"/>
        <v>0</v>
      </c>
      <c r="AT60" s="12">
        <f t="shared" si="11"/>
        <v>0</v>
      </c>
      <c r="AU60" s="12">
        <f t="shared" si="12"/>
        <v>0</v>
      </c>
      <c r="AV60" s="12">
        <f t="shared" si="13"/>
        <v>0</v>
      </c>
      <c r="AW60" s="12">
        <f t="shared" si="14"/>
        <v>0</v>
      </c>
      <c r="AX60" s="12">
        <f t="shared" si="15"/>
        <v>1.095</v>
      </c>
      <c r="AY60" s="12">
        <f t="shared" si="16"/>
        <v>0</v>
      </c>
      <c r="AZ60" s="12">
        <f t="shared" si="17"/>
        <v>0</v>
      </c>
      <c r="BA60" s="12">
        <f t="shared" si="18"/>
        <v>0</v>
      </c>
      <c r="BB60" s="12">
        <f t="shared" si="19"/>
        <v>0</v>
      </c>
      <c r="BC60" s="863">
        <f t="shared" si="20"/>
        <v>1.095</v>
      </c>
    </row>
    <row r="61" spans="2:55" ht="15.75" customHeight="1">
      <c r="B61" s="725">
        <v>43252</v>
      </c>
      <c r="C61" s="731">
        <f t="shared" si="22"/>
        <v>76.499000000000024</v>
      </c>
      <c r="D61" s="876">
        <f t="shared" si="23"/>
        <v>0.85199999999999998</v>
      </c>
      <c r="E61" s="724">
        <v>7</v>
      </c>
      <c r="F61" s="871">
        <f t="shared" si="21"/>
        <v>456.24003600000015</v>
      </c>
      <c r="H61" s="724" t="s">
        <v>1035</v>
      </c>
      <c r="I61" s="870">
        <f>AV320</f>
        <v>76.499000000000024</v>
      </c>
      <c r="J61" s="724">
        <v>1</v>
      </c>
      <c r="K61" s="724">
        <f t="shared" si="24"/>
        <v>76.499000000000024</v>
      </c>
      <c r="M61" s="724" t="s">
        <v>1042</v>
      </c>
      <c r="N61" s="724"/>
      <c r="O61" s="724">
        <f>AG320</f>
        <v>620</v>
      </c>
      <c r="P61" s="724"/>
      <c r="X61" s="12" t="s">
        <v>1017</v>
      </c>
      <c r="Y61" s="12" t="s">
        <v>1010</v>
      </c>
      <c r="Z61" s="12">
        <v>125</v>
      </c>
      <c r="AA61" s="12">
        <v>90</v>
      </c>
      <c r="AH61" s="12">
        <v>1</v>
      </c>
      <c r="AN61" s="8">
        <v>1</v>
      </c>
      <c r="AO61" s="12">
        <f t="shared" si="5"/>
        <v>-3.5000000000000003E-2</v>
      </c>
      <c r="AP61" s="862">
        <f t="shared" si="6"/>
        <v>-3.5000000000000003E-2</v>
      </c>
      <c r="AQ61" s="12">
        <f t="shared" si="8"/>
        <v>0</v>
      </c>
      <c r="AR61" s="12">
        <f t="shared" si="9"/>
        <v>0</v>
      </c>
      <c r="AS61" s="12">
        <f t="shared" si="10"/>
        <v>0</v>
      </c>
      <c r="AT61" s="12">
        <f t="shared" si="11"/>
        <v>0</v>
      </c>
      <c r="AU61" s="12">
        <f t="shared" si="12"/>
        <v>0</v>
      </c>
      <c r="AV61" s="12">
        <f t="shared" si="13"/>
        <v>0</v>
      </c>
      <c r="AW61" s="12">
        <f t="shared" si="14"/>
        <v>-3.5000000000000003E-2</v>
      </c>
      <c r="AX61" s="12">
        <f t="shared" si="15"/>
        <v>0</v>
      </c>
      <c r="AY61" s="12">
        <f t="shared" si="16"/>
        <v>0</v>
      </c>
      <c r="AZ61" s="12">
        <f t="shared" si="17"/>
        <v>0</v>
      </c>
      <c r="BA61" s="12">
        <f t="shared" si="18"/>
        <v>0</v>
      </c>
      <c r="BB61" s="12">
        <f t="shared" si="19"/>
        <v>0</v>
      </c>
      <c r="BC61" s="863">
        <f t="shared" si="20"/>
        <v>-3.5000000000000003E-2</v>
      </c>
    </row>
    <row r="62" spans="2:55" ht="15.75" customHeight="1">
      <c r="B62" s="725">
        <v>43282</v>
      </c>
      <c r="C62" s="731">
        <f t="shared" si="22"/>
        <v>103.63599999999998</v>
      </c>
      <c r="D62" s="876">
        <f t="shared" si="23"/>
        <v>0.85199999999999998</v>
      </c>
      <c r="E62" s="724">
        <v>6</v>
      </c>
      <c r="F62" s="871">
        <f t="shared" si="21"/>
        <v>529.7872319999999</v>
      </c>
      <c r="H62" s="724" t="s">
        <v>1035</v>
      </c>
      <c r="I62" s="870">
        <f>AW320</f>
        <v>103.63599999999998</v>
      </c>
      <c r="J62" s="724">
        <v>1</v>
      </c>
      <c r="K62" s="724">
        <f t="shared" si="24"/>
        <v>103.63599999999998</v>
      </c>
      <c r="M62" s="724" t="s">
        <v>1043</v>
      </c>
      <c r="N62" s="724"/>
      <c r="O62" s="724">
        <f>AH320</f>
        <v>857</v>
      </c>
      <c r="P62" s="724"/>
      <c r="X62" s="12" t="s">
        <v>1018</v>
      </c>
      <c r="Y62" s="12" t="s">
        <v>1004</v>
      </c>
      <c r="Z62" s="12">
        <v>130</v>
      </c>
      <c r="AA62" s="12">
        <v>123</v>
      </c>
      <c r="AE62" s="12">
        <v>1</v>
      </c>
      <c r="AF62" s="12">
        <v>1</v>
      </c>
      <c r="AM62" s="12">
        <v>1</v>
      </c>
      <c r="AN62" s="8">
        <v>3</v>
      </c>
      <c r="AO62" s="12">
        <f t="shared" si="5"/>
        <v>-7.0000000000000001E-3</v>
      </c>
      <c r="AP62" s="862">
        <f t="shared" si="6"/>
        <v>-2.1000000000000001E-2</v>
      </c>
      <c r="AQ62" s="12">
        <f t="shared" si="8"/>
        <v>0</v>
      </c>
      <c r="AR62" s="12">
        <f t="shared" si="9"/>
        <v>0</v>
      </c>
      <c r="AS62" s="12">
        <f t="shared" si="10"/>
        <v>0</v>
      </c>
      <c r="AT62" s="12">
        <f t="shared" si="11"/>
        <v>-7.0000000000000001E-3</v>
      </c>
      <c r="AU62" s="12">
        <f t="shared" si="12"/>
        <v>-7.0000000000000001E-3</v>
      </c>
      <c r="AV62" s="12">
        <f t="shared" si="13"/>
        <v>0</v>
      </c>
      <c r="AW62" s="12">
        <f t="shared" si="14"/>
        <v>0</v>
      </c>
      <c r="AX62" s="12">
        <f t="shared" si="15"/>
        <v>0</v>
      </c>
      <c r="AY62" s="12">
        <f t="shared" si="16"/>
        <v>0</v>
      </c>
      <c r="AZ62" s="12">
        <f t="shared" si="17"/>
        <v>0</v>
      </c>
      <c r="BA62" s="12">
        <f t="shared" si="18"/>
        <v>0</v>
      </c>
      <c r="BB62" s="12">
        <f t="shared" si="19"/>
        <v>-7.0000000000000001E-3</v>
      </c>
      <c r="BC62" s="863">
        <f t="shared" si="20"/>
        <v>-2.1000000000000001E-2</v>
      </c>
    </row>
    <row r="63" spans="2:55" ht="15.75" customHeight="1">
      <c r="B63" s="725">
        <v>43313</v>
      </c>
      <c r="C63" s="731">
        <f t="shared" si="22"/>
        <v>169.00749999999996</v>
      </c>
      <c r="D63" s="876">
        <f t="shared" si="23"/>
        <v>0.85199999999999998</v>
      </c>
      <c r="E63" s="724">
        <v>5</v>
      </c>
      <c r="F63" s="871">
        <f t="shared" si="21"/>
        <v>719.97194999999977</v>
      </c>
      <c r="H63" s="724" t="s">
        <v>1035</v>
      </c>
      <c r="I63" s="870">
        <f>AX320</f>
        <v>169.00749999999996</v>
      </c>
      <c r="J63" s="724">
        <v>1</v>
      </c>
      <c r="K63" s="724">
        <f t="shared" si="24"/>
        <v>169.00749999999996</v>
      </c>
      <c r="M63" s="724" t="s">
        <v>1044</v>
      </c>
      <c r="N63" s="724"/>
      <c r="O63" s="724">
        <f>AI320</f>
        <v>1515</v>
      </c>
      <c r="P63" s="724"/>
      <c r="X63" s="12" t="s">
        <v>1018</v>
      </c>
      <c r="Y63" s="12" t="s">
        <v>1017</v>
      </c>
      <c r="Z63" s="12">
        <v>130</v>
      </c>
      <c r="AA63" s="12">
        <v>125</v>
      </c>
      <c r="AI63" s="12">
        <v>1</v>
      </c>
      <c r="AN63" s="8">
        <v>1</v>
      </c>
      <c r="AO63" s="12">
        <f t="shared" si="5"/>
        <v>-5.0000000000000001E-3</v>
      </c>
      <c r="AP63" s="862">
        <f t="shared" si="6"/>
        <v>-5.0000000000000001E-3</v>
      </c>
      <c r="AQ63" s="12">
        <f t="shared" si="8"/>
        <v>0</v>
      </c>
      <c r="AR63" s="12">
        <f t="shared" si="9"/>
        <v>0</v>
      </c>
      <c r="AS63" s="12">
        <f t="shared" si="10"/>
        <v>0</v>
      </c>
      <c r="AT63" s="12">
        <f t="shared" si="11"/>
        <v>0</v>
      </c>
      <c r="AU63" s="12">
        <f t="shared" si="12"/>
        <v>0</v>
      </c>
      <c r="AV63" s="12">
        <f t="shared" si="13"/>
        <v>0</v>
      </c>
      <c r="AW63" s="12">
        <f t="shared" si="14"/>
        <v>0</v>
      </c>
      <c r="AX63" s="12">
        <f t="shared" si="15"/>
        <v>-5.0000000000000001E-3</v>
      </c>
      <c r="AY63" s="12">
        <f t="shared" si="16"/>
        <v>0</v>
      </c>
      <c r="AZ63" s="12">
        <f t="shared" si="17"/>
        <v>0</v>
      </c>
      <c r="BA63" s="12">
        <f t="shared" si="18"/>
        <v>0</v>
      </c>
      <c r="BB63" s="12">
        <f t="shared" si="19"/>
        <v>0</v>
      </c>
      <c r="BC63" s="863">
        <f t="shared" si="20"/>
        <v>-5.0000000000000001E-3</v>
      </c>
    </row>
    <row r="64" spans="2:55" ht="15.75" customHeight="1">
      <c r="B64" s="725">
        <v>43344</v>
      </c>
      <c r="C64" s="731">
        <f t="shared" si="22"/>
        <v>151.18150000000006</v>
      </c>
      <c r="D64" s="876">
        <f t="shared" si="23"/>
        <v>0.85199999999999998</v>
      </c>
      <c r="E64" s="724">
        <v>4</v>
      </c>
      <c r="F64" s="871">
        <f t="shared" si="21"/>
        <v>515.2265520000002</v>
      </c>
      <c r="H64" s="724" t="s">
        <v>1035</v>
      </c>
      <c r="I64" s="870">
        <f>AY320</f>
        <v>151.18150000000006</v>
      </c>
      <c r="J64" s="724">
        <v>1</v>
      </c>
      <c r="K64" s="724">
        <f t="shared" si="24"/>
        <v>151.18150000000006</v>
      </c>
      <c r="M64" s="724" t="s">
        <v>1045</v>
      </c>
      <c r="N64" s="724"/>
      <c r="O64" s="724">
        <f>AJ320</f>
        <v>1179</v>
      </c>
      <c r="P64" s="724"/>
      <c r="X64" s="12" t="s">
        <v>1018</v>
      </c>
      <c r="Y64" s="12" t="s">
        <v>1005</v>
      </c>
      <c r="Z64" s="12">
        <v>130</v>
      </c>
      <c r="AA64" s="12">
        <v>190</v>
      </c>
      <c r="AG64" s="12">
        <v>10</v>
      </c>
      <c r="AH64" s="12">
        <v>13</v>
      </c>
      <c r="AM64" s="12">
        <v>1</v>
      </c>
      <c r="AN64" s="8">
        <v>24</v>
      </c>
      <c r="AO64" s="12">
        <f t="shared" si="5"/>
        <v>0.06</v>
      </c>
      <c r="AP64" s="862">
        <f t="shared" si="6"/>
        <v>1.44</v>
      </c>
      <c r="AQ64" s="12">
        <f t="shared" si="8"/>
        <v>0</v>
      </c>
      <c r="AR64" s="12">
        <f t="shared" si="9"/>
        <v>0</v>
      </c>
      <c r="AS64" s="12">
        <f t="shared" si="10"/>
        <v>0</v>
      </c>
      <c r="AT64" s="12">
        <f t="shared" si="11"/>
        <v>0</v>
      </c>
      <c r="AU64" s="12">
        <f t="shared" si="12"/>
        <v>0</v>
      </c>
      <c r="AV64" s="12">
        <f t="shared" si="13"/>
        <v>0.6</v>
      </c>
      <c r="AW64" s="12">
        <f t="shared" si="14"/>
        <v>0.78</v>
      </c>
      <c r="AX64" s="12">
        <f t="shared" si="15"/>
        <v>0</v>
      </c>
      <c r="AY64" s="12">
        <f t="shared" si="16"/>
        <v>0</v>
      </c>
      <c r="AZ64" s="12">
        <f t="shared" si="17"/>
        <v>0</v>
      </c>
      <c r="BA64" s="12">
        <f t="shared" si="18"/>
        <v>0</v>
      </c>
      <c r="BB64" s="12">
        <f t="shared" si="19"/>
        <v>0.06</v>
      </c>
      <c r="BC64" s="863">
        <f t="shared" si="20"/>
        <v>1.44</v>
      </c>
    </row>
    <row r="65" spans="2:55" ht="15.75" customHeight="1">
      <c r="B65" s="725">
        <v>43374</v>
      </c>
      <c r="C65" s="731">
        <f t="shared" si="22"/>
        <v>124.1965</v>
      </c>
      <c r="D65" s="876">
        <f t="shared" si="23"/>
        <v>0.85199999999999998</v>
      </c>
      <c r="E65" s="724">
        <v>3</v>
      </c>
      <c r="F65" s="871">
        <f t="shared" si="21"/>
        <v>317.44625399999995</v>
      </c>
      <c r="H65" s="724" t="s">
        <v>1035</v>
      </c>
      <c r="I65" s="870">
        <f>AZ320</f>
        <v>124.1965</v>
      </c>
      <c r="J65" s="724">
        <v>1</v>
      </c>
      <c r="K65" s="724">
        <f t="shared" si="24"/>
        <v>124.1965</v>
      </c>
      <c r="M65" s="724" t="s">
        <v>1046</v>
      </c>
      <c r="N65" s="724"/>
      <c r="O65" s="724">
        <f>AK320</f>
        <v>1145</v>
      </c>
      <c r="P65" s="724"/>
      <c r="X65" s="12" t="s">
        <v>1018</v>
      </c>
      <c r="Y65" s="12" t="s">
        <v>1006</v>
      </c>
      <c r="Z65" s="12">
        <v>130</v>
      </c>
      <c r="AA65" s="12">
        <v>255</v>
      </c>
      <c r="AB65" s="12">
        <v>4</v>
      </c>
      <c r="AC65" s="12">
        <v>7</v>
      </c>
      <c r="AD65" s="12">
        <v>5</v>
      </c>
      <c r="AE65" s="12">
        <v>24</v>
      </c>
      <c r="AF65" s="12">
        <v>10</v>
      </c>
      <c r="AG65" s="12">
        <v>1</v>
      </c>
      <c r="AI65" s="12">
        <v>3</v>
      </c>
      <c r="AM65" s="12">
        <v>6</v>
      </c>
      <c r="AN65" s="8">
        <v>60</v>
      </c>
      <c r="AO65" s="12">
        <f t="shared" si="5"/>
        <v>0.125</v>
      </c>
      <c r="AP65" s="862">
        <f t="shared" si="6"/>
        <v>7.5</v>
      </c>
      <c r="AQ65" s="12">
        <f t="shared" si="8"/>
        <v>0.5</v>
      </c>
      <c r="AR65" s="12">
        <f t="shared" si="9"/>
        <v>0.875</v>
      </c>
      <c r="AS65" s="12">
        <f t="shared" si="10"/>
        <v>0.625</v>
      </c>
      <c r="AT65" s="12">
        <f t="shared" si="11"/>
        <v>3</v>
      </c>
      <c r="AU65" s="12">
        <f t="shared" si="12"/>
        <v>1.25</v>
      </c>
      <c r="AV65" s="12">
        <f t="shared" si="13"/>
        <v>0.125</v>
      </c>
      <c r="AW65" s="12">
        <f t="shared" si="14"/>
        <v>0</v>
      </c>
      <c r="AX65" s="12">
        <f t="shared" si="15"/>
        <v>0.375</v>
      </c>
      <c r="AY65" s="12">
        <f t="shared" si="16"/>
        <v>0</v>
      </c>
      <c r="AZ65" s="12">
        <f t="shared" si="17"/>
        <v>0</v>
      </c>
      <c r="BA65" s="12">
        <f t="shared" si="18"/>
        <v>0</v>
      </c>
      <c r="BB65" s="12">
        <f t="shared" si="19"/>
        <v>0.75</v>
      </c>
      <c r="BC65" s="863">
        <f t="shared" si="20"/>
        <v>7.5</v>
      </c>
    </row>
    <row r="66" spans="2:55" ht="15.75" customHeight="1">
      <c r="B66" s="725">
        <v>43405</v>
      </c>
      <c r="C66" s="731">
        <f t="shared" si="22"/>
        <v>177.06300000000005</v>
      </c>
      <c r="D66" s="876">
        <f t="shared" si="23"/>
        <v>0.85199999999999998</v>
      </c>
      <c r="E66" s="724">
        <v>2</v>
      </c>
      <c r="F66" s="871">
        <f t="shared" si="21"/>
        <v>301.71535200000005</v>
      </c>
      <c r="H66" s="724" t="s">
        <v>1035</v>
      </c>
      <c r="I66" s="870">
        <f>BA320</f>
        <v>177.06300000000005</v>
      </c>
      <c r="J66" s="724">
        <v>1</v>
      </c>
      <c r="K66" s="724">
        <f t="shared" si="24"/>
        <v>177.06300000000005</v>
      </c>
      <c r="M66" s="724" t="s">
        <v>1047</v>
      </c>
      <c r="N66" s="724"/>
      <c r="O66" s="724">
        <f>AL320</f>
        <v>1884</v>
      </c>
      <c r="P66" s="724"/>
      <c r="X66" s="12" t="s">
        <v>1018</v>
      </c>
      <c r="Y66" s="12" t="s">
        <v>1007</v>
      </c>
      <c r="Z66" s="12">
        <v>130</v>
      </c>
      <c r="AA66" s="12">
        <v>320</v>
      </c>
      <c r="AC66" s="12">
        <v>7</v>
      </c>
      <c r="AD66" s="12">
        <v>5</v>
      </c>
      <c r="AE66" s="12">
        <v>18</v>
      </c>
      <c r="AF66" s="12">
        <v>9</v>
      </c>
      <c r="AG66" s="12">
        <v>4</v>
      </c>
      <c r="AH66" s="12">
        <v>1</v>
      </c>
      <c r="AI66" s="12">
        <v>12</v>
      </c>
      <c r="AJ66" s="12">
        <v>2</v>
      </c>
      <c r="AM66" s="12">
        <v>2</v>
      </c>
      <c r="AN66" s="8">
        <v>60</v>
      </c>
      <c r="AO66" s="12">
        <f t="shared" si="5"/>
        <v>0.19</v>
      </c>
      <c r="AP66" s="862">
        <f t="shared" si="6"/>
        <v>11.4</v>
      </c>
      <c r="AQ66" s="12">
        <f t="shared" si="8"/>
        <v>0</v>
      </c>
      <c r="AR66" s="12">
        <f t="shared" si="9"/>
        <v>1.33</v>
      </c>
      <c r="AS66" s="12">
        <f t="shared" si="10"/>
        <v>0.95</v>
      </c>
      <c r="AT66" s="12">
        <f t="shared" si="11"/>
        <v>3.42</v>
      </c>
      <c r="AU66" s="12">
        <f t="shared" si="12"/>
        <v>1.71</v>
      </c>
      <c r="AV66" s="12">
        <f t="shared" si="13"/>
        <v>0.76</v>
      </c>
      <c r="AW66" s="12">
        <f t="shared" si="14"/>
        <v>0.19</v>
      </c>
      <c r="AX66" s="12">
        <f t="shared" si="15"/>
        <v>2.2800000000000002</v>
      </c>
      <c r="AY66" s="12">
        <f t="shared" si="16"/>
        <v>0.38</v>
      </c>
      <c r="AZ66" s="12">
        <f t="shared" si="17"/>
        <v>0</v>
      </c>
      <c r="BA66" s="12">
        <f t="shared" si="18"/>
        <v>0</v>
      </c>
      <c r="BB66" s="12">
        <f t="shared" si="19"/>
        <v>0.38</v>
      </c>
      <c r="BC66" s="863">
        <f t="shared" si="20"/>
        <v>11.400000000000002</v>
      </c>
    </row>
    <row r="67" spans="2:55" ht="15.75" customHeight="1">
      <c r="B67" s="725">
        <v>43435</v>
      </c>
      <c r="C67" s="731">
        <f t="shared" si="22"/>
        <v>136.46900000000002</v>
      </c>
      <c r="D67" s="876">
        <f t="shared" si="23"/>
        <v>0.85199999999999998</v>
      </c>
      <c r="E67" s="724">
        <v>1</v>
      </c>
      <c r="F67" s="871">
        <f t="shared" si="21"/>
        <v>116.27158800000002</v>
      </c>
      <c r="H67" s="724" t="s">
        <v>1035</v>
      </c>
      <c r="I67" s="870">
        <f>BB320</f>
        <v>136.46900000000002</v>
      </c>
      <c r="J67" s="724">
        <v>1</v>
      </c>
      <c r="K67" s="724">
        <f t="shared" si="24"/>
        <v>136.46900000000002</v>
      </c>
      <c r="M67" s="724" t="s">
        <v>1048</v>
      </c>
      <c r="N67" s="724"/>
      <c r="O67" s="873">
        <f>AM320</f>
        <v>1239</v>
      </c>
      <c r="P67" s="724"/>
      <c r="X67" s="12" t="s">
        <v>1018</v>
      </c>
      <c r="Y67" s="12" t="s">
        <v>1009</v>
      </c>
      <c r="Z67" s="12">
        <v>130</v>
      </c>
      <c r="AA67" s="12">
        <v>490</v>
      </c>
      <c r="AC67" s="12">
        <v>2</v>
      </c>
      <c r="AD67" s="12">
        <v>2</v>
      </c>
      <c r="AE67" s="12">
        <v>2</v>
      </c>
      <c r="AG67" s="12">
        <v>1</v>
      </c>
      <c r="AH67" s="12">
        <v>9</v>
      </c>
      <c r="AN67" s="8">
        <v>16</v>
      </c>
      <c r="AO67" s="12">
        <f t="shared" si="5"/>
        <v>0.36</v>
      </c>
      <c r="AP67" s="862">
        <f t="shared" si="6"/>
        <v>5.76</v>
      </c>
      <c r="AQ67" s="12">
        <f t="shared" si="8"/>
        <v>0</v>
      </c>
      <c r="AR67" s="12">
        <f t="shared" si="9"/>
        <v>0.72</v>
      </c>
      <c r="AS67" s="12">
        <f t="shared" si="10"/>
        <v>0.72</v>
      </c>
      <c r="AT67" s="12">
        <f t="shared" si="11"/>
        <v>0.72</v>
      </c>
      <c r="AU67" s="12">
        <f t="shared" si="12"/>
        <v>0</v>
      </c>
      <c r="AV67" s="12">
        <f t="shared" si="13"/>
        <v>0.36</v>
      </c>
      <c r="AW67" s="12">
        <f t="shared" si="14"/>
        <v>3.2399999999999998</v>
      </c>
      <c r="AX67" s="12">
        <f t="shared" si="15"/>
        <v>0</v>
      </c>
      <c r="AY67" s="12">
        <f t="shared" si="16"/>
        <v>0</v>
      </c>
      <c r="AZ67" s="12">
        <f t="shared" si="17"/>
        <v>0</v>
      </c>
      <c r="BA67" s="12">
        <f t="shared" si="18"/>
        <v>0</v>
      </c>
      <c r="BB67" s="12">
        <f t="shared" si="19"/>
        <v>0</v>
      </c>
      <c r="BC67" s="863">
        <f t="shared" si="20"/>
        <v>5.76</v>
      </c>
    </row>
    <row r="68" spans="2:55" ht="16.350000000000001" customHeight="1" thickBot="1">
      <c r="B68" s="733" t="s">
        <v>1090</v>
      </c>
      <c r="C68" s="734"/>
      <c r="D68" s="734"/>
      <c r="E68" s="734"/>
      <c r="F68" s="879">
        <f>SUM(F56:F67)/12</f>
        <v>693.79165849999993</v>
      </c>
      <c r="H68" s="724" t="s">
        <v>1065</v>
      </c>
      <c r="I68" s="724"/>
      <c r="J68" s="724"/>
      <c r="K68" s="724"/>
      <c r="M68" s="724"/>
      <c r="N68" s="724"/>
      <c r="O68" s="875">
        <f>SUM(O56:O67)</f>
        <v>12932</v>
      </c>
      <c r="P68" s="724"/>
      <c r="X68" s="12" t="s">
        <v>1018</v>
      </c>
      <c r="Y68" s="12" t="s">
        <v>1010</v>
      </c>
      <c r="Z68" s="12">
        <v>130</v>
      </c>
      <c r="AA68" s="12">
        <v>90</v>
      </c>
      <c r="AB68" s="12">
        <v>2</v>
      </c>
      <c r="AC68" s="12">
        <v>4</v>
      </c>
      <c r="AD68" s="12">
        <v>1</v>
      </c>
      <c r="AE68" s="12">
        <v>2</v>
      </c>
      <c r="AF68" s="12">
        <v>11</v>
      </c>
      <c r="AN68" s="8">
        <v>20</v>
      </c>
      <c r="AO68" s="12">
        <f t="shared" si="5"/>
        <v>-0.04</v>
      </c>
      <c r="AP68" s="862">
        <f t="shared" si="6"/>
        <v>-0.8</v>
      </c>
      <c r="AQ68" s="12">
        <f t="shared" si="8"/>
        <v>-0.08</v>
      </c>
      <c r="AR68" s="12">
        <f t="shared" si="9"/>
        <v>-0.16</v>
      </c>
      <c r="AS68" s="12">
        <f t="shared" si="10"/>
        <v>-0.04</v>
      </c>
      <c r="AT68" s="12">
        <f t="shared" si="11"/>
        <v>-0.08</v>
      </c>
      <c r="AU68" s="12">
        <f t="shared" si="12"/>
        <v>-0.44</v>
      </c>
      <c r="AV68" s="12">
        <f t="shared" si="13"/>
        <v>0</v>
      </c>
      <c r="AW68" s="12">
        <f t="shared" si="14"/>
        <v>0</v>
      </c>
      <c r="AX68" s="12">
        <f t="shared" si="15"/>
        <v>0</v>
      </c>
      <c r="AY68" s="12">
        <f t="shared" si="16"/>
        <v>0</v>
      </c>
      <c r="AZ68" s="12">
        <f t="shared" si="17"/>
        <v>0</v>
      </c>
      <c r="BA68" s="12">
        <f t="shared" si="18"/>
        <v>0</v>
      </c>
      <c r="BB68" s="12">
        <f t="shared" si="19"/>
        <v>0</v>
      </c>
      <c r="BC68" s="863">
        <f t="shared" si="20"/>
        <v>-0.8</v>
      </c>
    </row>
    <row r="69" spans="2:55">
      <c r="B69" s="725" t="s">
        <v>1087</v>
      </c>
      <c r="C69" s="724"/>
      <c r="D69" s="877">
        <v>1</v>
      </c>
      <c r="E69" s="724"/>
      <c r="F69" s="871">
        <f>SUM(C56:C67)*D56*D69</f>
        <v>1319.2270020000003</v>
      </c>
      <c r="H69" s="724"/>
      <c r="I69" s="724"/>
      <c r="J69" s="724"/>
      <c r="K69" s="724"/>
      <c r="M69" s="724"/>
      <c r="N69" s="724"/>
      <c r="O69" s="724"/>
      <c r="P69" s="724"/>
      <c r="X69" s="12" t="s">
        <v>1018</v>
      </c>
      <c r="Y69" s="12" t="s">
        <v>1011</v>
      </c>
      <c r="Z69" s="12">
        <v>130</v>
      </c>
      <c r="AA69" s="12">
        <v>190.5</v>
      </c>
      <c r="AF69" s="12">
        <v>1</v>
      </c>
      <c r="AH69" s="12">
        <v>1</v>
      </c>
      <c r="AI69" s="12">
        <v>3</v>
      </c>
      <c r="AK69" s="12">
        <v>1</v>
      </c>
      <c r="AN69" s="8">
        <v>6</v>
      </c>
      <c r="AO69" s="12">
        <f t="shared" si="5"/>
        <v>6.0499999999999998E-2</v>
      </c>
      <c r="AP69" s="862">
        <f t="shared" si="6"/>
        <v>0.36299999999999999</v>
      </c>
      <c r="AQ69" s="12">
        <f t="shared" si="8"/>
        <v>0</v>
      </c>
      <c r="AR69" s="12">
        <f t="shared" si="9"/>
        <v>0</v>
      </c>
      <c r="AS69" s="12">
        <f t="shared" si="10"/>
        <v>0</v>
      </c>
      <c r="AT69" s="12">
        <f t="shared" si="11"/>
        <v>0</v>
      </c>
      <c r="AU69" s="12">
        <f t="shared" si="12"/>
        <v>6.0499999999999998E-2</v>
      </c>
      <c r="AV69" s="12">
        <f t="shared" si="13"/>
        <v>0</v>
      </c>
      <c r="AW69" s="12">
        <f t="shared" si="14"/>
        <v>6.0499999999999998E-2</v>
      </c>
      <c r="AX69" s="12">
        <f t="shared" si="15"/>
        <v>0.18149999999999999</v>
      </c>
      <c r="AY69" s="12">
        <f t="shared" si="16"/>
        <v>0</v>
      </c>
      <c r="AZ69" s="12">
        <f t="shared" si="17"/>
        <v>6.0499999999999998E-2</v>
      </c>
      <c r="BA69" s="12">
        <f t="shared" si="18"/>
        <v>0</v>
      </c>
      <c r="BB69" s="12">
        <f t="shared" si="19"/>
        <v>0</v>
      </c>
      <c r="BC69" s="863">
        <f t="shared" si="20"/>
        <v>0.36299999999999999</v>
      </c>
    </row>
    <row r="70" spans="2:55">
      <c r="B70" s="725" t="s">
        <v>1088</v>
      </c>
      <c r="C70" s="724"/>
      <c r="D70" s="877">
        <v>0.995</v>
      </c>
      <c r="E70" s="724"/>
      <c r="F70" s="871">
        <f>F69*D70</f>
        <v>1312.6308669900004</v>
      </c>
      <c r="H70" s="724"/>
      <c r="I70" s="724"/>
      <c r="J70" s="724"/>
      <c r="K70" s="724"/>
      <c r="M70" s="724"/>
      <c r="N70" s="724"/>
      <c r="O70" s="724"/>
      <c r="P70" s="724"/>
      <c r="X70" s="12" t="s">
        <v>1019</v>
      </c>
      <c r="Y70" s="12" t="s">
        <v>1004</v>
      </c>
      <c r="Z70" s="12">
        <v>140</v>
      </c>
      <c r="AA70" s="12">
        <v>123</v>
      </c>
      <c r="AD70" s="12">
        <v>1</v>
      </c>
      <c r="AN70" s="8">
        <v>1</v>
      </c>
      <c r="AO70" s="12">
        <f t="shared" si="5"/>
        <v>-1.7000000000000001E-2</v>
      </c>
      <c r="AP70" s="862">
        <f t="shared" si="6"/>
        <v>-1.7000000000000001E-2</v>
      </c>
      <c r="AQ70" s="12">
        <f t="shared" si="8"/>
        <v>0</v>
      </c>
      <c r="AR70" s="12">
        <f t="shared" si="9"/>
        <v>0</v>
      </c>
      <c r="AS70" s="12">
        <f t="shared" si="10"/>
        <v>-1.7000000000000001E-2</v>
      </c>
      <c r="AT70" s="12">
        <f t="shared" si="11"/>
        <v>0</v>
      </c>
      <c r="AU70" s="12">
        <f t="shared" si="12"/>
        <v>0</v>
      </c>
      <c r="AV70" s="12">
        <f t="shared" si="13"/>
        <v>0</v>
      </c>
      <c r="AW70" s="12">
        <f t="shared" si="14"/>
        <v>0</v>
      </c>
      <c r="AX70" s="12">
        <f t="shared" si="15"/>
        <v>0</v>
      </c>
      <c r="AY70" s="12">
        <f t="shared" si="16"/>
        <v>0</v>
      </c>
      <c r="AZ70" s="12">
        <f t="shared" si="17"/>
        <v>0</v>
      </c>
      <c r="BA70" s="12">
        <f t="shared" si="18"/>
        <v>0</v>
      </c>
      <c r="BB70" s="12">
        <f t="shared" si="19"/>
        <v>0</v>
      </c>
      <c r="BC70" s="863">
        <f t="shared" si="20"/>
        <v>-1.7000000000000001E-2</v>
      </c>
    </row>
    <row r="71" spans="2:55">
      <c r="B71" s="725" t="s">
        <v>1089</v>
      </c>
      <c r="C71" s="724"/>
      <c r="D71" s="877">
        <v>0.995</v>
      </c>
      <c r="E71" s="724"/>
      <c r="F71" s="871"/>
      <c r="H71" s="724"/>
      <c r="I71" s="724"/>
      <c r="J71" s="724"/>
      <c r="K71" s="724"/>
      <c r="M71" s="724"/>
      <c r="N71" s="724"/>
      <c r="O71" s="724"/>
      <c r="P71" s="724"/>
      <c r="X71" s="12" t="s">
        <v>1019</v>
      </c>
      <c r="Y71" s="12" t="s">
        <v>1006</v>
      </c>
      <c r="Z71" s="12">
        <v>140</v>
      </c>
      <c r="AA71" s="12">
        <v>255</v>
      </c>
      <c r="AD71" s="12">
        <v>3</v>
      </c>
      <c r="AN71" s="8">
        <v>3</v>
      </c>
      <c r="AO71" s="12">
        <f t="shared" si="5"/>
        <v>0.115</v>
      </c>
      <c r="AP71" s="862">
        <f t="shared" si="6"/>
        <v>0.34500000000000003</v>
      </c>
      <c r="AQ71" s="12">
        <f t="shared" si="8"/>
        <v>0</v>
      </c>
      <c r="AR71" s="12">
        <f t="shared" si="9"/>
        <v>0</v>
      </c>
      <c r="AS71" s="12">
        <f t="shared" si="10"/>
        <v>0.34500000000000003</v>
      </c>
      <c r="AT71" s="12">
        <f t="shared" si="11"/>
        <v>0</v>
      </c>
      <c r="AU71" s="12">
        <f t="shared" si="12"/>
        <v>0</v>
      </c>
      <c r="AV71" s="12">
        <f t="shared" si="13"/>
        <v>0</v>
      </c>
      <c r="AW71" s="12">
        <f t="shared" si="14"/>
        <v>0</v>
      </c>
      <c r="AX71" s="12">
        <f t="shared" si="15"/>
        <v>0</v>
      </c>
      <c r="AY71" s="12">
        <f t="shared" si="16"/>
        <v>0</v>
      </c>
      <c r="AZ71" s="12">
        <f t="shared" si="17"/>
        <v>0</v>
      </c>
      <c r="BA71" s="12">
        <f t="shared" si="18"/>
        <v>0</v>
      </c>
      <c r="BB71" s="12">
        <f t="shared" si="19"/>
        <v>0</v>
      </c>
      <c r="BC71" s="863">
        <f t="shared" si="20"/>
        <v>0.34500000000000003</v>
      </c>
    </row>
    <row r="72" spans="2:55">
      <c r="B72" s="725" t="s">
        <v>1091</v>
      </c>
      <c r="C72" s="724"/>
      <c r="D72" s="877">
        <v>0.995</v>
      </c>
      <c r="E72" s="724"/>
      <c r="F72" s="871"/>
      <c r="H72" s="724"/>
      <c r="I72" s="724"/>
      <c r="J72" s="724"/>
      <c r="K72" s="724"/>
      <c r="M72" s="724"/>
      <c r="N72" s="724"/>
      <c r="O72" s="724"/>
      <c r="P72" s="724"/>
      <c r="X72" s="12" t="s">
        <v>1019</v>
      </c>
      <c r="Y72" s="12" t="s">
        <v>1007</v>
      </c>
      <c r="Z72" s="12">
        <v>140</v>
      </c>
      <c r="AA72" s="12">
        <v>320</v>
      </c>
      <c r="AF72" s="12">
        <v>1</v>
      </c>
      <c r="AN72" s="8">
        <v>1</v>
      </c>
      <c r="AO72" s="12">
        <f t="shared" si="5"/>
        <v>0.18</v>
      </c>
      <c r="AP72" s="862">
        <f t="shared" si="6"/>
        <v>0.18</v>
      </c>
      <c r="AQ72" s="12">
        <f t="shared" si="8"/>
        <v>0</v>
      </c>
      <c r="AR72" s="12">
        <f t="shared" si="9"/>
        <v>0</v>
      </c>
      <c r="AS72" s="12">
        <f t="shared" si="10"/>
        <v>0</v>
      </c>
      <c r="AT72" s="12">
        <f t="shared" si="11"/>
        <v>0</v>
      </c>
      <c r="AU72" s="12">
        <f t="shared" si="12"/>
        <v>0.18</v>
      </c>
      <c r="AV72" s="12">
        <f t="shared" si="13"/>
        <v>0</v>
      </c>
      <c r="AW72" s="12">
        <f t="shared" si="14"/>
        <v>0</v>
      </c>
      <c r="AX72" s="12">
        <f t="shared" si="15"/>
        <v>0</v>
      </c>
      <c r="AY72" s="12">
        <f t="shared" si="16"/>
        <v>0</v>
      </c>
      <c r="AZ72" s="12">
        <f t="shared" si="17"/>
        <v>0</v>
      </c>
      <c r="BA72" s="12">
        <f t="shared" si="18"/>
        <v>0</v>
      </c>
      <c r="BB72" s="12">
        <f t="shared" si="19"/>
        <v>0</v>
      </c>
      <c r="BC72" s="863">
        <f t="shared" si="20"/>
        <v>0.18</v>
      </c>
    </row>
    <row r="73" spans="2:55">
      <c r="B73" s="733" t="s">
        <v>1051</v>
      </c>
      <c r="C73" s="734"/>
      <c r="D73" s="734"/>
      <c r="E73" s="734"/>
      <c r="F73" s="872">
        <f>SUM(F68:F72)</f>
        <v>3325.6495274900008</v>
      </c>
      <c r="H73" s="724"/>
      <c r="I73" s="724"/>
      <c r="J73" s="724"/>
      <c r="K73" s="724"/>
      <c r="M73" s="724"/>
      <c r="N73" s="724"/>
      <c r="O73" s="724"/>
      <c r="P73" s="724"/>
      <c r="X73" s="12" t="s">
        <v>1019</v>
      </c>
      <c r="Y73" s="12" t="s">
        <v>1012</v>
      </c>
      <c r="Z73" s="12">
        <v>140</v>
      </c>
      <c r="AA73" s="12">
        <v>190.5</v>
      </c>
      <c r="AD73" s="12">
        <v>2</v>
      </c>
      <c r="AN73" s="8">
        <v>2</v>
      </c>
      <c r="AO73" s="12">
        <f t="shared" si="5"/>
        <v>5.0500000000000003E-2</v>
      </c>
      <c r="AP73" s="862">
        <f t="shared" si="6"/>
        <v>0.10100000000000001</v>
      </c>
      <c r="AQ73" s="12">
        <f t="shared" si="8"/>
        <v>0</v>
      </c>
      <c r="AR73" s="12">
        <f t="shared" si="9"/>
        <v>0</v>
      </c>
      <c r="AS73" s="12">
        <f t="shared" si="10"/>
        <v>0.10100000000000001</v>
      </c>
      <c r="AT73" s="12">
        <f t="shared" si="11"/>
        <v>0</v>
      </c>
      <c r="AU73" s="12">
        <f t="shared" si="12"/>
        <v>0</v>
      </c>
      <c r="AV73" s="12">
        <f t="shared" si="13"/>
        <v>0</v>
      </c>
      <c r="AW73" s="12">
        <f t="shared" si="14"/>
        <v>0</v>
      </c>
      <c r="AX73" s="12">
        <f t="shared" si="15"/>
        <v>0</v>
      </c>
      <c r="AY73" s="12">
        <f t="shared" si="16"/>
        <v>0</v>
      </c>
      <c r="AZ73" s="12">
        <f t="shared" si="17"/>
        <v>0</v>
      </c>
      <c r="BA73" s="12">
        <f t="shared" si="18"/>
        <v>0</v>
      </c>
      <c r="BB73" s="12">
        <f t="shared" si="19"/>
        <v>0</v>
      </c>
      <c r="BC73" s="863">
        <f t="shared" si="20"/>
        <v>0.10100000000000001</v>
      </c>
    </row>
    <row r="74" spans="2:55">
      <c r="B74" s="12" t="s">
        <v>1052</v>
      </c>
      <c r="F74" s="881">
        <f>SUM('5.  2015-2027 LRAM'!R762:V763)-'8.  Streetlighting'!F73</f>
        <v>0.50047250999932658</v>
      </c>
      <c r="H74" s="724"/>
      <c r="I74" s="724"/>
      <c r="J74" s="724"/>
      <c r="K74" s="724"/>
      <c r="M74" s="724"/>
      <c r="N74" s="724"/>
      <c r="O74" s="724"/>
      <c r="P74" s="724"/>
      <c r="X74" s="12" t="s">
        <v>1020</v>
      </c>
      <c r="Y74" s="12" t="s">
        <v>1004</v>
      </c>
      <c r="Z74" s="12">
        <v>150</v>
      </c>
      <c r="AA74" s="12">
        <v>123</v>
      </c>
      <c r="AK74" s="12">
        <v>1</v>
      </c>
      <c r="AN74" s="8">
        <v>1</v>
      </c>
      <c r="AO74" s="12">
        <f t="shared" si="5"/>
        <v>-2.7E-2</v>
      </c>
      <c r="AP74" s="862">
        <f t="shared" si="6"/>
        <v>-2.7E-2</v>
      </c>
      <c r="AQ74" s="12">
        <f t="shared" si="8"/>
        <v>0</v>
      </c>
      <c r="AR74" s="12">
        <f t="shared" si="9"/>
        <v>0</v>
      </c>
      <c r="AS74" s="12">
        <f t="shared" si="10"/>
        <v>0</v>
      </c>
      <c r="AT74" s="12">
        <f t="shared" si="11"/>
        <v>0</v>
      </c>
      <c r="AU74" s="12">
        <f t="shared" si="12"/>
        <v>0</v>
      </c>
      <c r="AV74" s="12">
        <f t="shared" si="13"/>
        <v>0</v>
      </c>
      <c r="AW74" s="12">
        <f t="shared" si="14"/>
        <v>0</v>
      </c>
      <c r="AX74" s="12">
        <f t="shared" si="15"/>
        <v>0</v>
      </c>
      <c r="AY74" s="12">
        <f t="shared" si="16"/>
        <v>0</v>
      </c>
      <c r="AZ74" s="12">
        <f t="shared" si="17"/>
        <v>-2.7E-2</v>
      </c>
      <c r="BA74" s="12">
        <f t="shared" si="18"/>
        <v>0</v>
      </c>
      <c r="BB74" s="12">
        <f t="shared" si="19"/>
        <v>0</v>
      </c>
      <c r="BC74" s="863">
        <f t="shared" si="20"/>
        <v>-2.7E-2</v>
      </c>
    </row>
    <row r="75" spans="2:55">
      <c r="H75" s="724"/>
      <c r="I75" s="724"/>
      <c r="J75" s="724"/>
      <c r="K75" s="724"/>
      <c r="M75" s="724"/>
      <c r="N75" s="724"/>
      <c r="O75" s="724"/>
      <c r="P75" s="724"/>
      <c r="X75" s="12" t="s">
        <v>1020</v>
      </c>
      <c r="Y75" s="12" t="s">
        <v>1005</v>
      </c>
      <c r="Z75" s="12">
        <v>150</v>
      </c>
      <c r="AA75" s="12">
        <v>190</v>
      </c>
      <c r="AJ75" s="12">
        <v>1</v>
      </c>
      <c r="AN75" s="8">
        <v>1</v>
      </c>
      <c r="AO75" s="12">
        <f t="shared" si="5"/>
        <v>0.04</v>
      </c>
      <c r="AP75" s="862">
        <f t="shared" si="6"/>
        <v>0.04</v>
      </c>
      <c r="AQ75" s="12">
        <f t="shared" si="8"/>
        <v>0</v>
      </c>
      <c r="AR75" s="12">
        <f t="shared" si="9"/>
        <v>0</v>
      </c>
      <c r="AS75" s="12">
        <f t="shared" si="10"/>
        <v>0</v>
      </c>
      <c r="AT75" s="12">
        <f t="shared" si="11"/>
        <v>0</v>
      </c>
      <c r="AU75" s="12">
        <f t="shared" si="12"/>
        <v>0</v>
      </c>
      <c r="AV75" s="12">
        <f t="shared" si="13"/>
        <v>0</v>
      </c>
      <c r="AW75" s="12">
        <f t="shared" si="14"/>
        <v>0</v>
      </c>
      <c r="AX75" s="12">
        <f t="shared" si="15"/>
        <v>0</v>
      </c>
      <c r="AY75" s="12">
        <f t="shared" si="16"/>
        <v>0.04</v>
      </c>
      <c r="AZ75" s="12">
        <f t="shared" si="17"/>
        <v>0</v>
      </c>
      <c r="BA75" s="12">
        <f t="shared" si="18"/>
        <v>0</v>
      </c>
      <c r="BB75" s="12">
        <f t="shared" si="19"/>
        <v>0</v>
      </c>
      <c r="BC75" s="863">
        <f t="shared" si="20"/>
        <v>0.04</v>
      </c>
    </row>
    <row r="76" spans="2:55">
      <c r="H76" s="724"/>
      <c r="I76" s="724"/>
      <c r="J76" s="724"/>
      <c r="K76" s="724"/>
      <c r="M76" s="724"/>
      <c r="N76" s="724"/>
      <c r="O76" s="724"/>
      <c r="P76" s="724"/>
      <c r="X76" s="12" t="s">
        <v>1020</v>
      </c>
      <c r="Y76" s="12" t="s">
        <v>1006</v>
      </c>
      <c r="Z76" s="12">
        <v>150</v>
      </c>
      <c r="AA76" s="12">
        <v>255</v>
      </c>
      <c r="AB76" s="12">
        <v>4</v>
      </c>
      <c r="AC76" s="12">
        <v>1</v>
      </c>
      <c r="AD76" s="12">
        <v>6</v>
      </c>
      <c r="AE76" s="12">
        <v>14</v>
      </c>
      <c r="AF76" s="12">
        <v>3</v>
      </c>
      <c r="AG76" s="12">
        <v>1</v>
      </c>
      <c r="AJ76" s="12">
        <v>1</v>
      </c>
      <c r="AN76" s="8">
        <v>30</v>
      </c>
      <c r="AO76" s="12">
        <f t="shared" si="5"/>
        <v>0.105</v>
      </c>
      <c r="AP76" s="862">
        <f t="shared" si="6"/>
        <v>3.15</v>
      </c>
      <c r="AQ76" s="12">
        <f t="shared" si="8"/>
        <v>0.42</v>
      </c>
      <c r="AR76" s="12">
        <f t="shared" si="9"/>
        <v>0.105</v>
      </c>
      <c r="AS76" s="12">
        <f t="shared" si="10"/>
        <v>0.63</v>
      </c>
      <c r="AT76" s="12">
        <f t="shared" si="11"/>
        <v>1.47</v>
      </c>
      <c r="AU76" s="12">
        <f t="shared" si="12"/>
        <v>0.315</v>
      </c>
      <c r="AV76" s="12">
        <f t="shared" si="13"/>
        <v>0.105</v>
      </c>
      <c r="AW76" s="12">
        <f t="shared" si="14"/>
        <v>0</v>
      </c>
      <c r="AX76" s="12">
        <f t="shared" si="15"/>
        <v>0</v>
      </c>
      <c r="AY76" s="12">
        <f t="shared" si="16"/>
        <v>0.105</v>
      </c>
      <c r="AZ76" s="12">
        <f t="shared" si="17"/>
        <v>0</v>
      </c>
      <c r="BA76" s="12">
        <f t="shared" si="18"/>
        <v>0</v>
      </c>
      <c r="BB76" s="12">
        <f t="shared" si="19"/>
        <v>0</v>
      </c>
      <c r="BC76" s="863">
        <f t="shared" si="20"/>
        <v>3.15</v>
      </c>
    </row>
    <row r="77" spans="2:55">
      <c r="H77" s="724"/>
      <c r="I77" s="724"/>
      <c r="J77" s="724"/>
      <c r="K77" s="724"/>
      <c r="M77" s="724"/>
      <c r="N77" s="724"/>
      <c r="O77" s="724"/>
      <c r="P77" s="724"/>
      <c r="X77" s="12" t="s">
        <v>1020</v>
      </c>
      <c r="Y77" s="12" t="s">
        <v>1007</v>
      </c>
      <c r="Z77" s="12">
        <v>150</v>
      </c>
      <c r="AA77" s="12">
        <v>320</v>
      </c>
      <c r="AB77" s="12">
        <v>3</v>
      </c>
      <c r="AC77" s="12">
        <v>1</v>
      </c>
      <c r="AD77" s="12">
        <v>18</v>
      </c>
      <c r="AE77" s="12">
        <v>9</v>
      </c>
      <c r="AF77" s="12">
        <v>4</v>
      </c>
      <c r="AG77" s="12">
        <v>5</v>
      </c>
      <c r="AI77" s="12">
        <v>3</v>
      </c>
      <c r="AM77" s="12">
        <v>8</v>
      </c>
      <c r="AN77" s="8">
        <v>51</v>
      </c>
      <c r="AO77" s="12">
        <f t="shared" si="5"/>
        <v>0.17</v>
      </c>
      <c r="AP77" s="862">
        <f t="shared" si="6"/>
        <v>8.67</v>
      </c>
      <c r="AQ77" s="12">
        <f t="shared" si="8"/>
        <v>0.51</v>
      </c>
      <c r="AR77" s="12">
        <f t="shared" si="9"/>
        <v>0.17</v>
      </c>
      <c r="AS77" s="12">
        <f t="shared" si="10"/>
        <v>3.06</v>
      </c>
      <c r="AT77" s="12">
        <f t="shared" si="11"/>
        <v>1.53</v>
      </c>
      <c r="AU77" s="12">
        <f t="shared" si="12"/>
        <v>0.68</v>
      </c>
      <c r="AV77" s="12">
        <f t="shared" si="13"/>
        <v>0.85000000000000009</v>
      </c>
      <c r="AW77" s="12">
        <f t="shared" si="14"/>
        <v>0</v>
      </c>
      <c r="AX77" s="12">
        <f t="shared" si="15"/>
        <v>0.51</v>
      </c>
      <c r="AY77" s="12">
        <f t="shared" si="16"/>
        <v>0</v>
      </c>
      <c r="AZ77" s="12">
        <f t="shared" si="17"/>
        <v>0</v>
      </c>
      <c r="BA77" s="12">
        <f t="shared" si="18"/>
        <v>0</v>
      </c>
      <c r="BB77" s="12">
        <f t="shared" si="19"/>
        <v>1.36</v>
      </c>
      <c r="BC77" s="863">
        <f t="shared" si="20"/>
        <v>8.67</v>
      </c>
    </row>
    <row r="78" spans="2:55">
      <c r="H78" s="733" t="s">
        <v>26</v>
      </c>
      <c r="I78" s="734"/>
      <c r="J78" s="734"/>
      <c r="K78" s="731">
        <f>SUM(K56:K77)</f>
        <v>1548.3885000000005</v>
      </c>
      <c r="M78" s="733" t="s">
        <v>26</v>
      </c>
      <c r="N78" s="734"/>
      <c r="O78" s="734"/>
      <c r="P78" s="732">
        <f>SUM(P56:P77)</f>
        <v>0</v>
      </c>
      <c r="X78" s="12" t="s">
        <v>1020</v>
      </c>
      <c r="Y78" s="12" t="s">
        <v>1009</v>
      </c>
      <c r="Z78" s="12">
        <v>150</v>
      </c>
      <c r="AA78" s="12">
        <v>490</v>
      </c>
      <c r="AC78" s="12">
        <v>3</v>
      </c>
      <c r="AD78" s="12">
        <v>7</v>
      </c>
      <c r="AE78" s="12">
        <v>4</v>
      </c>
      <c r="AF78" s="12">
        <v>2</v>
      </c>
      <c r="AG78" s="12">
        <v>2</v>
      </c>
      <c r="AH78" s="12">
        <v>5</v>
      </c>
      <c r="AM78" s="12">
        <v>5</v>
      </c>
      <c r="AN78" s="8">
        <v>28</v>
      </c>
      <c r="AO78" s="12">
        <f t="shared" si="5"/>
        <v>0.34</v>
      </c>
      <c r="AP78" s="862">
        <f t="shared" si="6"/>
        <v>9.5200000000000014</v>
      </c>
      <c r="AQ78" s="12">
        <f t="shared" si="8"/>
        <v>0</v>
      </c>
      <c r="AR78" s="12">
        <f t="shared" si="9"/>
        <v>1.02</v>
      </c>
      <c r="AS78" s="12">
        <f t="shared" si="10"/>
        <v>2.3800000000000003</v>
      </c>
      <c r="AT78" s="12">
        <f t="shared" si="11"/>
        <v>1.36</v>
      </c>
      <c r="AU78" s="12">
        <f t="shared" si="12"/>
        <v>0.68</v>
      </c>
      <c r="AV78" s="12">
        <f t="shared" si="13"/>
        <v>0.68</v>
      </c>
      <c r="AW78" s="12">
        <f t="shared" si="14"/>
        <v>1.7000000000000002</v>
      </c>
      <c r="AX78" s="12">
        <f t="shared" si="15"/>
        <v>0</v>
      </c>
      <c r="AY78" s="12">
        <f t="shared" si="16"/>
        <v>0</v>
      </c>
      <c r="AZ78" s="12">
        <f t="shared" si="17"/>
        <v>0</v>
      </c>
      <c r="BA78" s="12">
        <f t="shared" si="18"/>
        <v>0</v>
      </c>
      <c r="BB78" s="12">
        <f t="shared" si="19"/>
        <v>1.7000000000000002</v>
      </c>
      <c r="BC78" s="863">
        <f t="shared" si="20"/>
        <v>9.52</v>
      </c>
    </row>
    <row r="79" spans="2:55">
      <c r="X79" s="12" t="s">
        <v>1020</v>
      </c>
      <c r="Y79" s="12" t="s">
        <v>1010</v>
      </c>
      <c r="Z79" s="12">
        <v>150</v>
      </c>
      <c r="AA79" s="12">
        <v>90</v>
      </c>
      <c r="AB79" s="12">
        <v>1</v>
      </c>
      <c r="AC79" s="12">
        <v>4</v>
      </c>
      <c r="AE79" s="12">
        <v>1</v>
      </c>
      <c r="AF79" s="12">
        <v>6</v>
      </c>
      <c r="AM79" s="12">
        <v>1</v>
      </c>
      <c r="AN79" s="8">
        <v>13</v>
      </c>
      <c r="AO79" s="12">
        <f t="shared" si="5"/>
        <v>-0.06</v>
      </c>
      <c r="AP79" s="862">
        <f t="shared" si="6"/>
        <v>-0.78</v>
      </c>
      <c r="AQ79" s="12">
        <f t="shared" si="8"/>
        <v>-0.06</v>
      </c>
      <c r="AR79" s="12">
        <f t="shared" si="9"/>
        <v>-0.24</v>
      </c>
      <c r="AS79" s="12">
        <f t="shared" si="10"/>
        <v>0</v>
      </c>
      <c r="AT79" s="12">
        <f t="shared" si="11"/>
        <v>-0.06</v>
      </c>
      <c r="AU79" s="12">
        <f t="shared" si="12"/>
        <v>-0.36</v>
      </c>
      <c r="AV79" s="12">
        <f t="shared" si="13"/>
        <v>0</v>
      </c>
      <c r="AW79" s="12">
        <f t="shared" si="14"/>
        <v>0</v>
      </c>
      <c r="AX79" s="12">
        <f t="shared" si="15"/>
        <v>0</v>
      </c>
      <c r="AY79" s="12">
        <f t="shared" si="16"/>
        <v>0</v>
      </c>
      <c r="AZ79" s="12">
        <f t="shared" si="17"/>
        <v>0</v>
      </c>
      <c r="BA79" s="12">
        <f t="shared" si="18"/>
        <v>0</v>
      </c>
      <c r="BB79" s="12">
        <f t="shared" si="19"/>
        <v>-0.06</v>
      </c>
      <c r="BC79" s="863">
        <f t="shared" si="20"/>
        <v>-0.78</v>
      </c>
    </row>
    <row r="80" spans="2:55">
      <c r="X80" s="12" t="s">
        <v>1020</v>
      </c>
      <c r="Y80" s="12" t="s">
        <v>1011</v>
      </c>
      <c r="Z80" s="12">
        <v>150</v>
      </c>
      <c r="AA80" s="12">
        <v>190.5</v>
      </c>
      <c r="AF80" s="12">
        <v>4</v>
      </c>
      <c r="AN80" s="8">
        <v>4</v>
      </c>
      <c r="AO80" s="12">
        <f t="shared" si="5"/>
        <v>4.0500000000000001E-2</v>
      </c>
      <c r="AP80" s="862">
        <f t="shared" si="6"/>
        <v>0.16200000000000001</v>
      </c>
      <c r="AQ80" s="12">
        <f t="shared" si="8"/>
        <v>0</v>
      </c>
      <c r="AR80" s="12">
        <f t="shared" si="9"/>
        <v>0</v>
      </c>
      <c r="AS80" s="12">
        <f t="shared" si="10"/>
        <v>0</v>
      </c>
      <c r="AT80" s="12">
        <f t="shared" si="11"/>
        <v>0</v>
      </c>
      <c r="AU80" s="12">
        <f t="shared" si="12"/>
        <v>0.16200000000000001</v>
      </c>
      <c r="AV80" s="12">
        <f t="shared" si="13"/>
        <v>0</v>
      </c>
      <c r="AW80" s="12">
        <f t="shared" si="14"/>
        <v>0</v>
      </c>
      <c r="AX80" s="12">
        <f t="shared" si="15"/>
        <v>0</v>
      </c>
      <c r="AY80" s="12">
        <f t="shared" si="16"/>
        <v>0</v>
      </c>
      <c r="AZ80" s="12">
        <f t="shared" si="17"/>
        <v>0</v>
      </c>
      <c r="BA80" s="12">
        <f t="shared" si="18"/>
        <v>0</v>
      </c>
      <c r="BB80" s="12">
        <f t="shared" si="19"/>
        <v>0</v>
      </c>
      <c r="BC80" s="863">
        <f t="shared" si="20"/>
        <v>0.16200000000000001</v>
      </c>
    </row>
    <row r="81" spans="2:55" ht="21">
      <c r="B81" s="726" t="s">
        <v>989</v>
      </c>
      <c r="C81" s="727"/>
      <c r="E81" s="727"/>
      <c r="F81" s="727"/>
      <c r="H81" s="726" t="s">
        <v>990</v>
      </c>
      <c r="X81" s="12" t="s">
        <v>1021</v>
      </c>
      <c r="Y81" s="12" t="s">
        <v>1004</v>
      </c>
      <c r="Z81" s="12">
        <v>170</v>
      </c>
      <c r="AA81" s="12">
        <v>123</v>
      </c>
      <c r="AE81" s="12">
        <v>1</v>
      </c>
      <c r="AN81" s="8">
        <v>1</v>
      </c>
      <c r="AO81" s="12">
        <f t="shared" si="5"/>
        <v>-4.7E-2</v>
      </c>
      <c r="AP81" s="862">
        <f t="shared" si="6"/>
        <v>-4.7E-2</v>
      </c>
      <c r="AQ81" s="12">
        <f t="shared" si="8"/>
        <v>0</v>
      </c>
      <c r="AR81" s="12">
        <f t="shared" si="9"/>
        <v>0</v>
      </c>
      <c r="AS81" s="12">
        <f t="shared" si="10"/>
        <v>0</v>
      </c>
      <c r="AT81" s="12">
        <f t="shared" si="11"/>
        <v>-4.7E-2</v>
      </c>
      <c r="AU81" s="12">
        <f t="shared" si="12"/>
        <v>0</v>
      </c>
      <c r="AV81" s="12">
        <f t="shared" si="13"/>
        <v>0</v>
      </c>
      <c r="AW81" s="12">
        <f t="shared" si="14"/>
        <v>0</v>
      </c>
      <c r="AX81" s="12">
        <f t="shared" si="15"/>
        <v>0</v>
      </c>
      <c r="AY81" s="12">
        <f t="shared" si="16"/>
        <v>0</v>
      </c>
      <c r="AZ81" s="12">
        <f t="shared" si="17"/>
        <v>0</v>
      </c>
      <c r="BA81" s="12">
        <f t="shared" si="18"/>
        <v>0</v>
      </c>
      <c r="BB81" s="12">
        <f t="shared" si="19"/>
        <v>0</v>
      </c>
      <c r="BC81" s="863">
        <f t="shared" si="20"/>
        <v>-4.7E-2</v>
      </c>
    </row>
    <row r="82" spans="2:55" ht="18.75" customHeight="1">
      <c r="B82" s="964" t="s">
        <v>659</v>
      </c>
      <c r="C82" s="964"/>
      <c r="D82" s="964"/>
      <c r="E82" s="964"/>
      <c r="F82" s="964"/>
      <c r="H82" s="12" t="s">
        <v>667</v>
      </c>
      <c r="M82" s="12" t="s">
        <v>668</v>
      </c>
      <c r="X82" s="12" t="s">
        <v>1021</v>
      </c>
      <c r="Y82" s="12" t="s">
        <v>1005</v>
      </c>
      <c r="Z82" s="12">
        <v>170</v>
      </c>
      <c r="AA82" s="12">
        <v>190</v>
      </c>
      <c r="AK82" s="12">
        <v>19</v>
      </c>
      <c r="AN82" s="8">
        <v>19</v>
      </c>
      <c r="AO82" s="12">
        <f t="shared" si="5"/>
        <v>0.02</v>
      </c>
      <c r="AP82" s="862">
        <f t="shared" si="6"/>
        <v>0.38</v>
      </c>
      <c r="AQ82" s="12">
        <f t="shared" si="8"/>
        <v>0</v>
      </c>
      <c r="AR82" s="12">
        <f t="shared" si="9"/>
        <v>0</v>
      </c>
      <c r="AS82" s="12">
        <f t="shared" si="10"/>
        <v>0</v>
      </c>
      <c r="AT82" s="12">
        <f t="shared" si="11"/>
        <v>0</v>
      </c>
      <c r="AU82" s="12">
        <f t="shared" si="12"/>
        <v>0</v>
      </c>
      <c r="AV82" s="12">
        <f t="shared" si="13"/>
        <v>0</v>
      </c>
      <c r="AW82" s="12">
        <f t="shared" si="14"/>
        <v>0</v>
      </c>
      <c r="AX82" s="12">
        <f t="shared" si="15"/>
        <v>0</v>
      </c>
      <c r="AY82" s="12">
        <f t="shared" si="16"/>
        <v>0</v>
      </c>
      <c r="AZ82" s="12">
        <f t="shared" si="17"/>
        <v>0.38</v>
      </c>
      <c r="BA82" s="12">
        <f t="shared" si="18"/>
        <v>0</v>
      </c>
      <c r="BB82" s="12">
        <f t="shared" si="19"/>
        <v>0</v>
      </c>
      <c r="BC82" s="863">
        <f t="shared" si="20"/>
        <v>0.38</v>
      </c>
    </row>
    <row r="83" spans="2:55" ht="45">
      <c r="B83" s="860" t="s">
        <v>62</v>
      </c>
      <c r="C83" s="860" t="s">
        <v>660</v>
      </c>
      <c r="D83" s="860" t="s">
        <v>661</v>
      </c>
      <c r="E83" s="860" t="s">
        <v>663</v>
      </c>
      <c r="F83" s="860" t="s">
        <v>662</v>
      </c>
      <c r="H83" s="860" t="s">
        <v>664</v>
      </c>
      <c r="I83" s="860" t="s">
        <v>665</v>
      </c>
      <c r="J83" s="860" t="s">
        <v>666</v>
      </c>
      <c r="K83" s="860" t="s">
        <v>660</v>
      </c>
      <c r="M83" s="860" t="s">
        <v>664</v>
      </c>
      <c r="N83" s="860" t="s">
        <v>665</v>
      </c>
      <c r="O83" s="860" t="s">
        <v>666</v>
      </c>
      <c r="P83" s="860" t="s">
        <v>660</v>
      </c>
      <c r="X83" s="12" t="s">
        <v>1021</v>
      </c>
      <c r="Y83" s="12" t="s">
        <v>1006</v>
      </c>
      <c r="Z83" s="12">
        <v>170</v>
      </c>
      <c r="AA83" s="12">
        <v>255</v>
      </c>
      <c r="AD83" s="12">
        <v>6</v>
      </c>
      <c r="AE83" s="12">
        <v>11</v>
      </c>
      <c r="AF83" s="12">
        <v>1</v>
      </c>
      <c r="AG83" s="12">
        <v>1</v>
      </c>
      <c r="AI83" s="12">
        <v>6</v>
      </c>
      <c r="AK83" s="12">
        <v>1</v>
      </c>
      <c r="AL83" s="12">
        <v>1</v>
      </c>
      <c r="AM83" s="12">
        <v>2</v>
      </c>
      <c r="AN83" s="8">
        <v>29</v>
      </c>
      <c r="AO83" s="12">
        <f t="shared" si="5"/>
        <v>8.5000000000000006E-2</v>
      </c>
      <c r="AP83" s="862">
        <f t="shared" si="6"/>
        <v>2.4650000000000003</v>
      </c>
      <c r="AQ83" s="12">
        <f t="shared" si="8"/>
        <v>0</v>
      </c>
      <c r="AR83" s="12">
        <f t="shared" si="9"/>
        <v>0</v>
      </c>
      <c r="AS83" s="12">
        <f t="shared" si="10"/>
        <v>0.51</v>
      </c>
      <c r="AT83" s="12">
        <f t="shared" si="11"/>
        <v>0.93500000000000005</v>
      </c>
      <c r="AU83" s="12">
        <f t="shared" si="12"/>
        <v>8.5000000000000006E-2</v>
      </c>
      <c r="AV83" s="12">
        <f t="shared" si="13"/>
        <v>8.5000000000000006E-2</v>
      </c>
      <c r="AW83" s="12">
        <f t="shared" si="14"/>
        <v>0</v>
      </c>
      <c r="AX83" s="12">
        <f t="shared" si="15"/>
        <v>0.51</v>
      </c>
      <c r="AY83" s="12">
        <f t="shared" si="16"/>
        <v>0</v>
      </c>
      <c r="AZ83" s="12">
        <f t="shared" si="17"/>
        <v>8.5000000000000006E-2</v>
      </c>
      <c r="BA83" s="12">
        <f t="shared" si="18"/>
        <v>8.5000000000000006E-2</v>
      </c>
      <c r="BB83" s="12">
        <f t="shared" si="19"/>
        <v>0.17</v>
      </c>
      <c r="BC83" s="863">
        <f t="shared" si="20"/>
        <v>2.4649999999999999</v>
      </c>
    </row>
    <row r="84" spans="2:55" ht="18">
      <c r="B84" s="860"/>
      <c r="C84" s="860" t="s">
        <v>669</v>
      </c>
      <c r="D84" s="860" t="s">
        <v>670</v>
      </c>
      <c r="E84" s="860" t="s">
        <v>671</v>
      </c>
      <c r="F84" s="860" t="s">
        <v>672</v>
      </c>
      <c r="H84" s="860"/>
      <c r="I84" s="860" t="s">
        <v>673</v>
      </c>
      <c r="J84" s="860" t="s">
        <v>674</v>
      </c>
      <c r="K84" s="860" t="s">
        <v>675</v>
      </c>
      <c r="M84" s="860"/>
      <c r="N84" s="860" t="s">
        <v>676</v>
      </c>
      <c r="O84" s="860" t="s">
        <v>677</v>
      </c>
      <c r="P84" s="860" t="s">
        <v>678</v>
      </c>
      <c r="X84" s="12" t="s">
        <v>1021</v>
      </c>
      <c r="Y84" s="12" t="s">
        <v>1007</v>
      </c>
      <c r="Z84" s="12">
        <v>170</v>
      </c>
      <c r="AA84" s="12">
        <v>320</v>
      </c>
      <c r="AC84" s="12">
        <v>2</v>
      </c>
      <c r="AD84" s="12">
        <v>6</v>
      </c>
      <c r="AE84" s="12">
        <v>20</v>
      </c>
      <c r="AF84" s="12">
        <v>10</v>
      </c>
      <c r="AG84" s="12">
        <v>7</v>
      </c>
      <c r="AH84" s="12">
        <v>2</v>
      </c>
      <c r="AI84" s="12">
        <v>16</v>
      </c>
      <c r="AJ84" s="12">
        <v>2</v>
      </c>
      <c r="AL84" s="12">
        <v>2</v>
      </c>
      <c r="AM84" s="12">
        <v>10</v>
      </c>
      <c r="AN84" s="8">
        <v>77</v>
      </c>
      <c r="AO84" s="12">
        <f t="shared" si="5"/>
        <v>0.15</v>
      </c>
      <c r="AP84" s="862">
        <f t="shared" si="6"/>
        <v>11.549999999999999</v>
      </c>
      <c r="AQ84" s="12">
        <f t="shared" si="8"/>
        <v>0</v>
      </c>
      <c r="AR84" s="12">
        <f t="shared" si="9"/>
        <v>0.3</v>
      </c>
      <c r="AS84" s="12">
        <f t="shared" si="10"/>
        <v>0.89999999999999991</v>
      </c>
      <c r="AT84" s="12">
        <f t="shared" si="11"/>
        <v>3</v>
      </c>
      <c r="AU84" s="12">
        <f t="shared" si="12"/>
        <v>1.5</v>
      </c>
      <c r="AV84" s="12">
        <f t="shared" si="13"/>
        <v>1.05</v>
      </c>
      <c r="AW84" s="12">
        <f t="shared" si="14"/>
        <v>0.3</v>
      </c>
      <c r="AX84" s="12">
        <f t="shared" si="15"/>
        <v>2.4</v>
      </c>
      <c r="AY84" s="12">
        <f t="shared" si="16"/>
        <v>0.3</v>
      </c>
      <c r="AZ84" s="12">
        <f t="shared" si="17"/>
        <v>0</v>
      </c>
      <c r="BA84" s="12">
        <f t="shared" si="18"/>
        <v>0.3</v>
      </c>
      <c r="BB84" s="12">
        <f t="shared" si="19"/>
        <v>1.5</v>
      </c>
      <c r="BC84" s="863">
        <f t="shared" si="20"/>
        <v>11.55</v>
      </c>
    </row>
    <row r="85" spans="2:55" ht="15.75" customHeight="1">
      <c r="B85" s="725">
        <v>43466</v>
      </c>
      <c r="C85" s="731">
        <f>K85</f>
        <v>113.47049999999997</v>
      </c>
      <c r="D85" s="876">
        <f>85.2%</f>
        <v>0.85199999999999998</v>
      </c>
      <c r="E85" s="724">
        <v>12</v>
      </c>
      <c r="F85" s="871">
        <f t="shared" ref="F85:F96" si="25">C85*E85*D85</f>
        <v>1160.1223919999998</v>
      </c>
      <c r="H85" s="724" t="s">
        <v>1035</v>
      </c>
      <c r="I85" s="870">
        <f>AQ484</f>
        <v>113.47049999999997</v>
      </c>
      <c r="J85" s="724">
        <v>1</v>
      </c>
      <c r="K85" s="724">
        <f>I85*J85</f>
        <v>113.47049999999997</v>
      </c>
      <c r="M85" s="724" t="s">
        <v>1037</v>
      </c>
      <c r="N85" s="724"/>
      <c r="O85" s="724">
        <f>AB484</f>
        <v>1196</v>
      </c>
      <c r="P85" s="724">
        <f>N85*O85</f>
        <v>0</v>
      </c>
      <c r="X85" s="12" t="s">
        <v>1021</v>
      </c>
      <c r="Y85" s="12" t="s">
        <v>1009</v>
      </c>
      <c r="Z85" s="12">
        <v>170</v>
      </c>
      <c r="AA85" s="12">
        <v>490</v>
      </c>
      <c r="AB85" s="12">
        <v>2</v>
      </c>
      <c r="AC85" s="12">
        <v>11</v>
      </c>
      <c r="AD85" s="12">
        <v>4</v>
      </c>
      <c r="AE85" s="12">
        <v>7</v>
      </c>
      <c r="AF85" s="12">
        <v>8</v>
      </c>
      <c r="AG85" s="12">
        <v>3</v>
      </c>
      <c r="AH85" s="12">
        <v>9</v>
      </c>
      <c r="AI85" s="12">
        <v>1</v>
      </c>
      <c r="AM85" s="12">
        <v>11</v>
      </c>
      <c r="AN85" s="8">
        <v>56</v>
      </c>
      <c r="AO85" s="12">
        <f t="shared" si="5"/>
        <v>0.32</v>
      </c>
      <c r="AP85" s="862">
        <f t="shared" si="6"/>
        <v>17.920000000000002</v>
      </c>
      <c r="AQ85" s="12">
        <f t="shared" si="8"/>
        <v>0.64</v>
      </c>
      <c r="AR85" s="12">
        <f t="shared" si="9"/>
        <v>3.52</v>
      </c>
      <c r="AS85" s="12">
        <f t="shared" si="10"/>
        <v>1.28</v>
      </c>
      <c r="AT85" s="12">
        <f t="shared" si="11"/>
        <v>2.2400000000000002</v>
      </c>
      <c r="AU85" s="12">
        <f t="shared" si="12"/>
        <v>2.56</v>
      </c>
      <c r="AV85" s="12">
        <f t="shared" si="13"/>
        <v>0.96</v>
      </c>
      <c r="AW85" s="12">
        <f t="shared" si="14"/>
        <v>2.88</v>
      </c>
      <c r="AX85" s="12">
        <f t="shared" si="15"/>
        <v>0.32</v>
      </c>
      <c r="AY85" s="12">
        <f t="shared" si="16"/>
        <v>0</v>
      </c>
      <c r="AZ85" s="12">
        <f t="shared" si="17"/>
        <v>0</v>
      </c>
      <c r="BA85" s="12">
        <f t="shared" si="18"/>
        <v>0</v>
      </c>
      <c r="BB85" s="12">
        <f t="shared" si="19"/>
        <v>3.52</v>
      </c>
      <c r="BC85" s="863">
        <f t="shared" si="20"/>
        <v>17.919999999999998</v>
      </c>
    </row>
    <row r="86" spans="2:55" ht="15.75" customHeight="1">
      <c r="B86" s="725">
        <v>43497</v>
      </c>
      <c r="C86" s="731">
        <f t="shared" ref="C86:C96" si="26">K86</f>
        <v>94.274500000000018</v>
      </c>
      <c r="D86" s="876">
        <f t="shared" ref="D86:D96" si="27">85.2%</f>
        <v>0.85199999999999998</v>
      </c>
      <c r="E86" s="724">
        <v>11</v>
      </c>
      <c r="F86" s="871">
        <f t="shared" si="25"/>
        <v>883.54061400000012</v>
      </c>
      <c r="H86" s="724" t="s">
        <v>1035</v>
      </c>
      <c r="I86" s="870">
        <f>AR484</f>
        <v>94.274500000000018</v>
      </c>
      <c r="J86" s="724">
        <v>1</v>
      </c>
      <c r="K86" s="724">
        <f t="shared" ref="K86:K96" si="28">I86*J86</f>
        <v>94.274500000000018</v>
      </c>
      <c r="M86" s="724" t="s">
        <v>1049</v>
      </c>
      <c r="N86" s="724"/>
      <c r="O86" s="724">
        <f>AC484</f>
        <v>775</v>
      </c>
      <c r="P86" s="724"/>
      <c r="X86" s="12" t="s">
        <v>1021</v>
      </c>
      <c r="Y86" s="12" t="s">
        <v>1014</v>
      </c>
      <c r="Z86" s="12">
        <v>170</v>
      </c>
      <c r="AA86" s="12">
        <v>454</v>
      </c>
      <c r="AL86" s="12">
        <v>1</v>
      </c>
      <c r="AN86" s="8">
        <v>1</v>
      </c>
      <c r="AO86" s="12">
        <f t="shared" si="5"/>
        <v>0.28399999999999997</v>
      </c>
      <c r="AP86" s="862">
        <f t="shared" si="6"/>
        <v>0.28399999999999997</v>
      </c>
      <c r="AQ86" s="12">
        <f t="shared" si="8"/>
        <v>0</v>
      </c>
      <c r="AR86" s="12">
        <f t="shared" si="9"/>
        <v>0</v>
      </c>
      <c r="AS86" s="12">
        <f t="shared" si="10"/>
        <v>0</v>
      </c>
      <c r="AT86" s="12">
        <f t="shared" si="11"/>
        <v>0</v>
      </c>
      <c r="AU86" s="12">
        <f t="shared" si="12"/>
        <v>0</v>
      </c>
      <c r="AV86" s="12">
        <f t="shared" si="13"/>
        <v>0</v>
      </c>
      <c r="AW86" s="12">
        <f t="shared" si="14"/>
        <v>0</v>
      </c>
      <c r="AX86" s="12">
        <f t="shared" si="15"/>
        <v>0</v>
      </c>
      <c r="AY86" s="12">
        <f t="shared" si="16"/>
        <v>0</v>
      </c>
      <c r="AZ86" s="12">
        <f t="shared" si="17"/>
        <v>0</v>
      </c>
      <c r="BA86" s="12">
        <f t="shared" si="18"/>
        <v>0.28399999999999997</v>
      </c>
      <c r="BB86" s="12">
        <f t="shared" si="19"/>
        <v>0</v>
      </c>
      <c r="BC86" s="863">
        <f t="shared" si="20"/>
        <v>0.28399999999999997</v>
      </c>
    </row>
    <row r="87" spans="2:55" ht="15.75" customHeight="1">
      <c r="B87" s="725">
        <v>43525</v>
      </c>
      <c r="C87" s="731">
        <f t="shared" si="26"/>
        <v>119.87249999999996</v>
      </c>
      <c r="D87" s="876">
        <f t="shared" si="27"/>
        <v>0.85199999999999998</v>
      </c>
      <c r="E87" s="724">
        <v>10</v>
      </c>
      <c r="F87" s="871">
        <f t="shared" si="25"/>
        <v>1021.3136999999997</v>
      </c>
      <c r="H87" s="724" t="s">
        <v>1035</v>
      </c>
      <c r="I87" s="870">
        <f>AS484</f>
        <v>119.87249999999996</v>
      </c>
      <c r="J87" s="724">
        <v>1</v>
      </c>
      <c r="K87" s="724">
        <f t="shared" si="28"/>
        <v>119.87249999999996</v>
      </c>
      <c r="M87" s="724" t="s">
        <v>1039</v>
      </c>
      <c r="N87" s="724"/>
      <c r="O87" s="724">
        <f>AD484</f>
        <v>1315</v>
      </c>
      <c r="P87" s="724"/>
      <c r="X87" s="12" t="s">
        <v>1021</v>
      </c>
      <c r="Y87" s="12" t="s">
        <v>1010</v>
      </c>
      <c r="Z87" s="12">
        <v>170</v>
      </c>
      <c r="AA87" s="12">
        <v>90</v>
      </c>
      <c r="AB87" s="12">
        <v>2</v>
      </c>
      <c r="AC87" s="12">
        <v>2</v>
      </c>
      <c r="AF87" s="12">
        <v>3</v>
      </c>
      <c r="AH87" s="12">
        <v>1</v>
      </c>
      <c r="AI87" s="12">
        <v>1</v>
      </c>
      <c r="AL87" s="12">
        <v>1</v>
      </c>
      <c r="AM87" s="12">
        <v>3</v>
      </c>
      <c r="AN87" s="8">
        <v>13</v>
      </c>
      <c r="AO87" s="12">
        <f t="shared" si="5"/>
        <v>-0.08</v>
      </c>
      <c r="AP87" s="862">
        <f t="shared" si="6"/>
        <v>-1.04</v>
      </c>
      <c r="AQ87" s="12">
        <f t="shared" si="8"/>
        <v>-0.16</v>
      </c>
      <c r="AR87" s="12">
        <f t="shared" si="9"/>
        <v>-0.16</v>
      </c>
      <c r="AS87" s="12">
        <f t="shared" si="10"/>
        <v>0</v>
      </c>
      <c r="AT87" s="12">
        <f t="shared" si="11"/>
        <v>0</v>
      </c>
      <c r="AU87" s="12">
        <f t="shared" si="12"/>
        <v>-0.24</v>
      </c>
      <c r="AV87" s="12">
        <f t="shared" si="13"/>
        <v>0</v>
      </c>
      <c r="AW87" s="12">
        <f t="shared" si="14"/>
        <v>-0.08</v>
      </c>
      <c r="AX87" s="12">
        <f t="shared" si="15"/>
        <v>-0.08</v>
      </c>
      <c r="AY87" s="12">
        <f t="shared" si="16"/>
        <v>0</v>
      </c>
      <c r="AZ87" s="12">
        <f t="shared" si="17"/>
        <v>0</v>
      </c>
      <c r="BA87" s="12">
        <f t="shared" si="18"/>
        <v>-0.08</v>
      </c>
      <c r="BB87" s="12">
        <f t="shared" si="19"/>
        <v>-0.24</v>
      </c>
      <c r="BC87" s="863">
        <f t="shared" si="20"/>
        <v>-1.04</v>
      </c>
    </row>
    <row r="88" spans="2:55" ht="15.75" customHeight="1">
      <c r="B88" s="725">
        <v>43556</v>
      </c>
      <c r="C88" s="731">
        <f t="shared" si="26"/>
        <v>176.75500000000002</v>
      </c>
      <c r="D88" s="876">
        <f t="shared" si="27"/>
        <v>0.85199999999999998</v>
      </c>
      <c r="E88" s="724">
        <v>9</v>
      </c>
      <c r="F88" s="871">
        <f t="shared" si="25"/>
        <v>1355.3573400000002</v>
      </c>
      <c r="H88" s="724" t="s">
        <v>1035</v>
      </c>
      <c r="I88" s="870">
        <f>AT484</f>
        <v>176.75500000000002</v>
      </c>
      <c r="J88" s="724">
        <v>1</v>
      </c>
      <c r="K88" s="724">
        <f t="shared" si="28"/>
        <v>176.75500000000002</v>
      </c>
      <c r="M88" s="724" t="s">
        <v>1040</v>
      </c>
      <c r="N88" s="724"/>
      <c r="O88" s="724">
        <f>AE484</f>
        <v>1864</v>
      </c>
      <c r="P88" s="724"/>
      <c r="X88" s="12" t="s">
        <v>1021</v>
      </c>
      <c r="Y88" s="12" t="s">
        <v>1011</v>
      </c>
      <c r="Z88" s="12">
        <v>170</v>
      </c>
      <c r="AA88" s="12">
        <v>190.5</v>
      </c>
      <c r="AE88" s="12">
        <v>3</v>
      </c>
      <c r="AF88" s="12">
        <v>9</v>
      </c>
      <c r="AH88" s="12">
        <v>1</v>
      </c>
      <c r="AI88" s="12">
        <v>4</v>
      </c>
      <c r="AK88" s="12">
        <v>1</v>
      </c>
      <c r="AL88" s="12">
        <v>1</v>
      </c>
      <c r="AN88" s="8">
        <v>19</v>
      </c>
      <c r="AO88" s="12">
        <f t="shared" si="5"/>
        <v>2.0500000000000001E-2</v>
      </c>
      <c r="AP88" s="862">
        <f t="shared" si="6"/>
        <v>0.38950000000000001</v>
      </c>
      <c r="AQ88" s="12">
        <f t="shared" si="8"/>
        <v>0</v>
      </c>
      <c r="AR88" s="12">
        <f t="shared" si="9"/>
        <v>0</v>
      </c>
      <c r="AS88" s="12">
        <f t="shared" si="10"/>
        <v>0</v>
      </c>
      <c r="AT88" s="12">
        <f t="shared" si="11"/>
        <v>6.1499999999999999E-2</v>
      </c>
      <c r="AU88" s="12">
        <f t="shared" si="12"/>
        <v>0.1845</v>
      </c>
      <c r="AV88" s="12">
        <f t="shared" si="13"/>
        <v>0</v>
      </c>
      <c r="AW88" s="12">
        <f t="shared" si="14"/>
        <v>2.0500000000000001E-2</v>
      </c>
      <c r="AX88" s="12">
        <f t="shared" si="15"/>
        <v>8.2000000000000003E-2</v>
      </c>
      <c r="AY88" s="12">
        <f t="shared" si="16"/>
        <v>0</v>
      </c>
      <c r="AZ88" s="12">
        <f t="shared" si="17"/>
        <v>2.0500000000000001E-2</v>
      </c>
      <c r="BA88" s="12">
        <f t="shared" si="18"/>
        <v>2.0500000000000001E-2</v>
      </c>
      <c r="BB88" s="12">
        <f t="shared" si="19"/>
        <v>0</v>
      </c>
      <c r="BC88" s="863">
        <f t="shared" si="20"/>
        <v>0.38950000000000007</v>
      </c>
    </row>
    <row r="89" spans="2:55" ht="15.75" customHeight="1">
      <c r="B89" s="725">
        <v>43586</v>
      </c>
      <c r="C89" s="731">
        <f t="shared" si="26"/>
        <v>105.24400000000003</v>
      </c>
      <c r="D89" s="876">
        <f t="shared" si="27"/>
        <v>0.85199999999999998</v>
      </c>
      <c r="E89" s="724">
        <v>8</v>
      </c>
      <c r="F89" s="871">
        <f t="shared" si="25"/>
        <v>717.34310400000015</v>
      </c>
      <c r="H89" s="724" t="s">
        <v>1035</v>
      </c>
      <c r="I89" s="870">
        <f>AU484</f>
        <v>105.24400000000003</v>
      </c>
      <c r="J89" s="724">
        <v>1</v>
      </c>
      <c r="K89" s="724">
        <f t="shared" si="28"/>
        <v>105.24400000000003</v>
      </c>
      <c r="M89" s="724" t="s">
        <v>1041</v>
      </c>
      <c r="N89" s="724"/>
      <c r="O89" s="724">
        <f>AF484</f>
        <v>967</v>
      </c>
      <c r="P89" s="724"/>
      <c r="X89" s="12" t="s">
        <v>1022</v>
      </c>
      <c r="Y89" s="12" t="s">
        <v>1010</v>
      </c>
      <c r="Z89" s="12">
        <v>230</v>
      </c>
      <c r="AA89" s="12">
        <v>90</v>
      </c>
      <c r="AH89" s="12">
        <v>2</v>
      </c>
      <c r="AN89" s="8">
        <v>2</v>
      </c>
      <c r="AO89" s="12">
        <f t="shared" si="5"/>
        <v>-0.14000000000000001</v>
      </c>
      <c r="AP89" s="862">
        <f t="shared" si="6"/>
        <v>-0.28000000000000003</v>
      </c>
      <c r="AQ89" s="12">
        <f t="shared" si="8"/>
        <v>0</v>
      </c>
      <c r="AR89" s="12">
        <f t="shared" si="9"/>
        <v>0</v>
      </c>
      <c r="AS89" s="12">
        <f t="shared" si="10"/>
        <v>0</v>
      </c>
      <c r="AT89" s="12">
        <f t="shared" si="11"/>
        <v>0</v>
      </c>
      <c r="AU89" s="12">
        <f t="shared" si="12"/>
        <v>0</v>
      </c>
      <c r="AV89" s="12">
        <f t="shared" si="13"/>
        <v>0</v>
      </c>
      <c r="AW89" s="12">
        <f t="shared" si="14"/>
        <v>-0.28000000000000003</v>
      </c>
      <c r="AX89" s="12">
        <f t="shared" si="15"/>
        <v>0</v>
      </c>
      <c r="AY89" s="12">
        <f t="shared" si="16"/>
        <v>0</v>
      </c>
      <c r="AZ89" s="12">
        <f t="shared" si="17"/>
        <v>0</v>
      </c>
      <c r="BA89" s="12">
        <f t="shared" si="18"/>
        <v>0</v>
      </c>
      <c r="BB89" s="12">
        <f t="shared" si="19"/>
        <v>0</v>
      </c>
      <c r="BC89" s="863">
        <f t="shared" si="20"/>
        <v>-0.28000000000000003</v>
      </c>
    </row>
    <row r="90" spans="2:55" ht="15.75" customHeight="1">
      <c r="B90" s="725">
        <v>43617</v>
      </c>
      <c r="C90" s="731">
        <f t="shared" si="26"/>
        <v>100.58200000000002</v>
      </c>
      <c r="D90" s="876">
        <f t="shared" si="27"/>
        <v>0.85199999999999998</v>
      </c>
      <c r="E90" s="724">
        <v>7</v>
      </c>
      <c r="F90" s="871">
        <f t="shared" si="25"/>
        <v>599.87104800000009</v>
      </c>
      <c r="H90" s="724" t="s">
        <v>1035</v>
      </c>
      <c r="I90" s="870">
        <f>AV484</f>
        <v>100.58200000000002</v>
      </c>
      <c r="J90" s="724">
        <v>1</v>
      </c>
      <c r="K90" s="724">
        <f t="shared" si="28"/>
        <v>100.58200000000002</v>
      </c>
      <c r="M90" s="724" t="s">
        <v>1042</v>
      </c>
      <c r="N90" s="724"/>
      <c r="O90" s="724">
        <f>AG484</f>
        <v>787</v>
      </c>
      <c r="P90" s="724"/>
      <c r="X90" s="12" t="s">
        <v>1023</v>
      </c>
      <c r="Y90" s="12" t="s">
        <v>1007</v>
      </c>
      <c r="Z90" s="12">
        <v>260</v>
      </c>
      <c r="AA90" s="12">
        <v>320</v>
      </c>
      <c r="AH90" s="12">
        <v>2</v>
      </c>
      <c r="AN90" s="8">
        <v>2</v>
      </c>
      <c r="AO90" s="12">
        <f t="shared" si="5"/>
        <v>0.06</v>
      </c>
      <c r="AP90" s="862">
        <f t="shared" si="6"/>
        <v>0.12</v>
      </c>
      <c r="AQ90" s="12">
        <f t="shared" si="8"/>
        <v>0</v>
      </c>
      <c r="AR90" s="12">
        <f t="shared" si="9"/>
        <v>0</v>
      </c>
      <c r="AS90" s="12">
        <f t="shared" si="10"/>
        <v>0</v>
      </c>
      <c r="AT90" s="12">
        <f t="shared" si="11"/>
        <v>0</v>
      </c>
      <c r="AU90" s="12">
        <f t="shared" si="12"/>
        <v>0</v>
      </c>
      <c r="AV90" s="12">
        <f t="shared" si="13"/>
        <v>0</v>
      </c>
      <c r="AW90" s="12">
        <f t="shared" si="14"/>
        <v>0.12</v>
      </c>
      <c r="AX90" s="12">
        <f t="shared" si="15"/>
        <v>0</v>
      </c>
      <c r="AY90" s="12">
        <f t="shared" si="16"/>
        <v>0</v>
      </c>
      <c r="AZ90" s="12">
        <f t="shared" si="17"/>
        <v>0</v>
      </c>
      <c r="BA90" s="12">
        <f t="shared" si="18"/>
        <v>0</v>
      </c>
      <c r="BB90" s="12">
        <f t="shared" si="19"/>
        <v>0</v>
      </c>
      <c r="BC90" s="863">
        <f t="shared" si="20"/>
        <v>0.12</v>
      </c>
    </row>
    <row r="91" spans="2:55" ht="15.75" customHeight="1">
      <c r="B91" s="725">
        <v>43647</v>
      </c>
      <c r="C91" s="731">
        <f t="shared" si="26"/>
        <v>75.18100000000004</v>
      </c>
      <c r="D91" s="876">
        <f t="shared" si="27"/>
        <v>0.85199999999999998</v>
      </c>
      <c r="E91" s="724">
        <v>6</v>
      </c>
      <c r="F91" s="871">
        <f t="shared" si="25"/>
        <v>384.32527200000021</v>
      </c>
      <c r="H91" s="724" t="s">
        <v>1035</v>
      </c>
      <c r="I91" s="870">
        <f>AW484</f>
        <v>75.18100000000004</v>
      </c>
      <c r="J91" s="724">
        <v>1</v>
      </c>
      <c r="K91" s="724">
        <f t="shared" si="28"/>
        <v>75.18100000000004</v>
      </c>
      <c r="M91" s="724" t="s">
        <v>1043</v>
      </c>
      <c r="N91" s="724"/>
      <c r="O91" s="724">
        <f>AH484</f>
        <v>631</v>
      </c>
      <c r="P91" s="724"/>
      <c r="X91" s="12" t="s">
        <v>1023</v>
      </c>
      <c r="Y91" s="12" t="s">
        <v>1009</v>
      </c>
      <c r="Z91" s="12">
        <v>260</v>
      </c>
      <c r="AA91" s="12">
        <v>490</v>
      </c>
      <c r="AE91" s="12">
        <v>3</v>
      </c>
      <c r="AN91" s="8">
        <v>3</v>
      </c>
      <c r="AO91" s="12">
        <f t="shared" si="5"/>
        <v>0.23</v>
      </c>
      <c r="AP91" s="862">
        <f t="shared" si="6"/>
        <v>0.69000000000000006</v>
      </c>
      <c r="AQ91" s="12">
        <f t="shared" si="8"/>
        <v>0</v>
      </c>
      <c r="AR91" s="12">
        <f t="shared" si="9"/>
        <v>0</v>
      </c>
      <c r="AS91" s="12">
        <f t="shared" si="10"/>
        <v>0</v>
      </c>
      <c r="AT91" s="12">
        <f t="shared" si="11"/>
        <v>0.69000000000000006</v>
      </c>
      <c r="AU91" s="12">
        <f t="shared" si="12"/>
        <v>0</v>
      </c>
      <c r="AV91" s="12">
        <f t="shared" si="13"/>
        <v>0</v>
      </c>
      <c r="AW91" s="12">
        <f t="shared" si="14"/>
        <v>0</v>
      </c>
      <c r="AX91" s="12">
        <f t="shared" si="15"/>
        <v>0</v>
      </c>
      <c r="AY91" s="12">
        <f t="shared" si="16"/>
        <v>0</v>
      </c>
      <c r="AZ91" s="12">
        <f t="shared" si="17"/>
        <v>0</v>
      </c>
      <c r="BA91" s="12">
        <f t="shared" si="18"/>
        <v>0</v>
      </c>
      <c r="BB91" s="12">
        <f t="shared" si="19"/>
        <v>0</v>
      </c>
      <c r="BC91" s="863">
        <f t="shared" si="20"/>
        <v>0.69000000000000006</v>
      </c>
    </row>
    <row r="92" spans="2:55" ht="15.75" customHeight="1">
      <c r="B92" s="725">
        <v>43678</v>
      </c>
      <c r="C92" s="731">
        <f t="shared" si="26"/>
        <v>46.825499999999991</v>
      </c>
      <c r="D92" s="876">
        <f t="shared" si="27"/>
        <v>0.85199999999999998</v>
      </c>
      <c r="E92" s="724">
        <v>5</v>
      </c>
      <c r="F92" s="871">
        <f t="shared" si="25"/>
        <v>199.47662999999994</v>
      </c>
      <c r="H92" s="724" t="s">
        <v>1035</v>
      </c>
      <c r="I92" s="870">
        <f>AX484</f>
        <v>46.825499999999991</v>
      </c>
      <c r="J92" s="724">
        <v>1</v>
      </c>
      <c r="K92" s="724">
        <f t="shared" si="28"/>
        <v>46.825499999999991</v>
      </c>
      <c r="M92" s="724" t="s">
        <v>1044</v>
      </c>
      <c r="N92" s="724"/>
      <c r="O92" s="724">
        <f>AI484</f>
        <v>436</v>
      </c>
      <c r="P92" s="724"/>
      <c r="X92" s="12" t="s">
        <v>1023</v>
      </c>
      <c r="Y92" s="12" t="s">
        <v>1010</v>
      </c>
      <c r="Z92" s="12">
        <v>260</v>
      </c>
      <c r="AA92" s="12">
        <v>90</v>
      </c>
      <c r="AE92" s="12">
        <v>1</v>
      </c>
      <c r="AN92" s="8">
        <v>1</v>
      </c>
      <c r="AO92" s="12">
        <f t="shared" si="5"/>
        <v>-0.17</v>
      </c>
      <c r="AP92" s="862">
        <f t="shared" si="6"/>
        <v>-0.17</v>
      </c>
      <c r="AQ92" s="12">
        <f t="shared" si="8"/>
        <v>0</v>
      </c>
      <c r="AR92" s="12">
        <f t="shared" si="9"/>
        <v>0</v>
      </c>
      <c r="AS92" s="12">
        <f t="shared" si="10"/>
        <v>0</v>
      </c>
      <c r="AT92" s="12">
        <f t="shared" si="11"/>
        <v>-0.17</v>
      </c>
      <c r="AU92" s="12">
        <f t="shared" si="12"/>
        <v>0</v>
      </c>
      <c r="AV92" s="12">
        <f t="shared" si="13"/>
        <v>0</v>
      </c>
      <c r="AW92" s="12">
        <f t="shared" si="14"/>
        <v>0</v>
      </c>
      <c r="AX92" s="12">
        <f t="shared" si="15"/>
        <v>0</v>
      </c>
      <c r="AY92" s="12">
        <f t="shared" si="16"/>
        <v>0</v>
      </c>
      <c r="AZ92" s="12">
        <f t="shared" si="17"/>
        <v>0</v>
      </c>
      <c r="BA92" s="12">
        <f t="shared" si="18"/>
        <v>0</v>
      </c>
      <c r="BB92" s="12">
        <f t="shared" si="19"/>
        <v>0</v>
      </c>
      <c r="BC92" s="863">
        <f t="shared" si="20"/>
        <v>-0.17</v>
      </c>
    </row>
    <row r="93" spans="2:55" ht="15.75" customHeight="1">
      <c r="B93" s="725">
        <v>43709</v>
      </c>
      <c r="C93" s="731">
        <f t="shared" si="26"/>
        <v>75.734999999999999</v>
      </c>
      <c r="D93" s="876">
        <f t="shared" si="27"/>
        <v>0.85199999999999998</v>
      </c>
      <c r="E93" s="724">
        <v>4</v>
      </c>
      <c r="F93" s="871">
        <f t="shared" si="25"/>
        <v>258.10487999999998</v>
      </c>
      <c r="H93" s="724" t="s">
        <v>1035</v>
      </c>
      <c r="I93" s="870">
        <f>AY484</f>
        <v>75.734999999999999</v>
      </c>
      <c r="J93" s="724">
        <v>1</v>
      </c>
      <c r="K93" s="724">
        <f t="shared" si="28"/>
        <v>75.734999999999999</v>
      </c>
      <c r="M93" s="724" t="s">
        <v>1045</v>
      </c>
      <c r="N93" s="724"/>
      <c r="O93" s="724">
        <f>AJ484</f>
        <v>810</v>
      </c>
      <c r="P93" s="724"/>
      <c r="X93" s="12" t="s">
        <v>1024</v>
      </c>
      <c r="Y93" s="12" t="s">
        <v>1007</v>
      </c>
      <c r="Z93" s="12">
        <v>290</v>
      </c>
      <c r="AA93" s="12">
        <v>320</v>
      </c>
      <c r="AF93" s="12">
        <v>2</v>
      </c>
      <c r="AI93" s="12">
        <v>1</v>
      </c>
      <c r="AJ93" s="12">
        <v>1</v>
      </c>
      <c r="AM93" s="12">
        <v>1</v>
      </c>
      <c r="AN93" s="8">
        <v>5</v>
      </c>
      <c r="AO93" s="12">
        <f t="shared" ref="AO93:AO156" si="29">(AA93-Z93)/1000</f>
        <v>0.03</v>
      </c>
      <c r="AP93" s="862">
        <f t="shared" ref="AP93:AP156" si="30">AN93*AO93</f>
        <v>0.15</v>
      </c>
      <c r="AQ93" s="12">
        <f t="shared" si="8"/>
        <v>0</v>
      </c>
      <c r="AR93" s="12">
        <f t="shared" si="9"/>
        <v>0</v>
      </c>
      <c r="AS93" s="12">
        <f t="shared" si="10"/>
        <v>0</v>
      </c>
      <c r="AT93" s="12">
        <f t="shared" si="11"/>
        <v>0</v>
      </c>
      <c r="AU93" s="12">
        <f t="shared" si="12"/>
        <v>0.06</v>
      </c>
      <c r="AV93" s="12">
        <f t="shared" si="13"/>
        <v>0</v>
      </c>
      <c r="AW93" s="12">
        <f t="shared" si="14"/>
        <v>0</v>
      </c>
      <c r="AX93" s="12">
        <f t="shared" si="15"/>
        <v>0.03</v>
      </c>
      <c r="AY93" s="12">
        <f t="shared" si="16"/>
        <v>0.03</v>
      </c>
      <c r="AZ93" s="12">
        <f t="shared" si="17"/>
        <v>0</v>
      </c>
      <c r="BA93" s="12">
        <f t="shared" si="18"/>
        <v>0</v>
      </c>
      <c r="BB93" s="12">
        <f t="shared" si="19"/>
        <v>0.03</v>
      </c>
      <c r="BC93" s="863">
        <f t="shared" si="20"/>
        <v>0.15</v>
      </c>
    </row>
    <row r="94" spans="2:55" ht="15.75" customHeight="1">
      <c r="B94" s="725">
        <v>43739</v>
      </c>
      <c r="C94" s="731">
        <f t="shared" si="26"/>
        <v>61.168499999999995</v>
      </c>
      <c r="D94" s="876">
        <f t="shared" si="27"/>
        <v>0.85199999999999998</v>
      </c>
      <c r="E94" s="724">
        <v>3</v>
      </c>
      <c r="F94" s="871">
        <f t="shared" si="25"/>
        <v>156.34668599999998</v>
      </c>
      <c r="H94" s="724" t="s">
        <v>1035</v>
      </c>
      <c r="I94" s="870">
        <f>AZ484</f>
        <v>61.168499999999995</v>
      </c>
      <c r="J94" s="724">
        <v>1</v>
      </c>
      <c r="K94" s="724">
        <f t="shared" si="28"/>
        <v>61.168499999999995</v>
      </c>
      <c r="M94" s="724" t="s">
        <v>1046</v>
      </c>
      <c r="N94" s="724"/>
      <c r="O94" s="724">
        <f>AK484</f>
        <v>562</v>
      </c>
      <c r="P94" s="724"/>
      <c r="X94" s="12" t="s">
        <v>1024</v>
      </c>
      <c r="Y94" s="12" t="s">
        <v>1009</v>
      </c>
      <c r="Z94" s="12">
        <v>290</v>
      </c>
      <c r="AA94" s="12">
        <v>490</v>
      </c>
      <c r="AD94" s="12">
        <v>1</v>
      </c>
      <c r="AE94" s="12">
        <v>2</v>
      </c>
      <c r="AI94" s="12">
        <v>3</v>
      </c>
      <c r="AM94" s="12">
        <v>5</v>
      </c>
      <c r="AN94" s="8">
        <v>11</v>
      </c>
      <c r="AO94" s="12">
        <f t="shared" si="29"/>
        <v>0.2</v>
      </c>
      <c r="AP94" s="862">
        <f t="shared" si="30"/>
        <v>2.2000000000000002</v>
      </c>
      <c r="AQ94" s="12">
        <f t="shared" ref="AQ94:AQ157" si="31">$AO94*AB94</f>
        <v>0</v>
      </c>
      <c r="AR94" s="12">
        <f t="shared" ref="AR94:AR157" si="32">$AO94*AC94</f>
        <v>0</v>
      </c>
      <c r="AS94" s="12">
        <f t="shared" ref="AS94:AS157" si="33">$AO94*AD94</f>
        <v>0.2</v>
      </c>
      <c r="AT94" s="12">
        <f t="shared" ref="AT94:AT157" si="34">$AO94*AE94</f>
        <v>0.4</v>
      </c>
      <c r="AU94" s="12">
        <f t="shared" ref="AU94:AU157" si="35">$AO94*AF94</f>
        <v>0</v>
      </c>
      <c r="AV94" s="12">
        <f t="shared" ref="AV94:AV157" si="36">$AO94*AG94</f>
        <v>0</v>
      </c>
      <c r="AW94" s="12">
        <f t="shared" ref="AW94:AW157" si="37">$AO94*AH94</f>
        <v>0</v>
      </c>
      <c r="AX94" s="12">
        <f t="shared" ref="AX94:AX157" si="38">$AO94*AI94</f>
        <v>0.60000000000000009</v>
      </c>
      <c r="AY94" s="12">
        <f t="shared" ref="AY94:AY157" si="39">$AO94*AJ94</f>
        <v>0</v>
      </c>
      <c r="AZ94" s="12">
        <f t="shared" ref="AZ94:AZ157" si="40">$AO94*AK94</f>
        <v>0</v>
      </c>
      <c r="BA94" s="12">
        <f t="shared" ref="BA94:BA157" si="41">$AO94*AL94</f>
        <v>0</v>
      </c>
      <c r="BB94" s="12">
        <f t="shared" ref="BB94:BB157" si="42">$AO94*AM94</f>
        <v>1</v>
      </c>
      <c r="BC94" s="863">
        <f t="shared" ref="BC94:BC157" si="43">SUM(AQ94:BB94)</f>
        <v>2.2000000000000002</v>
      </c>
    </row>
    <row r="95" spans="2:55" ht="15.75" customHeight="1">
      <c r="B95" s="725">
        <v>43770</v>
      </c>
      <c r="C95" s="731">
        <f t="shared" si="26"/>
        <v>22.2745</v>
      </c>
      <c r="D95" s="876">
        <f t="shared" si="27"/>
        <v>0.85199999999999998</v>
      </c>
      <c r="E95" s="724">
        <v>2</v>
      </c>
      <c r="F95" s="871">
        <f t="shared" si="25"/>
        <v>37.955748</v>
      </c>
      <c r="H95" s="724" t="s">
        <v>1035</v>
      </c>
      <c r="I95" s="870">
        <f>BA484</f>
        <v>22.2745</v>
      </c>
      <c r="J95" s="724">
        <v>1</v>
      </c>
      <c r="K95" s="724">
        <f t="shared" si="28"/>
        <v>22.2745</v>
      </c>
      <c r="M95" s="724" t="s">
        <v>1047</v>
      </c>
      <c r="N95" s="724"/>
      <c r="O95" s="724">
        <f>AL484</f>
        <v>236</v>
      </c>
      <c r="P95" s="724"/>
      <c r="X95" s="12" t="s">
        <v>1024</v>
      </c>
      <c r="Y95" s="12" t="s">
        <v>1010</v>
      </c>
      <c r="Z95" s="12">
        <v>290</v>
      </c>
      <c r="AA95" s="12">
        <v>90</v>
      </c>
      <c r="AE95" s="12">
        <v>1</v>
      </c>
      <c r="AF95" s="12">
        <v>1</v>
      </c>
      <c r="AM95" s="12">
        <v>1</v>
      </c>
      <c r="AN95" s="8">
        <v>3</v>
      </c>
      <c r="AO95" s="12">
        <f t="shared" si="29"/>
        <v>-0.2</v>
      </c>
      <c r="AP95" s="862">
        <f t="shared" si="30"/>
        <v>-0.60000000000000009</v>
      </c>
      <c r="AQ95" s="12">
        <f t="shared" si="31"/>
        <v>0</v>
      </c>
      <c r="AR95" s="12">
        <f t="shared" si="32"/>
        <v>0</v>
      </c>
      <c r="AS95" s="12">
        <f t="shared" si="33"/>
        <v>0</v>
      </c>
      <c r="AT95" s="12">
        <f t="shared" si="34"/>
        <v>-0.2</v>
      </c>
      <c r="AU95" s="12">
        <f t="shared" si="35"/>
        <v>-0.2</v>
      </c>
      <c r="AV95" s="12">
        <f t="shared" si="36"/>
        <v>0</v>
      </c>
      <c r="AW95" s="12">
        <f t="shared" si="37"/>
        <v>0</v>
      </c>
      <c r="AX95" s="12">
        <f t="shared" si="38"/>
        <v>0</v>
      </c>
      <c r="AY95" s="12">
        <f t="shared" si="39"/>
        <v>0</v>
      </c>
      <c r="AZ95" s="12">
        <f t="shared" si="40"/>
        <v>0</v>
      </c>
      <c r="BA95" s="12">
        <f t="shared" si="41"/>
        <v>0</v>
      </c>
      <c r="BB95" s="12">
        <f t="shared" si="42"/>
        <v>-0.2</v>
      </c>
      <c r="BC95" s="863">
        <f t="shared" si="43"/>
        <v>-0.60000000000000009</v>
      </c>
    </row>
    <row r="96" spans="2:55" ht="15.75" customHeight="1">
      <c r="B96" s="725">
        <v>43800</v>
      </c>
      <c r="C96" s="731">
        <f t="shared" si="26"/>
        <v>23.8125</v>
      </c>
      <c r="D96" s="876">
        <f t="shared" si="27"/>
        <v>0.85199999999999998</v>
      </c>
      <c r="E96" s="724">
        <v>1</v>
      </c>
      <c r="F96" s="871">
        <f t="shared" si="25"/>
        <v>20.288249999999998</v>
      </c>
      <c r="H96" s="724" t="s">
        <v>1035</v>
      </c>
      <c r="I96" s="870">
        <f>BB484</f>
        <v>23.8125</v>
      </c>
      <c r="J96" s="724">
        <v>1</v>
      </c>
      <c r="K96" s="724">
        <f t="shared" si="28"/>
        <v>23.8125</v>
      </c>
      <c r="M96" s="724" t="s">
        <v>1048</v>
      </c>
      <c r="N96" s="724"/>
      <c r="O96" s="873">
        <f>AM484</f>
        <v>216</v>
      </c>
      <c r="P96" s="724"/>
      <c r="X96" s="12" t="s">
        <v>1025</v>
      </c>
      <c r="Y96" s="12" t="s">
        <v>1004</v>
      </c>
      <c r="Z96" s="12">
        <v>30</v>
      </c>
      <c r="AA96" s="12">
        <v>123</v>
      </c>
      <c r="AB96" s="12">
        <v>25</v>
      </c>
      <c r="AC96" s="12">
        <v>19</v>
      </c>
      <c r="AD96" s="12">
        <v>44</v>
      </c>
      <c r="AE96" s="12">
        <v>47</v>
      </c>
      <c r="AF96" s="12">
        <v>3</v>
      </c>
      <c r="AG96" s="12">
        <v>11</v>
      </c>
      <c r="AI96" s="12">
        <v>8</v>
      </c>
      <c r="AJ96" s="12">
        <v>41</v>
      </c>
      <c r="AK96" s="12">
        <v>17</v>
      </c>
      <c r="AL96" s="12">
        <v>18</v>
      </c>
      <c r="AM96" s="12">
        <v>1</v>
      </c>
      <c r="AN96" s="8">
        <v>234</v>
      </c>
      <c r="AO96" s="12">
        <f t="shared" si="29"/>
        <v>9.2999999999999999E-2</v>
      </c>
      <c r="AP96" s="862">
        <f t="shared" si="30"/>
        <v>21.762</v>
      </c>
      <c r="AQ96" s="12">
        <f t="shared" si="31"/>
        <v>2.3250000000000002</v>
      </c>
      <c r="AR96" s="12">
        <f t="shared" si="32"/>
        <v>1.7669999999999999</v>
      </c>
      <c r="AS96" s="12">
        <f t="shared" si="33"/>
        <v>4.0919999999999996</v>
      </c>
      <c r="AT96" s="12">
        <f t="shared" si="34"/>
        <v>4.3709999999999996</v>
      </c>
      <c r="AU96" s="12">
        <f t="shared" si="35"/>
        <v>0.27900000000000003</v>
      </c>
      <c r="AV96" s="12">
        <f t="shared" si="36"/>
        <v>1.0229999999999999</v>
      </c>
      <c r="AW96" s="12">
        <f t="shared" si="37"/>
        <v>0</v>
      </c>
      <c r="AX96" s="12">
        <f t="shared" si="38"/>
        <v>0.74399999999999999</v>
      </c>
      <c r="AY96" s="12">
        <f t="shared" si="39"/>
        <v>3.8130000000000002</v>
      </c>
      <c r="AZ96" s="12">
        <f t="shared" si="40"/>
        <v>1.581</v>
      </c>
      <c r="BA96" s="12">
        <f t="shared" si="41"/>
        <v>1.6739999999999999</v>
      </c>
      <c r="BB96" s="12">
        <f t="shared" si="42"/>
        <v>9.2999999999999999E-2</v>
      </c>
      <c r="BC96" s="863">
        <f t="shared" si="43"/>
        <v>21.761999999999997</v>
      </c>
    </row>
    <row r="97" spans="2:55" ht="16.350000000000001" customHeight="1" thickBot="1">
      <c r="B97" s="733" t="s">
        <v>1092</v>
      </c>
      <c r="C97" s="734"/>
      <c r="D97" s="734"/>
      <c r="E97" s="734"/>
      <c r="F97" s="879">
        <f>SUM(F85:F96)/12</f>
        <v>566.17047200000002</v>
      </c>
      <c r="H97" s="724" t="s">
        <v>1071</v>
      </c>
      <c r="I97" s="724"/>
      <c r="J97" s="724"/>
      <c r="K97" s="724"/>
      <c r="M97" s="724"/>
      <c r="N97" s="724"/>
      <c r="O97" s="875">
        <f>SUM(O85:O96)</f>
        <v>9795</v>
      </c>
      <c r="P97" s="724"/>
      <c r="X97" s="12" t="s">
        <v>1025</v>
      </c>
      <c r="Y97" s="12" t="s">
        <v>1005</v>
      </c>
      <c r="Z97" s="12">
        <v>30</v>
      </c>
      <c r="AA97" s="12">
        <v>190</v>
      </c>
      <c r="AG97" s="12">
        <v>2</v>
      </c>
      <c r="AH97" s="12">
        <v>3</v>
      </c>
      <c r="AI97" s="12">
        <v>17</v>
      </c>
      <c r="AJ97" s="12">
        <v>10</v>
      </c>
      <c r="AK97" s="12">
        <v>1</v>
      </c>
      <c r="AL97" s="12">
        <v>6</v>
      </c>
      <c r="AM97" s="12">
        <v>1</v>
      </c>
      <c r="AN97" s="8">
        <v>40</v>
      </c>
      <c r="AO97" s="12">
        <f t="shared" si="29"/>
        <v>0.16</v>
      </c>
      <c r="AP97" s="862">
        <f t="shared" si="30"/>
        <v>6.4</v>
      </c>
      <c r="AQ97" s="12">
        <f t="shared" si="31"/>
        <v>0</v>
      </c>
      <c r="AR97" s="12">
        <f t="shared" si="32"/>
        <v>0</v>
      </c>
      <c r="AS97" s="12">
        <f t="shared" si="33"/>
        <v>0</v>
      </c>
      <c r="AT97" s="12">
        <f t="shared" si="34"/>
        <v>0</v>
      </c>
      <c r="AU97" s="12">
        <f t="shared" si="35"/>
        <v>0</v>
      </c>
      <c r="AV97" s="12">
        <f t="shared" si="36"/>
        <v>0.32</v>
      </c>
      <c r="AW97" s="12">
        <f t="shared" si="37"/>
        <v>0.48</v>
      </c>
      <c r="AX97" s="12">
        <f t="shared" si="38"/>
        <v>2.72</v>
      </c>
      <c r="AY97" s="12">
        <f t="shared" si="39"/>
        <v>1.6</v>
      </c>
      <c r="AZ97" s="12">
        <f t="shared" si="40"/>
        <v>0.16</v>
      </c>
      <c r="BA97" s="12">
        <f t="shared" si="41"/>
        <v>0.96</v>
      </c>
      <c r="BB97" s="12">
        <f t="shared" si="42"/>
        <v>0.16</v>
      </c>
      <c r="BC97" s="863">
        <f t="shared" si="43"/>
        <v>6.4000000000000012</v>
      </c>
    </row>
    <row r="98" spans="2:55">
      <c r="B98" s="725" t="s">
        <v>1088</v>
      </c>
      <c r="C98" s="724"/>
      <c r="D98" s="877">
        <v>1</v>
      </c>
      <c r="E98" s="724"/>
      <c r="F98" s="871">
        <f>SUM(C85:C96)*D85*D98</f>
        <v>864.94656599999996</v>
      </c>
      <c r="H98" s="724"/>
      <c r="I98" s="724"/>
      <c r="J98" s="724"/>
      <c r="K98" s="724"/>
      <c r="M98" s="724"/>
      <c r="N98" s="724"/>
      <c r="O98" s="724"/>
      <c r="P98" s="724"/>
      <c r="X98" s="12" t="s">
        <v>1025</v>
      </c>
      <c r="Y98" s="12" t="s">
        <v>1006</v>
      </c>
      <c r="Z98" s="12">
        <v>30</v>
      </c>
      <c r="AA98" s="12">
        <v>255</v>
      </c>
      <c r="AB98" s="12">
        <v>1</v>
      </c>
      <c r="AD98" s="12">
        <v>7</v>
      </c>
      <c r="AE98" s="12">
        <v>1</v>
      </c>
      <c r="AF98" s="12">
        <v>2</v>
      </c>
      <c r="AK98" s="12">
        <v>1</v>
      </c>
      <c r="AN98" s="8">
        <v>12</v>
      </c>
      <c r="AO98" s="12">
        <f t="shared" si="29"/>
        <v>0.22500000000000001</v>
      </c>
      <c r="AP98" s="862">
        <f t="shared" si="30"/>
        <v>2.7</v>
      </c>
      <c r="AQ98" s="12">
        <f t="shared" si="31"/>
        <v>0.22500000000000001</v>
      </c>
      <c r="AR98" s="12">
        <f t="shared" si="32"/>
        <v>0</v>
      </c>
      <c r="AS98" s="12">
        <f t="shared" si="33"/>
        <v>1.575</v>
      </c>
      <c r="AT98" s="12">
        <f t="shared" si="34"/>
        <v>0.22500000000000001</v>
      </c>
      <c r="AU98" s="12">
        <f t="shared" si="35"/>
        <v>0.45</v>
      </c>
      <c r="AV98" s="12">
        <f t="shared" si="36"/>
        <v>0</v>
      </c>
      <c r="AW98" s="12">
        <f t="shared" si="37"/>
        <v>0</v>
      </c>
      <c r="AX98" s="12">
        <f t="shared" si="38"/>
        <v>0</v>
      </c>
      <c r="AY98" s="12">
        <f t="shared" si="39"/>
        <v>0</v>
      </c>
      <c r="AZ98" s="12">
        <f t="shared" si="40"/>
        <v>0.22500000000000001</v>
      </c>
      <c r="BA98" s="12">
        <f t="shared" si="41"/>
        <v>0</v>
      </c>
      <c r="BB98" s="12">
        <f t="shared" si="42"/>
        <v>0</v>
      </c>
      <c r="BC98" s="863">
        <f t="shared" si="43"/>
        <v>2.7</v>
      </c>
    </row>
    <row r="99" spans="2:55">
      <c r="B99" s="725" t="s">
        <v>1089</v>
      </c>
      <c r="C99" s="724"/>
      <c r="D99" s="877">
        <v>0.995</v>
      </c>
      <c r="E99" s="724"/>
      <c r="F99" s="871"/>
      <c r="H99" s="724"/>
      <c r="I99" s="724"/>
      <c r="J99" s="724"/>
      <c r="K99" s="724"/>
      <c r="M99" s="724"/>
      <c r="N99" s="724"/>
      <c r="O99" s="724"/>
      <c r="P99" s="724"/>
      <c r="X99" s="12" t="s">
        <v>1025</v>
      </c>
      <c r="Y99" s="12" t="s">
        <v>1007</v>
      </c>
      <c r="Z99" s="12">
        <v>30</v>
      </c>
      <c r="AA99" s="12">
        <v>320</v>
      </c>
      <c r="AC99" s="12">
        <v>1</v>
      </c>
      <c r="AD99" s="12">
        <v>6</v>
      </c>
      <c r="AE99" s="12">
        <v>1</v>
      </c>
      <c r="AF99" s="12">
        <v>2</v>
      </c>
      <c r="AH99" s="12">
        <v>2</v>
      </c>
      <c r="AK99" s="12">
        <v>2</v>
      </c>
      <c r="AM99" s="12">
        <v>1</v>
      </c>
      <c r="AN99" s="8">
        <v>15</v>
      </c>
      <c r="AO99" s="12">
        <f t="shared" si="29"/>
        <v>0.28999999999999998</v>
      </c>
      <c r="AP99" s="862">
        <f t="shared" si="30"/>
        <v>4.3499999999999996</v>
      </c>
      <c r="AQ99" s="12">
        <f t="shared" si="31"/>
        <v>0</v>
      </c>
      <c r="AR99" s="12">
        <f t="shared" si="32"/>
        <v>0.28999999999999998</v>
      </c>
      <c r="AS99" s="12">
        <f t="shared" si="33"/>
        <v>1.7399999999999998</v>
      </c>
      <c r="AT99" s="12">
        <f t="shared" si="34"/>
        <v>0.28999999999999998</v>
      </c>
      <c r="AU99" s="12">
        <f t="shared" si="35"/>
        <v>0.57999999999999996</v>
      </c>
      <c r="AV99" s="12">
        <f t="shared" si="36"/>
        <v>0</v>
      </c>
      <c r="AW99" s="12">
        <f t="shared" si="37"/>
        <v>0.57999999999999996</v>
      </c>
      <c r="AX99" s="12">
        <f t="shared" si="38"/>
        <v>0</v>
      </c>
      <c r="AY99" s="12">
        <f t="shared" si="39"/>
        <v>0</v>
      </c>
      <c r="AZ99" s="12">
        <f t="shared" si="40"/>
        <v>0.57999999999999996</v>
      </c>
      <c r="BA99" s="12">
        <f t="shared" si="41"/>
        <v>0</v>
      </c>
      <c r="BB99" s="12">
        <f t="shared" si="42"/>
        <v>0.28999999999999998</v>
      </c>
      <c r="BC99" s="863">
        <f t="shared" si="43"/>
        <v>4.3499999999999996</v>
      </c>
    </row>
    <row r="100" spans="2:55">
      <c r="B100" s="725" t="s">
        <v>1091</v>
      </c>
      <c r="C100" s="724"/>
      <c r="D100" s="877">
        <v>0.995</v>
      </c>
      <c r="E100" s="724"/>
      <c r="F100" s="871"/>
      <c r="H100" s="724"/>
      <c r="I100" s="724"/>
      <c r="J100" s="724"/>
      <c r="K100" s="724"/>
      <c r="M100" s="724"/>
      <c r="N100" s="724"/>
      <c r="O100" s="724"/>
      <c r="P100" s="724"/>
      <c r="X100" s="12" t="s">
        <v>1025</v>
      </c>
      <c r="Y100" s="12" t="s">
        <v>1010</v>
      </c>
      <c r="Z100" s="12">
        <v>30</v>
      </c>
      <c r="AA100" s="12">
        <v>90</v>
      </c>
      <c r="AB100" s="12">
        <v>133</v>
      </c>
      <c r="AC100" s="12">
        <v>105</v>
      </c>
      <c r="AD100" s="12">
        <v>65</v>
      </c>
      <c r="AE100" s="12">
        <v>89</v>
      </c>
      <c r="AF100" s="12">
        <v>18</v>
      </c>
      <c r="AG100" s="12">
        <v>63</v>
      </c>
      <c r="AH100" s="12">
        <v>24</v>
      </c>
      <c r="AI100" s="12">
        <v>55</v>
      </c>
      <c r="AJ100" s="12">
        <v>343</v>
      </c>
      <c r="AK100" s="12">
        <v>51</v>
      </c>
      <c r="AL100" s="12">
        <v>18</v>
      </c>
      <c r="AM100" s="12">
        <v>12</v>
      </c>
      <c r="AN100" s="8">
        <v>976</v>
      </c>
      <c r="AO100" s="12">
        <f t="shared" si="29"/>
        <v>0.06</v>
      </c>
      <c r="AP100" s="862">
        <f t="shared" si="30"/>
        <v>58.559999999999995</v>
      </c>
      <c r="AQ100" s="12">
        <f t="shared" si="31"/>
        <v>7.9799999999999995</v>
      </c>
      <c r="AR100" s="12">
        <f t="shared" si="32"/>
        <v>6.3</v>
      </c>
      <c r="AS100" s="12">
        <f t="shared" si="33"/>
        <v>3.9</v>
      </c>
      <c r="AT100" s="12">
        <f t="shared" si="34"/>
        <v>5.34</v>
      </c>
      <c r="AU100" s="12">
        <f t="shared" si="35"/>
        <v>1.08</v>
      </c>
      <c r="AV100" s="12">
        <f t="shared" si="36"/>
        <v>3.78</v>
      </c>
      <c r="AW100" s="12">
        <f t="shared" si="37"/>
        <v>1.44</v>
      </c>
      <c r="AX100" s="12">
        <f t="shared" si="38"/>
        <v>3.3</v>
      </c>
      <c r="AY100" s="12">
        <f t="shared" si="39"/>
        <v>20.58</v>
      </c>
      <c r="AZ100" s="12">
        <f t="shared" si="40"/>
        <v>3.06</v>
      </c>
      <c r="BA100" s="12">
        <f t="shared" si="41"/>
        <v>1.08</v>
      </c>
      <c r="BB100" s="12">
        <f t="shared" si="42"/>
        <v>0.72</v>
      </c>
      <c r="BC100" s="863">
        <f t="shared" si="43"/>
        <v>58.56</v>
      </c>
    </row>
    <row r="101" spans="2:55">
      <c r="B101" s="725" t="s">
        <v>1093</v>
      </c>
      <c r="C101" s="724"/>
      <c r="D101" s="877">
        <v>0.995</v>
      </c>
      <c r="E101" s="724"/>
      <c r="F101" s="871"/>
      <c r="H101" s="724"/>
      <c r="I101" s="724"/>
      <c r="J101" s="724"/>
      <c r="K101" s="724"/>
      <c r="M101" s="724"/>
      <c r="N101" s="724"/>
      <c r="O101" s="724"/>
      <c r="P101" s="724"/>
      <c r="X101" s="12" t="s">
        <v>1025</v>
      </c>
      <c r="Y101" s="12" t="s">
        <v>1011</v>
      </c>
      <c r="Z101" s="12">
        <v>30</v>
      </c>
      <c r="AA101" s="12">
        <v>190.5</v>
      </c>
      <c r="AH101" s="12">
        <v>4</v>
      </c>
      <c r="AN101" s="8">
        <v>4</v>
      </c>
      <c r="AO101" s="12">
        <f t="shared" si="29"/>
        <v>0.1605</v>
      </c>
      <c r="AP101" s="862">
        <f t="shared" si="30"/>
        <v>0.64200000000000002</v>
      </c>
      <c r="AQ101" s="12">
        <f t="shared" si="31"/>
        <v>0</v>
      </c>
      <c r="AR101" s="12">
        <f t="shared" si="32"/>
        <v>0</v>
      </c>
      <c r="AS101" s="12">
        <f t="shared" si="33"/>
        <v>0</v>
      </c>
      <c r="AT101" s="12">
        <f t="shared" si="34"/>
        <v>0</v>
      </c>
      <c r="AU101" s="12">
        <f t="shared" si="35"/>
        <v>0</v>
      </c>
      <c r="AV101" s="12">
        <f t="shared" si="36"/>
        <v>0</v>
      </c>
      <c r="AW101" s="12">
        <f t="shared" si="37"/>
        <v>0.64200000000000002</v>
      </c>
      <c r="AX101" s="12">
        <f t="shared" si="38"/>
        <v>0</v>
      </c>
      <c r="AY101" s="12">
        <f t="shared" si="39"/>
        <v>0</v>
      </c>
      <c r="AZ101" s="12">
        <f t="shared" si="40"/>
        <v>0</v>
      </c>
      <c r="BA101" s="12">
        <f t="shared" si="41"/>
        <v>0</v>
      </c>
      <c r="BB101" s="12">
        <f t="shared" si="42"/>
        <v>0</v>
      </c>
      <c r="BC101" s="863">
        <f t="shared" si="43"/>
        <v>0.64200000000000002</v>
      </c>
    </row>
    <row r="102" spans="2:55">
      <c r="B102" s="733" t="s">
        <v>1051</v>
      </c>
      <c r="C102" s="734"/>
      <c r="D102" s="734"/>
      <c r="E102" s="734"/>
      <c r="F102" s="872">
        <f>SUM(F97:F101)</f>
        <v>1431.1170379999999</v>
      </c>
      <c r="H102" s="724"/>
      <c r="I102" s="724"/>
      <c r="J102" s="724"/>
      <c r="K102" s="724"/>
      <c r="M102" s="724"/>
      <c r="N102" s="724"/>
      <c r="O102" s="724"/>
      <c r="P102" s="724"/>
      <c r="X102" s="12" t="s">
        <v>1025</v>
      </c>
      <c r="Y102" s="12" t="s">
        <v>1012</v>
      </c>
      <c r="Z102" s="12">
        <v>30</v>
      </c>
      <c r="AA102" s="12">
        <v>190.5</v>
      </c>
      <c r="AE102" s="12">
        <v>1</v>
      </c>
      <c r="AN102" s="8">
        <v>1</v>
      </c>
      <c r="AO102" s="12">
        <f t="shared" si="29"/>
        <v>0.1605</v>
      </c>
      <c r="AP102" s="862">
        <f t="shared" si="30"/>
        <v>0.1605</v>
      </c>
      <c r="AQ102" s="12">
        <f t="shared" si="31"/>
        <v>0</v>
      </c>
      <c r="AR102" s="12">
        <f t="shared" si="32"/>
        <v>0</v>
      </c>
      <c r="AS102" s="12">
        <f t="shared" si="33"/>
        <v>0</v>
      </c>
      <c r="AT102" s="12">
        <f t="shared" si="34"/>
        <v>0.1605</v>
      </c>
      <c r="AU102" s="12">
        <f t="shared" si="35"/>
        <v>0</v>
      </c>
      <c r="AV102" s="12">
        <f t="shared" si="36"/>
        <v>0</v>
      </c>
      <c r="AW102" s="12">
        <f t="shared" si="37"/>
        <v>0</v>
      </c>
      <c r="AX102" s="12">
        <f t="shared" si="38"/>
        <v>0</v>
      </c>
      <c r="AY102" s="12">
        <f t="shared" si="39"/>
        <v>0</v>
      </c>
      <c r="AZ102" s="12">
        <f t="shared" si="40"/>
        <v>0</v>
      </c>
      <c r="BA102" s="12">
        <f t="shared" si="41"/>
        <v>0</v>
      </c>
      <c r="BB102" s="12">
        <f t="shared" si="42"/>
        <v>0</v>
      </c>
      <c r="BC102" s="863">
        <f t="shared" si="43"/>
        <v>0.1605</v>
      </c>
    </row>
    <row r="103" spans="2:55">
      <c r="B103" s="12" t="s">
        <v>1052</v>
      </c>
      <c r="F103" s="880">
        <f>SUM('5.  2015-2027 LRAM'!R952:V953)-F102</f>
        <v>-6.7037999999911335E-2</v>
      </c>
      <c r="H103" s="724"/>
      <c r="I103" s="724"/>
      <c r="J103" s="724"/>
      <c r="K103" s="724"/>
      <c r="M103" s="724"/>
      <c r="N103" s="724"/>
      <c r="O103" s="724"/>
      <c r="P103" s="724"/>
      <c r="X103" s="12" t="s">
        <v>1026</v>
      </c>
      <c r="Y103" s="12" t="s">
        <v>1004</v>
      </c>
      <c r="Z103" s="12">
        <v>40</v>
      </c>
      <c r="AA103" s="12">
        <v>123</v>
      </c>
      <c r="AB103" s="12">
        <v>14</v>
      </c>
      <c r="AC103" s="12">
        <v>8</v>
      </c>
      <c r="AD103" s="12">
        <v>11</v>
      </c>
      <c r="AE103" s="12">
        <v>13</v>
      </c>
      <c r="AF103" s="12">
        <v>44</v>
      </c>
      <c r="AG103" s="12">
        <v>10</v>
      </c>
      <c r="AH103" s="12">
        <v>6</v>
      </c>
      <c r="AI103" s="12">
        <v>4</v>
      </c>
      <c r="AJ103" s="12">
        <v>9</v>
      </c>
      <c r="AK103" s="12">
        <v>7</v>
      </c>
      <c r="AL103" s="12">
        <v>1</v>
      </c>
      <c r="AM103" s="12">
        <v>1</v>
      </c>
      <c r="AN103" s="8">
        <v>128</v>
      </c>
      <c r="AO103" s="12">
        <f t="shared" si="29"/>
        <v>8.3000000000000004E-2</v>
      </c>
      <c r="AP103" s="862">
        <f t="shared" si="30"/>
        <v>10.624000000000001</v>
      </c>
      <c r="AQ103" s="12">
        <f t="shared" si="31"/>
        <v>1.1620000000000001</v>
      </c>
      <c r="AR103" s="12">
        <f t="shared" si="32"/>
        <v>0.66400000000000003</v>
      </c>
      <c r="AS103" s="12">
        <f t="shared" si="33"/>
        <v>0.91300000000000003</v>
      </c>
      <c r="AT103" s="12">
        <f t="shared" si="34"/>
        <v>1.079</v>
      </c>
      <c r="AU103" s="12">
        <f t="shared" si="35"/>
        <v>3.6520000000000001</v>
      </c>
      <c r="AV103" s="12">
        <f t="shared" si="36"/>
        <v>0.83000000000000007</v>
      </c>
      <c r="AW103" s="12">
        <f t="shared" si="37"/>
        <v>0.498</v>
      </c>
      <c r="AX103" s="12">
        <f t="shared" si="38"/>
        <v>0.33200000000000002</v>
      </c>
      <c r="AY103" s="12">
        <f t="shared" si="39"/>
        <v>0.747</v>
      </c>
      <c r="AZ103" s="12">
        <f t="shared" si="40"/>
        <v>0.58100000000000007</v>
      </c>
      <c r="BA103" s="12">
        <f t="shared" si="41"/>
        <v>8.3000000000000004E-2</v>
      </c>
      <c r="BB103" s="12">
        <f t="shared" si="42"/>
        <v>8.3000000000000004E-2</v>
      </c>
      <c r="BC103" s="863">
        <f t="shared" si="43"/>
        <v>10.624000000000001</v>
      </c>
    </row>
    <row r="104" spans="2:55">
      <c r="H104" s="724"/>
      <c r="I104" s="724"/>
      <c r="J104" s="724"/>
      <c r="K104" s="724"/>
      <c r="M104" s="724"/>
      <c r="N104" s="724"/>
      <c r="O104" s="724"/>
      <c r="P104" s="724"/>
      <c r="X104" s="12" t="s">
        <v>1026</v>
      </c>
      <c r="Y104" s="12" t="s">
        <v>1005</v>
      </c>
      <c r="Z104" s="12">
        <v>40</v>
      </c>
      <c r="AA104" s="12">
        <v>190</v>
      </c>
      <c r="AG104" s="12">
        <v>1</v>
      </c>
      <c r="AH104" s="12">
        <v>4</v>
      </c>
      <c r="AI104" s="12">
        <v>8</v>
      </c>
      <c r="AJ104" s="12">
        <v>3</v>
      </c>
      <c r="AK104" s="12">
        <v>1</v>
      </c>
      <c r="AL104" s="12">
        <v>9</v>
      </c>
      <c r="AM104" s="12">
        <v>2</v>
      </c>
      <c r="AN104" s="8">
        <v>28</v>
      </c>
      <c r="AO104" s="12">
        <f t="shared" si="29"/>
        <v>0.15</v>
      </c>
      <c r="AP104" s="862">
        <f t="shared" si="30"/>
        <v>4.2</v>
      </c>
      <c r="AQ104" s="12">
        <f t="shared" si="31"/>
        <v>0</v>
      </c>
      <c r="AR104" s="12">
        <f t="shared" si="32"/>
        <v>0</v>
      </c>
      <c r="AS104" s="12">
        <f t="shared" si="33"/>
        <v>0</v>
      </c>
      <c r="AT104" s="12">
        <f t="shared" si="34"/>
        <v>0</v>
      </c>
      <c r="AU104" s="12">
        <f t="shared" si="35"/>
        <v>0</v>
      </c>
      <c r="AV104" s="12">
        <f t="shared" si="36"/>
        <v>0.15</v>
      </c>
      <c r="AW104" s="12">
        <f t="shared" si="37"/>
        <v>0.6</v>
      </c>
      <c r="AX104" s="12">
        <f t="shared" si="38"/>
        <v>1.2</v>
      </c>
      <c r="AY104" s="12">
        <f t="shared" si="39"/>
        <v>0.44999999999999996</v>
      </c>
      <c r="AZ104" s="12">
        <f t="shared" si="40"/>
        <v>0.15</v>
      </c>
      <c r="BA104" s="12">
        <f t="shared" si="41"/>
        <v>1.3499999999999999</v>
      </c>
      <c r="BB104" s="12">
        <f t="shared" si="42"/>
        <v>0.3</v>
      </c>
      <c r="BC104" s="863">
        <f t="shared" si="43"/>
        <v>4.1999999999999993</v>
      </c>
    </row>
    <row r="105" spans="2:55">
      <c r="H105" s="724"/>
      <c r="I105" s="724"/>
      <c r="J105" s="724"/>
      <c r="K105" s="724"/>
      <c r="M105" s="724"/>
      <c r="N105" s="724"/>
      <c r="O105" s="724"/>
      <c r="P105" s="724"/>
      <c r="X105" s="12" t="s">
        <v>1026</v>
      </c>
      <c r="Y105" s="12" t="s">
        <v>1006</v>
      </c>
      <c r="Z105" s="12">
        <v>40</v>
      </c>
      <c r="AA105" s="12">
        <v>255</v>
      </c>
      <c r="AC105" s="12">
        <v>1</v>
      </c>
      <c r="AE105" s="12">
        <v>2</v>
      </c>
      <c r="AF105" s="12">
        <v>70</v>
      </c>
      <c r="AG105" s="12">
        <v>25</v>
      </c>
      <c r="AH105" s="12">
        <v>47</v>
      </c>
      <c r="AI105" s="12">
        <v>26</v>
      </c>
      <c r="AJ105" s="12">
        <v>17</v>
      </c>
      <c r="AK105" s="12">
        <v>2</v>
      </c>
      <c r="AL105" s="12">
        <v>1</v>
      </c>
      <c r="AM105" s="12">
        <v>75</v>
      </c>
      <c r="AN105" s="8">
        <v>266</v>
      </c>
      <c r="AO105" s="12">
        <f t="shared" si="29"/>
        <v>0.215</v>
      </c>
      <c r="AP105" s="862">
        <f t="shared" si="30"/>
        <v>57.19</v>
      </c>
      <c r="AQ105" s="12">
        <f t="shared" si="31"/>
        <v>0</v>
      </c>
      <c r="AR105" s="12">
        <f t="shared" si="32"/>
        <v>0.215</v>
      </c>
      <c r="AS105" s="12">
        <f t="shared" si="33"/>
        <v>0</v>
      </c>
      <c r="AT105" s="12">
        <f t="shared" si="34"/>
        <v>0.43</v>
      </c>
      <c r="AU105" s="12">
        <f t="shared" si="35"/>
        <v>15.049999999999999</v>
      </c>
      <c r="AV105" s="12">
        <f t="shared" si="36"/>
        <v>5.375</v>
      </c>
      <c r="AW105" s="12">
        <f t="shared" si="37"/>
        <v>10.105</v>
      </c>
      <c r="AX105" s="12">
        <f t="shared" si="38"/>
        <v>5.59</v>
      </c>
      <c r="AY105" s="12">
        <f t="shared" si="39"/>
        <v>3.6549999999999998</v>
      </c>
      <c r="AZ105" s="12">
        <f t="shared" si="40"/>
        <v>0.43</v>
      </c>
      <c r="BA105" s="12">
        <f t="shared" si="41"/>
        <v>0.215</v>
      </c>
      <c r="BB105" s="12">
        <f t="shared" si="42"/>
        <v>16.125</v>
      </c>
      <c r="BC105" s="863">
        <f t="shared" si="43"/>
        <v>57.190000000000005</v>
      </c>
    </row>
    <row r="106" spans="2:55">
      <c r="H106" s="724"/>
      <c r="I106" s="724"/>
      <c r="J106" s="724"/>
      <c r="K106" s="724"/>
      <c r="M106" s="724"/>
      <c r="N106" s="724"/>
      <c r="O106" s="724"/>
      <c r="P106" s="724"/>
      <c r="X106" s="12" t="s">
        <v>1026</v>
      </c>
      <c r="Y106" s="12" t="s">
        <v>1007</v>
      </c>
      <c r="Z106" s="12">
        <v>40</v>
      </c>
      <c r="AA106" s="12">
        <v>320</v>
      </c>
      <c r="AE106" s="12">
        <v>1</v>
      </c>
      <c r="AF106" s="12">
        <v>5</v>
      </c>
      <c r="AG106" s="12">
        <v>23</v>
      </c>
      <c r="AH106" s="12">
        <v>45</v>
      </c>
      <c r="AI106" s="12">
        <v>30</v>
      </c>
      <c r="AJ106" s="12">
        <v>12</v>
      </c>
      <c r="AK106" s="12">
        <v>28</v>
      </c>
      <c r="AL106" s="12">
        <v>1</v>
      </c>
      <c r="AM106" s="12">
        <v>16</v>
      </c>
      <c r="AN106" s="8">
        <v>161</v>
      </c>
      <c r="AO106" s="12">
        <f t="shared" si="29"/>
        <v>0.28000000000000003</v>
      </c>
      <c r="AP106" s="862">
        <f t="shared" si="30"/>
        <v>45.080000000000005</v>
      </c>
      <c r="AQ106" s="12">
        <f t="shared" si="31"/>
        <v>0</v>
      </c>
      <c r="AR106" s="12">
        <f t="shared" si="32"/>
        <v>0</v>
      </c>
      <c r="AS106" s="12">
        <f t="shared" si="33"/>
        <v>0</v>
      </c>
      <c r="AT106" s="12">
        <f t="shared" si="34"/>
        <v>0.28000000000000003</v>
      </c>
      <c r="AU106" s="12">
        <f t="shared" si="35"/>
        <v>1.4000000000000001</v>
      </c>
      <c r="AV106" s="12">
        <f t="shared" si="36"/>
        <v>6.44</v>
      </c>
      <c r="AW106" s="12">
        <f t="shared" si="37"/>
        <v>12.600000000000001</v>
      </c>
      <c r="AX106" s="12">
        <f t="shared" si="38"/>
        <v>8.4</v>
      </c>
      <c r="AY106" s="12">
        <f t="shared" si="39"/>
        <v>3.3600000000000003</v>
      </c>
      <c r="AZ106" s="12">
        <f t="shared" si="40"/>
        <v>7.8400000000000007</v>
      </c>
      <c r="BA106" s="12">
        <f t="shared" si="41"/>
        <v>0.28000000000000003</v>
      </c>
      <c r="BB106" s="12">
        <f t="shared" si="42"/>
        <v>4.4800000000000004</v>
      </c>
      <c r="BC106" s="863">
        <f t="shared" si="43"/>
        <v>45.080000000000013</v>
      </c>
    </row>
    <row r="107" spans="2:55">
      <c r="H107" s="733" t="s">
        <v>26</v>
      </c>
      <c r="I107" s="734"/>
      <c r="J107" s="734"/>
      <c r="K107" s="731">
        <f>SUM(K85:K106)</f>
        <v>1015.1955</v>
      </c>
      <c r="M107" s="733" t="s">
        <v>26</v>
      </c>
      <c r="N107" s="734"/>
      <c r="O107" s="734"/>
      <c r="P107" s="732">
        <f>SUM(P85:P106)</f>
        <v>0</v>
      </c>
      <c r="X107" s="12" t="s">
        <v>1026</v>
      </c>
      <c r="Y107" s="12" t="s">
        <v>1009</v>
      </c>
      <c r="Z107" s="12">
        <v>40</v>
      </c>
      <c r="AA107" s="12">
        <v>490</v>
      </c>
      <c r="AM107" s="12">
        <v>3</v>
      </c>
      <c r="AN107" s="8">
        <v>3</v>
      </c>
      <c r="AO107" s="12">
        <f t="shared" si="29"/>
        <v>0.45</v>
      </c>
      <c r="AP107" s="862">
        <f t="shared" si="30"/>
        <v>1.35</v>
      </c>
      <c r="AQ107" s="12">
        <f t="shared" si="31"/>
        <v>0</v>
      </c>
      <c r="AR107" s="12">
        <f t="shared" si="32"/>
        <v>0</v>
      </c>
      <c r="AS107" s="12">
        <f t="shared" si="33"/>
        <v>0</v>
      </c>
      <c r="AT107" s="12">
        <f t="shared" si="34"/>
        <v>0</v>
      </c>
      <c r="AU107" s="12">
        <f t="shared" si="35"/>
        <v>0</v>
      </c>
      <c r="AV107" s="12">
        <f t="shared" si="36"/>
        <v>0</v>
      </c>
      <c r="AW107" s="12">
        <f t="shared" si="37"/>
        <v>0</v>
      </c>
      <c r="AX107" s="12">
        <f t="shared" si="38"/>
        <v>0</v>
      </c>
      <c r="AY107" s="12">
        <f t="shared" si="39"/>
        <v>0</v>
      </c>
      <c r="AZ107" s="12">
        <f t="shared" si="40"/>
        <v>0</v>
      </c>
      <c r="BA107" s="12">
        <f t="shared" si="41"/>
        <v>0</v>
      </c>
      <c r="BB107" s="12">
        <f t="shared" si="42"/>
        <v>1.35</v>
      </c>
      <c r="BC107" s="863">
        <f t="shared" si="43"/>
        <v>1.35</v>
      </c>
    </row>
    <row r="108" spans="2:55">
      <c r="X108" s="12" t="s">
        <v>1026</v>
      </c>
      <c r="Y108" s="12" t="s">
        <v>1010</v>
      </c>
      <c r="Z108" s="12">
        <v>40</v>
      </c>
      <c r="AA108" s="12">
        <v>90</v>
      </c>
      <c r="AB108" s="12">
        <v>46</v>
      </c>
      <c r="AC108" s="12">
        <v>66</v>
      </c>
      <c r="AD108" s="12">
        <v>33</v>
      </c>
      <c r="AE108" s="12">
        <v>22</v>
      </c>
      <c r="AF108" s="12">
        <v>30</v>
      </c>
      <c r="AG108" s="12">
        <v>5</v>
      </c>
      <c r="AH108" s="12">
        <v>9</v>
      </c>
      <c r="AJ108" s="12">
        <v>27</v>
      </c>
      <c r="AK108" s="12">
        <v>9</v>
      </c>
      <c r="AL108" s="12">
        <v>16</v>
      </c>
      <c r="AM108" s="12">
        <v>6</v>
      </c>
      <c r="AN108" s="8">
        <v>269</v>
      </c>
      <c r="AO108" s="12">
        <f t="shared" si="29"/>
        <v>0.05</v>
      </c>
      <c r="AP108" s="862">
        <f t="shared" si="30"/>
        <v>13.450000000000001</v>
      </c>
      <c r="AQ108" s="12">
        <f t="shared" si="31"/>
        <v>2.3000000000000003</v>
      </c>
      <c r="AR108" s="12">
        <f t="shared" si="32"/>
        <v>3.3000000000000003</v>
      </c>
      <c r="AS108" s="12">
        <f t="shared" si="33"/>
        <v>1.6500000000000001</v>
      </c>
      <c r="AT108" s="12">
        <f t="shared" si="34"/>
        <v>1.1000000000000001</v>
      </c>
      <c r="AU108" s="12">
        <f t="shared" si="35"/>
        <v>1.5</v>
      </c>
      <c r="AV108" s="12">
        <f t="shared" si="36"/>
        <v>0.25</v>
      </c>
      <c r="AW108" s="12">
        <f t="shared" si="37"/>
        <v>0.45</v>
      </c>
      <c r="AX108" s="12">
        <f t="shared" si="38"/>
        <v>0</v>
      </c>
      <c r="AY108" s="12">
        <f t="shared" si="39"/>
        <v>1.35</v>
      </c>
      <c r="AZ108" s="12">
        <f t="shared" si="40"/>
        <v>0.45</v>
      </c>
      <c r="BA108" s="12">
        <f t="shared" si="41"/>
        <v>0.8</v>
      </c>
      <c r="BB108" s="12">
        <f t="shared" si="42"/>
        <v>0.30000000000000004</v>
      </c>
      <c r="BC108" s="863">
        <f t="shared" si="43"/>
        <v>13.450000000000001</v>
      </c>
    </row>
    <row r="109" spans="2:55">
      <c r="X109" s="12" t="s">
        <v>1026</v>
      </c>
      <c r="Y109" s="12" t="s">
        <v>1011</v>
      </c>
      <c r="Z109" s="12">
        <v>40</v>
      </c>
      <c r="AA109" s="12">
        <v>190.5</v>
      </c>
      <c r="AG109" s="12">
        <v>2</v>
      </c>
      <c r="AH109" s="12">
        <v>7</v>
      </c>
      <c r="AI109" s="12">
        <v>4</v>
      </c>
      <c r="AK109" s="12">
        <v>4</v>
      </c>
      <c r="AL109" s="12">
        <v>37</v>
      </c>
      <c r="AM109" s="12">
        <v>4</v>
      </c>
      <c r="AN109" s="8">
        <v>58</v>
      </c>
      <c r="AO109" s="12">
        <f t="shared" si="29"/>
        <v>0.15049999999999999</v>
      </c>
      <c r="AP109" s="862">
        <f t="shared" si="30"/>
        <v>8.7289999999999992</v>
      </c>
      <c r="AQ109" s="12">
        <f t="shared" si="31"/>
        <v>0</v>
      </c>
      <c r="AR109" s="12">
        <f t="shared" si="32"/>
        <v>0</v>
      </c>
      <c r="AS109" s="12">
        <f t="shared" si="33"/>
        <v>0</v>
      </c>
      <c r="AT109" s="12">
        <f t="shared" si="34"/>
        <v>0</v>
      </c>
      <c r="AU109" s="12">
        <f t="shared" si="35"/>
        <v>0</v>
      </c>
      <c r="AV109" s="12">
        <f t="shared" si="36"/>
        <v>0.30099999999999999</v>
      </c>
      <c r="AW109" s="12">
        <f t="shared" si="37"/>
        <v>1.0534999999999999</v>
      </c>
      <c r="AX109" s="12">
        <f t="shared" si="38"/>
        <v>0.60199999999999998</v>
      </c>
      <c r="AY109" s="12">
        <f t="shared" si="39"/>
        <v>0</v>
      </c>
      <c r="AZ109" s="12">
        <f t="shared" si="40"/>
        <v>0.60199999999999998</v>
      </c>
      <c r="BA109" s="12">
        <f t="shared" si="41"/>
        <v>5.5685000000000002</v>
      </c>
      <c r="BB109" s="12">
        <f t="shared" si="42"/>
        <v>0.60199999999999998</v>
      </c>
      <c r="BC109" s="863">
        <f t="shared" si="43"/>
        <v>8.7289999999999992</v>
      </c>
    </row>
    <row r="110" spans="2:55" ht="21">
      <c r="B110" s="726" t="s">
        <v>991</v>
      </c>
      <c r="C110" s="727"/>
      <c r="E110" s="727"/>
      <c r="F110" s="727"/>
      <c r="H110" s="726" t="s">
        <v>992</v>
      </c>
      <c r="X110" s="12" t="s">
        <v>1026</v>
      </c>
      <c r="Y110" s="12" t="s">
        <v>1012</v>
      </c>
      <c r="Z110" s="12">
        <v>40</v>
      </c>
      <c r="AA110" s="12">
        <v>190.5</v>
      </c>
      <c r="AG110" s="12">
        <v>1</v>
      </c>
      <c r="AH110" s="12">
        <v>5</v>
      </c>
      <c r="AN110" s="8">
        <v>6</v>
      </c>
      <c r="AO110" s="12">
        <f t="shared" si="29"/>
        <v>0.15049999999999999</v>
      </c>
      <c r="AP110" s="862">
        <f t="shared" si="30"/>
        <v>0.90300000000000002</v>
      </c>
      <c r="AQ110" s="12">
        <f t="shared" si="31"/>
        <v>0</v>
      </c>
      <c r="AR110" s="12">
        <f t="shared" si="32"/>
        <v>0</v>
      </c>
      <c r="AS110" s="12">
        <f t="shared" si="33"/>
        <v>0</v>
      </c>
      <c r="AT110" s="12">
        <f t="shared" si="34"/>
        <v>0</v>
      </c>
      <c r="AU110" s="12">
        <f t="shared" si="35"/>
        <v>0</v>
      </c>
      <c r="AV110" s="12">
        <f t="shared" si="36"/>
        <v>0.15049999999999999</v>
      </c>
      <c r="AW110" s="12">
        <f t="shared" si="37"/>
        <v>0.75249999999999995</v>
      </c>
      <c r="AX110" s="12">
        <f t="shared" si="38"/>
        <v>0</v>
      </c>
      <c r="AY110" s="12">
        <f t="shared" si="39"/>
        <v>0</v>
      </c>
      <c r="AZ110" s="12">
        <f t="shared" si="40"/>
        <v>0</v>
      </c>
      <c r="BA110" s="12">
        <f t="shared" si="41"/>
        <v>0</v>
      </c>
      <c r="BB110" s="12">
        <f t="shared" si="42"/>
        <v>0</v>
      </c>
      <c r="BC110" s="863">
        <f t="shared" si="43"/>
        <v>0.90299999999999991</v>
      </c>
    </row>
    <row r="111" spans="2:55" ht="18.75" customHeight="1">
      <c r="B111" s="964" t="s">
        <v>659</v>
      </c>
      <c r="C111" s="964"/>
      <c r="D111" s="964"/>
      <c r="E111" s="964"/>
      <c r="F111" s="964"/>
      <c r="H111" s="12" t="s">
        <v>667</v>
      </c>
      <c r="M111" s="12" t="s">
        <v>668</v>
      </c>
      <c r="X111" s="12" t="s">
        <v>1027</v>
      </c>
      <c r="Y111" s="12" t="s">
        <v>1004</v>
      </c>
      <c r="Z111" s="12">
        <v>50</v>
      </c>
      <c r="AA111" s="12">
        <v>123</v>
      </c>
      <c r="AB111" s="12">
        <v>26</v>
      </c>
      <c r="AC111" s="12">
        <v>26</v>
      </c>
      <c r="AD111" s="12">
        <v>65</v>
      </c>
      <c r="AE111" s="12">
        <v>57</v>
      </c>
      <c r="AF111" s="12">
        <v>49</v>
      </c>
      <c r="AG111" s="12">
        <v>9</v>
      </c>
      <c r="AH111" s="12">
        <v>3</v>
      </c>
      <c r="AI111" s="12">
        <v>9</v>
      </c>
      <c r="AJ111" s="12">
        <v>17</v>
      </c>
      <c r="AK111" s="12">
        <v>19</v>
      </c>
      <c r="AL111" s="12">
        <v>5</v>
      </c>
      <c r="AN111" s="8">
        <v>285</v>
      </c>
      <c r="AO111" s="12">
        <f t="shared" si="29"/>
        <v>7.2999999999999995E-2</v>
      </c>
      <c r="AP111" s="862">
        <f t="shared" si="30"/>
        <v>20.805</v>
      </c>
      <c r="AQ111" s="12">
        <f t="shared" si="31"/>
        <v>1.8979999999999999</v>
      </c>
      <c r="AR111" s="12">
        <f t="shared" si="32"/>
        <v>1.8979999999999999</v>
      </c>
      <c r="AS111" s="12">
        <f t="shared" si="33"/>
        <v>4.7450000000000001</v>
      </c>
      <c r="AT111" s="12">
        <f t="shared" si="34"/>
        <v>4.1609999999999996</v>
      </c>
      <c r="AU111" s="12">
        <f t="shared" si="35"/>
        <v>3.577</v>
      </c>
      <c r="AV111" s="12">
        <f t="shared" si="36"/>
        <v>0.65699999999999992</v>
      </c>
      <c r="AW111" s="12">
        <f t="shared" si="37"/>
        <v>0.21899999999999997</v>
      </c>
      <c r="AX111" s="12">
        <f t="shared" si="38"/>
        <v>0.65699999999999992</v>
      </c>
      <c r="AY111" s="12">
        <f t="shared" si="39"/>
        <v>1.2409999999999999</v>
      </c>
      <c r="AZ111" s="12">
        <f t="shared" si="40"/>
        <v>1.387</v>
      </c>
      <c r="BA111" s="12">
        <f t="shared" si="41"/>
        <v>0.36499999999999999</v>
      </c>
      <c r="BB111" s="12">
        <f t="shared" si="42"/>
        <v>0</v>
      </c>
      <c r="BC111" s="863">
        <f t="shared" si="43"/>
        <v>20.805</v>
      </c>
    </row>
    <row r="112" spans="2:55" ht="45">
      <c r="B112" s="860" t="s">
        <v>62</v>
      </c>
      <c r="C112" s="860" t="s">
        <v>660</v>
      </c>
      <c r="D112" s="860" t="s">
        <v>661</v>
      </c>
      <c r="E112" s="860" t="s">
        <v>663</v>
      </c>
      <c r="F112" s="860" t="s">
        <v>662</v>
      </c>
      <c r="H112" s="860" t="s">
        <v>664</v>
      </c>
      <c r="I112" s="860" t="s">
        <v>665</v>
      </c>
      <c r="J112" s="860" t="s">
        <v>666</v>
      </c>
      <c r="K112" s="860" t="s">
        <v>660</v>
      </c>
      <c r="M112" s="860" t="s">
        <v>664</v>
      </c>
      <c r="N112" s="860" t="s">
        <v>665</v>
      </c>
      <c r="O112" s="860" t="s">
        <v>666</v>
      </c>
      <c r="P112" s="860" t="s">
        <v>660</v>
      </c>
      <c r="X112" s="12" t="s">
        <v>1027</v>
      </c>
      <c r="Y112" s="12" t="s">
        <v>1005</v>
      </c>
      <c r="Z112" s="12">
        <v>50</v>
      </c>
      <c r="AA112" s="12">
        <v>190</v>
      </c>
      <c r="AF112" s="12">
        <v>4</v>
      </c>
      <c r="AG112" s="12">
        <v>8</v>
      </c>
      <c r="AH112" s="12">
        <v>17</v>
      </c>
      <c r="AI112" s="12">
        <v>23</v>
      </c>
      <c r="AJ112" s="12">
        <v>19</v>
      </c>
      <c r="AK112" s="12">
        <v>10</v>
      </c>
      <c r="AL112" s="12">
        <v>19</v>
      </c>
      <c r="AN112" s="8">
        <v>100</v>
      </c>
      <c r="AO112" s="12">
        <f t="shared" si="29"/>
        <v>0.14000000000000001</v>
      </c>
      <c r="AP112" s="862">
        <f t="shared" si="30"/>
        <v>14.000000000000002</v>
      </c>
      <c r="AQ112" s="12">
        <f t="shared" si="31"/>
        <v>0</v>
      </c>
      <c r="AR112" s="12">
        <f t="shared" si="32"/>
        <v>0</v>
      </c>
      <c r="AS112" s="12">
        <f t="shared" si="33"/>
        <v>0</v>
      </c>
      <c r="AT112" s="12">
        <f t="shared" si="34"/>
        <v>0</v>
      </c>
      <c r="AU112" s="12">
        <f t="shared" si="35"/>
        <v>0.56000000000000005</v>
      </c>
      <c r="AV112" s="12">
        <f t="shared" si="36"/>
        <v>1.1200000000000001</v>
      </c>
      <c r="AW112" s="12">
        <f t="shared" si="37"/>
        <v>2.3800000000000003</v>
      </c>
      <c r="AX112" s="12">
        <f t="shared" si="38"/>
        <v>3.22</v>
      </c>
      <c r="AY112" s="12">
        <f t="shared" si="39"/>
        <v>2.66</v>
      </c>
      <c r="AZ112" s="12">
        <f t="shared" si="40"/>
        <v>1.4000000000000001</v>
      </c>
      <c r="BA112" s="12">
        <f t="shared" si="41"/>
        <v>2.66</v>
      </c>
      <c r="BB112" s="12">
        <f t="shared" si="42"/>
        <v>0</v>
      </c>
      <c r="BC112" s="863">
        <f t="shared" si="43"/>
        <v>14.000000000000002</v>
      </c>
    </row>
    <row r="113" spans="2:55" ht="18">
      <c r="B113" s="860"/>
      <c r="C113" s="860" t="s">
        <v>669</v>
      </c>
      <c r="D113" s="860" t="s">
        <v>670</v>
      </c>
      <c r="E113" s="860" t="s">
        <v>671</v>
      </c>
      <c r="F113" s="860" t="s">
        <v>672</v>
      </c>
      <c r="H113" s="860"/>
      <c r="I113" s="860" t="s">
        <v>673</v>
      </c>
      <c r="J113" s="860" t="s">
        <v>674</v>
      </c>
      <c r="K113" s="860" t="s">
        <v>675</v>
      </c>
      <c r="M113" s="860"/>
      <c r="N113" s="860" t="s">
        <v>676</v>
      </c>
      <c r="O113" s="860" t="s">
        <v>677</v>
      </c>
      <c r="P113" s="860" t="s">
        <v>678</v>
      </c>
      <c r="X113" s="12" t="s">
        <v>1027</v>
      </c>
      <c r="Y113" s="12" t="s">
        <v>1006</v>
      </c>
      <c r="Z113" s="12">
        <v>50</v>
      </c>
      <c r="AA113" s="12">
        <v>255</v>
      </c>
      <c r="AB113" s="12">
        <v>20</v>
      </c>
      <c r="AC113" s="12">
        <v>4</v>
      </c>
      <c r="AD113" s="12">
        <v>22</v>
      </c>
      <c r="AE113" s="12">
        <v>3</v>
      </c>
      <c r="AF113" s="12">
        <v>30</v>
      </c>
      <c r="AG113" s="12">
        <v>13</v>
      </c>
      <c r="AH113" s="12">
        <v>7</v>
      </c>
      <c r="AI113" s="12">
        <v>5</v>
      </c>
      <c r="AJ113" s="12">
        <v>8</v>
      </c>
      <c r="AK113" s="12">
        <v>1</v>
      </c>
      <c r="AL113" s="12">
        <v>5</v>
      </c>
      <c r="AM113" s="12">
        <v>18</v>
      </c>
      <c r="AN113" s="8">
        <v>136</v>
      </c>
      <c r="AO113" s="12">
        <f t="shared" si="29"/>
        <v>0.20499999999999999</v>
      </c>
      <c r="AP113" s="862">
        <f t="shared" si="30"/>
        <v>27.88</v>
      </c>
      <c r="AQ113" s="12">
        <f t="shared" si="31"/>
        <v>4.0999999999999996</v>
      </c>
      <c r="AR113" s="12">
        <f t="shared" si="32"/>
        <v>0.82</v>
      </c>
      <c r="AS113" s="12">
        <f t="shared" si="33"/>
        <v>4.51</v>
      </c>
      <c r="AT113" s="12">
        <f t="shared" si="34"/>
        <v>0.61499999999999999</v>
      </c>
      <c r="AU113" s="12">
        <f t="shared" si="35"/>
        <v>6.1499999999999995</v>
      </c>
      <c r="AV113" s="12">
        <f t="shared" si="36"/>
        <v>2.665</v>
      </c>
      <c r="AW113" s="12">
        <f t="shared" si="37"/>
        <v>1.4349999999999998</v>
      </c>
      <c r="AX113" s="12">
        <f t="shared" si="38"/>
        <v>1.0249999999999999</v>
      </c>
      <c r="AY113" s="12">
        <f t="shared" si="39"/>
        <v>1.64</v>
      </c>
      <c r="AZ113" s="12">
        <f t="shared" si="40"/>
        <v>0.20499999999999999</v>
      </c>
      <c r="BA113" s="12">
        <f t="shared" si="41"/>
        <v>1.0249999999999999</v>
      </c>
      <c r="BB113" s="12">
        <f t="shared" si="42"/>
        <v>3.69</v>
      </c>
      <c r="BC113" s="863">
        <f t="shared" si="43"/>
        <v>27.879999999999995</v>
      </c>
    </row>
    <row r="114" spans="2:55" ht="15.75" customHeight="1">
      <c r="B114" s="725">
        <v>43831</v>
      </c>
      <c r="C114" s="731">
        <f>K114</f>
        <v>59.058500000000016</v>
      </c>
      <c r="D114" s="876">
        <f>85.2%</f>
        <v>0.85199999999999998</v>
      </c>
      <c r="E114" s="724">
        <v>12</v>
      </c>
      <c r="F114" s="871">
        <f t="shared" ref="F114:F125" si="44">C114*E114*D114</f>
        <v>603.81410400000016</v>
      </c>
      <c r="H114" s="724" t="s">
        <v>1035</v>
      </c>
      <c r="I114" s="870">
        <f>AQ563</f>
        <v>59.058500000000016</v>
      </c>
      <c r="J114" s="724">
        <v>1</v>
      </c>
      <c r="K114" s="724">
        <f>I114*J114</f>
        <v>59.058500000000016</v>
      </c>
      <c r="M114" s="724" t="s">
        <v>1037</v>
      </c>
      <c r="N114" s="724"/>
      <c r="O114" s="724">
        <f>AB563</f>
        <v>434</v>
      </c>
      <c r="P114" s="724">
        <f>N114*O114</f>
        <v>0</v>
      </c>
      <c r="X114" s="12" t="s">
        <v>1027</v>
      </c>
      <c r="Y114" s="12" t="s">
        <v>1007</v>
      </c>
      <c r="Z114" s="12">
        <v>50</v>
      </c>
      <c r="AA114" s="12">
        <v>320</v>
      </c>
      <c r="AB114" s="12">
        <v>2</v>
      </c>
      <c r="AC114" s="12">
        <v>8</v>
      </c>
      <c r="AD114" s="12">
        <v>5</v>
      </c>
      <c r="AE114" s="12">
        <v>5</v>
      </c>
      <c r="AF114" s="12">
        <v>8</v>
      </c>
      <c r="AG114" s="12">
        <v>2</v>
      </c>
      <c r="AH114" s="12">
        <v>11</v>
      </c>
      <c r="AI114" s="12">
        <v>47</v>
      </c>
      <c r="AJ114" s="12">
        <v>10</v>
      </c>
      <c r="AK114" s="12">
        <v>4</v>
      </c>
      <c r="AL114" s="12">
        <v>2</v>
      </c>
      <c r="AM114" s="12">
        <v>12</v>
      </c>
      <c r="AN114" s="8">
        <v>116</v>
      </c>
      <c r="AO114" s="12">
        <f t="shared" si="29"/>
        <v>0.27</v>
      </c>
      <c r="AP114" s="862">
        <f t="shared" si="30"/>
        <v>31.32</v>
      </c>
      <c r="AQ114" s="12">
        <f t="shared" si="31"/>
        <v>0.54</v>
      </c>
      <c r="AR114" s="12">
        <f t="shared" si="32"/>
        <v>2.16</v>
      </c>
      <c r="AS114" s="12">
        <f t="shared" si="33"/>
        <v>1.35</v>
      </c>
      <c r="AT114" s="12">
        <f t="shared" si="34"/>
        <v>1.35</v>
      </c>
      <c r="AU114" s="12">
        <f t="shared" si="35"/>
        <v>2.16</v>
      </c>
      <c r="AV114" s="12">
        <f t="shared" si="36"/>
        <v>0.54</v>
      </c>
      <c r="AW114" s="12">
        <f t="shared" si="37"/>
        <v>2.97</v>
      </c>
      <c r="AX114" s="12">
        <f t="shared" si="38"/>
        <v>12.690000000000001</v>
      </c>
      <c r="AY114" s="12">
        <f t="shared" si="39"/>
        <v>2.7</v>
      </c>
      <c r="AZ114" s="12">
        <f t="shared" si="40"/>
        <v>1.08</v>
      </c>
      <c r="BA114" s="12">
        <f t="shared" si="41"/>
        <v>0.54</v>
      </c>
      <c r="BB114" s="12">
        <f t="shared" si="42"/>
        <v>3.24</v>
      </c>
      <c r="BC114" s="863">
        <f t="shared" si="43"/>
        <v>31.320000000000007</v>
      </c>
    </row>
    <row r="115" spans="2:55" ht="15.75" customHeight="1">
      <c r="B115" s="725">
        <v>43862</v>
      </c>
      <c r="C115" s="731">
        <f t="shared" ref="C115:C125" si="45">K115</f>
        <v>42.1875</v>
      </c>
      <c r="D115" s="876">
        <f t="shared" ref="D115:D125" si="46">85.2%</f>
        <v>0.85199999999999998</v>
      </c>
      <c r="E115" s="724">
        <v>11</v>
      </c>
      <c r="F115" s="871">
        <f t="shared" si="44"/>
        <v>395.38124999999997</v>
      </c>
      <c r="H115" s="724" t="s">
        <v>1035</v>
      </c>
      <c r="I115" s="870">
        <f>AR563</f>
        <v>42.1875</v>
      </c>
      <c r="J115" s="724">
        <v>1</v>
      </c>
      <c r="K115" s="724">
        <f t="shared" ref="K115:K125" si="47">I115*J115</f>
        <v>42.1875</v>
      </c>
      <c r="M115" s="724" t="s">
        <v>1049</v>
      </c>
      <c r="N115" s="724"/>
      <c r="O115" s="724">
        <f>AC563</f>
        <v>515</v>
      </c>
      <c r="P115" s="724"/>
      <c r="X115" s="12" t="s">
        <v>1027</v>
      </c>
      <c r="Y115" s="12" t="s">
        <v>1009</v>
      </c>
      <c r="Z115" s="12">
        <v>50</v>
      </c>
      <c r="AA115" s="12">
        <v>490</v>
      </c>
      <c r="AH115" s="12">
        <v>3</v>
      </c>
      <c r="AJ115" s="12">
        <v>1</v>
      </c>
      <c r="AN115" s="8">
        <v>4</v>
      </c>
      <c r="AO115" s="12">
        <f t="shared" si="29"/>
        <v>0.44</v>
      </c>
      <c r="AP115" s="862">
        <f t="shared" si="30"/>
        <v>1.76</v>
      </c>
      <c r="AQ115" s="12">
        <f t="shared" si="31"/>
        <v>0</v>
      </c>
      <c r="AR115" s="12">
        <f t="shared" si="32"/>
        <v>0</v>
      </c>
      <c r="AS115" s="12">
        <f t="shared" si="33"/>
        <v>0</v>
      </c>
      <c r="AT115" s="12">
        <f t="shared" si="34"/>
        <v>0</v>
      </c>
      <c r="AU115" s="12">
        <f t="shared" si="35"/>
        <v>0</v>
      </c>
      <c r="AV115" s="12">
        <f t="shared" si="36"/>
        <v>0</v>
      </c>
      <c r="AW115" s="12">
        <f t="shared" si="37"/>
        <v>1.32</v>
      </c>
      <c r="AX115" s="12">
        <f t="shared" si="38"/>
        <v>0</v>
      </c>
      <c r="AY115" s="12">
        <f t="shared" si="39"/>
        <v>0.44</v>
      </c>
      <c r="AZ115" s="12">
        <f t="shared" si="40"/>
        <v>0</v>
      </c>
      <c r="BA115" s="12">
        <f t="shared" si="41"/>
        <v>0</v>
      </c>
      <c r="BB115" s="12">
        <f t="shared" si="42"/>
        <v>0</v>
      </c>
      <c r="BC115" s="863">
        <f t="shared" si="43"/>
        <v>1.76</v>
      </c>
    </row>
    <row r="116" spans="2:55" ht="15.75" customHeight="1">
      <c r="B116" s="725">
        <v>43891</v>
      </c>
      <c r="C116" s="731">
        <f t="shared" si="45"/>
        <v>28.069500000000001</v>
      </c>
      <c r="D116" s="876">
        <f t="shared" si="46"/>
        <v>0.85199999999999998</v>
      </c>
      <c r="E116" s="724">
        <v>10</v>
      </c>
      <c r="F116" s="871">
        <f t="shared" si="44"/>
        <v>239.15213999999997</v>
      </c>
      <c r="H116" s="724" t="s">
        <v>1035</v>
      </c>
      <c r="I116" s="870">
        <f>AS563</f>
        <v>28.069500000000001</v>
      </c>
      <c r="J116" s="724">
        <v>1</v>
      </c>
      <c r="K116" s="724">
        <f t="shared" si="47"/>
        <v>28.069500000000001</v>
      </c>
      <c r="M116" s="724" t="s">
        <v>1039</v>
      </c>
      <c r="N116" s="724"/>
      <c r="O116" s="724">
        <f>AD563</f>
        <v>261</v>
      </c>
      <c r="P116" s="724"/>
      <c r="X116" s="12" t="s">
        <v>1027</v>
      </c>
      <c r="Y116" s="12" t="s">
        <v>1010</v>
      </c>
      <c r="Z116" s="12">
        <v>50</v>
      </c>
      <c r="AA116" s="12">
        <v>90</v>
      </c>
      <c r="AB116" s="12">
        <v>54</v>
      </c>
      <c r="AC116" s="12">
        <v>93</v>
      </c>
      <c r="AD116" s="12">
        <v>52</v>
      </c>
      <c r="AE116" s="12">
        <v>42</v>
      </c>
      <c r="AF116" s="12">
        <v>26</v>
      </c>
      <c r="AG116" s="12">
        <v>37</v>
      </c>
      <c r="AH116" s="12">
        <v>5</v>
      </c>
      <c r="AI116" s="12">
        <v>14</v>
      </c>
      <c r="AJ116" s="12">
        <v>50</v>
      </c>
      <c r="AK116" s="12">
        <v>4</v>
      </c>
      <c r="AL116" s="12">
        <v>10</v>
      </c>
      <c r="AM116" s="12">
        <v>10</v>
      </c>
      <c r="AN116" s="8">
        <v>397</v>
      </c>
      <c r="AO116" s="12">
        <f t="shared" si="29"/>
        <v>0.04</v>
      </c>
      <c r="AP116" s="862">
        <f t="shared" si="30"/>
        <v>15.88</v>
      </c>
      <c r="AQ116" s="12">
        <f t="shared" si="31"/>
        <v>2.16</v>
      </c>
      <c r="AR116" s="12">
        <f t="shared" si="32"/>
        <v>3.72</v>
      </c>
      <c r="AS116" s="12">
        <f t="shared" si="33"/>
        <v>2.08</v>
      </c>
      <c r="AT116" s="12">
        <f t="shared" si="34"/>
        <v>1.68</v>
      </c>
      <c r="AU116" s="12">
        <f t="shared" si="35"/>
        <v>1.04</v>
      </c>
      <c r="AV116" s="12">
        <f t="shared" si="36"/>
        <v>1.48</v>
      </c>
      <c r="AW116" s="12">
        <f t="shared" si="37"/>
        <v>0.2</v>
      </c>
      <c r="AX116" s="12">
        <f t="shared" si="38"/>
        <v>0.56000000000000005</v>
      </c>
      <c r="AY116" s="12">
        <f t="shared" si="39"/>
        <v>2</v>
      </c>
      <c r="AZ116" s="12">
        <f t="shared" si="40"/>
        <v>0.16</v>
      </c>
      <c r="BA116" s="12">
        <f t="shared" si="41"/>
        <v>0.4</v>
      </c>
      <c r="BB116" s="12">
        <f t="shared" si="42"/>
        <v>0.4</v>
      </c>
      <c r="BC116" s="863">
        <f t="shared" si="43"/>
        <v>15.88</v>
      </c>
    </row>
    <row r="117" spans="2:55" ht="15.75" customHeight="1">
      <c r="B117" s="725">
        <v>43922</v>
      </c>
      <c r="C117" s="731">
        <f t="shared" si="45"/>
        <v>8.9514999999999993</v>
      </c>
      <c r="D117" s="876">
        <f t="shared" si="46"/>
        <v>0.85199999999999998</v>
      </c>
      <c r="E117" s="724">
        <v>9</v>
      </c>
      <c r="F117" s="871">
        <f t="shared" si="44"/>
        <v>68.640101999999985</v>
      </c>
      <c r="H117" s="724" t="s">
        <v>1035</v>
      </c>
      <c r="I117" s="870">
        <f>AT563</f>
        <v>8.9514999999999993</v>
      </c>
      <c r="J117" s="724">
        <v>1</v>
      </c>
      <c r="K117" s="724">
        <f t="shared" si="47"/>
        <v>8.9514999999999993</v>
      </c>
      <c r="M117" s="724" t="s">
        <v>1040</v>
      </c>
      <c r="N117" s="724"/>
      <c r="O117" s="724">
        <f>AE563</f>
        <v>70</v>
      </c>
      <c r="P117" s="724"/>
      <c r="X117" s="12" t="s">
        <v>1027</v>
      </c>
      <c r="Y117" s="12" t="s">
        <v>1028</v>
      </c>
      <c r="Z117" s="12">
        <v>50</v>
      </c>
      <c r="AA117" s="12">
        <v>90</v>
      </c>
      <c r="AD117" s="12">
        <v>1</v>
      </c>
      <c r="AN117" s="8">
        <v>1</v>
      </c>
      <c r="AO117" s="12">
        <f t="shared" si="29"/>
        <v>0.04</v>
      </c>
      <c r="AP117" s="862">
        <f t="shared" si="30"/>
        <v>0.04</v>
      </c>
      <c r="AQ117" s="12">
        <f t="shared" si="31"/>
        <v>0</v>
      </c>
      <c r="AR117" s="12">
        <f t="shared" si="32"/>
        <v>0</v>
      </c>
      <c r="AS117" s="12">
        <f t="shared" si="33"/>
        <v>0.04</v>
      </c>
      <c r="AT117" s="12">
        <f t="shared" si="34"/>
        <v>0</v>
      </c>
      <c r="AU117" s="12">
        <f t="shared" si="35"/>
        <v>0</v>
      </c>
      <c r="AV117" s="12">
        <f t="shared" si="36"/>
        <v>0</v>
      </c>
      <c r="AW117" s="12">
        <f t="shared" si="37"/>
        <v>0</v>
      </c>
      <c r="AX117" s="12">
        <f t="shared" si="38"/>
        <v>0</v>
      </c>
      <c r="AY117" s="12">
        <f t="shared" si="39"/>
        <v>0</v>
      </c>
      <c r="AZ117" s="12">
        <f t="shared" si="40"/>
        <v>0</v>
      </c>
      <c r="BA117" s="12">
        <f t="shared" si="41"/>
        <v>0</v>
      </c>
      <c r="BB117" s="12">
        <f t="shared" si="42"/>
        <v>0</v>
      </c>
      <c r="BC117" s="863">
        <f t="shared" si="43"/>
        <v>0.04</v>
      </c>
    </row>
    <row r="118" spans="2:55" ht="15.75" customHeight="1">
      <c r="B118" s="725">
        <v>43952</v>
      </c>
      <c r="C118" s="731">
        <f t="shared" si="45"/>
        <v>0.46300000000000002</v>
      </c>
      <c r="D118" s="876">
        <f t="shared" si="46"/>
        <v>0.85199999999999998</v>
      </c>
      <c r="E118" s="724">
        <v>8</v>
      </c>
      <c r="F118" s="871">
        <f t="shared" si="44"/>
        <v>3.1558079999999999</v>
      </c>
      <c r="H118" s="724" t="s">
        <v>1035</v>
      </c>
      <c r="I118" s="870">
        <f>AU563</f>
        <v>0.46300000000000002</v>
      </c>
      <c r="J118" s="724">
        <v>1</v>
      </c>
      <c r="K118" s="724">
        <f t="shared" si="47"/>
        <v>0.46300000000000002</v>
      </c>
      <c r="M118" s="724" t="s">
        <v>1041</v>
      </c>
      <c r="N118" s="724"/>
      <c r="O118" s="724">
        <f>AF563</f>
        <v>3</v>
      </c>
      <c r="P118" s="724"/>
      <c r="X118" s="12" t="s">
        <v>1027</v>
      </c>
      <c r="Y118" s="12" t="s">
        <v>1011</v>
      </c>
      <c r="Z118" s="12">
        <v>50</v>
      </c>
      <c r="AA118" s="12">
        <v>190.5</v>
      </c>
      <c r="AG118" s="12">
        <v>1</v>
      </c>
      <c r="AH118" s="12">
        <v>19</v>
      </c>
      <c r="AJ118" s="12">
        <v>1</v>
      </c>
      <c r="AK118" s="12">
        <v>24</v>
      </c>
      <c r="AL118" s="12">
        <v>10</v>
      </c>
      <c r="AN118" s="8">
        <v>55</v>
      </c>
      <c r="AO118" s="12">
        <f t="shared" si="29"/>
        <v>0.14050000000000001</v>
      </c>
      <c r="AP118" s="862">
        <f t="shared" si="30"/>
        <v>7.7275000000000009</v>
      </c>
      <c r="AQ118" s="12">
        <f t="shared" si="31"/>
        <v>0</v>
      </c>
      <c r="AR118" s="12">
        <f t="shared" si="32"/>
        <v>0</v>
      </c>
      <c r="AS118" s="12">
        <f t="shared" si="33"/>
        <v>0</v>
      </c>
      <c r="AT118" s="12">
        <f t="shared" si="34"/>
        <v>0</v>
      </c>
      <c r="AU118" s="12">
        <f t="shared" si="35"/>
        <v>0</v>
      </c>
      <c r="AV118" s="12">
        <f t="shared" si="36"/>
        <v>0.14050000000000001</v>
      </c>
      <c r="AW118" s="12">
        <f t="shared" si="37"/>
        <v>2.6695000000000002</v>
      </c>
      <c r="AX118" s="12">
        <f t="shared" si="38"/>
        <v>0</v>
      </c>
      <c r="AY118" s="12">
        <f t="shared" si="39"/>
        <v>0.14050000000000001</v>
      </c>
      <c r="AZ118" s="12">
        <f t="shared" si="40"/>
        <v>3.3720000000000003</v>
      </c>
      <c r="BA118" s="12">
        <f t="shared" si="41"/>
        <v>1.4050000000000002</v>
      </c>
      <c r="BB118" s="12">
        <f t="shared" si="42"/>
        <v>0</v>
      </c>
      <c r="BC118" s="863">
        <f t="shared" si="43"/>
        <v>7.7275</v>
      </c>
    </row>
    <row r="119" spans="2:55" ht="15.75" customHeight="1">
      <c r="B119" s="725">
        <v>43983</v>
      </c>
      <c r="C119" s="731">
        <f t="shared" si="45"/>
        <v>2.9715000000000003</v>
      </c>
      <c r="D119" s="876">
        <f t="shared" si="46"/>
        <v>0.85199999999999998</v>
      </c>
      <c r="E119" s="724">
        <v>7</v>
      </c>
      <c r="F119" s="871">
        <f t="shared" si="44"/>
        <v>17.722026000000003</v>
      </c>
      <c r="H119" s="724" t="s">
        <v>1035</v>
      </c>
      <c r="I119" s="870">
        <f>AV563</f>
        <v>2.9715000000000003</v>
      </c>
      <c r="J119" s="724">
        <v>1</v>
      </c>
      <c r="K119" s="724">
        <f t="shared" si="47"/>
        <v>2.9715000000000003</v>
      </c>
      <c r="M119" s="724" t="s">
        <v>1042</v>
      </c>
      <c r="N119" s="724"/>
      <c r="O119" s="724">
        <f>AG563</f>
        <v>23</v>
      </c>
      <c r="P119" s="724"/>
      <c r="X119" s="12" t="s">
        <v>1027</v>
      </c>
      <c r="Y119" s="12" t="s">
        <v>1012</v>
      </c>
      <c r="Z119" s="12">
        <v>50</v>
      </c>
      <c r="AA119" s="12">
        <v>190.5</v>
      </c>
      <c r="AH119" s="12">
        <v>2</v>
      </c>
      <c r="AN119" s="8">
        <v>2</v>
      </c>
      <c r="AO119" s="12">
        <f t="shared" si="29"/>
        <v>0.14050000000000001</v>
      </c>
      <c r="AP119" s="862">
        <f t="shared" si="30"/>
        <v>0.28100000000000003</v>
      </c>
      <c r="AQ119" s="12">
        <f t="shared" si="31"/>
        <v>0</v>
      </c>
      <c r="AR119" s="12">
        <f t="shared" si="32"/>
        <v>0</v>
      </c>
      <c r="AS119" s="12">
        <f t="shared" si="33"/>
        <v>0</v>
      </c>
      <c r="AT119" s="12">
        <f t="shared" si="34"/>
        <v>0</v>
      </c>
      <c r="AU119" s="12">
        <f t="shared" si="35"/>
        <v>0</v>
      </c>
      <c r="AV119" s="12">
        <f t="shared" si="36"/>
        <v>0</v>
      </c>
      <c r="AW119" s="12">
        <f t="shared" si="37"/>
        <v>0.28100000000000003</v>
      </c>
      <c r="AX119" s="12">
        <f t="shared" si="38"/>
        <v>0</v>
      </c>
      <c r="AY119" s="12">
        <f t="shared" si="39"/>
        <v>0</v>
      </c>
      <c r="AZ119" s="12">
        <f t="shared" si="40"/>
        <v>0</v>
      </c>
      <c r="BA119" s="12">
        <f t="shared" si="41"/>
        <v>0</v>
      </c>
      <c r="BB119" s="12">
        <f t="shared" si="42"/>
        <v>0</v>
      </c>
      <c r="BC119" s="863">
        <f t="shared" si="43"/>
        <v>0.28100000000000003</v>
      </c>
    </row>
    <row r="120" spans="2:55" ht="15.75" customHeight="1">
      <c r="B120" s="725">
        <v>44013</v>
      </c>
      <c r="C120" s="731">
        <f t="shared" si="45"/>
        <v>12.539999999999997</v>
      </c>
      <c r="D120" s="876">
        <f t="shared" si="46"/>
        <v>0.85199999999999998</v>
      </c>
      <c r="E120" s="724">
        <v>6</v>
      </c>
      <c r="F120" s="871">
        <f t="shared" si="44"/>
        <v>64.104479999999981</v>
      </c>
      <c r="H120" s="724" t="s">
        <v>1035</v>
      </c>
      <c r="I120" s="870">
        <f>AW563</f>
        <v>12.539999999999997</v>
      </c>
      <c r="J120" s="724">
        <v>1</v>
      </c>
      <c r="K120" s="724">
        <f t="shared" si="47"/>
        <v>12.539999999999997</v>
      </c>
      <c r="M120" s="724" t="s">
        <v>1043</v>
      </c>
      <c r="N120" s="724"/>
      <c r="O120" s="724">
        <f>AH563</f>
        <v>201</v>
      </c>
      <c r="P120" s="724"/>
      <c r="X120" s="12" t="s">
        <v>1029</v>
      </c>
      <c r="Y120" s="12" t="s">
        <v>1004</v>
      </c>
      <c r="Z120" s="12">
        <v>60</v>
      </c>
      <c r="AA120" s="12">
        <v>123</v>
      </c>
      <c r="AB120" s="12">
        <v>80</v>
      </c>
      <c r="AC120" s="12">
        <v>90</v>
      </c>
      <c r="AD120" s="12">
        <v>128</v>
      </c>
      <c r="AE120" s="12">
        <v>103</v>
      </c>
      <c r="AF120" s="12">
        <v>103</v>
      </c>
      <c r="AG120" s="12">
        <v>18</v>
      </c>
      <c r="AH120" s="12">
        <v>4</v>
      </c>
      <c r="AI120" s="12">
        <v>13</v>
      </c>
      <c r="AJ120" s="12">
        <v>42</v>
      </c>
      <c r="AK120" s="12">
        <v>43</v>
      </c>
      <c r="AL120" s="12">
        <v>7</v>
      </c>
      <c r="AM120" s="12">
        <v>68</v>
      </c>
      <c r="AN120" s="8">
        <v>699</v>
      </c>
      <c r="AO120" s="12">
        <f t="shared" si="29"/>
        <v>6.3E-2</v>
      </c>
      <c r="AP120" s="862">
        <f t="shared" si="30"/>
        <v>44.036999999999999</v>
      </c>
      <c r="AQ120" s="12">
        <f t="shared" si="31"/>
        <v>5.04</v>
      </c>
      <c r="AR120" s="12">
        <f t="shared" si="32"/>
        <v>5.67</v>
      </c>
      <c r="AS120" s="12">
        <f t="shared" si="33"/>
        <v>8.0640000000000001</v>
      </c>
      <c r="AT120" s="12">
        <f t="shared" si="34"/>
        <v>6.4889999999999999</v>
      </c>
      <c r="AU120" s="12">
        <f t="shared" si="35"/>
        <v>6.4889999999999999</v>
      </c>
      <c r="AV120" s="12">
        <f t="shared" si="36"/>
        <v>1.1339999999999999</v>
      </c>
      <c r="AW120" s="12">
        <f t="shared" si="37"/>
        <v>0.252</v>
      </c>
      <c r="AX120" s="12">
        <f t="shared" si="38"/>
        <v>0.81899999999999995</v>
      </c>
      <c r="AY120" s="12">
        <f t="shared" si="39"/>
        <v>2.6459999999999999</v>
      </c>
      <c r="AZ120" s="12">
        <f t="shared" si="40"/>
        <v>2.7090000000000001</v>
      </c>
      <c r="BA120" s="12">
        <f t="shared" si="41"/>
        <v>0.441</v>
      </c>
      <c r="BB120" s="12">
        <f t="shared" si="42"/>
        <v>4.2839999999999998</v>
      </c>
      <c r="BC120" s="863">
        <f t="shared" si="43"/>
        <v>44.037000000000013</v>
      </c>
    </row>
    <row r="121" spans="2:55" ht="15.75" customHeight="1">
      <c r="B121" s="725">
        <v>44044</v>
      </c>
      <c r="C121" s="731">
        <f t="shared" si="45"/>
        <v>6.5125000000000002</v>
      </c>
      <c r="D121" s="876">
        <f t="shared" si="46"/>
        <v>0.85199999999999998</v>
      </c>
      <c r="E121" s="724">
        <v>5</v>
      </c>
      <c r="F121" s="871">
        <f t="shared" si="44"/>
        <v>27.74325</v>
      </c>
      <c r="H121" s="724" t="s">
        <v>1035</v>
      </c>
      <c r="I121" s="870">
        <f>AX563</f>
        <v>6.5125000000000002</v>
      </c>
      <c r="J121" s="724">
        <v>1</v>
      </c>
      <c r="K121" s="724">
        <f t="shared" si="47"/>
        <v>6.5125000000000002</v>
      </c>
      <c r="M121" s="724" t="s">
        <v>1044</v>
      </c>
      <c r="N121" s="724"/>
      <c r="O121" s="724">
        <f>AI563</f>
        <v>36</v>
      </c>
      <c r="P121" s="724"/>
      <c r="X121" s="12" t="s">
        <v>1029</v>
      </c>
      <c r="Y121" s="12" t="s">
        <v>1005</v>
      </c>
      <c r="Z121" s="12">
        <v>60</v>
      </c>
      <c r="AA121" s="12">
        <v>190</v>
      </c>
      <c r="AD121" s="12">
        <v>1</v>
      </c>
      <c r="AE121" s="12">
        <v>5</v>
      </c>
      <c r="AF121" s="12">
        <v>6</v>
      </c>
      <c r="AG121" s="12">
        <v>15</v>
      </c>
      <c r="AH121" s="12">
        <v>65</v>
      </c>
      <c r="AI121" s="12">
        <v>102</v>
      </c>
      <c r="AJ121" s="12">
        <v>25</v>
      </c>
      <c r="AK121" s="12">
        <v>4</v>
      </c>
      <c r="AL121" s="12">
        <v>16</v>
      </c>
      <c r="AM121" s="12">
        <v>46</v>
      </c>
      <c r="AN121" s="8">
        <v>285</v>
      </c>
      <c r="AO121" s="12">
        <f t="shared" si="29"/>
        <v>0.13</v>
      </c>
      <c r="AP121" s="862">
        <f t="shared" si="30"/>
        <v>37.050000000000004</v>
      </c>
      <c r="AQ121" s="12">
        <f t="shared" si="31"/>
        <v>0</v>
      </c>
      <c r="AR121" s="12">
        <f t="shared" si="32"/>
        <v>0</v>
      </c>
      <c r="AS121" s="12">
        <f t="shared" si="33"/>
        <v>0.13</v>
      </c>
      <c r="AT121" s="12">
        <f t="shared" si="34"/>
        <v>0.65</v>
      </c>
      <c r="AU121" s="12">
        <f t="shared" si="35"/>
        <v>0.78</v>
      </c>
      <c r="AV121" s="12">
        <f t="shared" si="36"/>
        <v>1.9500000000000002</v>
      </c>
      <c r="AW121" s="12">
        <f t="shared" si="37"/>
        <v>8.4500000000000011</v>
      </c>
      <c r="AX121" s="12">
        <f t="shared" si="38"/>
        <v>13.26</v>
      </c>
      <c r="AY121" s="12">
        <f t="shared" si="39"/>
        <v>3.25</v>
      </c>
      <c r="AZ121" s="12">
        <f t="shared" si="40"/>
        <v>0.52</v>
      </c>
      <c r="BA121" s="12">
        <f t="shared" si="41"/>
        <v>2.08</v>
      </c>
      <c r="BB121" s="12">
        <f t="shared" si="42"/>
        <v>5.98</v>
      </c>
      <c r="BC121" s="863">
        <f t="shared" si="43"/>
        <v>37.049999999999997</v>
      </c>
    </row>
    <row r="122" spans="2:55" ht="15.75" customHeight="1">
      <c r="B122" s="725">
        <v>44075</v>
      </c>
      <c r="C122" s="731">
        <f t="shared" si="45"/>
        <v>1.25</v>
      </c>
      <c r="D122" s="876">
        <f t="shared" si="46"/>
        <v>0.85199999999999998</v>
      </c>
      <c r="E122" s="724">
        <v>4</v>
      </c>
      <c r="F122" s="871">
        <f t="shared" si="44"/>
        <v>4.26</v>
      </c>
      <c r="H122" s="724" t="s">
        <v>1035</v>
      </c>
      <c r="I122" s="870">
        <f>AY563</f>
        <v>1.25</v>
      </c>
      <c r="J122" s="724">
        <v>1</v>
      </c>
      <c r="K122" s="724">
        <f t="shared" si="47"/>
        <v>1.25</v>
      </c>
      <c r="M122" s="724" t="s">
        <v>1045</v>
      </c>
      <c r="N122" s="724"/>
      <c r="O122" s="724">
        <f>AJ563</f>
        <v>6</v>
      </c>
      <c r="P122" s="724"/>
      <c r="X122" s="12" t="s">
        <v>1029</v>
      </c>
      <c r="Y122" s="12" t="s">
        <v>1006</v>
      </c>
      <c r="Z122" s="12">
        <v>60</v>
      </c>
      <c r="AA122" s="12">
        <v>255</v>
      </c>
      <c r="AB122" s="12">
        <v>20</v>
      </c>
      <c r="AC122" s="12">
        <v>8</v>
      </c>
      <c r="AD122" s="12">
        <v>11</v>
      </c>
      <c r="AE122" s="12">
        <v>13</v>
      </c>
      <c r="AF122" s="12">
        <v>5</v>
      </c>
      <c r="AG122" s="12">
        <v>22</v>
      </c>
      <c r="AH122" s="12">
        <v>19</v>
      </c>
      <c r="AI122" s="12">
        <v>6</v>
      </c>
      <c r="AJ122" s="12">
        <v>36</v>
      </c>
      <c r="AK122" s="12">
        <v>3</v>
      </c>
      <c r="AL122" s="12">
        <v>10</v>
      </c>
      <c r="AM122" s="12">
        <v>32</v>
      </c>
      <c r="AN122" s="8">
        <v>185</v>
      </c>
      <c r="AO122" s="12">
        <f t="shared" si="29"/>
        <v>0.19500000000000001</v>
      </c>
      <c r="AP122" s="862">
        <f t="shared" si="30"/>
        <v>36.075000000000003</v>
      </c>
      <c r="AQ122" s="12">
        <f t="shared" si="31"/>
        <v>3.9000000000000004</v>
      </c>
      <c r="AR122" s="12">
        <f t="shared" si="32"/>
        <v>1.56</v>
      </c>
      <c r="AS122" s="12">
        <f t="shared" si="33"/>
        <v>2.145</v>
      </c>
      <c r="AT122" s="12">
        <f t="shared" si="34"/>
        <v>2.5350000000000001</v>
      </c>
      <c r="AU122" s="12">
        <f t="shared" si="35"/>
        <v>0.97500000000000009</v>
      </c>
      <c r="AV122" s="12">
        <f t="shared" si="36"/>
        <v>4.29</v>
      </c>
      <c r="AW122" s="12">
        <f t="shared" si="37"/>
        <v>3.7050000000000001</v>
      </c>
      <c r="AX122" s="12">
        <f t="shared" si="38"/>
        <v>1.17</v>
      </c>
      <c r="AY122" s="12">
        <f t="shared" si="39"/>
        <v>7.0200000000000005</v>
      </c>
      <c r="AZ122" s="12">
        <f t="shared" si="40"/>
        <v>0.58499999999999996</v>
      </c>
      <c r="BA122" s="12">
        <f t="shared" si="41"/>
        <v>1.9500000000000002</v>
      </c>
      <c r="BB122" s="12">
        <f t="shared" si="42"/>
        <v>6.24</v>
      </c>
      <c r="BC122" s="863">
        <f t="shared" si="43"/>
        <v>36.075000000000003</v>
      </c>
    </row>
    <row r="123" spans="2:55" ht="15.75" customHeight="1">
      <c r="B123" s="725">
        <v>44105</v>
      </c>
      <c r="C123" s="731">
        <f t="shared" si="45"/>
        <v>6.746999999999999</v>
      </c>
      <c r="D123" s="876">
        <f t="shared" si="46"/>
        <v>0.85199999999999998</v>
      </c>
      <c r="E123" s="724">
        <v>3</v>
      </c>
      <c r="F123" s="871">
        <f t="shared" si="44"/>
        <v>17.245331999999998</v>
      </c>
      <c r="H123" s="724" t="s">
        <v>1035</v>
      </c>
      <c r="I123" s="870">
        <f>AZ563</f>
        <v>6.746999999999999</v>
      </c>
      <c r="J123" s="724">
        <v>1</v>
      </c>
      <c r="K123" s="724">
        <f t="shared" si="47"/>
        <v>6.746999999999999</v>
      </c>
      <c r="M123" s="724" t="s">
        <v>1046</v>
      </c>
      <c r="N123" s="724"/>
      <c r="O123" s="724">
        <f>AK563</f>
        <v>65</v>
      </c>
      <c r="P123" s="724"/>
      <c r="X123" s="12" t="s">
        <v>1029</v>
      </c>
      <c r="Y123" s="12" t="s">
        <v>1007</v>
      </c>
      <c r="Z123" s="12">
        <v>60</v>
      </c>
      <c r="AA123" s="12">
        <v>320</v>
      </c>
      <c r="AB123" s="12">
        <v>7</v>
      </c>
      <c r="AD123" s="12">
        <v>1</v>
      </c>
      <c r="AE123" s="12">
        <v>7</v>
      </c>
      <c r="AF123" s="12">
        <v>9</v>
      </c>
      <c r="AG123" s="12">
        <v>19</v>
      </c>
      <c r="AH123" s="12">
        <v>48</v>
      </c>
      <c r="AI123" s="12">
        <v>57</v>
      </c>
      <c r="AJ123" s="12">
        <v>13</v>
      </c>
      <c r="AK123" s="12">
        <v>23</v>
      </c>
      <c r="AL123" s="12">
        <v>6</v>
      </c>
      <c r="AM123" s="12">
        <v>29</v>
      </c>
      <c r="AN123" s="8">
        <v>219</v>
      </c>
      <c r="AO123" s="12">
        <f t="shared" si="29"/>
        <v>0.26</v>
      </c>
      <c r="AP123" s="862">
        <f t="shared" si="30"/>
        <v>56.940000000000005</v>
      </c>
      <c r="AQ123" s="12">
        <f t="shared" si="31"/>
        <v>1.82</v>
      </c>
      <c r="AR123" s="12">
        <f t="shared" si="32"/>
        <v>0</v>
      </c>
      <c r="AS123" s="12">
        <f t="shared" si="33"/>
        <v>0.26</v>
      </c>
      <c r="AT123" s="12">
        <f t="shared" si="34"/>
        <v>1.82</v>
      </c>
      <c r="AU123" s="12">
        <f t="shared" si="35"/>
        <v>2.34</v>
      </c>
      <c r="AV123" s="12">
        <f t="shared" si="36"/>
        <v>4.9400000000000004</v>
      </c>
      <c r="AW123" s="12">
        <f t="shared" si="37"/>
        <v>12.48</v>
      </c>
      <c r="AX123" s="12">
        <f t="shared" si="38"/>
        <v>14.82</v>
      </c>
      <c r="AY123" s="12">
        <f t="shared" si="39"/>
        <v>3.38</v>
      </c>
      <c r="AZ123" s="12">
        <f t="shared" si="40"/>
        <v>5.98</v>
      </c>
      <c r="BA123" s="12">
        <f t="shared" si="41"/>
        <v>1.56</v>
      </c>
      <c r="BB123" s="12">
        <f t="shared" si="42"/>
        <v>7.54</v>
      </c>
      <c r="BC123" s="863">
        <f t="shared" si="43"/>
        <v>56.940000000000005</v>
      </c>
    </row>
    <row r="124" spans="2:55" ht="15.75" customHeight="1">
      <c r="B124" s="725">
        <v>44136</v>
      </c>
      <c r="C124" s="731">
        <f t="shared" si="45"/>
        <v>20.4405</v>
      </c>
      <c r="D124" s="876">
        <f t="shared" si="46"/>
        <v>0.85199999999999998</v>
      </c>
      <c r="E124" s="724">
        <v>2</v>
      </c>
      <c r="F124" s="871">
        <f t="shared" si="44"/>
        <v>34.830612000000002</v>
      </c>
      <c r="H124" s="724" t="s">
        <v>1035</v>
      </c>
      <c r="I124" s="870">
        <f>BA563</f>
        <v>20.4405</v>
      </c>
      <c r="J124" s="724">
        <v>1</v>
      </c>
      <c r="K124" s="724">
        <f t="shared" si="47"/>
        <v>20.4405</v>
      </c>
      <c r="M124" s="724" t="s">
        <v>1047</v>
      </c>
      <c r="N124" s="724"/>
      <c r="O124" s="724">
        <f>AL563</f>
        <v>99</v>
      </c>
      <c r="P124" s="724"/>
      <c r="X124" s="12" t="s">
        <v>1029</v>
      </c>
      <c r="Y124" s="12" t="s">
        <v>1009</v>
      </c>
      <c r="Z124" s="12">
        <v>60</v>
      </c>
      <c r="AA124" s="12">
        <v>490</v>
      </c>
      <c r="AE124" s="12">
        <v>3</v>
      </c>
      <c r="AH124" s="12">
        <v>12</v>
      </c>
      <c r="AI124" s="12">
        <v>7</v>
      </c>
      <c r="AJ124" s="12">
        <v>3</v>
      </c>
      <c r="AM124" s="12">
        <v>1</v>
      </c>
      <c r="AN124" s="8">
        <v>26</v>
      </c>
      <c r="AO124" s="12">
        <f t="shared" si="29"/>
        <v>0.43</v>
      </c>
      <c r="AP124" s="862">
        <f t="shared" si="30"/>
        <v>11.18</v>
      </c>
      <c r="AQ124" s="12">
        <f t="shared" si="31"/>
        <v>0</v>
      </c>
      <c r="AR124" s="12">
        <f t="shared" si="32"/>
        <v>0</v>
      </c>
      <c r="AS124" s="12">
        <f t="shared" si="33"/>
        <v>0</v>
      </c>
      <c r="AT124" s="12">
        <f t="shared" si="34"/>
        <v>1.29</v>
      </c>
      <c r="AU124" s="12">
        <f t="shared" si="35"/>
        <v>0</v>
      </c>
      <c r="AV124" s="12">
        <f t="shared" si="36"/>
        <v>0</v>
      </c>
      <c r="AW124" s="12">
        <f t="shared" si="37"/>
        <v>5.16</v>
      </c>
      <c r="AX124" s="12">
        <f t="shared" si="38"/>
        <v>3.01</v>
      </c>
      <c r="AY124" s="12">
        <f t="shared" si="39"/>
        <v>1.29</v>
      </c>
      <c r="AZ124" s="12">
        <f t="shared" si="40"/>
        <v>0</v>
      </c>
      <c r="BA124" s="12">
        <f t="shared" si="41"/>
        <v>0</v>
      </c>
      <c r="BB124" s="12">
        <f t="shared" si="42"/>
        <v>0.43</v>
      </c>
      <c r="BC124" s="863">
        <f t="shared" si="43"/>
        <v>11.18</v>
      </c>
    </row>
    <row r="125" spans="2:55" ht="15.75" customHeight="1">
      <c r="B125" s="725">
        <v>44166</v>
      </c>
      <c r="C125" s="731">
        <f t="shared" si="45"/>
        <v>5.6930000000000005</v>
      </c>
      <c r="D125" s="876">
        <f t="shared" si="46"/>
        <v>0.85199999999999998</v>
      </c>
      <c r="E125" s="724">
        <v>1</v>
      </c>
      <c r="F125" s="871">
        <f t="shared" si="44"/>
        <v>4.8504360000000002</v>
      </c>
      <c r="H125" s="724" t="s">
        <v>1035</v>
      </c>
      <c r="I125" s="870">
        <f>BB563</f>
        <v>5.6930000000000005</v>
      </c>
      <c r="J125" s="724">
        <v>1</v>
      </c>
      <c r="K125" s="724">
        <f t="shared" si="47"/>
        <v>5.6930000000000005</v>
      </c>
      <c r="M125" s="724" t="s">
        <v>1048</v>
      </c>
      <c r="N125" s="724"/>
      <c r="O125" s="873">
        <f>AM563</f>
        <v>81</v>
      </c>
      <c r="P125" s="724"/>
      <c r="X125" s="12" t="s">
        <v>1029</v>
      </c>
      <c r="Y125" s="12" t="s">
        <v>1010</v>
      </c>
      <c r="Z125" s="12">
        <v>60</v>
      </c>
      <c r="AA125" s="12">
        <v>90</v>
      </c>
      <c r="AB125" s="12">
        <v>184</v>
      </c>
      <c r="AC125" s="12">
        <v>216</v>
      </c>
      <c r="AD125" s="12">
        <v>130</v>
      </c>
      <c r="AE125" s="12">
        <v>141</v>
      </c>
      <c r="AF125" s="12">
        <v>63</v>
      </c>
      <c r="AG125" s="12">
        <v>81</v>
      </c>
      <c r="AH125" s="12">
        <v>27</v>
      </c>
      <c r="AI125" s="12">
        <v>15</v>
      </c>
      <c r="AJ125" s="12">
        <v>123</v>
      </c>
      <c r="AK125" s="12">
        <v>17</v>
      </c>
      <c r="AL125" s="12">
        <v>26</v>
      </c>
      <c r="AM125" s="12">
        <v>23</v>
      </c>
      <c r="AN125" s="8">
        <v>1046</v>
      </c>
      <c r="AO125" s="12">
        <f t="shared" si="29"/>
        <v>0.03</v>
      </c>
      <c r="AP125" s="862">
        <f t="shared" si="30"/>
        <v>31.38</v>
      </c>
      <c r="AQ125" s="12">
        <f t="shared" si="31"/>
        <v>5.52</v>
      </c>
      <c r="AR125" s="12">
        <f t="shared" si="32"/>
        <v>6.4799999999999995</v>
      </c>
      <c r="AS125" s="12">
        <f t="shared" si="33"/>
        <v>3.9</v>
      </c>
      <c r="AT125" s="12">
        <f t="shared" si="34"/>
        <v>4.2299999999999995</v>
      </c>
      <c r="AU125" s="12">
        <f t="shared" si="35"/>
        <v>1.89</v>
      </c>
      <c r="AV125" s="12">
        <f t="shared" si="36"/>
        <v>2.4299999999999997</v>
      </c>
      <c r="AW125" s="12">
        <f t="shared" si="37"/>
        <v>0.80999999999999994</v>
      </c>
      <c r="AX125" s="12">
        <f t="shared" si="38"/>
        <v>0.44999999999999996</v>
      </c>
      <c r="AY125" s="12">
        <f t="shared" si="39"/>
        <v>3.69</v>
      </c>
      <c r="AZ125" s="12">
        <f t="shared" si="40"/>
        <v>0.51</v>
      </c>
      <c r="BA125" s="12">
        <f t="shared" si="41"/>
        <v>0.78</v>
      </c>
      <c r="BB125" s="12">
        <f t="shared" si="42"/>
        <v>0.69</v>
      </c>
      <c r="BC125" s="863">
        <f t="shared" si="43"/>
        <v>31.380000000000003</v>
      </c>
    </row>
    <row r="126" spans="2:55" ht="16.350000000000001" customHeight="1" thickBot="1">
      <c r="B126" s="733" t="s">
        <v>1094</v>
      </c>
      <c r="C126" s="734"/>
      <c r="D126" s="734"/>
      <c r="E126" s="734"/>
      <c r="F126" s="879">
        <f>SUM(F114:F125)/12</f>
        <v>123.408295</v>
      </c>
      <c r="H126" s="724" t="s">
        <v>1073</v>
      </c>
      <c r="I126" s="724"/>
      <c r="J126" s="724"/>
      <c r="K126" s="724"/>
      <c r="M126" s="724"/>
      <c r="N126" s="724"/>
      <c r="O126" s="875">
        <f>SUM(O114:O125)</f>
        <v>1794</v>
      </c>
      <c r="P126" s="724"/>
      <c r="X126" s="12" t="s">
        <v>1029</v>
      </c>
      <c r="Y126" s="12" t="s">
        <v>1030</v>
      </c>
      <c r="Z126" s="12">
        <v>60</v>
      </c>
      <c r="AA126" s="12">
        <v>70</v>
      </c>
      <c r="AI126" s="12">
        <v>1</v>
      </c>
      <c r="AN126" s="8">
        <v>1</v>
      </c>
      <c r="AO126" s="12">
        <f t="shared" si="29"/>
        <v>0.01</v>
      </c>
      <c r="AP126" s="862">
        <f t="shared" si="30"/>
        <v>0.01</v>
      </c>
      <c r="AQ126" s="12">
        <f t="shared" si="31"/>
        <v>0</v>
      </c>
      <c r="AR126" s="12">
        <f t="shared" si="32"/>
        <v>0</v>
      </c>
      <c r="AS126" s="12">
        <f t="shared" si="33"/>
        <v>0</v>
      </c>
      <c r="AT126" s="12">
        <f t="shared" si="34"/>
        <v>0</v>
      </c>
      <c r="AU126" s="12">
        <f t="shared" si="35"/>
        <v>0</v>
      </c>
      <c r="AV126" s="12">
        <f t="shared" si="36"/>
        <v>0</v>
      </c>
      <c r="AW126" s="12">
        <f t="shared" si="37"/>
        <v>0</v>
      </c>
      <c r="AX126" s="12">
        <f t="shared" si="38"/>
        <v>0.01</v>
      </c>
      <c r="AY126" s="12">
        <f t="shared" si="39"/>
        <v>0</v>
      </c>
      <c r="AZ126" s="12">
        <f t="shared" si="40"/>
        <v>0</v>
      </c>
      <c r="BA126" s="12">
        <f t="shared" si="41"/>
        <v>0</v>
      </c>
      <c r="BB126" s="12">
        <f t="shared" si="42"/>
        <v>0</v>
      </c>
      <c r="BC126" s="863">
        <f t="shared" si="43"/>
        <v>0.01</v>
      </c>
    </row>
    <row r="127" spans="2:55">
      <c r="B127" s="725" t="s">
        <v>1089</v>
      </c>
      <c r="C127" s="724"/>
      <c r="D127" s="877">
        <v>1</v>
      </c>
      <c r="E127" s="724"/>
      <c r="F127" s="871">
        <f>SUM(C114:C125)*D114*D127</f>
        <v>166.04159399999998</v>
      </c>
      <c r="H127" s="724"/>
      <c r="I127" s="724"/>
      <c r="J127" s="724"/>
      <c r="K127" s="724"/>
      <c r="M127" s="724"/>
      <c r="N127" s="724"/>
      <c r="O127" s="724"/>
      <c r="P127" s="724"/>
      <c r="X127" s="12" t="s">
        <v>1029</v>
      </c>
      <c r="Y127" s="12" t="s">
        <v>1031</v>
      </c>
      <c r="Z127" s="12">
        <v>60</v>
      </c>
      <c r="AA127" s="12">
        <v>80</v>
      </c>
      <c r="AG127" s="12">
        <v>1</v>
      </c>
      <c r="AN127" s="8">
        <v>1</v>
      </c>
      <c r="AO127" s="12">
        <f t="shared" si="29"/>
        <v>0.02</v>
      </c>
      <c r="AP127" s="862">
        <f t="shared" si="30"/>
        <v>0.02</v>
      </c>
      <c r="AQ127" s="12">
        <f t="shared" si="31"/>
        <v>0</v>
      </c>
      <c r="AR127" s="12">
        <f t="shared" si="32"/>
        <v>0</v>
      </c>
      <c r="AS127" s="12">
        <f t="shared" si="33"/>
        <v>0</v>
      </c>
      <c r="AT127" s="12">
        <f t="shared" si="34"/>
        <v>0</v>
      </c>
      <c r="AU127" s="12">
        <f t="shared" si="35"/>
        <v>0</v>
      </c>
      <c r="AV127" s="12">
        <f t="shared" si="36"/>
        <v>0.02</v>
      </c>
      <c r="AW127" s="12">
        <f t="shared" si="37"/>
        <v>0</v>
      </c>
      <c r="AX127" s="12">
        <f t="shared" si="38"/>
        <v>0</v>
      </c>
      <c r="AY127" s="12">
        <f t="shared" si="39"/>
        <v>0</v>
      </c>
      <c r="AZ127" s="12">
        <f t="shared" si="40"/>
        <v>0</v>
      </c>
      <c r="BA127" s="12">
        <f t="shared" si="41"/>
        <v>0</v>
      </c>
      <c r="BB127" s="12">
        <f t="shared" si="42"/>
        <v>0</v>
      </c>
      <c r="BC127" s="863">
        <f t="shared" si="43"/>
        <v>0.02</v>
      </c>
    </row>
    <row r="128" spans="2:55">
      <c r="B128" s="725" t="s">
        <v>1091</v>
      </c>
      <c r="C128" s="724"/>
      <c r="D128" s="877">
        <v>0.995</v>
      </c>
      <c r="E128" s="724"/>
      <c r="F128" s="871">
        <f>F127*D128</f>
        <v>165.21138602999997</v>
      </c>
      <c r="H128" s="724"/>
      <c r="I128" s="724"/>
      <c r="J128" s="724"/>
      <c r="K128" s="724"/>
      <c r="M128" s="724"/>
      <c r="N128" s="724"/>
      <c r="O128" s="724"/>
      <c r="P128" s="724"/>
      <c r="X128" s="12" t="s">
        <v>1029</v>
      </c>
      <c r="Y128" s="12" t="s">
        <v>1011</v>
      </c>
      <c r="Z128" s="12">
        <v>60</v>
      </c>
      <c r="AA128" s="12">
        <v>190.5</v>
      </c>
      <c r="AB128" s="12">
        <v>6</v>
      </c>
      <c r="AF128" s="12">
        <v>10</v>
      </c>
      <c r="AG128" s="12">
        <v>10</v>
      </c>
      <c r="AH128" s="12">
        <v>10</v>
      </c>
      <c r="AI128" s="12">
        <v>15</v>
      </c>
      <c r="AK128" s="12">
        <v>20</v>
      </c>
      <c r="AL128" s="12">
        <v>11</v>
      </c>
      <c r="AM128" s="12">
        <v>15</v>
      </c>
      <c r="AN128" s="8">
        <v>97</v>
      </c>
      <c r="AO128" s="12">
        <f t="shared" si="29"/>
        <v>0.1305</v>
      </c>
      <c r="AP128" s="862">
        <f t="shared" si="30"/>
        <v>12.6585</v>
      </c>
      <c r="AQ128" s="12">
        <f t="shared" si="31"/>
        <v>0.78300000000000003</v>
      </c>
      <c r="AR128" s="12">
        <f t="shared" si="32"/>
        <v>0</v>
      </c>
      <c r="AS128" s="12">
        <f t="shared" si="33"/>
        <v>0</v>
      </c>
      <c r="AT128" s="12">
        <f t="shared" si="34"/>
        <v>0</v>
      </c>
      <c r="AU128" s="12">
        <f t="shared" si="35"/>
        <v>1.3050000000000002</v>
      </c>
      <c r="AV128" s="12">
        <f t="shared" si="36"/>
        <v>1.3050000000000002</v>
      </c>
      <c r="AW128" s="12">
        <f t="shared" si="37"/>
        <v>1.3050000000000002</v>
      </c>
      <c r="AX128" s="12">
        <f t="shared" si="38"/>
        <v>1.9575</v>
      </c>
      <c r="AY128" s="12">
        <f t="shared" si="39"/>
        <v>0</v>
      </c>
      <c r="AZ128" s="12">
        <f t="shared" si="40"/>
        <v>2.6100000000000003</v>
      </c>
      <c r="BA128" s="12">
        <f t="shared" si="41"/>
        <v>1.4355</v>
      </c>
      <c r="BB128" s="12">
        <f t="shared" si="42"/>
        <v>1.9575</v>
      </c>
      <c r="BC128" s="863">
        <f t="shared" si="43"/>
        <v>12.658499999999998</v>
      </c>
    </row>
    <row r="129" spans="2:55">
      <c r="B129" s="725" t="s">
        <v>1093</v>
      </c>
      <c r="C129" s="724"/>
      <c r="D129" s="877">
        <v>0.995</v>
      </c>
      <c r="E129" s="724"/>
      <c r="F129" s="871">
        <f>F128*D129</f>
        <v>164.38532909984997</v>
      </c>
      <c r="H129" s="724"/>
      <c r="I129" s="724"/>
      <c r="J129" s="724"/>
      <c r="K129" s="724"/>
      <c r="M129" s="724"/>
      <c r="N129" s="724"/>
      <c r="O129" s="724"/>
      <c r="P129" s="724"/>
      <c r="X129" s="12" t="s">
        <v>1029</v>
      </c>
      <c r="Y129" s="12" t="s">
        <v>1012</v>
      </c>
      <c r="Z129" s="12">
        <v>60</v>
      </c>
      <c r="AA129" s="12">
        <v>190.5</v>
      </c>
      <c r="AH129" s="12">
        <v>7</v>
      </c>
      <c r="AM129" s="12">
        <v>8</v>
      </c>
      <c r="AN129" s="8">
        <v>15</v>
      </c>
      <c r="AO129" s="12">
        <f t="shared" si="29"/>
        <v>0.1305</v>
      </c>
      <c r="AP129" s="862">
        <f t="shared" si="30"/>
        <v>1.9575</v>
      </c>
      <c r="AQ129" s="12">
        <f t="shared" si="31"/>
        <v>0</v>
      </c>
      <c r="AR129" s="12">
        <f t="shared" si="32"/>
        <v>0</v>
      </c>
      <c r="AS129" s="12">
        <f t="shared" si="33"/>
        <v>0</v>
      </c>
      <c r="AT129" s="12">
        <f t="shared" si="34"/>
        <v>0</v>
      </c>
      <c r="AU129" s="12">
        <f t="shared" si="35"/>
        <v>0</v>
      </c>
      <c r="AV129" s="12">
        <f t="shared" si="36"/>
        <v>0</v>
      </c>
      <c r="AW129" s="12">
        <f t="shared" si="37"/>
        <v>0.91349999999999998</v>
      </c>
      <c r="AX129" s="12">
        <f t="shared" si="38"/>
        <v>0</v>
      </c>
      <c r="AY129" s="12">
        <f t="shared" si="39"/>
        <v>0</v>
      </c>
      <c r="AZ129" s="12">
        <f t="shared" si="40"/>
        <v>0</v>
      </c>
      <c r="BA129" s="12">
        <f t="shared" si="41"/>
        <v>0</v>
      </c>
      <c r="BB129" s="12">
        <f t="shared" si="42"/>
        <v>1.044</v>
      </c>
      <c r="BC129" s="863">
        <f t="shared" si="43"/>
        <v>1.9575</v>
      </c>
    </row>
    <row r="130" spans="2:55">
      <c r="B130" s="725" t="s">
        <v>1095</v>
      </c>
      <c r="C130" s="724"/>
      <c r="D130" s="877">
        <v>0.995</v>
      </c>
      <c r="E130" s="724"/>
      <c r="F130" s="871">
        <f>F129*D130</f>
        <v>163.56340245435072</v>
      </c>
      <c r="H130" s="724"/>
      <c r="I130" s="724"/>
      <c r="J130" s="724"/>
      <c r="K130" s="724"/>
      <c r="M130" s="724"/>
      <c r="N130" s="724"/>
      <c r="O130" s="724"/>
      <c r="P130" s="724"/>
      <c r="X130" s="12" t="s">
        <v>1030</v>
      </c>
      <c r="Y130" s="12" t="s">
        <v>1004</v>
      </c>
      <c r="Z130" s="12">
        <v>70</v>
      </c>
      <c r="AA130" s="12">
        <v>123</v>
      </c>
      <c r="AB130" s="12">
        <v>7</v>
      </c>
      <c r="AC130" s="12">
        <v>11</v>
      </c>
      <c r="AD130" s="12">
        <v>16</v>
      </c>
      <c r="AE130" s="12">
        <v>23</v>
      </c>
      <c r="AF130" s="12">
        <v>8</v>
      </c>
      <c r="AG130" s="12">
        <v>9</v>
      </c>
      <c r="AH130" s="12">
        <v>2</v>
      </c>
      <c r="AI130" s="12">
        <v>3</v>
      </c>
      <c r="AJ130" s="12">
        <v>8</v>
      </c>
      <c r="AK130" s="12">
        <v>3</v>
      </c>
      <c r="AL130" s="12">
        <v>2</v>
      </c>
      <c r="AM130" s="12">
        <v>5</v>
      </c>
      <c r="AN130" s="8">
        <v>97</v>
      </c>
      <c r="AO130" s="12">
        <f t="shared" si="29"/>
        <v>5.2999999999999999E-2</v>
      </c>
      <c r="AP130" s="862">
        <f t="shared" si="30"/>
        <v>5.141</v>
      </c>
      <c r="AQ130" s="12">
        <f t="shared" si="31"/>
        <v>0.371</v>
      </c>
      <c r="AR130" s="12">
        <f t="shared" si="32"/>
        <v>0.58299999999999996</v>
      </c>
      <c r="AS130" s="12">
        <f t="shared" si="33"/>
        <v>0.84799999999999998</v>
      </c>
      <c r="AT130" s="12">
        <f t="shared" si="34"/>
        <v>1.2189999999999999</v>
      </c>
      <c r="AU130" s="12">
        <f t="shared" si="35"/>
        <v>0.42399999999999999</v>
      </c>
      <c r="AV130" s="12">
        <f t="shared" si="36"/>
        <v>0.47699999999999998</v>
      </c>
      <c r="AW130" s="12">
        <f t="shared" si="37"/>
        <v>0.106</v>
      </c>
      <c r="AX130" s="12">
        <f t="shared" si="38"/>
        <v>0.159</v>
      </c>
      <c r="AY130" s="12">
        <f t="shared" si="39"/>
        <v>0.42399999999999999</v>
      </c>
      <c r="AZ130" s="12">
        <f t="shared" si="40"/>
        <v>0.159</v>
      </c>
      <c r="BA130" s="12">
        <f t="shared" si="41"/>
        <v>0.106</v>
      </c>
      <c r="BB130" s="12">
        <f t="shared" si="42"/>
        <v>0.26500000000000001</v>
      </c>
      <c r="BC130" s="863">
        <f t="shared" si="43"/>
        <v>5.1409999999999991</v>
      </c>
    </row>
    <row r="131" spans="2:55">
      <c r="B131" s="733" t="s">
        <v>1051</v>
      </c>
      <c r="C131" s="734"/>
      <c r="D131" s="734"/>
      <c r="E131" s="734"/>
      <c r="F131" s="872">
        <f>SUM(F126:F130)</f>
        <v>782.61000658420062</v>
      </c>
      <c r="H131" s="724"/>
      <c r="I131" s="724"/>
      <c r="J131" s="724"/>
      <c r="K131" s="724"/>
      <c r="M131" s="724"/>
      <c r="N131" s="724"/>
      <c r="O131" s="724"/>
      <c r="P131" s="724"/>
      <c r="X131" s="12" t="s">
        <v>1030</v>
      </c>
      <c r="Y131" s="12" t="s">
        <v>1005</v>
      </c>
      <c r="Z131" s="12">
        <v>70</v>
      </c>
      <c r="AA131" s="12">
        <v>190</v>
      </c>
      <c r="AB131" s="12">
        <v>1</v>
      </c>
      <c r="AE131" s="12">
        <v>1</v>
      </c>
      <c r="AF131" s="12">
        <v>9</v>
      </c>
      <c r="AG131" s="12">
        <v>3</v>
      </c>
      <c r="AH131" s="12">
        <v>36</v>
      </c>
      <c r="AI131" s="12">
        <v>45</v>
      </c>
      <c r="AJ131" s="12">
        <v>12</v>
      </c>
      <c r="AK131" s="12">
        <v>2</v>
      </c>
      <c r="AL131" s="12">
        <v>24</v>
      </c>
      <c r="AM131" s="12">
        <v>3</v>
      </c>
      <c r="AN131" s="8">
        <v>136</v>
      </c>
      <c r="AO131" s="12">
        <f t="shared" si="29"/>
        <v>0.12</v>
      </c>
      <c r="AP131" s="862">
        <f t="shared" si="30"/>
        <v>16.32</v>
      </c>
      <c r="AQ131" s="12">
        <f t="shared" si="31"/>
        <v>0.12</v>
      </c>
      <c r="AR131" s="12">
        <f t="shared" si="32"/>
        <v>0</v>
      </c>
      <c r="AS131" s="12">
        <f t="shared" si="33"/>
        <v>0</v>
      </c>
      <c r="AT131" s="12">
        <f t="shared" si="34"/>
        <v>0.12</v>
      </c>
      <c r="AU131" s="12">
        <f t="shared" si="35"/>
        <v>1.08</v>
      </c>
      <c r="AV131" s="12">
        <f t="shared" si="36"/>
        <v>0.36</v>
      </c>
      <c r="AW131" s="12">
        <f t="shared" si="37"/>
        <v>4.32</v>
      </c>
      <c r="AX131" s="12">
        <f t="shared" si="38"/>
        <v>5.3999999999999995</v>
      </c>
      <c r="AY131" s="12">
        <f t="shared" si="39"/>
        <v>1.44</v>
      </c>
      <c r="AZ131" s="12">
        <f t="shared" si="40"/>
        <v>0.24</v>
      </c>
      <c r="BA131" s="12">
        <f t="shared" si="41"/>
        <v>2.88</v>
      </c>
      <c r="BB131" s="12">
        <f t="shared" si="42"/>
        <v>0.36</v>
      </c>
      <c r="BC131" s="863">
        <f t="shared" si="43"/>
        <v>16.319999999999997</v>
      </c>
    </row>
    <row r="132" spans="2:55">
      <c r="B132" s="12" t="s">
        <v>1052</v>
      </c>
      <c r="F132" s="880">
        <f>SUM('5.  2015-2027 LRAM'!R1147:W1148)-F131</f>
        <v>-0.45000658420053696</v>
      </c>
      <c r="H132" s="724"/>
      <c r="I132" s="724"/>
      <c r="J132" s="724"/>
      <c r="K132" s="724"/>
      <c r="M132" s="724"/>
      <c r="N132" s="724"/>
      <c r="O132" s="724"/>
      <c r="P132" s="724"/>
      <c r="X132" s="12" t="s">
        <v>1030</v>
      </c>
      <c r="Y132" s="12" t="s">
        <v>1006</v>
      </c>
      <c r="Z132" s="12">
        <v>70</v>
      </c>
      <c r="AA132" s="12">
        <v>255</v>
      </c>
      <c r="AB132" s="12">
        <v>9</v>
      </c>
      <c r="AC132" s="12">
        <v>38</v>
      </c>
      <c r="AD132" s="12">
        <v>40</v>
      </c>
      <c r="AE132" s="12">
        <v>52</v>
      </c>
      <c r="AF132" s="12">
        <v>20</v>
      </c>
      <c r="AG132" s="12">
        <v>35</v>
      </c>
      <c r="AH132" s="12">
        <v>6</v>
      </c>
      <c r="AI132" s="12">
        <v>22</v>
      </c>
      <c r="AJ132" s="12">
        <v>9</v>
      </c>
      <c r="AK132" s="12">
        <v>20</v>
      </c>
      <c r="AL132" s="12">
        <v>3</v>
      </c>
      <c r="AM132" s="12">
        <v>16</v>
      </c>
      <c r="AN132" s="8">
        <v>270</v>
      </c>
      <c r="AO132" s="12">
        <f t="shared" si="29"/>
        <v>0.185</v>
      </c>
      <c r="AP132" s="862">
        <f t="shared" si="30"/>
        <v>49.95</v>
      </c>
      <c r="AQ132" s="12">
        <f t="shared" si="31"/>
        <v>1.665</v>
      </c>
      <c r="AR132" s="12">
        <f t="shared" si="32"/>
        <v>7.03</v>
      </c>
      <c r="AS132" s="12">
        <f t="shared" si="33"/>
        <v>7.4</v>
      </c>
      <c r="AT132" s="12">
        <f t="shared" si="34"/>
        <v>9.6199999999999992</v>
      </c>
      <c r="AU132" s="12">
        <f t="shared" si="35"/>
        <v>3.7</v>
      </c>
      <c r="AV132" s="12">
        <f t="shared" si="36"/>
        <v>6.4749999999999996</v>
      </c>
      <c r="AW132" s="12">
        <f t="shared" si="37"/>
        <v>1.1099999999999999</v>
      </c>
      <c r="AX132" s="12">
        <f t="shared" si="38"/>
        <v>4.07</v>
      </c>
      <c r="AY132" s="12">
        <f t="shared" si="39"/>
        <v>1.665</v>
      </c>
      <c r="AZ132" s="12">
        <f t="shared" si="40"/>
        <v>3.7</v>
      </c>
      <c r="BA132" s="12">
        <f t="shared" si="41"/>
        <v>0.55499999999999994</v>
      </c>
      <c r="BB132" s="12">
        <f t="shared" si="42"/>
        <v>2.96</v>
      </c>
      <c r="BC132" s="863">
        <f t="shared" si="43"/>
        <v>49.949999999999996</v>
      </c>
    </row>
    <row r="133" spans="2:55">
      <c r="H133" s="724"/>
      <c r="I133" s="724"/>
      <c r="J133" s="724"/>
      <c r="K133" s="724"/>
      <c r="M133" s="724"/>
      <c r="N133" s="724"/>
      <c r="O133" s="724"/>
      <c r="P133" s="724"/>
      <c r="X133" s="12" t="s">
        <v>1030</v>
      </c>
      <c r="Y133" s="12" t="s">
        <v>1007</v>
      </c>
      <c r="Z133" s="12">
        <v>70</v>
      </c>
      <c r="AA133" s="12">
        <v>320</v>
      </c>
      <c r="AB133" s="12">
        <v>80</v>
      </c>
      <c r="AC133" s="12">
        <v>71</v>
      </c>
      <c r="AD133" s="12">
        <v>128</v>
      </c>
      <c r="AE133" s="12">
        <v>59</v>
      </c>
      <c r="AF133" s="12">
        <v>95</v>
      </c>
      <c r="AG133" s="12">
        <v>109</v>
      </c>
      <c r="AH133" s="12">
        <v>34</v>
      </c>
      <c r="AI133" s="12">
        <v>55</v>
      </c>
      <c r="AJ133" s="12">
        <v>26</v>
      </c>
      <c r="AK133" s="12">
        <v>16</v>
      </c>
      <c r="AL133" s="12">
        <v>22</v>
      </c>
      <c r="AM133" s="12">
        <v>17</v>
      </c>
      <c r="AN133" s="8">
        <v>712</v>
      </c>
      <c r="AO133" s="12">
        <f t="shared" si="29"/>
        <v>0.25</v>
      </c>
      <c r="AP133" s="862">
        <f t="shared" si="30"/>
        <v>178</v>
      </c>
      <c r="AQ133" s="12">
        <f t="shared" si="31"/>
        <v>20</v>
      </c>
      <c r="AR133" s="12">
        <f t="shared" si="32"/>
        <v>17.75</v>
      </c>
      <c r="AS133" s="12">
        <f t="shared" si="33"/>
        <v>32</v>
      </c>
      <c r="AT133" s="12">
        <f t="shared" si="34"/>
        <v>14.75</v>
      </c>
      <c r="AU133" s="12">
        <f t="shared" si="35"/>
        <v>23.75</v>
      </c>
      <c r="AV133" s="12">
        <f t="shared" si="36"/>
        <v>27.25</v>
      </c>
      <c r="AW133" s="12">
        <f t="shared" si="37"/>
        <v>8.5</v>
      </c>
      <c r="AX133" s="12">
        <f t="shared" si="38"/>
        <v>13.75</v>
      </c>
      <c r="AY133" s="12">
        <f t="shared" si="39"/>
        <v>6.5</v>
      </c>
      <c r="AZ133" s="12">
        <f t="shared" si="40"/>
        <v>4</v>
      </c>
      <c r="BA133" s="12">
        <f t="shared" si="41"/>
        <v>5.5</v>
      </c>
      <c r="BB133" s="12">
        <f t="shared" si="42"/>
        <v>4.25</v>
      </c>
      <c r="BC133" s="863">
        <f t="shared" si="43"/>
        <v>178</v>
      </c>
    </row>
    <row r="134" spans="2:55">
      <c r="H134" s="724"/>
      <c r="I134" s="724"/>
      <c r="J134" s="724"/>
      <c r="K134" s="724"/>
      <c r="M134" s="724"/>
      <c r="N134" s="724"/>
      <c r="O134" s="724"/>
      <c r="P134" s="724"/>
      <c r="X134" s="12" t="s">
        <v>1030</v>
      </c>
      <c r="Y134" s="12" t="s">
        <v>1016</v>
      </c>
      <c r="Z134" s="12">
        <v>70</v>
      </c>
      <c r="AA134" s="12">
        <v>250</v>
      </c>
      <c r="AL134" s="12">
        <v>1</v>
      </c>
      <c r="AN134" s="8">
        <v>1</v>
      </c>
      <c r="AO134" s="12">
        <f t="shared" si="29"/>
        <v>0.18</v>
      </c>
      <c r="AP134" s="862">
        <f t="shared" si="30"/>
        <v>0.18</v>
      </c>
      <c r="AQ134" s="12">
        <f t="shared" si="31"/>
        <v>0</v>
      </c>
      <c r="AR134" s="12">
        <f t="shared" si="32"/>
        <v>0</v>
      </c>
      <c r="AS134" s="12">
        <f t="shared" si="33"/>
        <v>0</v>
      </c>
      <c r="AT134" s="12">
        <f t="shared" si="34"/>
        <v>0</v>
      </c>
      <c r="AU134" s="12">
        <f t="shared" si="35"/>
        <v>0</v>
      </c>
      <c r="AV134" s="12">
        <f t="shared" si="36"/>
        <v>0</v>
      </c>
      <c r="AW134" s="12">
        <f t="shared" si="37"/>
        <v>0</v>
      </c>
      <c r="AX134" s="12">
        <f t="shared" si="38"/>
        <v>0</v>
      </c>
      <c r="AY134" s="12">
        <f t="shared" si="39"/>
        <v>0</v>
      </c>
      <c r="AZ134" s="12">
        <f t="shared" si="40"/>
        <v>0</v>
      </c>
      <c r="BA134" s="12">
        <f t="shared" si="41"/>
        <v>0.18</v>
      </c>
      <c r="BB134" s="12">
        <f t="shared" si="42"/>
        <v>0</v>
      </c>
      <c r="BC134" s="863">
        <f t="shared" si="43"/>
        <v>0.18</v>
      </c>
    </row>
    <row r="135" spans="2:55">
      <c r="H135" s="724"/>
      <c r="I135" s="724"/>
      <c r="J135" s="724"/>
      <c r="K135" s="724"/>
      <c r="M135" s="724"/>
      <c r="N135" s="724"/>
      <c r="O135" s="724"/>
      <c r="P135" s="724"/>
      <c r="X135" s="12" t="s">
        <v>1030</v>
      </c>
      <c r="Y135" s="12" t="s">
        <v>1032</v>
      </c>
      <c r="Z135" s="12">
        <v>70</v>
      </c>
      <c r="AA135" s="12">
        <v>280</v>
      </c>
      <c r="AL135" s="12">
        <v>1</v>
      </c>
      <c r="AN135" s="8">
        <v>1</v>
      </c>
      <c r="AO135" s="12">
        <f t="shared" si="29"/>
        <v>0.21</v>
      </c>
      <c r="AP135" s="862">
        <f t="shared" si="30"/>
        <v>0.21</v>
      </c>
      <c r="AQ135" s="12">
        <f t="shared" si="31"/>
        <v>0</v>
      </c>
      <c r="AR135" s="12">
        <f t="shared" si="32"/>
        <v>0</v>
      </c>
      <c r="AS135" s="12">
        <f t="shared" si="33"/>
        <v>0</v>
      </c>
      <c r="AT135" s="12">
        <f t="shared" si="34"/>
        <v>0</v>
      </c>
      <c r="AU135" s="12">
        <f t="shared" si="35"/>
        <v>0</v>
      </c>
      <c r="AV135" s="12">
        <f t="shared" si="36"/>
        <v>0</v>
      </c>
      <c r="AW135" s="12">
        <f t="shared" si="37"/>
        <v>0</v>
      </c>
      <c r="AX135" s="12">
        <f t="shared" si="38"/>
        <v>0</v>
      </c>
      <c r="AY135" s="12">
        <f t="shared" si="39"/>
        <v>0</v>
      </c>
      <c r="AZ135" s="12">
        <f t="shared" si="40"/>
        <v>0</v>
      </c>
      <c r="BA135" s="12">
        <f t="shared" si="41"/>
        <v>0.21</v>
      </c>
      <c r="BB135" s="12">
        <f t="shared" si="42"/>
        <v>0</v>
      </c>
      <c r="BC135" s="863">
        <f t="shared" si="43"/>
        <v>0.21</v>
      </c>
    </row>
    <row r="136" spans="2:55">
      <c r="H136" s="733" t="s">
        <v>26</v>
      </c>
      <c r="I136" s="734"/>
      <c r="J136" s="734"/>
      <c r="K136" s="731">
        <f>SUM(K114:K135)</f>
        <v>194.88449999999997</v>
      </c>
      <c r="M136" s="733" t="s">
        <v>26</v>
      </c>
      <c r="N136" s="734"/>
      <c r="O136" s="734"/>
      <c r="P136" s="732">
        <f>SUM(P114:P135)</f>
        <v>0</v>
      </c>
      <c r="X136" s="12" t="s">
        <v>1030</v>
      </c>
      <c r="Y136" s="12" t="s">
        <v>1009</v>
      </c>
      <c r="Z136" s="12">
        <v>70</v>
      </c>
      <c r="AA136" s="12">
        <v>490</v>
      </c>
      <c r="AB136" s="12">
        <v>5</v>
      </c>
      <c r="AC136" s="12">
        <v>8</v>
      </c>
      <c r="AD136" s="12">
        <v>5</v>
      </c>
      <c r="AE136" s="12">
        <v>2</v>
      </c>
      <c r="AF136" s="12">
        <v>2</v>
      </c>
      <c r="AG136" s="12">
        <v>6</v>
      </c>
      <c r="AH136" s="12">
        <v>6</v>
      </c>
      <c r="AJ136" s="12">
        <v>6</v>
      </c>
      <c r="AN136" s="8">
        <v>40</v>
      </c>
      <c r="AO136" s="12">
        <f t="shared" si="29"/>
        <v>0.42</v>
      </c>
      <c r="AP136" s="862">
        <f t="shared" si="30"/>
        <v>16.8</v>
      </c>
      <c r="AQ136" s="12">
        <f t="shared" si="31"/>
        <v>2.1</v>
      </c>
      <c r="AR136" s="12">
        <f t="shared" si="32"/>
        <v>3.36</v>
      </c>
      <c r="AS136" s="12">
        <f t="shared" si="33"/>
        <v>2.1</v>
      </c>
      <c r="AT136" s="12">
        <f t="shared" si="34"/>
        <v>0.84</v>
      </c>
      <c r="AU136" s="12">
        <f t="shared" si="35"/>
        <v>0.84</v>
      </c>
      <c r="AV136" s="12">
        <f t="shared" si="36"/>
        <v>2.52</v>
      </c>
      <c r="AW136" s="12">
        <f t="shared" si="37"/>
        <v>2.52</v>
      </c>
      <c r="AX136" s="12">
        <f t="shared" si="38"/>
        <v>0</v>
      </c>
      <c r="AY136" s="12">
        <f t="shared" si="39"/>
        <v>2.52</v>
      </c>
      <c r="AZ136" s="12">
        <f t="shared" si="40"/>
        <v>0</v>
      </c>
      <c r="BA136" s="12">
        <f t="shared" si="41"/>
        <v>0</v>
      </c>
      <c r="BB136" s="12">
        <f t="shared" si="42"/>
        <v>0</v>
      </c>
      <c r="BC136" s="863">
        <f t="shared" si="43"/>
        <v>16.8</v>
      </c>
    </row>
    <row r="137" spans="2:55">
      <c r="X137" s="12" t="s">
        <v>1030</v>
      </c>
      <c r="Y137" s="12" t="s">
        <v>1010</v>
      </c>
      <c r="Z137" s="12">
        <v>70</v>
      </c>
      <c r="AA137" s="12">
        <v>90</v>
      </c>
      <c r="AB137" s="12">
        <v>12</v>
      </c>
      <c r="AC137" s="12">
        <v>30</v>
      </c>
      <c r="AD137" s="12">
        <v>5</v>
      </c>
      <c r="AE137" s="12">
        <v>1</v>
      </c>
      <c r="AF137" s="12">
        <v>14</v>
      </c>
      <c r="AG137" s="12">
        <v>1</v>
      </c>
      <c r="AH137" s="12">
        <v>3</v>
      </c>
      <c r="AI137" s="12">
        <v>6</v>
      </c>
      <c r="AJ137" s="12">
        <v>11</v>
      </c>
      <c r="AL137" s="12">
        <v>7</v>
      </c>
      <c r="AN137" s="8">
        <v>90</v>
      </c>
      <c r="AO137" s="12">
        <f t="shared" si="29"/>
        <v>0.02</v>
      </c>
      <c r="AP137" s="862">
        <f t="shared" si="30"/>
        <v>1.8</v>
      </c>
      <c r="AQ137" s="12">
        <f t="shared" si="31"/>
        <v>0.24</v>
      </c>
      <c r="AR137" s="12">
        <f t="shared" si="32"/>
        <v>0.6</v>
      </c>
      <c r="AS137" s="12">
        <f t="shared" si="33"/>
        <v>0.1</v>
      </c>
      <c r="AT137" s="12">
        <f t="shared" si="34"/>
        <v>0.02</v>
      </c>
      <c r="AU137" s="12">
        <f t="shared" si="35"/>
        <v>0.28000000000000003</v>
      </c>
      <c r="AV137" s="12">
        <f t="shared" si="36"/>
        <v>0.02</v>
      </c>
      <c r="AW137" s="12">
        <f t="shared" si="37"/>
        <v>0.06</v>
      </c>
      <c r="AX137" s="12">
        <f t="shared" si="38"/>
        <v>0.12</v>
      </c>
      <c r="AY137" s="12">
        <f t="shared" si="39"/>
        <v>0.22</v>
      </c>
      <c r="AZ137" s="12">
        <f t="shared" si="40"/>
        <v>0</v>
      </c>
      <c r="BA137" s="12">
        <f t="shared" si="41"/>
        <v>0.14000000000000001</v>
      </c>
      <c r="BB137" s="12">
        <f t="shared" si="42"/>
        <v>0</v>
      </c>
      <c r="BC137" s="863">
        <f t="shared" si="43"/>
        <v>1.7999999999999998</v>
      </c>
    </row>
    <row r="138" spans="2:55">
      <c r="X138" s="12" t="s">
        <v>1030</v>
      </c>
      <c r="Y138" s="12" t="s">
        <v>1011</v>
      </c>
      <c r="Z138" s="12">
        <v>70</v>
      </c>
      <c r="AA138" s="12">
        <v>190.5</v>
      </c>
      <c r="AB138" s="12">
        <v>9</v>
      </c>
      <c r="AD138" s="12">
        <v>1</v>
      </c>
      <c r="AE138" s="12">
        <v>2</v>
      </c>
      <c r="AF138" s="12">
        <v>1</v>
      </c>
      <c r="AG138" s="12">
        <v>12</v>
      </c>
      <c r="AH138" s="12">
        <v>4</v>
      </c>
      <c r="AI138" s="12">
        <v>3</v>
      </c>
      <c r="AJ138" s="12">
        <v>5</v>
      </c>
      <c r="AK138" s="12">
        <v>1</v>
      </c>
      <c r="AL138" s="12">
        <v>3</v>
      </c>
      <c r="AM138" s="12">
        <v>5</v>
      </c>
      <c r="AN138" s="8">
        <v>46</v>
      </c>
      <c r="AO138" s="12">
        <f t="shared" si="29"/>
        <v>0.1205</v>
      </c>
      <c r="AP138" s="862">
        <f t="shared" si="30"/>
        <v>5.5430000000000001</v>
      </c>
      <c r="AQ138" s="12">
        <f t="shared" si="31"/>
        <v>1.0845</v>
      </c>
      <c r="AR138" s="12">
        <f t="shared" si="32"/>
        <v>0</v>
      </c>
      <c r="AS138" s="12">
        <f t="shared" si="33"/>
        <v>0.1205</v>
      </c>
      <c r="AT138" s="12">
        <f t="shared" si="34"/>
        <v>0.24099999999999999</v>
      </c>
      <c r="AU138" s="12">
        <f t="shared" si="35"/>
        <v>0.1205</v>
      </c>
      <c r="AV138" s="12">
        <f t="shared" si="36"/>
        <v>1.446</v>
      </c>
      <c r="AW138" s="12">
        <f t="shared" si="37"/>
        <v>0.48199999999999998</v>
      </c>
      <c r="AX138" s="12">
        <f t="shared" si="38"/>
        <v>0.36149999999999999</v>
      </c>
      <c r="AY138" s="12">
        <f t="shared" si="39"/>
        <v>0.60250000000000004</v>
      </c>
      <c r="AZ138" s="12">
        <f t="shared" si="40"/>
        <v>0.1205</v>
      </c>
      <c r="BA138" s="12">
        <f t="shared" si="41"/>
        <v>0.36149999999999999</v>
      </c>
      <c r="BB138" s="12">
        <f t="shared" si="42"/>
        <v>0.60250000000000004</v>
      </c>
      <c r="BC138" s="863">
        <f t="shared" si="43"/>
        <v>5.543000000000001</v>
      </c>
    </row>
    <row r="139" spans="2:55" ht="21">
      <c r="B139" s="726"/>
      <c r="C139" s="727"/>
      <c r="E139" s="727"/>
      <c r="F139" s="727"/>
      <c r="H139" s="726"/>
      <c r="X139" s="12" t="s">
        <v>1030</v>
      </c>
      <c r="Y139" s="12" t="s">
        <v>1012</v>
      </c>
      <c r="Z139" s="12">
        <v>70</v>
      </c>
      <c r="AA139" s="12">
        <v>190.5</v>
      </c>
      <c r="AG139" s="12">
        <v>1</v>
      </c>
      <c r="AN139" s="8">
        <v>1</v>
      </c>
      <c r="AO139" s="12">
        <f t="shared" si="29"/>
        <v>0.1205</v>
      </c>
      <c r="AP139" s="862">
        <f t="shared" si="30"/>
        <v>0.1205</v>
      </c>
      <c r="AQ139" s="12">
        <f t="shared" si="31"/>
        <v>0</v>
      </c>
      <c r="AR139" s="12">
        <f t="shared" si="32"/>
        <v>0</v>
      </c>
      <c r="AS139" s="12">
        <f t="shared" si="33"/>
        <v>0</v>
      </c>
      <c r="AT139" s="12">
        <f t="shared" si="34"/>
        <v>0</v>
      </c>
      <c r="AU139" s="12">
        <f t="shared" si="35"/>
        <v>0</v>
      </c>
      <c r="AV139" s="12">
        <f t="shared" si="36"/>
        <v>0.1205</v>
      </c>
      <c r="AW139" s="12">
        <f t="shared" si="37"/>
        <v>0</v>
      </c>
      <c r="AX139" s="12">
        <f t="shared" si="38"/>
        <v>0</v>
      </c>
      <c r="AY139" s="12">
        <f t="shared" si="39"/>
        <v>0</v>
      </c>
      <c r="AZ139" s="12">
        <f t="shared" si="40"/>
        <v>0</v>
      </c>
      <c r="BA139" s="12">
        <f t="shared" si="41"/>
        <v>0</v>
      </c>
      <c r="BB139" s="12">
        <f t="shared" si="42"/>
        <v>0</v>
      </c>
      <c r="BC139" s="863">
        <f t="shared" si="43"/>
        <v>0.1205</v>
      </c>
    </row>
    <row r="140" spans="2:55" ht="18.75" customHeight="1">
      <c r="X140" s="12" t="s">
        <v>1031</v>
      </c>
      <c r="Y140" s="12" t="s">
        <v>1004</v>
      </c>
      <c r="Z140" s="12">
        <v>80</v>
      </c>
      <c r="AA140" s="12">
        <v>123</v>
      </c>
      <c r="AB140" s="12">
        <v>1</v>
      </c>
      <c r="AC140" s="12">
        <v>13</v>
      </c>
      <c r="AD140" s="12">
        <v>4</v>
      </c>
      <c r="AE140" s="12">
        <v>37</v>
      </c>
      <c r="AF140" s="12">
        <v>5</v>
      </c>
      <c r="AG140" s="12">
        <v>2</v>
      </c>
      <c r="AH140" s="12">
        <v>17</v>
      </c>
      <c r="AI140" s="12">
        <v>3</v>
      </c>
      <c r="AJ140" s="12">
        <v>1</v>
      </c>
      <c r="AK140" s="12">
        <v>2</v>
      </c>
      <c r="AM140" s="12">
        <v>6</v>
      </c>
      <c r="AN140" s="8">
        <v>91</v>
      </c>
      <c r="AO140" s="12">
        <f t="shared" si="29"/>
        <v>4.2999999999999997E-2</v>
      </c>
      <c r="AP140" s="862">
        <f t="shared" si="30"/>
        <v>3.9129999999999998</v>
      </c>
      <c r="AQ140" s="12">
        <f t="shared" si="31"/>
        <v>4.2999999999999997E-2</v>
      </c>
      <c r="AR140" s="12">
        <f t="shared" si="32"/>
        <v>0.55899999999999994</v>
      </c>
      <c r="AS140" s="12">
        <f t="shared" si="33"/>
        <v>0.17199999999999999</v>
      </c>
      <c r="AT140" s="12">
        <f t="shared" si="34"/>
        <v>1.591</v>
      </c>
      <c r="AU140" s="12">
        <f t="shared" si="35"/>
        <v>0.21499999999999997</v>
      </c>
      <c r="AV140" s="12">
        <f t="shared" si="36"/>
        <v>8.5999999999999993E-2</v>
      </c>
      <c r="AW140" s="12">
        <f t="shared" si="37"/>
        <v>0.73099999999999998</v>
      </c>
      <c r="AX140" s="12">
        <f t="shared" si="38"/>
        <v>0.129</v>
      </c>
      <c r="AY140" s="12">
        <f t="shared" si="39"/>
        <v>4.2999999999999997E-2</v>
      </c>
      <c r="AZ140" s="12">
        <f t="shared" si="40"/>
        <v>8.5999999999999993E-2</v>
      </c>
      <c r="BA140" s="12">
        <f t="shared" si="41"/>
        <v>0</v>
      </c>
      <c r="BB140" s="12">
        <f t="shared" si="42"/>
        <v>0.25800000000000001</v>
      </c>
      <c r="BC140" s="863">
        <f t="shared" si="43"/>
        <v>3.9129999999999998</v>
      </c>
    </row>
    <row r="141" spans="2:55">
      <c r="X141" s="12" t="s">
        <v>1031</v>
      </c>
      <c r="Y141" s="12" t="s">
        <v>1005</v>
      </c>
      <c r="Z141" s="12">
        <v>80</v>
      </c>
      <c r="AA141" s="12">
        <v>190</v>
      </c>
      <c r="AD141" s="12">
        <v>4</v>
      </c>
      <c r="AE141" s="12">
        <v>1</v>
      </c>
      <c r="AF141" s="12">
        <v>12</v>
      </c>
      <c r="AG141" s="12">
        <v>10</v>
      </c>
      <c r="AH141" s="12">
        <v>41</v>
      </c>
      <c r="AI141" s="12">
        <v>36</v>
      </c>
      <c r="AJ141" s="12">
        <v>9</v>
      </c>
      <c r="AK141" s="12">
        <v>10</v>
      </c>
      <c r="AL141" s="12">
        <v>38</v>
      </c>
      <c r="AM141" s="12">
        <v>5</v>
      </c>
      <c r="AN141" s="8">
        <v>166</v>
      </c>
      <c r="AO141" s="12">
        <f t="shared" si="29"/>
        <v>0.11</v>
      </c>
      <c r="AP141" s="862">
        <f t="shared" si="30"/>
        <v>18.260000000000002</v>
      </c>
      <c r="AQ141" s="12">
        <f t="shared" si="31"/>
        <v>0</v>
      </c>
      <c r="AR141" s="12">
        <f t="shared" si="32"/>
        <v>0</v>
      </c>
      <c r="AS141" s="12">
        <f t="shared" si="33"/>
        <v>0.44</v>
      </c>
      <c r="AT141" s="12">
        <f t="shared" si="34"/>
        <v>0.11</v>
      </c>
      <c r="AU141" s="12">
        <f t="shared" si="35"/>
        <v>1.32</v>
      </c>
      <c r="AV141" s="12">
        <f t="shared" si="36"/>
        <v>1.1000000000000001</v>
      </c>
      <c r="AW141" s="12">
        <f t="shared" si="37"/>
        <v>4.51</v>
      </c>
      <c r="AX141" s="12">
        <f t="shared" si="38"/>
        <v>3.96</v>
      </c>
      <c r="AY141" s="12">
        <f t="shared" si="39"/>
        <v>0.99</v>
      </c>
      <c r="AZ141" s="12">
        <f t="shared" si="40"/>
        <v>1.1000000000000001</v>
      </c>
      <c r="BA141" s="12">
        <f t="shared" si="41"/>
        <v>4.18</v>
      </c>
      <c r="BB141" s="12">
        <f t="shared" si="42"/>
        <v>0.55000000000000004</v>
      </c>
      <c r="BC141" s="863">
        <f t="shared" si="43"/>
        <v>18.260000000000002</v>
      </c>
    </row>
    <row r="142" spans="2:55">
      <c r="X142" s="12" t="s">
        <v>1031</v>
      </c>
      <c r="Y142" s="12" t="s">
        <v>1006</v>
      </c>
      <c r="Z142" s="12">
        <v>80</v>
      </c>
      <c r="AA142" s="12">
        <v>255</v>
      </c>
      <c r="AB142" s="12">
        <v>105</v>
      </c>
      <c r="AC142" s="12">
        <v>93</v>
      </c>
      <c r="AD142" s="12">
        <v>57</v>
      </c>
      <c r="AE142" s="12">
        <v>51</v>
      </c>
      <c r="AF142" s="12">
        <v>25</v>
      </c>
      <c r="AG142" s="12">
        <v>9</v>
      </c>
      <c r="AH142" s="12">
        <v>10</v>
      </c>
      <c r="AI142" s="12">
        <v>11</v>
      </c>
      <c r="AJ142" s="12">
        <v>5</v>
      </c>
      <c r="AK142" s="12">
        <v>5</v>
      </c>
      <c r="AL142" s="12">
        <v>1</v>
      </c>
      <c r="AM142" s="12">
        <v>6</v>
      </c>
      <c r="AN142" s="8">
        <v>378</v>
      </c>
      <c r="AO142" s="12">
        <f t="shared" si="29"/>
        <v>0.17499999999999999</v>
      </c>
      <c r="AP142" s="862">
        <f t="shared" si="30"/>
        <v>66.149999999999991</v>
      </c>
      <c r="AQ142" s="12">
        <f t="shared" si="31"/>
        <v>18.375</v>
      </c>
      <c r="AR142" s="12">
        <f t="shared" si="32"/>
        <v>16.274999999999999</v>
      </c>
      <c r="AS142" s="12">
        <f t="shared" si="33"/>
        <v>9.9749999999999996</v>
      </c>
      <c r="AT142" s="12">
        <f t="shared" si="34"/>
        <v>8.9249999999999989</v>
      </c>
      <c r="AU142" s="12">
        <f t="shared" si="35"/>
        <v>4.375</v>
      </c>
      <c r="AV142" s="12">
        <f t="shared" si="36"/>
        <v>1.575</v>
      </c>
      <c r="AW142" s="12">
        <f t="shared" si="37"/>
        <v>1.75</v>
      </c>
      <c r="AX142" s="12">
        <f t="shared" si="38"/>
        <v>1.9249999999999998</v>
      </c>
      <c r="AY142" s="12">
        <f t="shared" si="39"/>
        <v>0.875</v>
      </c>
      <c r="AZ142" s="12">
        <f t="shared" si="40"/>
        <v>0.875</v>
      </c>
      <c r="BA142" s="12">
        <f t="shared" si="41"/>
        <v>0.17499999999999999</v>
      </c>
      <c r="BB142" s="12">
        <f t="shared" si="42"/>
        <v>1.0499999999999998</v>
      </c>
      <c r="BC142" s="863">
        <f t="shared" si="43"/>
        <v>66.149999999999991</v>
      </c>
    </row>
    <row r="143" spans="2:55" ht="15.75" customHeight="1">
      <c r="X143" s="12" t="s">
        <v>1031</v>
      </c>
      <c r="Y143" s="12" t="s">
        <v>1007</v>
      </c>
      <c r="Z143" s="12">
        <v>80</v>
      </c>
      <c r="AA143" s="12">
        <v>320</v>
      </c>
      <c r="AB143" s="12">
        <v>30</v>
      </c>
      <c r="AC143" s="12">
        <v>56</v>
      </c>
      <c r="AD143" s="12">
        <v>38</v>
      </c>
      <c r="AE143" s="12">
        <v>47</v>
      </c>
      <c r="AF143" s="12">
        <v>17</v>
      </c>
      <c r="AG143" s="12">
        <v>37</v>
      </c>
      <c r="AH143" s="12">
        <v>26</v>
      </c>
      <c r="AI143" s="12">
        <v>30</v>
      </c>
      <c r="AJ143" s="12">
        <v>13</v>
      </c>
      <c r="AK143" s="12">
        <v>18</v>
      </c>
      <c r="AL143" s="12">
        <v>1</v>
      </c>
      <c r="AM143" s="12">
        <v>25</v>
      </c>
      <c r="AN143" s="8">
        <v>338</v>
      </c>
      <c r="AO143" s="12">
        <f t="shared" si="29"/>
        <v>0.24</v>
      </c>
      <c r="AP143" s="862">
        <f t="shared" si="30"/>
        <v>81.11999999999999</v>
      </c>
      <c r="AQ143" s="12">
        <f t="shared" si="31"/>
        <v>7.1999999999999993</v>
      </c>
      <c r="AR143" s="12">
        <f t="shared" si="32"/>
        <v>13.44</v>
      </c>
      <c r="AS143" s="12">
        <f t="shared" si="33"/>
        <v>9.1199999999999992</v>
      </c>
      <c r="AT143" s="12">
        <f t="shared" si="34"/>
        <v>11.28</v>
      </c>
      <c r="AU143" s="12">
        <f t="shared" si="35"/>
        <v>4.08</v>
      </c>
      <c r="AV143" s="12">
        <f t="shared" si="36"/>
        <v>8.879999999999999</v>
      </c>
      <c r="AW143" s="12">
        <f t="shared" si="37"/>
        <v>6.24</v>
      </c>
      <c r="AX143" s="12">
        <f t="shared" si="38"/>
        <v>7.1999999999999993</v>
      </c>
      <c r="AY143" s="12">
        <f t="shared" si="39"/>
        <v>3.12</v>
      </c>
      <c r="AZ143" s="12">
        <f t="shared" si="40"/>
        <v>4.32</v>
      </c>
      <c r="BA143" s="12">
        <f t="shared" si="41"/>
        <v>0.24</v>
      </c>
      <c r="BB143" s="12">
        <f t="shared" si="42"/>
        <v>6</v>
      </c>
      <c r="BC143" s="863">
        <f t="shared" si="43"/>
        <v>81.11999999999999</v>
      </c>
    </row>
    <row r="144" spans="2:55" ht="15.75" customHeight="1">
      <c r="X144" s="12" t="s">
        <v>1031</v>
      </c>
      <c r="Y144" s="12" t="s">
        <v>1033</v>
      </c>
      <c r="Z144" s="12">
        <v>80</v>
      </c>
      <c r="AA144" s="12">
        <v>285</v>
      </c>
      <c r="AF144" s="12">
        <v>1</v>
      </c>
      <c r="AN144" s="8">
        <v>1</v>
      </c>
      <c r="AO144" s="12">
        <f t="shared" si="29"/>
        <v>0.20499999999999999</v>
      </c>
      <c r="AP144" s="862">
        <f t="shared" si="30"/>
        <v>0.20499999999999999</v>
      </c>
      <c r="AQ144" s="12">
        <f t="shared" si="31"/>
        <v>0</v>
      </c>
      <c r="AR144" s="12">
        <f t="shared" si="32"/>
        <v>0</v>
      </c>
      <c r="AS144" s="12">
        <f t="shared" si="33"/>
        <v>0</v>
      </c>
      <c r="AT144" s="12">
        <f t="shared" si="34"/>
        <v>0</v>
      </c>
      <c r="AU144" s="12">
        <f t="shared" si="35"/>
        <v>0.20499999999999999</v>
      </c>
      <c r="AV144" s="12">
        <f t="shared" si="36"/>
        <v>0</v>
      </c>
      <c r="AW144" s="12">
        <f t="shared" si="37"/>
        <v>0</v>
      </c>
      <c r="AX144" s="12">
        <f t="shared" si="38"/>
        <v>0</v>
      </c>
      <c r="AY144" s="12">
        <f t="shared" si="39"/>
        <v>0</v>
      </c>
      <c r="AZ144" s="12">
        <f t="shared" si="40"/>
        <v>0</v>
      </c>
      <c r="BA144" s="12">
        <f t="shared" si="41"/>
        <v>0</v>
      </c>
      <c r="BB144" s="12">
        <f t="shared" si="42"/>
        <v>0</v>
      </c>
      <c r="BC144" s="863">
        <f t="shared" si="43"/>
        <v>0.20499999999999999</v>
      </c>
    </row>
    <row r="145" spans="24:55" ht="15.75" customHeight="1">
      <c r="X145" s="12" t="s">
        <v>1031</v>
      </c>
      <c r="Y145" s="12" t="s">
        <v>1009</v>
      </c>
      <c r="Z145" s="12">
        <v>80</v>
      </c>
      <c r="AA145" s="12">
        <v>490</v>
      </c>
      <c r="AB145" s="12">
        <v>6</v>
      </c>
      <c r="AC145" s="12">
        <v>3</v>
      </c>
      <c r="AH145" s="12">
        <v>8</v>
      </c>
      <c r="AJ145" s="12">
        <v>3</v>
      </c>
      <c r="AM145" s="12">
        <v>2</v>
      </c>
      <c r="AN145" s="8">
        <v>22</v>
      </c>
      <c r="AO145" s="12">
        <f t="shared" si="29"/>
        <v>0.41</v>
      </c>
      <c r="AP145" s="862">
        <f t="shared" si="30"/>
        <v>9.02</v>
      </c>
      <c r="AQ145" s="12">
        <f t="shared" si="31"/>
        <v>2.46</v>
      </c>
      <c r="AR145" s="12">
        <f t="shared" si="32"/>
        <v>1.23</v>
      </c>
      <c r="AS145" s="12">
        <f t="shared" si="33"/>
        <v>0</v>
      </c>
      <c r="AT145" s="12">
        <f t="shared" si="34"/>
        <v>0</v>
      </c>
      <c r="AU145" s="12">
        <f t="shared" si="35"/>
        <v>0</v>
      </c>
      <c r="AV145" s="12">
        <f t="shared" si="36"/>
        <v>0</v>
      </c>
      <c r="AW145" s="12">
        <f t="shared" si="37"/>
        <v>3.28</v>
      </c>
      <c r="AX145" s="12">
        <f t="shared" si="38"/>
        <v>0</v>
      </c>
      <c r="AY145" s="12">
        <f t="shared" si="39"/>
        <v>1.23</v>
      </c>
      <c r="AZ145" s="12">
        <f t="shared" si="40"/>
        <v>0</v>
      </c>
      <c r="BA145" s="12">
        <f t="shared" si="41"/>
        <v>0</v>
      </c>
      <c r="BB145" s="12">
        <f t="shared" si="42"/>
        <v>0.82</v>
      </c>
      <c r="BC145" s="863">
        <f t="shared" si="43"/>
        <v>9.02</v>
      </c>
    </row>
    <row r="146" spans="24:55" ht="15.75" customHeight="1">
      <c r="X146" s="12" t="s">
        <v>1031</v>
      </c>
      <c r="Y146" s="12" t="s">
        <v>1010</v>
      </c>
      <c r="Z146" s="12">
        <v>80</v>
      </c>
      <c r="AA146" s="12">
        <v>90</v>
      </c>
      <c r="AB146" s="12">
        <v>6</v>
      </c>
      <c r="AC146" s="12">
        <v>19</v>
      </c>
      <c r="AD146" s="12">
        <v>2</v>
      </c>
      <c r="AE146" s="12">
        <v>8</v>
      </c>
      <c r="AF146" s="12">
        <v>1</v>
      </c>
      <c r="AG146" s="12">
        <v>2</v>
      </c>
      <c r="AH146" s="12">
        <v>17</v>
      </c>
      <c r="AI146" s="12">
        <v>9</v>
      </c>
      <c r="AJ146" s="12">
        <v>11</v>
      </c>
      <c r="AL146" s="12">
        <v>7</v>
      </c>
      <c r="AM146" s="12">
        <v>2</v>
      </c>
      <c r="AN146" s="8">
        <v>84</v>
      </c>
      <c r="AO146" s="12">
        <f t="shared" si="29"/>
        <v>0.01</v>
      </c>
      <c r="AP146" s="862">
        <f t="shared" si="30"/>
        <v>0.84</v>
      </c>
      <c r="AQ146" s="12">
        <f t="shared" si="31"/>
        <v>0.06</v>
      </c>
      <c r="AR146" s="12">
        <f t="shared" si="32"/>
        <v>0.19</v>
      </c>
      <c r="AS146" s="12">
        <f t="shared" si="33"/>
        <v>0.02</v>
      </c>
      <c r="AT146" s="12">
        <f t="shared" si="34"/>
        <v>0.08</v>
      </c>
      <c r="AU146" s="12">
        <f t="shared" si="35"/>
        <v>0.01</v>
      </c>
      <c r="AV146" s="12">
        <f t="shared" si="36"/>
        <v>0.02</v>
      </c>
      <c r="AW146" s="12">
        <f t="shared" si="37"/>
        <v>0.17</v>
      </c>
      <c r="AX146" s="12">
        <f t="shared" si="38"/>
        <v>0.09</v>
      </c>
      <c r="AY146" s="12">
        <f t="shared" si="39"/>
        <v>0.11</v>
      </c>
      <c r="AZ146" s="12">
        <f t="shared" si="40"/>
        <v>0</v>
      </c>
      <c r="BA146" s="12">
        <f t="shared" si="41"/>
        <v>7.0000000000000007E-2</v>
      </c>
      <c r="BB146" s="12">
        <f t="shared" si="42"/>
        <v>0.02</v>
      </c>
      <c r="BC146" s="863">
        <f t="shared" si="43"/>
        <v>0.84000000000000008</v>
      </c>
    </row>
    <row r="147" spans="24:55" ht="15.75" customHeight="1">
      <c r="X147" s="12" t="s">
        <v>1031</v>
      </c>
      <c r="Y147" s="12" t="s">
        <v>1028</v>
      </c>
      <c r="Z147" s="12">
        <v>80</v>
      </c>
      <c r="AA147" s="12">
        <v>90</v>
      </c>
      <c r="AD147" s="12">
        <v>3</v>
      </c>
      <c r="AN147" s="8">
        <v>3</v>
      </c>
      <c r="AO147" s="12">
        <f t="shared" si="29"/>
        <v>0.01</v>
      </c>
      <c r="AP147" s="862">
        <f t="shared" si="30"/>
        <v>0.03</v>
      </c>
      <c r="AQ147" s="12">
        <f t="shared" si="31"/>
        <v>0</v>
      </c>
      <c r="AR147" s="12">
        <f t="shared" si="32"/>
        <v>0</v>
      </c>
      <c r="AS147" s="12">
        <f t="shared" si="33"/>
        <v>0.03</v>
      </c>
      <c r="AT147" s="12">
        <f t="shared" si="34"/>
        <v>0</v>
      </c>
      <c r="AU147" s="12">
        <f t="shared" si="35"/>
        <v>0</v>
      </c>
      <c r="AV147" s="12">
        <f t="shared" si="36"/>
        <v>0</v>
      </c>
      <c r="AW147" s="12">
        <f t="shared" si="37"/>
        <v>0</v>
      </c>
      <c r="AX147" s="12">
        <f t="shared" si="38"/>
        <v>0</v>
      </c>
      <c r="AY147" s="12">
        <f t="shared" si="39"/>
        <v>0</v>
      </c>
      <c r="AZ147" s="12">
        <f t="shared" si="40"/>
        <v>0</v>
      </c>
      <c r="BA147" s="12">
        <f t="shared" si="41"/>
        <v>0</v>
      </c>
      <c r="BB147" s="12">
        <f t="shared" si="42"/>
        <v>0</v>
      </c>
      <c r="BC147" s="863">
        <f t="shared" si="43"/>
        <v>0.03</v>
      </c>
    </row>
    <row r="148" spans="24:55" ht="15.75" customHeight="1">
      <c r="X148" s="12" t="s">
        <v>1031</v>
      </c>
      <c r="Y148" s="12" t="s">
        <v>1011</v>
      </c>
      <c r="Z148" s="12">
        <v>80</v>
      </c>
      <c r="AA148" s="12">
        <v>190.5</v>
      </c>
      <c r="AB148" s="12">
        <v>1</v>
      </c>
      <c r="AE148" s="12">
        <v>20</v>
      </c>
      <c r="AF148" s="12">
        <v>15</v>
      </c>
      <c r="AG148" s="12">
        <v>2</v>
      </c>
      <c r="AH148" s="12">
        <v>3</v>
      </c>
      <c r="AL148" s="12">
        <v>6</v>
      </c>
      <c r="AM148" s="12">
        <v>2</v>
      </c>
      <c r="AN148" s="8">
        <v>49</v>
      </c>
      <c r="AO148" s="12">
        <f t="shared" si="29"/>
        <v>0.1105</v>
      </c>
      <c r="AP148" s="862">
        <f t="shared" si="30"/>
        <v>5.4145000000000003</v>
      </c>
      <c r="AQ148" s="12">
        <f t="shared" si="31"/>
        <v>0.1105</v>
      </c>
      <c r="AR148" s="12">
        <f t="shared" si="32"/>
        <v>0</v>
      </c>
      <c r="AS148" s="12">
        <f t="shared" si="33"/>
        <v>0</v>
      </c>
      <c r="AT148" s="12">
        <f t="shared" si="34"/>
        <v>2.21</v>
      </c>
      <c r="AU148" s="12">
        <f t="shared" si="35"/>
        <v>1.6575</v>
      </c>
      <c r="AV148" s="12">
        <f t="shared" si="36"/>
        <v>0.221</v>
      </c>
      <c r="AW148" s="12">
        <f t="shared" si="37"/>
        <v>0.33150000000000002</v>
      </c>
      <c r="AX148" s="12">
        <f t="shared" si="38"/>
        <v>0</v>
      </c>
      <c r="AY148" s="12">
        <f t="shared" si="39"/>
        <v>0</v>
      </c>
      <c r="AZ148" s="12">
        <f t="shared" si="40"/>
        <v>0</v>
      </c>
      <c r="BA148" s="12">
        <f t="shared" si="41"/>
        <v>0.66300000000000003</v>
      </c>
      <c r="BB148" s="12">
        <f t="shared" si="42"/>
        <v>0.221</v>
      </c>
      <c r="BC148" s="863">
        <f t="shared" si="43"/>
        <v>5.4145000000000003</v>
      </c>
    </row>
    <row r="149" spans="24:55" ht="15.75" customHeight="1">
      <c r="X149" s="12" t="s">
        <v>1031</v>
      </c>
      <c r="Y149" s="12" t="s">
        <v>1012</v>
      </c>
      <c r="Z149" s="12">
        <v>80</v>
      </c>
      <c r="AA149" s="12">
        <v>190.5</v>
      </c>
      <c r="AE149" s="12">
        <v>2</v>
      </c>
      <c r="AG149" s="12">
        <v>4</v>
      </c>
      <c r="AN149" s="8">
        <v>6</v>
      </c>
      <c r="AO149" s="12">
        <f t="shared" si="29"/>
        <v>0.1105</v>
      </c>
      <c r="AP149" s="862">
        <f t="shared" si="30"/>
        <v>0.66300000000000003</v>
      </c>
      <c r="AQ149" s="12">
        <f t="shared" si="31"/>
        <v>0</v>
      </c>
      <c r="AR149" s="12">
        <f t="shared" si="32"/>
        <v>0</v>
      </c>
      <c r="AS149" s="12">
        <f t="shared" si="33"/>
        <v>0</v>
      </c>
      <c r="AT149" s="12">
        <f t="shared" si="34"/>
        <v>0.221</v>
      </c>
      <c r="AU149" s="12">
        <f t="shared" si="35"/>
        <v>0</v>
      </c>
      <c r="AV149" s="12">
        <f t="shared" si="36"/>
        <v>0.442</v>
      </c>
      <c r="AW149" s="12">
        <f t="shared" si="37"/>
        <v>0</v>
      </c>
      <c r="AX149" s="12">
        <f t="shared" si="38"/>
        <v>0</v>
      </c>
      <c r="AY149" s="12">
        <f t="shared" si="39"/>
        <v>0</v>
      </c>
      <c r="AZ149" s="12">
        <f t="shared" si="40"/>
        <v>0</v>
      </c>
      <c r="BA149" s="12">
        <f t="shared" si="41"/>
        <v>0</v>
      </c>
      <c r="BB149" s="12">
        <f t="shared" si="42"/>
        <v>0</v>
      </c>
      <c r="BC149" s="863">
        <f t="shared" si="43"/>
        <v>0.66300000000000003</v>
      </c>
    </row>
    <row r="150" spans="24:55" ht="15.75" customHeight="1">
      <c r="X150" s="12" t="s">
        <v>1028</v>
      </c>
      <c r="Y150" s="12" t="s">
        <v>1004</v>
      </c>
      <c r="Z150" s="12">
        <v>90</v>
      </c>
      <c r="AA150" s="12">
        <v>123</v>
      </c>
      <c r="AB150" s="12">
        <v>1</v>
      </c>
      <c r="AC150" s="12">
        <v>1</v>
      </c>
      <c r="AD150" s="12">
        <v>3</v>
      </c>
      <c r="AE150" s="12">
        <v>20</v>
      </c>
      <c r="AF150" s="12">
        <v>12</v>
      </c>
      <c r="AH150" s="12">
        <v>3</v>
      </c>
      <c r="AJ150" s="12">
        <v>2</v>
      </c>
      <c r="AM150" s="12">
        <v>1</v>
      </c>
      <c r="AN150" s="8">
        <v>43</v>
      </c>
      <c r="AO150" s="12">
        <f t="shared" si="29"/>
        <v>3.3000000000000002E-2</v>
      </c>
      <c r="AP150" s="862">
        <f t="shared" si="30"/>
        <v>1.419</v>
      </c>
      <c r="AQ150" s="12">
        <f t="shared" si="31"/>
        <v>3.3000000000000002E-2</v>
      </c>
      <c r="AR150" s="12">
        <f t="shared" si="32"/>
        <v>3.3000000000000002E-2</v>
      </c>
      <c r="AS150" s="12">
        <f t="shared" si="33"/>
        <v>9.9000000000000005E-2</v>
      </c>
      <c r="AT150" s="12">
        <f t="shared" si="34"/>
        <v>0.66</v>
      </c>
      <c r="AU150" s="12">
        <f t="shared" si="35"/>
        <v>0.39600000000000002</v>
      </c>
      <c r="AV150" s="12">
        <f t="shared" si="36"/>
        <v>0</v>
      </c>
      <c r="AW150" s="12">
        <f t="shared" si="37"/>
        <v>9.9000000000000005E-2</v>
      </c>
      <c r="AX150" s="12">
        <f t="shared" si="38"/>
        <v>0</v>
      </c>
      <c r="AY150" s="12">
        <f t="shared" si="39"/>
        <v>6.6000000000000003E-2</v>
      </c>
      <c r="AZ150" s="12">
        <f t="shared" si="40"/>
        <v>0</v>
      </c>
      <c r="BA150" s="12">
        <f t="shared" si="41"/>
        <v>0</v>
      </c>
      <c r="BB150" s="12">
        <f t="shared" si="42"/>
        <v>3.3000000000000002E-2</v>
      </c>
      <c r="BC150" s="863">
        <f t="shared" si="43"/>
        <v>1.419</v>
      </c>
    </row>
    <row r="151" spans="24:55" ht="15.75" customHeight="1">
      <c r="X151" s="12" t="s">
        <v>1028</v>
      </c>
      <c r="Y151" s="12" t="s">
        <v>1018</v>
      </c>
      <c r="Z151" s="12">
        <v>90</v>
      </c>
      <c r="AA151" s="12">
        <v>130</v>
      </c>
      <c r="AM151" s="12">
        <v>2</v>
      </c>
      <c r="AN151" s="8">
        <v>2</v>
      </c>
      <c r="AO151" s="12">
        <f t="shared" si="29"/>
        <v>0.04</v>
      </c>
      <c r="AP151" s="862">
        <f t="shared" si="30"/>
        <v>0.08</v>
      </c>
      <c r="AQ151" s="12">
        <f t="shared" si="31"/>
        <v>0</v>
      </c>
      <c r="AR151" s="12">
        <f t="shared" si="32"/>
        <v>0</v>
      </c>
      <c r="AS151" s="12">
        <f t="shared" si="33"/>
        <v>0</v>
      </c>
      <c r="AT151" s="12">
        <f t="shared" si="34"/>
        <v>0</v>
      </c>
      <c r="AU151" s="12">
        <f t="shared" si="35"/>
        <v>0</v>
      </c>
      <c r="AV151" s="12">
        <f t="shared" si="36"/>
        <v>0</v>
      </c>
      <c r="AW151" s="12">
        <f t="shared" si="37"/>
        <v>0</v>
      </c>
      <c r="AX151" s="12">
        <f t="shared" si="38"/>
        <v>0</v>
      </c>
      <c r="AY151" s="12">
        <f t="shared" si="39"/>
        <v>0</v>
      </c>
      <c r="AZ151" s="12">
        <f t="shared" si="40"/>
        <v>0</v>
      </c>
      <c r="BA151" s="12">
        <f t="shared" si="41"/>
        <v>0</v>
      </c>
      <c r="BB151" s="12">
        <f t="shared" si="42"/>
        <v>0.08</v>
      </c>
      <c r="BC151" s="863">
        <f t="shared" si="43"/>
        <v>0.08</v>
      </c>
    </row>
    <row r="152" spans="24:55" ht="15.75" customHeight="1">
      <c r="X152" s="12" t="s">
        <v>1028</v>
      </c>
      <c r="Y152" s="12" t="s">
        <v>1005</v>
      </c>
      <c r="Z152" s="12">
        <v>90</v>
      </c>
      <c r="AA152" s="12">
        <v>190</v>
      </c>
      <c r="AF152" s="12">
        <v>1</v>
      </c>
      <c r="AH152" s="12">
        <v>8</v>
      </c>
      <c r="AI152" s="12">
        <v>10</v>
      </c>
      <c r="AJ152" s="12">
        <v>1</v>
      </c>
      <c r="AK152" s="12">
        <v>1</v>
      </c>
      <c r="AL152" s="12">
        <v>2</v>
      </c>
      <c r="AM152" s="12">
        <v>4</v>
      </c>
      <c r="AN152" s="8">
        <v>27</v>
      </c>
      <c r="AO152" s="12">
        <f t="shared" si="29"/>
        <v>0.1</v>
      </c>
      <c r="AP152" s="862">
        <f t="shared" si="30"/>
        <v>2.7</v>
      </c>
      <c r="AQ152" s="12">
        <f t="shared" si="31"/>
        <v>0</v>
      </c>
      <c r="AR152" s="12">
        <f t="shared" si="32"/>
        <v>0</v>
      </c>
      <c r="AS152" s="12">
        <f t="shared" si="33"/>
        <v>0</v>
      </c>
      <c r="AT152" s="12">
        <f t="shared" si="34"/>
        <v>0</v>
      </c>
      <c r="AU152" s="12">
        <f t="shared" si="35"/>
        <v>0.1</v>
      </c>
      <c r="AV152" s="12">
        <f t="shared" si="36"/>
        <v>0</v>
      </c>
      <c r="AW152" s="12">
        <f t="shared" si="37"/>
        <v>0.8</v>
      </c>
      <c r="AX152" s="12">
        <f t="shared" si="38"/>
        <v>1</v>
      </c>
      <c r="AY152" s="12">
        <f t="shared" si="39"/>
        <v>0.1</v>
      </c>
      <c r="AZ152" s="12">
        <f t="shared" si="40"/>
        <v>0.1</v>
      </c>
      <c r="BA152" s="12">
        <f t="shared" si="41"/>
        <v>0.2</v>
      </c>
      <c r="BB152" s="12">
        <f t="shared" si="42"/>
        <v>0.4</v>
      </c>
      <c r="BC152" s="863">
        <f t="shared" si="43"/>
        <v>2.7</v>
      </c>
    </row>
    <row r="153" spans="24:55" ht="15.75" customHeight="1">
      <c r="X153" s="12" t="s">
        <v>1028</v>
      </c>
      <c r="Y153" s="12" t="s">
        <v>1034</v>
      </c>
      <c r="Z153" s="12">
        <v>90</v>
      </c>
      <c r="AA153" s="12">
        <v>215</v>
      </c>
      <c r="AF153" s="12">
        <v>1</v>
      </c>
      <c r="AI153" s="12">
        <v>2</v>
      </c>
      <c r="AN153" s="8">
        <v>3</v>
      </c>
      <c r="AO153" s="12">
        <f t="shared" si="29"/>
        <v>0.125</v>
      </c>
      <c r="AP153" s="862">
        <f t="shared" si="30"/>
        <v>0.375</v>
      </c>
      <c r="AQ153" s="12">
        <f t="shared" si="31"/>
        <v>0</v>
      </c>
      <c r="AR153" s="12">
        <f t="shared" si="32"/>
        <v>0</v>
      </c>
      <c r="AS153" s="12">
        <f t="shared" si="33"/>
        <v>0</v>
      </c>
      <c r="AT153" s="12">
        <f t="shared" si="34"/>
        <v>0</v>
      </c>
      <c r="AU153" s="12">
        <f t="shared" si="35"/>
        <v>0.125</v>
      </c>
      <c r="AV153" s="12">
        <f t="shared" si="36"/>
        <v>0</v>
      </c>
      <c r="AW153" s="12">
        <f t="shared" si="37"/>
        <v>0</v>
      </c>
      <c r="AX153" s="12">
        <f t="shared" si="38"/>
        <v>0.25</v>
      </c>
      <c r="AY153" s="12">
        <f t="shared" si="39"/>
        <v>0</v>
      </c>
      <c r="AZ153" s="12">
        <f t="shared" si="40"/>
        <v>0</v>
      </c>
      <c r="BA153" s="12">
        <f t="shared" si="41"/>
        <v>0</v>
      </c>
      <c r="BB153" s="12">
        <f t="shared" si="42"/>
        <v>0</v>
      </c>
      <c r="BC153" s="863">
        <f t="shared" si="43"/>
        <v>0.375</v>
      </c>
    </row>
    <row r="154" spans="24:55" ht="15.75" customHeight="1">
      <c r="X154" s="12" t="s">
        <v>1028</v>
      </c>
      <c r="Y154" s="12" t="s">
        <v>1006</v>
      </c>
      <c r="Z154" s="12">
        <v>90</v>
      </c>
      <c r="AA154" s="12">
        <v>255</v>
      </c>
      <c r="AB154" s="12">
        <v>37</v>
      </c>
      <c r="AC154" s="12">
        <v>37</v>
      </c>
      <c r="AD154" s="12">
        <v>42</v>
      </c>
      <c r="AE154" s="12">
        <v>40</v>
      </c>
      <c r="AF154" s="12">
        <v>28</v>
      </c>
      <c r="AG154" s="12">
        <v>16</v>
      </c>
      <c r="AH154" s="12">
        <v>5</v>
      </c>
      <c r="AI154" s="12">
        <v>5</v>
      </c>
      <c r="AJ154" s="12">
        <v>3</v>
      </c>
      <c r="AK154" s="12">
        <v>15</v>
      </c>
      <c r="AM154" s="12">
        <v>22</v>
      </c>
      <c r="AN154" s="8">
        <v>250</v>
      </c>
      <c r="AO154" s="12">
        <f t="shared" si="29"/>
        <v>0.16500000000000001</v>
      </c>
      <c r="AP154" s="862">
        <f t="shared" si="30"/>
        <v>41.25</v>
      </c>
      <c r="AQ154" s="12">
        <f t="shared" si="31"/>
        <v>6.1050000000000004</v>
      </c>
      <c r="AR154" s="12">
        <f t="shared" si="32"/>
        <v>6.1050000000000004</v>
      </c>
      <c r="AS154" s="12">
        <f t="shared" si="33"/>
        <v>6.9300000000000006</v>
      </c>
      <c r="AT154" s="12">
        <f t="shared" si="34"/>
        <v>6.6000000000000005</v>
      </c>
      <c r="AU154" s="12">
        <f t="shared" si="35"/>
        <v>4.62</v>
      </c>
      <c r="AV154" s="12">
        <f t="shared" si="36"/>
        <v>2.64</v>
      </c>
      <c r="AW154" s="12">
        <f t="shared" si="37"/>
        <v>0.82500000000000007</v>
      </c>
      <c r="AX154" s="12">
        <f t="shared" si="38"/>
        <v>0.82500000000000007</v>
      </c>
      <c r="AY154" s="12">
        <f t="shared" si="39"/>
        <v>0.495</v>
      </c>
      <c r="AZ154" s="12">
        <f t="shared" si="40"/>
        <v>2.4750000000000001</v>
      </c>
      <c r="BA154" s="12">
        <f t="shared" si="41"/>
        <v>0</v>
      </c>
      <c r="BB154" s="12">
        <f t="shared" si="42"/>
        <v>3.6300000000000003</v>
      </c>
      <c r="BC154" s="863">
        <f t="shared" si="43"/>
        <v>41.250000000000007</v>
      </c>
    </row>
    <row r="155" spans="24:55" ht="16.350000000000001" customHeight="1">
      <c r="X155" s="12" t="s">
        <v>1028</v>
      </c>
      <c r="Y155" s="12" t="s">
        <v>1007</v>
      </c>
      <c r="Z155" s="12">
        <v>90</v>
      </c>
      <c r="AA155" s="12">
        <v>320</v>
      </c>
      <c r="AB155" s="12">
        <v>49</v>
      </c>
      <c r="AC155" s="12">
        <v>57</v>
      </c>
      <c r="AD155" s="12">
        <v>108</v>
      </c>
      <c r="AE155" s="12">
        <v>118</v>
      </c>
      <c r="AF155" s="12">
        <v>78</v>
      </c>
      <c r="AG155" s="12">
        <v>96</v>
      </c>
      <c r="AH155" s="12">
        <v>44</v>
      </c>
      <c r="AI155" s="12">
        <v>51</v>
      </c>
      <c r="AJ155" s="12">
        <v>82</v>
      </c>
      <c r="AK155" s="12">
        <v>19</v>
      </c>
      <c r="AL155" s="12">
        <v>8</v>
      </c>
      <c r="AM155" s="12">
        <v>30</v>
      </c>
      <c r="AN155" s="8">
        <v>740</v>
      </c>
      <c r="AO155" s="12">
        <f t="shared" si="29"/>
        <v>0.23</v>
      </c>
      <c r="AP155" s="862">
        <f t="shared" si="30"/>
        <v>170.20000000000002</v>
      </c>
      <c r="AQ155" s="12">
        <f t="shared" si="31"/>
        <v>11.270000000000001</v>
      </c>
      <c r="AR155" s="12">
        <f t="shared" si="32"/>
        <v>13.110000000000001</v>
      </c>
      <c r="AS155" s="12">
        <f t="shared" si="33"/>
        <v>24.84</v>
      </c>
      <c r="AT155" s="12">
        <f t="shared" si="34"/>
        <v>27.14</v>
      </c>
      <c r="AU155" s="12">
        <f t="shared" si="35"/>
        <v>17.940000000000001</v>
      </c>
      <c r="AV155" s="12">
        <f t="shared" si="36"/>
        <v>22.080000000000002</v>
      </c>
      <c r="AW155" s="12">
        <f t="shared" si="37"/>
        <v>10.120000000000001</v>
      </c>
      <c r="AX155" s="12">
        <f t="shared" si="38"/>
        <v>11.73</v>
      </c>
      <c r="AY155" s="12">
        <f t="shared" si="39"/>
        <v>18.86</v>
      </c>
      <c r="AZ155" s="12">
        <f t="shared" si="40"/>
        <v>4.37</v>
      </c>
      <c r="BA155" s="12">
        <f t="shared" si="41"/>
        <v>1.84</v>
      </c>
      <c r="BB155" s="12">
        <f t="shared" si="42"/>
        <v>6.9</v>
      </c>
      <c r="BC155" s="863">
        <f t="shared" si="43"/>
        <v>170.2</v>
      </c>
    </row>
    <row r="156" spans="24:55">
      <c r="X156" s="12" t="s">
        <v>1028</v>
      </c>
      <c r="Y156" s="12" t="s">
        <v>1023</v>
      </c>
      <c r="Z156" s="12">
        <v>90</v>
      </c>
      <c r="AA156" s="12">
        <v>260</v>
      </c>
      <c r="AM156" s="12">
        <v>2</v>
      </c>
      <c r="AN156" s="8">
        <v>2</v>
      </c>
      <c r="AO156" s="12">
        <f t="shared" si="29"/>
        <v>0.17</v>
      </c>
      <c r="AP156" s="862">
        <f t="shared" si="30"/>
        <v>0.34</v>
      </c>
      <c r="AQ156" s="12">
        <f t="shared" si="31"/>
        <v>0</v>
      </c>
      <c r="AR156" s="12">
        <f t="shared" si="32"/>
        <v>0</v>
      </c>
      <c r="AS156" s="12">
        <f t="shared" si="33"/>
        <v>0</v>
      </c>
      <c r="AT156" s="12">
        <f t="shared" si="34"/>
        <v>0</v>
      </c>
      <c r="AU156" s="12">
        <f t="shared" si="35"/>
        <v>0</v>
      </c>
      <c r="AV156" s="12">
        <f t="shared" si="36"/>
        <v>0</v>
      </c>
      <c r="AW156" s="12">
        <f t="shared" si="37"/>
        <v>0</v>
      </c>
      <c r="AX156" s="12">
        <f t="shared" si="38"/>
        <v>0</v>
      </c>
      <c r="AY156" s="12">
        <f t="shared" si="39"/>
        <v>0</v>
      </c>
      <c r="AZ156" s="12">
        <f t="shared" si="40"/>
        <v>0</v>
      </c>
      <c r="BA156" s="12">
        <f t="shared" si="41"/>
        <v>0</v>
      </c>
      <c r="BB156" s="12">
        <f t="shared" si="42"/>
        <v>0.34</v>
      </c>
      <c r="BC156" s="863">
        <f t="shared" si="43"/>
        <v>0.34</v>
      </c>
    </row>
    <row r="157" spans="24:55">
      <c r="X157" s="12" t="s">
        <v>1028</v>
      </c>
      <c r="Y157" s="12" t="s">
        <v>1009</v>
      </c>
      <c r="Z157" s="12">
        <v>90</v>
      </c>
      <c r="AA157" s="12">
        <v>490</v>
      </c>
      <c r="AB157" s="12">
        <v>17</v>
      </c>
      <c r="AC157" s="12">
        <v>6</v>
      </c>
      <c r="AD157" s="12">
        <v>2</v>
      </c>
      <c r="AE157" s="12">
        <v>1</v>
      </c>
      <c r="AF157" s="12">
        <v>2</v>
      </c>
      <c r="AG157" s="12">
        <v>5</v>
      </c>
      <c r="AI157" s="12">
        <v>1</v>
      </c>
      <c r="AK157" s="12">
        <v>1</v>
      </c>
      <c r="AL157" s="12">
        <v>1</v>
      </c>
      <c r="AM157" s="12">
        <v>3</v>
      </c>
      <c r="AN157" s="8">
        <v>39</v>
      </c>
      <c r="AO157" s="12">
        <f t="shared" ref="AO157:AO160" si="48">(AA157-Z157)/1000</f>
        <v>0.4</v>
      </c>
      <c r="AP157" s="862">
        <f t="shared" ref="AP157:AP160" si="49">AN157*AO157</f>
        <v>15.600000000000001</v>
      </c>
      <c r="AQ157" s="12">
        <f t="shared" si="31"/>
        <v>6.8000000000000007</v>
      </c>
      <c r="AR157" s="12">
        <f t="shared" si="32"/>
        <v>2.4000000000000004</v>
      </c>
      <c r="AS157" s="12">
        <f t="shared" si="33"/>
        <v>0.8</v>
      </c>
      <c r="AT157" s="12">
        <f t="shared" si="34"/>
        <v>0.4</v>
      </c>
      <c r="AU157" s="12">
        <f t="shared" si="35"/>
        <v>0.8</v>
      </c>
      <c r="AV157" s="12">
        <f t="shared" si="36"/>
        <v>2</v>
      </c>
      <c r="AW157" s="12">
        <f t="shared" si="37"/>
        <v>0</v>
      </c>
      <c r="AX157" s="12">
        <f t="shared" si="38"/>
        <v>0.4</v>
      </c>
      <c r="AY157" s="12">
        <f t="shared" si="39"/>
        <v>0</v>
      </c>
      <c r="AZ157" s="12">
        <f t="shared" si="40"/>
        <v>0.4</v>
      </c>
      <c r="BA157" s="12">
        <f t="shared" si="41"/>
        <v>0.4</v>
      </c>
      <c r="BB157" s="12">
        <f t="shared" si="42"/>
        <v>1.2000000000000002</v>
      </c>
      <c r="BC157" s="863">
        <f t="shared" si="43"/>
        <v>15.600000000000005</v>
      </c>
    </row>
    <row r="158" spans="24:55">
      <c r="X158" s="12" t="s">
        <v>1028</v>
      </c>
      <c r="Y158" s="12" t="s">
        <v>1010</v>
      </c>
      <c r="Z158" s="12">
        <v>90</v>
      </c>
      <c r="AA158" s="12">
        <v>90</v>
      </c>
      <c r="AB158" s="12">
        <v>11</v>
      </c>
      <c r="AC158" s="12">
        <v>17</v>
      </c>
      <c r="AD158" s="12">
        <v>2</v>
      </c>
      <c r="AE158" s="12">
        <v>4</v>
      </c>
      <c r="AF158" s="12">
        <v>9</v>
      </c>
      <c r="AJ158" s="12">
        <v>1</v>
      </c>
      <c r="AM158" s="12">
        <v>2</v>
      </c>
      <c r="AN158" s="8">
        <v>46</v>
      </c>
      <c r="AO158" s="12">
        <f t="shared" si="48"/>
        <v>0</v>
      </c>
      <c r="AP158" s="862">
        <f t="shared" si="49"/>
        <v>0</v>
      </c>
      <c r="AQ158" s="12">
        <f t="shared" ref="AQ158:AQ160" si="50">$AO158*AB158</f>
        <v>0</v>
      </c>
      <c r="AR158" s="12">
        <f t="shared" ref="AR158:AR160" si="51">$AO158*AC158</f>
        <v>0</v>
      </c>
      <c r="AS158" s="12">
        <f t="shared" ref="AS158:AS160" si="52">$AO158*AD158</f>
        <v>0</v>
      </c>
      <c r="AT158" s="12">
        <f t="shared" ref="AT158:AT160" si="53">$AO158*AE158</f>
        <v>0</v>
      </c>
      <c r="AU158" s="12">
        <f t="shared" ref="AU158:AU160" si="54">$AO158*AF158</f>
        <v>0</v>
      </c>
      <c r="AV158" s="12">
        <f t="shared" ref="AV158:AV160" si="55">$AO158*AG158</f>
        <v>0</v>
      </c>
      <c r="AW158" s="12">
        <f t="shared" ref="AW158:AW160" si="56">$AO158*AH158</f>
        <v>0</v>
      </c>
      <c r="AX158" s="12">
        <f t="shared" ref="AX158:AX160" si="57">$AO158*AI158</f>
        <v>0</v>
      </c>
      <c r="AY158" s="12">
        <f t="shared" ref="AY158:AY160" si="58">$AO158*AJ158</f>
        <v>0</v>
      </c>
      <c r="AZ158" s="12">
        <f t="shared" ref="AZ158:AZ160" si="59">$AO158*AK158</f>
        <v>0</v>
      </c>
      <c r="BA158" s="12">
        <f t="shared" ref="BA158:BA160" si="60">$AO158*AL158</f>
        <v>0</v>
      </c>
      <c r="BB158" s="12">
        <f t="shared" ref="BB158:BB160" si="61">$AO158*AM158</f>
        <v>0</v>
      </c>
      <c r="BC158" s="863">
        <f t="shared" ref="BC158:BC160" si="62">SUM(AQ158:BB158)</f>
        <v>0</v>
      </c>
    </row>
    <row r="159" spans="24:55">
      <c r="X159" s="12" t="s">
        <v>1028</v>
      </c>
      <c r="Y159" s="12" t="s">
        <v>1011</v>
      </c>
      <c r="Z159" s="12">
        <v>90</v>
      </c>
      <c r="AA159" s="12">
        <v>190.5</v>
      </c>
      <c r="AB159" s="12">
        <v>2</v>
      </c>
      <c r="AE159" s="12">
        <v>9</v>
      </c>
      <c r="AF159" s="12">
        <v>8</v>
      </c>
      <c r="AG159" s="12">
        <v>4</v>
      </c>
      <c r="AH159" s="12">
        <v>5</v>
      </c>
      <c r="AI159" s="12">
        <v>7</v>
      </c>
      <c r="AJ159" s="12">
        <v>2</v>
      </c>
      <c r="AK159" s="12">
        <v>16</v>
      </c>
      <c r="AL159" s="12">
        <v>2</v>
      </c>
      <c r="AN159" s="8">
        <v>55</v>
      </c>
      <c r="AO159" s="12">
        <f t="shared" si="48"/>
        <v>0.10050000000000001</v>
      </c>
      <c r="AP159" s="862">
        <f t="shared" si="49"/>
        <v>5.5275000000000007</v>
      </c>
      <c r="AQ159" s="12">
        <f t="shared" si="50"/>
        <v>0.20100000000000001</v>
      </c>
      <c r="AR159" s="12">
        <f t="shared" si="51"/>
        <v>0</v>
      </c>
      <c r="AS159" s="12">
        <f t="shared" si="52"/>
        <v>0</v>
      </c>
      <c r="AT159" s="12">
        <f t="shared" si="53"/>
        <v>0.90450000000000008</v>
      </c>
      <c r="AU159" s="12">
        <f t="shared" si="54"/>
        <v>0.80400000000000005</v>
      </c>
      <c r="AV159" s="12">
        <f t="shared" si="55"/>
        <v>0.40200000000000002</v>
      </c>
      <c r="AW159" s="12">
        <f t="shared" si="56"/>
        <v>0.50250000000000006</v>
      </c>
      <c r="AX159" s="12">
        <f t="shared" si="57"/>
        <v>0.70350000000000001</v>
      </c>
      <c r="AY159" s="12">
        <f t="shared" si="58"/>
        <v>0.20100000000000001</v>
      </c>
      <c r="AZ159" s="12">
        <f t="shared" si="59"/>
        <v>1.6080000000000001</v>
      </c>
      <c r="BA159" s="12">
        <f t="shared" si="60"/>
        <v>0.20100000000000001</v>
      </c>
      <c r="BB159" s="12">
        <f t="shared" si="61"/>
        <v>0</v>
      </c>
      <c r="BC159" s="863">
        <f t="shared" si="62"/>
        <v>5.5274999999999999</v>
      </c>
    </row>
    <row r="160" spans="24:55">
      <c r="X160" s="12" t="s">
        <v>1028</v>
      </c>
      <c r="Y160" s="12" t="s">
        <v>1012</v>
      </c>
      <c r="Z160" s="12">
        <v>90</v>
      </c>
      <c r="AA160" s="12">
        <v>190.5</v>
      </c>
      <c r="AG160" s="12">
        <v>3</v>
      </c>
      <c r="AH160" s="12">
        <v>2</v>
      </c>
      <c r="AN160" s="8">
        <v>5</v>
      </c>
      <c r="AO160" s="12">
        <f t="shared" si="48"/>
        <v>0.10050000000000001</v>
      </c>
      <c r="AP160" s="862">
        <f t="shared" si="49"/>
        <v>0.50250000000000006</v>
      </c>
      <c r="AQ160" s="12">
        <f t="shared" si="50"/>
        <v>0</v>
      </c>
      <c r="AR160" s="12">
        <f t="shared" si="51"/>
        <v>0</v>
      </c>
      <c r="AS160" s="12">
        <f t="shared" si="52"/>
        <v>0</v>
      </c>
      <c r="AT160" s="12">
        <f t="shared" si="53"/>
        <v>0</v>
      </c>
      <c r="AU160" s="12">
        <f t="shared" si="54"/>
        <v>0</v>
      </c>
      <c r="AV160" s="12">
        <f t="shared" si="55"/>
        <v>0.30149999999999999</v>
      </c>
      <c r="AW160" s="12">
        <f t="shared" si="56"/>
        <v>0.20100000000000001</v>
      </c>
      <c r="AX160" s="12">
        <f t="shared" si="57"/>
        <v>0</v>
      </c>
      <c r="AY160" s="12">
        <f t="shared" si="58"/>
        <v>0</v>
      </c>
      <c r="AZ160" s="12">
        <f t="shared" si="59"/>
        <v>0</v>
      </c>
      <c r="BA160" s="12">
        <f t="shared" si="60"/>
        <v>0</v>
      </c>
      <c r="BB160" s="12">
        <f t="shared" si="61"/>
        <v>0</v>
      </c>
      <c r="BC160" s="863">
        <f t="shared" si="62"/>
        <v>0.50249999999999995</v>
      </c>
    </row>
    <row r="161" spans="24:55" ht="15.75" thickBot="1">
      <c r="X161" s="8" t="s">
        <v>996</v>
      </c>
      <c r="Y161" s="8"/>
      <c r="Z161" s="8"/>
      <c r="AA161" s="8"/>
      <c r="AB161" s="864">
        <v>1410</v>
      </c>
      <c r="AC161" s="864">
        <v>1334</v>
      </c>
      <c r="AD161" s="864">
        <v>1494</v>
      </c>
      <c r="AE161" s="864">
        <v>1746</v>
      </c>
      <c r="AF161" s="864">
        <v>1541</v>
      </c>
      <c r="AG161" s="864">
        <v>1129</v>
      </c>
      <c r="AH161" s="864">
        <v>1132</v>
      </c>
      <c r="AI161" s="864">
        <v>1262</v>
      </c>
      <c r="AJ161" s="864">
        <v>1164</v>
      </c>
      <c r="AK161" s="864">
        <v>622</v>
      </c>
      <c r="AL161" s="864">
        <v>547</v>
      </c>
      <c r="AM161" s="864">
        <v>873</v>
      </c>
      <c r="AN161" s="864">
        <v>14254</v>
      </c>
      <c r="AO161" s="864"/>
      <c r="AP161" s="865">
        <f>SUM(AP28:AP160)</f>
        <v>2033.4900000000002</v>
      </c>
      <c r="AQ161" s="865">
        <f t="shared" ref="AQ161:BB161" si="63">SUM(AQ28:AQ160)</f>
        <v>180.054</v>
      </c>
      <c r="AR161" s="865">
        <f t="shared" si="63"/>
        <v>155.49449999999999</v>
      </c>
      <c r="AS161" s="865">
        <f t="shared" si="63"/>
        <v>224.20850000000002</v>
      </c>
      <c r="AT161" s="865">
        <f t="shared" si="63"/>
        <v>235.93000000000006</v>
      </c>
      <c r="AU161" s="865">
        <f t="shared" si="63"/>
        <v>205.62600000000003</v>
      </c>
      <c r="AV161" s="865">
        <f t="shared" si="63"/>
        <v>187.38550000000001</v>
      </c>
      <c r="AW161" s="865">
        <f t="shared" si="63"/>
        <v>193.74949999999998</v>
      </c>
      <c r="AX161" s="865">
        <f t="shared" si="63"/>
        <v>212.90249999999995</v>
      </c>
      <c r="AY161" s="865">
        <f t="shared" si="63"/>
        <v>131.00850000000003</v>
      </c>
      <c r="AZ161" s="865">
        <f t="shared" si="63"/>
        <v>90.738500000000016</v>
      </c>
      <c r="BA161" s="865">
        <f t="shared" si="63"/>
        <v>69.131500000000017</v>
      </c>
      <c r="BB161" s="865">
        <f t="shared" si="63"/>
        <v>147.261</v>
      </c>
      <c r="BC161" s="865">
        <f>SUM(BC28:BC160)</f>
        <v>2033.49</v>
      </c>
    </row>
    <row r="164" spans="24:55">
      <c r="X164" s="626" t="s">
        <v>993</v>
      </c>
      <c r="Y164" s="626"/>
      <c r="Z164" s="626"/>
      <c r="AA164" s="626"/>
      <c r="AB164" s="626" t="s">
        <v>994</v>
      </c>
      <c r="AC164" s="626" t="s">
        <v>995</v>
      </c>
      <c r="AD164" s="626"/>
      <c r="AE164" s="626"/>
      <c r="AF164" s="626"/>
      <c r="AG164" s="626"/>
      <c r="AH164" s="626"/>
      <c r="AI164" s="626"/>
      <c r="AJ164" s="626"/>
      <c r="AK164" s="626"/>
      <c r="AL164" s="626"/>
      <c r="AM164" s="626"/>
      <c r="AN164" s="626"/>
      <c r="AO164" s="626"/>
    </row>
    <row r="165" spans="24:55">
      <c r="X165" s="626"/>
      <c r="Y165" s="626"/>
      <c r="Z165" s="626"/>
      <c r="AA165" s="626"/>
      <c r="AB165" s="962">
        <v>2018</v>
      </c>
      <c r="AC165" s="962"/>
      <c r="AD165" s="962"/>
      <c r="AE165" s="962"/>
      <c r="AF165" s="962"/>
      <c r="AG165" s="962"/>
      <c r="AH165" s="962"/>
      <c r="AI165" s="962"/>
      <c r="AJ165" s="962"/>
      <c r="AK165" s="962"/>
      <c r="AL165" s="962"/>
      <c r="AM165" s="962"/>
      <c r="AN165" s="626" t="s">
        <v>996</v>
      </c>
      <c r="AO165" s="626"/>
    </row>
    <row r="166" spans="24:55" ht="30.75" thickBot="1">
      <c r="X166" s="866" t="s">
        <v>997</v>
      </c>
      <c r="Y166" s="866" t="s">
        <v>998</v>
      </c>
      <c r="Z166" s="866" t="s">
        <v>999</v>
      </c>
      <c r="AA166" s="866" t="s">
        <v>1000</v>
      </c>
      <c r="AB166" s="866">
        <v>1</v>
      </c>
      <c r="AC166" s="866">
        <v>2</v>
      </c>
      <c r="AD166" s="866">
        <v>3</v>
      </c>
      <c r="AE166" s="866">
        <v>4</v>
      </c>
      <c r="AF166" s="866">
        <v>5</v>
      </c>
      <c r="AG166" s="866">
        <v>6</v>
      </c>
      <c r="AH166" s="866">
        <v>7</v>
      </c>
      <c r="AI166" s="866">
        <v>8</v>
      </c>
      <c r="AJ166" s="866">
        <v>9</v>
      </c>
      <c r="AK166" s="866">
        <v>10</v>
      </c>
      <c r="AL166" s="866">
        <v>11</v>
      </c>
      <c r="AM166" s="866">
        <v>12</v>
      </c>
      <c r="AN166" s="866"/>
      <c r="AO166" s="867" t="s">
        <v>1001</v>
      </c>
      <c r="AP166" s="867" t="s">
        <v>1002</v>
      </c>
      <c r="AQ166" s="867" t="s">
        <v>1037</v>
      </c>
      <c r="AR166" s="867" t="s">
        <v>1038</v>
      </c>
      <c r="AS166" s="867" t="s">
        <v>1039</v>
      </c>
      <c r="AT166" s="867" t="s">
        <v>1040</v>
      </c>
      <c r="AU166" s="867" t="s">
        <v>1041</v>
      </c>
      <c r="AV166" s="867" t="s">
        <v>1042</v>
      </c>
      <c r="AW166" s="867" t="s">
        <v>1043</v>
      </c>
      <c r="AX166" s="867" t="s">
        <v>1044</v>
      </c>
      <c r="AY166" s="867" t="s">
        <v>1045</v>
      </c>
      <c r="AZ166" s="867" t="s">
        <v>1046</v>
      </c>
      <c r="BA166" s="867" t="s">
        <v>1047</v>
      </c>
      <c r="BB166" s="867" t="s">
        <v>1048</v>
      </c>
      <c r="BC166" s="868" t="s">
        <v>26</v>
      </c>
    </row>
    <row r="167" spans="24:55">
      <c r="X167" s="12" t="s">
        <v>1003</v>
      </c>
      <c r="Y167" s="12" t="s">
        <v>1004</v>
      </c>
      <c r="Z167" s="12">
        <v>100</v>
      </c>
      <c r="AA167" s="12">
        <v>123</v>
      </c>
      <c r="AB167" s="12">
        <v>26</v>
      </c>
      <c r="AD167" s="12">
        <v>3</v>
      </c>
      <c r="AE167" s="12">
        <v>1</v>
      </c>
      <c r="AF167" s="12">
        <v>1</v>
      </c>
      <c r="AG167" s="12">
        <v>2</v>
      </c>
      <c r="AH167" s="12">
        <v>2</v>
      </c>
      <c r="AI167" s="12">
        <v>9</v>
      </c>
      <c r="AJ167" s="12">
        <v>4</v>
      </c>
      <c r="AK167" s="12">
        <v>15</v>
      </c>
      <c r="AL167" s="12">
        <v>27</v>
      </c>
      <c r="AM167" s="12">
        <v>3</v>
      </c>
      <c r="AN167" s="8">
        <v>93</v>
      </c>
      <c r="AO167" s="12">
        <f>(AA167-Z167)/1000</f>
        <v>2.3E-2</v>
      </c>
      <c r="AP167" s="862">
        <f>AN167*AO167</f>
        <v>2.1389999999999998</v>
      </c>
      <c r="AQ167" s="12">
        <f>$AO167*AB167</f>
        <v>0.59799999999999998</v>
      </c>
      <c r="AR167" s="12">
        <f>$AO167*AC167</f>
        <v>0</v>
      </c>
      <c r="AS167" s="12">
        <f t="shared" ref="AS167" si="64">$AO167*AD167</f>
        <v>6.9000000000000006E-2</v>
      </c>
      <c r="AT167" s="12">
        <f t="shared" ref="AT167" si="65">$AO167*AE167</f>
        <v>2.3E-2</v>
      </c>
      <c r="AU167" s="12">
        <f t="shared" ref="AU167" si="66">$AO167*AF167</f>
        <v>2.3E-2</v>
      </c>
      <c r="AV167" s="12">
        <f t="shared" ref="AV167" si="67">$AO167*AG167</f>
        <v>4.5999999999999999E-2</v>
      </c>
      <c r="AW167" s="12">
        <f t="shared" ref="AW167" si="68">$AO167*AH167</f>
        <v>4.5999999999999999E-2</v>
      </c>
      <c r="AX167" s="12">
        <f t="shared" ref="AX167" si="69">$AO167*AI167</f>
        <v>0.20699999999999999</v>
      </c>
      <c r="AY167" s="12">
        <f t="shared" ref="AY167" si="70">$AO167*AJ167</f>
        <v>9.1999999999999998E-2</v>
      </c>
      <c r="AZ167" s="12">
        <f t="shared" ref="AZ167" si="71">$AO167*AK167</f>
        <v>0.34499999999999997</v>
      </c>
      <c r="BA167" s="12">
        <f t="shared" ref="BA167" si="72">$AO167*AL167</f>
        <v>0.621</v>
      </c>
      <c r="BB167" s="12">
        <f t="shared" ref="BB167" si="73">$AO167*AM167</f>
        <v>6.9000000000000006E-2</v>
      </c>
      <c r="BC167" s="863">
        <f>SUM(AQ167:BB167)</f>
        <v>2.1390000000000002</v>
      </c>
    </row>
    <row r="168" spans="24:55">
      <c r="X168" s="12" t="s">
        <v>1003</v>
      </c>
      <c r="Y168" s="12" t="s">
        <v>1005</v>
      </c>
      <c r="Z168" s="12">
        <v>100</v>
      </c>
      <c r="AA168" s="12">
        <v>190</v>
      </c>
      <c r="AB168" s="12">
        <v>1</v>
      </c>
      <c r="AC168" s="12">
        <v>9</v>
      </c>
      <c r="AD168" s="12">
        <v>1</v>
      </c>
      <c r="AE168" s="12">
        <v>3</v>
      </c>
      <c r="AG168" s="12">
        <v>4</v>
      </c>
      <c r="AI168" s="12">
        <v>8</v>
      </c>
      <c r="AJ168" s="12">
        <v>1</v>
      </c>
      <c r="AK168" s="12">
        <v>6</v>
      </c>
      <c r="AL168" s="12">
        <v>6</v>
      </c>
      <c r="AM168" s="12">
        <v>3</v>
      </c>
      <c r="AN168" s="8">
        <v>42</v>
      </c>
      <c r="AO168" s="12">
        <f t="shared" ref="AO168:AO231" si="74">(AA168-Z168)/1000</f>
        <v>0.09</v>
      </c>
      <c r="AP168" s="862">
        <f t="shared" ref="AP168:AP231" si="75">AN168*AO168</f>
        <v>3.78</v>
      </c>
      <c r="AQ168" s="12">
        <f t="shared" ref="AQ168:AQ231" si="76">$AO168*AB168</f>
        <v>0.09</v>
      </c>
      <c r="AR168" s="12">
        <f t="shared" ref="AR168:AR231" si="77">$AO168*AC168</f>
        <v>0.80999999999999994</v>
      </c>
      <c r="AS168" s="12">
        <f t="shared" ref="AS168:AS231" si="78">$AO168*AD168</f>
        <v>0.09</v>
      </c>
      <c r="AT168" s="12">
        <f t="shared" ref="AT168:AT231" si="79">$AO168*AE168</f>
        <v>0.27</v>
      </c>
      <c r="AU168" s="12">
        <f t="shared" ref="AU168:AU231" si="80">$AO168*AF168</f>
        <v>0</v>
      </c>
      <c r="AV168" s="12">
        <f t="shared" ref="AV168:AV231" si="81">$AO168*AG168</f>
        <v>0.36</v>
      </c>
      <c r="AW168" s="12">
        <f t="shared" ref="AW168:AW231" si="82">$AO168*AH168</f>
        <v>0</v>
      </c>
      <c r="AX168" s="12">
        <f t="shared" ref="AX168:AX231" si="83">$AO168*AI168</f>
        <v>0.72</v>
      </c>
      <c r="AY168" s="12">
        <f t="shared" ref="AY168:AY231" si="84">$AO168*AJ168</f>
        <v>0.09</v>
      </c>
      <c r="AZ168" s="12">
        <f t="shared" ref="AZ168:AZ231" si="85">$AO168*AK168</f>
        <v>0.54</v>
      </c>
      <c r="BA168" s="12">
        <f t="shared" ref="BA168:BA231" si="86">$AO168*AL168</f>
        <v>0.54</v>
      </c>
      <c r="BB168" s="12">
        <f t="shared" ref="BB168:BB231" si="87">$AO168*AM168</f>
        <v>0.27</v>
      </c>
      <c r="BC168" s="863">
        <f t="shared" ref="BC168:BC231" si="88">SUM(AQ168:BB168)</f>
        <v>3.78</v>
      </c>
    </row>
    <row r="169" spans="24:55">
      <c r="X169" s="12" t="s">
        <v>1003</v>
      </c>
      <c r="Y169" s="12" t="s">
        <v>1006</v>
      </c>
      <c r="Z169" s="12">
        <v>100</v>
      </c>
      <c r="AA169" s="12">
        <v>255</v>
      </c>
      <c r="AB169" s="12">
        <v>32</v>
      </c>
      <c r="AC169" s="12">
        <v>16</v>
      </c>
      <c r="AD169" s="12">
        <v>3</v>
      </c>
      <c r="AE169" s="12">
        <v>2</v>
      </c>
      <c r="AF169" s="12">
        <v>2</v>
      </c>
      <c r="AG169" s="12">
        <v>6</v>
      </c>
      <c r="AH169" s="12">
        <v>3</v>
      </c>
      <c r="AI169" s="12">
        <v>32</v>
      </c>
      <c r="AJ169" s="12">
        <v>22</v>
      </c>
      <c r="AK169" s="12">
        <v>27</v>
      </c>
      <c r="AL169" s="12">
        <v>22</v>
      </c>
      <c r="AM169" s="12">
        <v>30</v>
      </c>
      <c r="AN169" s="8">
        <v>197</v>
      </c>
      <c r="AO169" s="12">
        <f t="shared" si="74"/>
        <v>0.155</v>
      </c>
      <c r="AP169" s="862">
        <f t="shared" si="75"/>
        <v>30.535</v>
      </c>
      <c r="AQ169" s="12">
        <f t="shared" si="76"/>
        <v>4.96</v>
      </c>
      <c r="AR169" s="12">
        <f t="shared" si="77"/>
        <v>2.48</v>
      </c>
      <c r="AS169" s="12">
        <f t="shared" si="78"/>
        <v>0.46499999999999997</v>
      </c>
      <c r="AT169" s="12">
        <f t="shared" si="79"/>
        <v>0.31</v>
      </c>
      <c r="AU169" s="12">
        <f t="shared" si="80"/>
        <v>0.31</v>
      </c>
      <c r="AV169" s="12">
        <f t="shared" si="81"/>
        <v>0.92999999999999994</v>
      </c>
      <c r="AW169" s="12">
        <f t="shared" si="82"/>
        <v>0.46499999999999997</v>
      </c>
      <c r="AX169" s="12">
        <f t="shared" si="83"/>
        <v>4.96</v>
      </c>
      <c r="AY169" s="12">
        <f t="shared" si="84"/>
        <v>3.41</v>
      </c>
      <c r="AZ169" s="12">
        <f t="shared" si="85"/>
        <v>4.1849999999999996</v>
      </c>
      <c r="BA169" s="12">
        <f t="shared" si="86"/>
        <v>3.41</v>
      </c>
      <c r="BB169" s="12">
        <f t="shared" si="87"/>
        <v>4.6500000000000004</v>
      </c>
      <c r="BC169" s="863">
        <f t="shared" si="88"/>
        <v>30.534999999999997</v>
      </c>
    </row>
    <row r="170" spans="24:55">
      <c r="X170" s="12" t="s">
        <v>1003</v>
      </c>
      <c r="Y170" s="12" t="s">
        <v>1007</v>
      </c>
      <c r="Z170" s="12">
        <v>100</v>
      </c>
      <c r="AA170" s="12">
        <v>320</v>
      </c>
      <c r="AB170" s="12">
        <v>35</v>
      </c>
      <c r="AC170" s="12">
        <v>16</v>
      </c>
      <c r="AD170" s="12">
        <v>34</v>
      </c>
      <c r="AE170" s="12">
        <v>27</v>
      </c>
      <c r="AF170" s="12">
        <v>15</v>
      </c>
      <c r="AG170" s="12">
        <v>14</v>
      </c>
      <c r="AH170" s="12">
        <v>21</v>
      </c>
      <c r="AI170" s="12">
        <v>33</v>
      </c>
      <c r="AJ170" s="12">
        <v>28</v>
      </c>
      <c r="AK170" s="12">
        <v>13</v>
      </c>
      <c r="AL170" s="12">
        <v>13</v>
      </c>
      <c r="AM170" s="12">
        <v>37</v>
      </c>
      <c r="AN170" s="8">
        <v>286</v>
      </c>
      <c r="AO170" s="12">
        <f t="shared" si="74"/>
        <v>0.22</v>
      </c>
      <c r="AP170" s="862">
        <f t="shared" si="75"/>
        <v>62.92</v>
      </c>
      <c r="AQ170" s="12">
        <f t="shared" si="76"/>
        <v>7.7</v>
      </c>
      <c r="AR170" s="12">
        <f t="shared" si="77"/>
        <v>3.52</v>
      </c>
      <c r="AS170" s="12">
        <f t="shared" si="78"/>
        <v>7.48</v>
      </c>
      <c r="AT170" s="12">
        <f t="shared" si="79"/>
        <v>5.94</v>
      </c>
      <c r="AU170" s="12">
        <f t="shared" si="80"/>
        <v>3.3</v>
      </c>
      <c r="AV170" s="12">
        <f t="shared" si="81"/>
        <v>3.08</v>
      </c>
      <c r="AW170" s="12">
        <f t="shared" si="82"/>
        <v>4.62</v>
      </c>
      <c r="AX170" s="12">
        <f t="shared" si="83"/>
        <v>7.26</v>
      </c>
      <c r="AY170" s="12">
        <f t="shared" si="84"/>
        <v>6.16</v>
      </c>
      <c r="AZ170" s="12">
        <f t="shared" si="85"/>
        <v>2.86</v>
      </c>
      <c r="BA170" s="12">
        <f t="shared" si="86"/>
        <v>2.86</v>
      </c>
      <c r="BB170" s="12">
        <f t="shared" si="87"/>
        <v>8.14</v>
      </c>
      <c r="BC170" s="863">
        <f t="shared" si="88"/>
        <v>62.92</v>
      </c>
    </row>
    <row r="171" spans="24:55">
      <c r="X171" s="12" t="s">
        <v>1003</v>
      </c>
      <c r="Y171" s="12" t="s">
        <v>1009</v>
      </c>
      <c r="Z171" s="12">
        <v>100</v>
      </c>
      <c r="AA171" s="12">
        <v>490</v>
      </c>
      <c r="AB171" s="12">
        <v>3</v>
      </c>
      <c r="AC171" s="12">
        <v>2</v>
      </c>
      <c r="AD171" s="12">
        <v>3</v>
      </c>
      <c r="AH171" s="12">
        <v>3</v>
      </c>
      <c r="AI171" s="12">
        <v>1</v>
      </c>
      <c r="AN171" s="8">
        <v>12</v>
      </c>
      <c r="AO171" s="12">
        <f t="shared" si="74"/>
        <v>0.39</v>
      </c>
      <c r="AP171" s="862">
        <f t="shared" si="75"/>
        <v>4.68</v>
      </c>
      <c r="AQ171" s="12">
        <f t="shared" si="76"/>
        <v>1.17</v>
      </c>
      <c r="AR171" s="12">
        <f t="shared" si="77"/>
        <v>0.78</v>
      </c>
      <c r="AS171" s="12">
        <f t="shared" si="78"/>
        <v>1.17</v>
      </c>
      <c r="AT171" s="12">
        <f t="shared" si="79"/>
        <v>0</v>
      </c>
      <c r="AU171" s="12">
        <f t="shared" si="80"/>
        <v>0</v>
      </c>
      <c r="AV171" s="12">
        <f t="shared" si="81"/>
        <v>0</v>
      </c>
      <c r="AW171" s="12">
        <f t="shared" si="82"/>
        <v>1.17</v>
      </c>
      <c r="AX171" s="12">
        <f t="shared" si="83"/>
        <v>0.39</v>
      </c>
      <c r="AY171" s="12">
        <f t="shared" si="84"/>
        <v>0</v>
      </c>
      <c r="AZ171" s="12">
        <f t="shared" si="85"/>
        <v>0</v>
      </c>
      <c r="BA171" s="12">
        <f t="shared" si="86"/>
        <v>0</v>
      </c>
      <c r="BB171" s="12">
        <f t="shared" si="87"/>
        <v>0</v>
      </c>
      <c r="BC171" s="863">
        <f t="shared" si="88"/>
        <v>4.68</v>
      </c>
    </row>
    <row r="172" spans="24:55">
      <c r="X172" s="12" t="s">
        <v>1003</v>
      </c>
      <c r="Y172" s="12" t="s">
        <v>1010</v>
      </c>
      <c r="Z172" s="12">
        <v>100</v>
      </c>
      <c r="AA172" s="12">
        <v>90</v>
      </c>
      <c r="AB172" s="12">
        <v>1</v>
      </c>
      <c r="AC172" s="12">
        <v>1</v>
      </c>
      <c r="AD172" s="12">
        <v>4</v>
      </c>
      <c r="AE172" s="12">
        <v>1</v>
      </c>
      <c r="AF172" s="12">
        <v>1</v>
      </c>
      <c r="AI172" s="12">
        <v>3</v>
      </c>
      <c r="AK172" s="12">
        <v>3</v>
      </c>
      <c r="AL172" s="12">
        <v>2</v>
      </c>
      <c r="AN172" s="8">
        <v>16</v>
      </c>
      <c r="AO172" s="12">
        <f t="shared" si="74"/>
        <v>-0.01</v>
      </c>
      <c r="AP172" s="862">
        <f t="shared" si="75"/>
        <v>-0.16</v>
      </c>
      <c r="AQ172" s="12">
        <f t="shared" si="76"/>
        <v>-0.01</v>
      </c>
      <c r="AR172" s="12">
        <f t="shared" si="77"/>
        <v>-0.01</v>
      </c>
      <c r="AS172" s="12">
        <f t="shared" si="78"/>
        <v>-0.04</v>
      </c>
      <c r="AT172" s="12">
        <f t="shared" si="79"/>
        <v>-0.01</v>
      </c>
      <c r="AU172" s="12">
        <f t="shared" si="80"/>
        <v>-0.01</v>
      </c>
      <c r="AV172" s="12">
        <f t="shared" si="81"/>
        <v>0</v>
      </c>
      <c r="AW172" s="12">
        <f t="shared" si="82"/>
        <v>0</v>
      </c>
      <c r="AX172" s="12">
        <f t="shared" si="83"/>
        <v>-0.03</v>
      </c>
      <c r="AY172" s="12">
        <f t="shared" si="84"/>
        <v>0</v>
      </c>
      <c r="AZ172" s="12">
        <f t="shared" si="85"/>
        <v>-0.03</v>
      </c>
      <c r="BA172" s="12">
        <f t="shared" si="86"/>
        <v>-0.02</v>
      </c>
      <c r="BB172" s="12">
        <f t="shared" si="87"/>
        <v>0</v>
      </c>
      <c r="BC172" s="863">
        <f t="shared" si="88"/>
        <v>-0.15999999999999998</v>
      </c>
    </row>
    <row r="173" spans="24:55">
      <c r="X173" s="12" t="s">
        <v>1003</v>
      </c>
      <c r="Y173" s="12" t="s">
        <v>1011</v>
      </c>
      <c r="Z173" s="12">
        <v>100</v>
      </c>
      <c r="AA173" s="12">
        <v>190.5</v>
      </c>
      <c r="AB173" s="12">
        <v>12</v>
      </c>
      <c r="AD173" s="12">
        <v>10</v>
      </c>
      <c r="AE173" s="12">
        <v>4</v>
      </c>
      <c r="AF173" s="12">
        <v>2</v>
      </c>
      <c r="AG173" s="12">
        <v>4</v>
      </c>
      <c r="AH173" s="12">
        <v>5</v>
      </c>
      <c r="AI173" s="12">
        <v>3</v>
      </c>
      <c r="AJ173" s="12">
        <v>1</v>
      </c>
      <c r="AL173" s="12">
        <v>1</v>
      </c>
      <c r="AM173" s="12">
        <v>4</v>
      </c>
      <c r="AN173" s="8">
        <v>46</v>
      </c>
      <c r="AO173" s="12">
        <f t="shared" si="74"/>
        <v>9.0499999999999997E-2</v>
      </c>
      <c r="AP173" s="862">
        <f t="shared" si="75"/>
        <v>4.1630000000000003</v>
      </c>
      <c r="AQ173" s="12">
        <f t="shared" si="76"/>
        <v>1.0859999999999999</v>
      </c>
      <c r="AR173" s="12">
        <f t="shared" si="77"/>
        <v>0</v>
      </c>
      <c r="AS173" s="12">
        <f t="shared" si="78"/>
        <v>0.90500000000000003</v>
      </c>
      <c r="AT173" s="12">
        <f t="shared" si="79"/>
        <v>0.36199999999999999</v>
      </c>
      <c r="AU173" s="12">
        <f t="shared" si="80"/>
        <v>0.18099999999999999</v>
      </c>
      <c r="AV173" s="12">
        <f t="shared" si="81"/>
        <v>0.36199999999999999</v>
      </c>
      <c r="AW173" s="12">
        <f t="shared" si="82"/>
        <v>0.45250000000000001</v>
      </c>
      <c r="AX173" s="12">
        <f t="shared" si="83"/>
        <v>0.27149999999999996</v>
      </c>
      <c r="AY173" s="12">
        <f t="shared" si="84"/>
        <v>9.0499999999999997E-2</v>
      </c>
      <c r="AZ173" s="12">
        <f t="shared" si="85"/>
        <v>0</v>
      </c>
      <c r="BA173" s="12">
        <f t="shared" si="86"/>
        <v>9.0499999999999997E-2</v>
      </c>
      <c r="BB173" s="12">
        <f t="shared" si="87"/>
        <v>0.36199999999999999</v>
      </c>
      <c r="BC173" s="863">
        <f t="shared" si="88"/>
        <v>4.1630000000000003</v>
      </c>
    </row>
    <row r="174" spans="24:55">
      <c r="X174" s="12" t="s">
        <v>1003</v>
      </c>
      <c r="Y174" s="12" t="s">
        <v>1012</v>
      </c>
      <c r="Z174" s="12">
        <v>100</v>
      </c>
      <c r="AA174" s="12">
        <v>190.5</v>
      </c>
      <c r="AB174" s="12">
        <v>1</v>
      </c>
      <c r="AC174" s="12">
        <v>4</v>
      </c>
      <c r="AJ174" s="12">
        <v>1</v>
      </c>
      <c r="AK174" s="12">
        <v>5</v>
      </c>
      <c r="AL174" s="12">
        <v>2</v>
      </c>
      <c r="AN174" s="8">
        <v>13</v>
      </c>
      <c r="AO174" s="12">
        <f t="shared" si="74"/>
        <v>9.0499999999999997E-2</v>
      </c>
      <c r="AP174" s="862">
        <f t="shared" si="75"/>
        <v>1.1764999999999999</v>
      </c>
      <c r="AQ174" s="12">
        <f t="shared" si="76"/>
        <v>9.0499999999999997E-2</v>
      </c>
      <c r="AR174" s="12">
        <f t="shared" si="77"/>
        <v>0.36199999999999999</v>
      </c>
      <c r="AS174" s="12">
        <f t="shared" si="78"/>
        <v>0</v>
      </c>
      <c r="AT174" s="12">
        <f t="shared" si="79"/>
        <v>0</v>
      </c>
      <c r="AU174" s="12">
        <f t="shared" si="80"/>
        <v>0</v>
      </c>
      <c r="AV174" s="12">
        <f t="shared" si="81"/>
        <v>0</v>
      </c>
      <c r="AW174" s="12">
        <f t="shared" si="82"/>
        <v>0</v>
      </c>
      <c r="AX174" s="12">
        <f t="shared" si="83"/>
        <v>0</v>
      </c>
      <c r="AY174" s="12">
        <f t="shared" si="84"/>
        <v>9.0499999999999997E-2</v>
      </c>
      <c r="AZ174" s="12">
        <f t="shared" si="85"/>
        <v>0.45250000000000001</v>
      </c>
      <c r="BA174" s="12">
        <f t="shared" si="86"/>
        <v>0.18099999999999999</v>
      </c>
      <c r="BB174" s="12">
        <f t="shared" si="87"/>
        <v>0</v>
      </c>
      <c r="BC174" s="863">
        <f t="shared" si="88"/>
        <v>1.1765000000000001</v>
      </c>
    </row>
    <row r="175" spans="24:55">
      <c r="X175" s="12" t="s">
        <v>1013</v>
      </c>
      <c r="Y175" s="12" t="s">
        <v>1004</v>
      </c>
      <c r="Z175" s="12">
        <v>110</v>
      </c>
      <c r="AA175" s="12">
        <v>123</v>
      </c>
      <c r="AB175" s="12">
        <v>11</v>
      </c>
      <c r="AD175" s="12">
        <v>5</v>
      </c>
      <c r="AE175" s="12">
        <v>1</v>
      </c>
      <c r="AF175" s="12">
        <v>4</v>
      </c>
      <c r="AJ175" s="12">
        <v>1</v>
      </c>
      <c r="AM175" s="12">
        <v>1</v>
      </c>
      <c r="AN175" s="8">
        <v>23</v>
      </c>
      <c r="AO175" s="12">
        <f t="shared" si="74"/>
        <v>1.2999999999999999E-2</v>
      </c>
      <c r="AP175" s="862">
        <f t="shared" si="75"/>
        <v>0.29899999999999999</v>
      </c>
      <c r="AQ175" s="12">
        <f t="shared" si="76"/>
        <v>0.14299999999999999</v>
      </c>
      <c r="AR175" s="12">
        <f t="shared" si="77"/>
        <v>0</v>
      </c>
      <c r="AS175" s="12">
        <f t="shared" si="78"/>
        <v>6.5000000000000002E-2</v>
      </c>
      <c r="AT175" s="12">
        <f t="shared" si="79"/>
        <v>1.2999999999999999E-2</v>
      </c>
      <c r="AU175" s="12">
        <f t="shared" si="80"/>
        <v>5.1999999999999998E-2</v>
      </c>
      <c r="AV175" s="12">
        <f t="shared" si="81"/>
        <v>0</v>
      </c>
      <c r="AW175" s="12">
        <f t="shared" si="82"/>
        <v>0</v>
      </c>
      <c r="AX175" s="12">
        <f t="shared" si="83"/>
        <v>0</v>
      </c>
      <c r="AY175" s="12">
        <f t="shared" si="84"/>
        <v>1.2999999999999999E-2</v>
      </c>
      <c r="AZ175" s="12">
        <f t="shared" si="85"/>
        <v>0</v>
      </c>
      <c r="BA175" s="12">
        <f t="shared" si="86"/>
        <v>0</v>
      </c>
      <c r="BB175" s="12">
        <f t="shared" si="87"/>
        <v>1.2999999999999999E-2</v>
      </c>
      <c r="BC175" s="863">
        <f t="shared" si="88"/>
        <v>0.29900000000000004</v>
      </c>
    </row>
    <row r="176" spans="24:55">
      <c r="X176" s="12" t="s">
        <v>1013</v>
      </c>
      <c r="Y176" s="12" t="s">
        <v>1005</v>
      </c>
      <c r="Z176" s="12">
        <v>110</v>
      </c>
      <c r="AA176" s="12">
        <v>190</v>
      </c>
      <c r="AB176" s="12">
        <v>1</v>
      </c>
      <c r="AC176" s="12">
        <v>8</v>
      </c>
      <c r="AD176" s="12">
        <v>3</v>
      </c>
      <c r="AI176" s="12">
        <v>1</v>
      </c>
      <c r="AN176" s="8">
        <v>13</v>
      </c>
      <c r="AO176" s="12">
        <f t="shared" si="74"/>
        <v>0.08</v>
      </c>
      <c r="AP176" s="862">
        <f t="shared" si="75"/>
        <v>1.04</v>
      </c>
      <c r="AQ176" s="12">
        <f t="shared" si="76"/>
        <v>0.08</v>
      </c>
      <c r="AR176" s="12">
        <f t="shared" si="77"/>
        <v>0.64</v>
      </c>
      <c r="AS176" s="12">
        <f t="shared" si="78"/>
        <v>0.24</v>
      </c>
      <c r="AT176" s="12">
        <f t="shared" si="79"/>
        <v>0</v>
      </c>
      <c r="AU176" s="12">
        <f t="shared" si="80"/>
        <v>0</v>
      </c>
      <c r="AV176" s="12">
        <f t="shared" si="81"/>
        <v>0</v>
      </c>
      <c r="AW176" s="12">
        <f t="shared" si="82"/>
        <v>0</v>
      </c>
      <c r="AX176" s="12">
        <f t="shared" si="83"/>
        <v>0.08</v>
      </c>
      <c r="AY176" s="12">
        <f t="shared" si="84"/>
        <v>0</v>
      </c>
      <c r="AZ176" s="12">
        <f t="shared" si="85"/>
        <v>0</v>
      </c>
      <c r="BA176" s="12">
        <f t="shared" si="86"/>
        <v>0</v>
      </c>
      <c r="BB176" s="12">
        <f t="shared" si="87"/>
        <v>0</v>
      </c>
      <c r="BC176" s="863">
        <f t="shared" si="88"/>
        <v>1.04</v>
      </c>
    </row>
    <row r="177" spans="24:55">
      <c r="X177" s="12" t="s">
        <v>1013</v>
      </c>
      <c r="Y177" s="12" t="s">
        <v>1006</v>
      </c>
      <c r="Z177" s="12">
        <v>110</v>
      </c>
      <c r="AA177" s="12">
        <v>255</v>
      </c>
      <c r="AB177" s="12">
        <v>36</v>
      </c>
      <c r="AC177" s="12">
        <v>9</v>
      </c>
      <c r="AD177" s="12">
        <v>5</v>
      </c>
      <c r="AE177" s="12">
        <v>3</v>
      </c>
      <c r="AF177" s="12">
        <v>1</v>
      </c>
      <c r="AG177" s="12">
        <v>11</v>
      </c>
      <c r="AH177" s="12">
        <v>3</v>
      </c>
      <c r="AI177" s="12">
        <v>6</v>
      </c>
      <c r="AJ177" s="12">
        <v>5</v>
      </c>
      <c r="AK177" s="12">
        <v>4</v>
      </c>
      <c r="AL177" s="12">
        <v>2</v>
      </c>
      <c r="AM177" s="12">
        <v>9</v>
      </c>
      <c r="AN177" s="8">
        <v>94</v>
      </c>
      <c r="AO177" s="12">
        <f t="shared" si="74"/>
        <v>0.14499999999999999</v>
      </c>
      <c r="AP177" s="862">
        <f t="shared" si="75"/>
        <v>13.629999999999999</v>
      </c>
      <c r="AQ177" s="12">
        <f t="shared" si="76"/>
        <v>5.22</v>
      </c>
      <c r="AR177" s="12">
        <f t="shared" si="77"/>
        <v>1.3049999999999999</v>
      </c>
      <c r="AS177" s="12">
        <f t="shared" si="78"/>
        <v>0.72499999999999998</v>
      </c>
      <c r="AT177" s="12">
        <f t="shared" si="79"/>
        <v>0.43499999999999994</v>
      </c>
      <c r="AU177" s="12">
        <f t="shared" si="80"/>
        <v>0.14499999999999999</v>
      </c>
      <c r="AV177" s="12">
        <f t="shared" si="81"/>
        <v>1.595</v>
      </c>
      <c r="AW177" s="12">
        <f t="shared" si="82"/>
        <v>0.43499999999999994</v>
      </c>
      <c r="AX177" s="12">
        <f t="shared" si="83"/>
        <v>0.86999999999999988</v>
      </c>
      <c r="AY177" s="12">
        <f t="shared" si="84"/>
        <v>0.72499999999999998</v>
      </c>
      <c r="AZ177" s="12">
        <f t="shared" si="85"/>
        <v>0.57999999999999996</v>
      </c>
      <c r="BA177" s="12">
        <f t="shared" si="86"/>
        <v>0.28999999999999998</v>
      </c>
      <c r="BB177" s="12">
        <f t="shared" si="87"/>
        <v>1.3049999999999999</v>
      </c>
      <c r="BC177" s="863">
        <f t="shared" si="88"/>
        <v>13.629999999999997</v>
      </c>
    </row>
    <row r="178" spans="24:55">
      <c r="X178" s="12" t="s">
        <v>1013</v>
      </c>
      <c r="Y178" s="12" t="s">
        <v>1007</v>
      </c>
      <c r="Z178" s="12">
        <v>110</v>
      </c>
      <c r="AA178" s="12">
        <v>320</v>
      </c>
      <c r="AB178" s="12">
        <v>37</v>
      </c>
      <c r="AC178" s="12">
        <v>8</v>
      </c>
      <c r="AD178" s="12">
        <v>34</v>
      </c>
      <c r="AE178" s="12">
        <v>26</v>
      </c>
      <c r="AF178" s="12">
        <v>4</v>
      </c>
      <c r="AG178" s="12">
        <v>13</v>
      </c>
      <c r="AH178" s="12">
        <v>24</v>
      </c>
      <c r="AI178" s="12">
        <v>14</v>
      </c>
      <c r="AJ178" s="12">
        <v>7</v>
      </c>
      <c r="AK178" s="12">
        <v>2</v>
      </c>
      <c r="AL178" s="12">
        <v>1</v>
      </c>
      <c r="AM178" s="12">
        <v>15</v>
      </c>
      <c r="AN178" s="8">
        <v>185</v>
      </c>
      <c r="AO178" s="12">
        <f t="shared" si="74"/>
        <v>0.21</v>
      </c>
      <c r="AP178" s="862">
        <f t="shared" si="75"/>
        <v>38.85</v>
      </c>
      <c r="AQ178" s="12">
        <f t="shared" si="76"/>
        <v>7.77</v>
      </c>
      <c r="AR178" s="12">
        <f t="shared" si="77"/>
        <v>1.68</v>
      </c>
      <c r="AS178" s="12">
        <f t="shared" si="78"/>
        <v>7.14</v>
      </c>
      <c r="AT178" s="12">
        <f t="shared" si="79"/>
        <v>5.46</v>
      </c>
      <c r="AU178" s="12">
        <f t="shared" si="80"/>
        <v>0.84</v>
      </c>
      <c r="AV178" s="12">
        <f t="shared" si="81"/>
        <v>2.73</v>
      </c>
      <c r="AW178" s="12">
        <f t="shared" si="82"/>
        <v>5.04</v>
      </c>
      <c r="AX178" s="12">
        <f t="shared" si="83"/>
        <v>2.94</v>
      </c>
      <c r="AY178" s="12">
        <f t="shared" si="84"/>
        <v>1.47</v>
      </c>
      <c r="AZ178" s="12">
        <f t="shared" si="85"/>
        <v>0.42</v>
      </c>
      <c r="BA178" s="12">
        <f t="shared" si="86"/>
        <v>0.21</v>
      </c>
      <c r="BB178" s="12">
        <f t="shared" si="87"/>
        <v>3.15</v>
      </c>
      <c r="BC178" s="863">
        <f t="shared" si="88"/>
        <v>38.85</v>
      </c>
    </row>
    <row r="179" spans="24:55">
      <c r="X179" s="12" t="s">
        <v>1013</v>
      </c>
      <c r="Y179" s="12" t="s">
        <v>1008</v>
      </c>
      <c r="Z179" s="12">
        <v>110</v>
      </c>
      <c r="AA179" s="12">
        <v>285</v>
      </c>
      <c r="AE179" s="12">
        <v>1</v>
      </c>
      <c r="AN179" s="8">
        <v>1</v>
      </c>
      <c r="AO179" s="12">
        <f t="shared" si="74"/>
        <v>0.17499999999999999</v>
      </c>
      <c r="AP179" s="862">
        <f t="shared" si="75"/>
        <v>0.17499999999999999</v>
      </c>
      <c r="AQ179" s="12">
        <f t="shared" si="76"/>
        <v>0</v>
      </c>
      <c r="AR179" s="12">
        <f t="shared" si="77"/>
        <v>0</v>
      </c>
      <c r="AS179" s="12">
        <f t="shared" si="78"/>
        <v>0</v>
      </c>
      <c r="AT179" s="12">
        <f t="shared" si="79"/>
        <v>0.17499999999999999</v>
      </c>
      <c r="AU179" s="12">
        <f t="shared" si="80"/>
        <v>0</v>
      </c>
      <c r="AV179" s="12">
        <f t="shared" si="81"/>
        <v>0</v>
      </c>
      <c r="AW179" s="12">
        <f t="shared" si="82"/>
        <v>0</v>
      </c>
      <c r="AX179" s="12">
        <f t="shared" si="83"/>
        <v>0</v>
      </c>
      <c r="AY179" s="12">
        <f t="shared" si="84"/>
        <v>0</v>
      </c>
      <c r="AZ179" s="12">
        <f t="shared" si="85"/>
        <v>0</v>
      </c>
      <c r="BA179" s="12">
        <f t="shared" si="86"/>
        <v>0</v>
      </c>
      <c r="BB179" s="12">
        <f t="shared" si="87"/>
        <v>0</v>
      </c>
      <c r="BC179" s="863">
        <f t="shared" si="88"/>
        <v>0.17499999999999999</v>
      </c>
    </row>
    <row r="180" spans="24:55">
      <c r="X180" s="12" t="s">
        <v>1013</v>
      </c>
      <c r="Y180" s="12" t="s">
        <v>1009</v>
      </c>
      <c r="Z180" s="12">
        <v>110</v>
      </c>
      <c r="AA180" s="12">
        <v>490</v>
      </c>
      <c r="AB180" s="12">
        <v>2</v>
      </c>
      <c r="AC180" s="12">
        <v>2</v>
      </c>
      <c r="AI180" s="12">
        <v>1</v>
      </c>
      <c r="AJ180" s="12">
        <v>2</v>
      </c>
      <c r="AN180" s="8">
        <v>7</v>
      </c>
      <c r="AO180" s="12">
        <f t="shared" si="74"/>
        <v>0.38</v>
      </c>
      <c r="AP180" s="862">
        <f t="shared" si="75"/>
        <v>2.66</v>
      </c>
      <c r="AQ180" s="12">
        <f t="shared" si="76"/>
        <v>0.76</v>
      </c>
      <c r="AR180" s="12">
        <f t="shared" si="77"/>
        <v>0.76</v>
      </c>
      <c r="AS180" s="12">
        <f t="shared" si="78"/>
        <v>0</v>
      </c>
      <c r="AT180" s="12">
        <f t="shared" si="79"/>
        <v>0</v>
      </c>
      <c r="AU180" s="12">
        <f t="shared" si="80"/>
        <v>0</v>
      </c>
      <c r="AV180" s="12">
        <f t="shared" si="81"/>
        <v>0</v>
      </c>
      <c r="AW180" s="12">
        <f t="shared" si="82"/>
        <v>0</v>
      </c>
      <c r="AX180" s="12">
        <f t="shared" si="83"/>
        <v>0.38</v>
      </c>
      <c r="AY180" s="12">
        <f t="shared" si="84"/>
        <v>0.76</v>
      </c>
      <c r="AZ180" s="12">
        <f t="shared" si="85"/>
        <v>0</v>
      </c>
      <c r="BA180" s="12">
        <f t="shared" si="86"/>
        <v>0</v>
      </c>
      <c r="BB180" s="12">
        <f t="shared" si="87"/>
        <v>0</v>
      </c>
      <c r="BC180" s="863">
        <f t="shared" si="88"/>
        <v>2.66</v>
      </c>
    </row>
    <row r="181" spans="24:55">
      <c r="X181" s="12" t="s">
        <v>1013</v>
      </c>
      <c r="Y181" s="12" t="s">
        <v>1010</v>
      </c>
      <c r="Z181" s="12">
        <v>110</v>
      </c>
      <c r="AA181" s="12">
        <v>90</v>
      </c>
      <c r="AB181" s="12">
        <v>1</v>
      </c>
      <c r="AC181" s="12">
        <v>3</v>
      </c>
      <c r="AD181" s="12">
        <v>1</v>
      </c>
      <c r="AG181" s="12">
        <v>1</v>
      </c>
      <c r="AI181" s="12">
        <v>1</v>
      </c>
      <c r="AN181" s="8">
        <v>7</v>
      </c>
      <c r="AO181" s="12">
        <f t="shared" si="74"/>
        <v>-0.02</v>
      </c>
      <c r="AP181" s="862">
        <f t="shared" si="75"/>
        <v>-0.14000000000000001</v>
      </c>
      <c r="AQ181" s="12">
        <f t="shared" si="76"/>
        <v>-0.02</v>
      </c>
      <c r="AR181" s="12">
        <f t="shared" si="77"/>
        <v>-0.06</v>
      </c>
      <c r="AS181" s="12">
        <f t="shared" si="78"/>
        <v>-0.02</v>
      </c>
      <c r="AT181" s="12">
        <f t="shared" si="79"/>
        <v>0</v>
      </c>
      <c r="AU181" s="12">
        <f t="shared" si="80"/>
        <v>0</v>
      </c>
      <c r="AV181" s="12">
        <f t="shared" si="81"/>
        <v>-0.02</v>
      </c>
      <c r="AW181" s="12">
        <f t="shared" si="82"/>
        <v>0</v>
      </c>
      <c r="AX181" s="12">
        <f t="shared" si="83"/>
        <v>-0.02</v>
      </c>
      <c r="AY181" s="12">
        <f t="shared" si="84"/>
        <v>0</v>
      </c>
      <c r="AZ181" s="12">
        <f t="shared" si="85"/>
        <v>0</v>
      </c>
      <c r="BA181" s="12">
        <f t="shared" si="86"/>
        <v>0</v>
      </c>
      <c r="BB181" s="12">
        <f t="shared" si="87"/>
        <v>0</v>
      </c>
      <c r="BC181" s="863">
        <f t="shared" si="88"/>
        <v>-0.14000000000000001</v>
      </c>
    </row>
    <row r="182" spans="24:55">
      <c r="X182" s="12" t="s">
        <v>1013</v>
      </c>
      <c r="Y182" s="12" t="s">
        <v>1011</v>
      </c>
      <c r="Z182" s="12">
        <v>110</v>
      </c>
      <c r="AA182" s="12">
        <v>190.5</v>
      </c>
      <c r="AB182" s="12">
        <v>5</v>
      </c>
      <c r="AD182" s="12">
        <v>20</v>
      </c>
      <c r="AE182" s="12">
        <v>3</v>
      </c>
      <c r="AF182" s="12">
        <v>1</v>
      </c>
      <c r="AL182" s="12">
        <v>1</v>
      </c>
      <c r="AN182" s="8">
        <v>30</v>
      </c>
      <c r="AO182" s="12">
        <f t="shared" si="74"/>
        <v>8.0500000000000002E-2</v>
      </c>
      <c r="AP182" s="862">
        <f t="shared" si="75"/>
        <v>2.415</v>
      </c>
      <c r="AQ182" s="12">
        <f t="shared" si="76"/>
        <v>0.40250000000000002</v>
      </c>
      <c r="AR182" s="12">
        <f t="shared" si="77"/>
        <v>0</v>
      </c>
      <c r="AS182" s="12">
        <f t="shared" si="78"/>
        <v>1.61</v>
      </c>
      <c r="AT182" s="12">
        <f t="shared" si="79"/>
        <v>0.24149999999999999</v>
      </c>
      <c r="AU182" s="12">
        <f t="shared" si="80"/>
        <v>8.0500000000000002E-2</v>
      </c>
      <c r="AV182" s="12">
        <f t="shared" si="81"/>
        <v>0</v>
      </c>
      <c r="AW182" s="12">
        <f t="shared" si="82"/>
        <v>0</v>
      </c>
      <c r="AX182" s="12">
        <f t="shared" si="83"/>
        <v>0</v>
      </c>
      <c r="AY182" s="12">
        <f t="shared" si="84"/>
        <v>0</v>
      </c>
      <c r="AZ182" s="12">
        <f t="shared" si="85"/>
        <v>0</v>
      </c>
      <c r="BA182" s="12">
        <f t="shared" si="86"/>
        <v>8.0500000000000002E-2</v>
      </c>
      <c r="BB182" s="12">
        <f t="shared" si="87"/>
        <v>0</v>
      </c>
      <c r="BC182" s="863">
        <f t="shared" si="88"/>
        <v>2.4149999999999996</v>
      </c>
    </row>
    <row r="183" spans="24:55">
      <c r="X183" s="12" t="s">
        <v>1013</v>
      </c>
      <c r="Y183" s="12" t="s">
        <v>1012</v>
      </c>
      <c r="Z183" s="12">
        <v>110</v>
      </c>
      <c r="AA183" s="12">
        <v>190.5</v>
      </c>
      <c r="AB183" s="12">
        <v>1</v>
      </c>
      <c r="AC183" s="12">
        <v>5</v>
      </c>
      <c r="AD183" s="12">
        <v>1</v>
      </c>
      <c r="AL183" s="12">
        <v>2</v>
      </c>
      <c r="AN183" s="8">
        <v>9</v>
      </c>
      <c r="AO183" s="12">
        <f t="shared" si="74"/>
        <v>8.0500000000000002E-2</v>
      </c>
      <c r="AP183" s="862">
        <f t="shared" si="75"/>
        <v>0.72450000000000003</v>
      </c>
      <c r="AQ183" s="12">
        <f t="shared" si="76"/>
        <v>8.0500000000000002E-2</v>
      </c>
      <c r="AR183" s="12">
        <f t="shared" si="77"/>
        <v>0.40250000000000002</v>
      </c>
      <c r="AS183" s="12">
        <f t="shared" si="78"/>
        <v>8.0500000000000002E-2</v>
      </c>
      <c r="AT183" s="12">
        <f t="shared" si="79"/>
        <v>0</v>
      </c>
      <c r="AU183" s="12">
        <f t="shared" si="80"/>
        <v>0</v>
      </c>
      <c r="AV183" s="12">
        <f t="shared" si="81"/>
        <v>0</v>
      </c>
      <c r="AW183" s="12">
        <f t="shared" si="82"/>
        <v>0</v>
      </c>
      <c r="AX183" s="12">
        <f t="shared" si="83"/>
        <v>0</v>
      </c>
      <c r="AY183" s="12">
        <f t="shared" si="84"/>
        <v>0</v>
      </c>
      <c r="AZ183" s="12">
        <f t="shared" si="85"/>
        <v>0</v>
      </c>
      <c r="BA183" s="12">
        <f t="shared" si="86"/>
        <v>0.161</v>
      </c>
      <c r="BB183" s="12">
        <f t="shared" si="87"/>
        <v>0</v>
      </c>
      <c r="BC183" s="863">
        <f t="shared" si="88"/>
        <v>0.72450000000000003</v>
      </c>
    </row>
    <row r="184" spans="24:55">
      <c r="X184" s="12" t="s">
        <v>1015</v>
      </c>
      <c r="Y184" s="12" t="s">
        <v>1004</v>
      </c>
      <c r="Z184" s="12">
        <v>120</v>
      </c>
      <c r="AA184" s="12">
        <v>123</v>
      </c>
      <c r="AB184" s="12">
        <v>24</v>
      </c>
      <c r="AC184" s="12">
        <v>4</v>
      </c>
      <c r="AD184" s="12">
        <v>10</v>
      </c>
      <c r="AE184" s="12">
        <v>3</v>
      </c>
      <c r="AF184" s="12">
        <v>4</v>
      </c>
      <c r="AI184" s="12">
        <v>6</v>
      </c>
      <c r="AJ184" s="12">
        <v>4</v>
      </c>
      <c r="AK184" s="12">
        <v>5</v>
      </c>
      <c r="AM184" s="12">
        <v>2</v>
      </c>
      <c r="AN184" s="8">
        <v>62</v>
      </c>
      <c r="AO184" s="12">
        <f t="shared" si="74"/>
        <v>3.0000000000000001E-3</v>
      </c>
      <c r="AP184" s="862">
        <f t="shared" si="75"/>
        <v>0.186</v>
      </c>
      <c r="AQ184" s="12">
        <f t="shared" si="76"/>
        <v>7.2000000000000008E-2</v>
      </c>
      <c r="AR184" s="12">
        <f t="shared" si="77"/>
        <v>1.2E-2</v>
      </c>
      <c r="AS184" s="12">
        <f t="shared" si="78"/>
        <v>0.03</v>
      </c>
      <c r="AT184" s="12">
        <f t="shared" si="79"/>
        <v>9.0000000000000011E-3</v>
      </c>
      <c r="AU184" s="12">
        <f t="shared" si="80"/>
        <v>1.2E-2</v>
      </c>
      <c r="AV184" s="12">
        <f t="shared" si="81"/>
        <v>0</v>
      </c>
      <c r="AW184" s="12">
        <f t="shared" si="82"/>
        <v>0</v>
      </c>
      <c r="AX184" s="12">
        <f t="shared" si="83"/>
        <v>1.8000000000000002E-2</v>
      </c>
      <c r="AY184" s="12">
        <f t="shared" si="84"/>
        <v>1.2E-2</v>
      </c>
      <c r="AZ184" s="12">
        <f t="shared" si="85"/>
        <v>1.4999999999999999E-2</v>
      </c>
      <c r="BA184" s="12">
        <f t="shared" si="86"/>
        <v>0</v>
      </c>
      <c r="BB184" s="12">
        <f t="shared" si="87"/>
        <v>6.0000000000000001E-3</v>
      </c>
      <c r="BC184" s="863">
        <f t="shared" si="88"/>
        <v>0.18600000000000005</v>
      </c>
    </row>
    <row r="185" spans="24:55">
      <c r="X185" s="12" t="s">
        <v>1015</v>
      </c>
      <c r="Y185" s="12" t="s">
        <v>1018</v>
      </c>
      <c r="Z185" s="12">
        <v>120</v>
      </c>
      <c r="AA185" s="12">
        <v>130</v>
      </c>
      <c r="AF185" s="12">
        <v>1</v>
      </c>
      <c r="AG185" s="12">
        <v>1</v>
      </c>
      <c r="AN185" s="8">
        <v>2</v>
      </c>
      <c r="AO185" s="12">
        <f t="shared" si="74"/>
        <v>0.01</v>
      </c>
      <c r="AP185" s="862">
        <f t="shared" si="75"/>
        <v>0.02</v>
      </c>
      <c r="AQ185" s="12">
        <f t="shared" si="76"/>
        <v>0</v>
      </c>
      <c r="AR185" s="12">
        <f t="shared" si="77"/>
        <v>0</v>
      </c>
      <c r="AS185" s="12">
        <f t="shared" si="78"/>
        <v>0</v>
      </c>
      <c r="AT185" s="12">
        <f t="shared" si="79"/>
        <v>0</v>
      </c>
      <c r="AU185" s="12">
        <f t="shared" si="80"/>
        <v>0.01</v>
      </c>
      <c r="AV185" s="12">
        <f t="shared" si="81"/>
        <v>0.01</v>
      </c>
      <c r="AW185" s="12">
        <f t="shared" si="82"/>
        <v>0</v>
      </c>
      <c r="AX185" s="12">
        <f t="shared" si="83"/>
        <v>0</v>
      </c>
      <c r="AY185" s="12">
        <f t="shared" si="84"/>
        <v>0</v>
      </c>
      <c r="AZ185" s="12">
        <f t="shared" si="85"/>
        <v>0</v>
      </c>
      <c r="BA185" s="12">
        <f t="shared" si="86"/>
        <v>0</v>
      </c>
      <c r="BB185" s="12">
        <f t="shared" si="87"/>
        <v>0</v>
      </c>
      <c r="BC185" s="863">
        <f t="shared" si="88"/>
        <v>0.02</v>
      </c>
    </row>
    <row r="186" spans="24:55">
      <c r="X186" s="12" t="s">
        <v>1015</v>
      </c>
      <c r="Y186" s="12" t="s">
        <v>1005</v>
      </c>
      <c r="Z186" s="12">
        <v>120</v>
      </c>
      <c r="AA186" s="12">
        <v>190</v>
      </c>
      <c r="AD186" s="12">
        <v>9</v>
      </c>
      <c r="AE186" s="12">
        <v>3</v>
      </c>
      <c r="AF186" s="12">
        <v>2</v>
      </c>
      <c r="AG186" s="12">
        <v>1</v>
      </c>
      <c r="AH186" s="12">
        <v>1</v>
      </c>
      <c r="AI186" s="12">
        <v>8</v>
      </c>
      <c r="AL186" s="12">
        <v>2</v>
      </c>
      <c r="AM186" s="12">
        <v>1</v>
      </c>
      <c r="AN186" s="8">
        <v>27</v>
      </c>
      <c r="AO186" s="12">
        <f t="shared" si="74"/>
        <v>7.0000000000000007E-2</v>
      </c>
      <c r="AP186" s="862">
        <f t="shared" si="75"/>
        <v>1.8900000000000001</v>
      </c>
      <c r="AQ186" s="12">
        <f t="shared" si="76"/>
        <v>0</v>
      </c>
      <c r="AR186" s="12">
        <f t="shared" si="77"/>
        <v>0</v>
      </c>
      <c r="AS186" s="12">
        <f t="shared" si="78"/>
        <v>0.63000000000000012</v>
      </c>
      <c r="AT186" s="12">
        <f t="shared" si="79"/>
        <v>0.21000000000000002</v>
      </c>
      <c r="AU186" s="12">
        <f t="shared" si="80"/>
        <v>0.14000000000000001</v>
      </c>
      <c r="AV186" s="12">
        <f t="shared" si="81"/>
        <v>7.0000000000000007E-2</v>
      </c>
      <c r="AW186" s="12">
        <f t="shared" si="82"/>
        <v>7.0000000000000007E-2</v>
      </c>
      <c r="AX186" s="12">
        <f t="shared" si="83"/>
        <v>0.56000000000000005</v>
      </c>
      <c r="AY186" s="12">
        <f t="shared" si="84"/>
        <v>0</v>
      </c>
      <c r="AZ186" s="12">
        <f t="shared" si="85"/>
        <v>0</v>
      </c>
      <c r="BA186" s="12">
        <f t="shared" si="86"/>
        <v>0.14000000000000001</v>
      </c>
      <c r="BB186" s="12">
        <f t="shared" si="87"/>
        <v>7.0000000000000007E-2</v>
      </c>
      <c r="BC186" s="863">
        <f t="shared" si="88"/>
        <v>1.8900000000000003</v>
      </c>
    </row>
    <row r="187" spans="24:55">
      <c r="X187" s="12" t="s">
        <v>1015</v>
      </c>
      <c r="Y187" s="12" t="s">
        <v>1006</v>
      </c>
      <c r="Z187" s="12">
        <v>120</v>
      </c>
      <c r="AA187" s="12">
        <v>255</v>
      </c>
      <c r="AB187" s="12">
        <v>73</v>
      </c>
      <c r="AC187" s="12">
        <v>24</v>
      </c>
      <c r="AD187" s="12">
        <v>9</v>
      </c>
      <c r="AE187" s="12">
        <v>21</v>
      </c>
      <c r="AF187" s="12">
        <v>5</v>
      </c>
      <c r="AG187" s="12">
        <v>12</v>
      </c>
      <c r="AH187" s="12">
        <v>8</v>
      </c>
      <c r="AI187" s="12">
        <v>25</v>
      </c>
      <c r="AJ187" s="12">
        <v>29</v>
      </c>
      <c r="AK187" s="12">
        <v>9</v>
      </c>
      <c r="AL187" s="12">
        <v>5</v>
      </c>
      <c r="AM187" s="12">
        <v>32</v>
      </c>
      <c r="AN187" s="8">
        <v>252</v>
      </c>
      <c r="AO187" s="12">
        <f t="shared" si="74"/>
        <v>0.13500000000000001</v>
      </c>
      <c r="AP187" s="862">
        <f t="shared" si="75"/>
        <v>34.020000000000003</v>
      </c>
      <c r="AQ187" s="12">
        <f t="shared" si="76"/>
        <v>9.8550000000000004</v>
      </c>
      <c r="AR187" s="12">
        <f t="shared" si="77"/>
        <v>3.24</v>
      </c>
      <c r="AS187" s="12">
        <f t="shared" si="78"/>
        <v>1.2150000000000001</v>
      </c>
      <c r="AT187" s="12">
        <f t="shared" si="79"/>
        <v>2.835</v>
      </c>
      <c r="AU187" s="12">
        <f t="shared" si="80"/>
        <v>0.67500000000000004</v>
      </c>
      <c r="AV187" s="12">
        <f t="shared" si="81"/>
        <v>1.62</v>
      </c>
      <c r="AW187" s="12">
        <f t="shared" si="82"/>
        <v>1.08</v>
      </c>
      <c r="AX187" s="12">
        <f t="shared" si="83"/>
        <v>3.375</v>
      </c>
      <c r="AY187" s="12">
        <f t="shared" si="84"/>
        <v>3.915</v>
      </c>
      <c r="AZ187" s="12">
        <f t="shared" si="85"/>
        <v>1.2150000000000001</v>
      </c>
      <c r="BA187" s="12">
        <f t="shared" si="86"/>
        <v>0.67500000000000004</v>
      </c>
      <c r="BB187" s="12">
        <f t="shared" si="87"/>
        <v>4.32</v>
      </c>
      <c r="BC187" s="863">
        <f t="shared" si="88"/>
        <v>34.020000000000003</v>
      </c>
    </row>
    <row r="188" spans="24:55">
      <c r="X188" s="12" t="s">
        <v>1015</v>
      </c>
      <c r="Y188" s="12" t="s">
        <v>1007</v>
      </c>
      <c r="Z188" s="12">
        <v>120</v>
      </c>
      <c r="AA188" s="12">
        <v>320</v>
      </c>
      <c r="AB188" s="12">
        <v>93</v>
      </c>
      <c r="AC188" s="12">
        <v>45</v>
      </c>
      <c r="AD188" s="12">
        <v>58</v>
      </c>
      <c r="AE188" s="12">
        <v>36</v>
      </c>
      <c r="AF188" s="12">
        <v>15</v>
      </c>
      <c r="AG188" s="12">
        <v>26</v>
      </c>
      <c r="AH188" s="12">
        <v>13</v>
      </c>
      <c r="AI188" s="12">
        <v>50</v>
      </c>
      <c r="AJ188" s="12">
        <v>44</v>
      </c>
      <c r="AK188" s="12">
        <v>16</v>
      </c>
      <c r="AL188" s="12">
        <v>7</v>
      </c>
      <c r="AM188" s="12">
        <v>36</v>
      </c>
      <c r="AN188" s="8">
        <v>439</v>
      </c>
      <c r="AO188" s="12">
        <f t="shared" si="74"/>
        <v>0.2</v>
      </c>
      <c r="AP188" s="862">
        <f t="shared" si="75"/>
        <v>87.800000000000011</v>
      </c>
      <c r="AQ188" s="12">
        <f t="shared" si="76"/>
        <v>18.600000000000001</v>
      </c>
      <c r="AR188" s="12">
        <f t="shared" si="77"/>
        <v>9</v>
      </c>
      <c r="AS188" s="12">
        <f t="shared" si="78"/>
        <v>11.600000000000001</v>
      </c>
      <c r="AT188" s="12">
        <f t="shared" si="79"/>
        <v>7.2</v>
      </c>
      <c r="AU188" s="12">
        <f t="shared" si="80"/>
        <v>3</v>
      </c>
      <c r="AV188" s="12">
        <f t="shared" si="81"/>
        <v>5.2</v>
      </c>
      <c r="AW188" s="12">
        <f t="shared" si="82"/>
        <v>2.6</v>
      </c>
      <c r="AX188" s="12">
        <f t="shared" si="83"/>
        <v>10</v>
      </c>
      <c r="AY188" s="12">
        <f t="shared" si="84"/>
        <v>8.8000000000000007</v>
      </c>
      <c r="AZ188" s="12">
        <f t="shared" si="85"/>
        <v>3.2</v>
      </c>
      <c r="BA188" s="12">
        <f t="shared" si="86"/>
        <v>1.4000000000000001</v>
      </c>
      <c r="BB188" s="12">
        <f t="shared" si="87"/>
        <v>7.2</v>
      </c>
      <c r="BC188" s="863">
        <f t="shared" si="88"/>
        <v>87.800000000000026</v>
      </c>
    </row>
    <row r="189" spans="24:55">
      <c r="X189" s="12" t="s">
        <v>1015</v>
      </c>
      <c r="Y189" s="12" t="s">
        <v>1008</v>
      </c>
      <c r="Z189" s="12">
        <v>120</v>
      </c>
      <c r="AA189" s="12">
        <v>285</v>
      </c>
      <c r="AD189" s="12">
        <v>1</v>
      </c>
      <c r="AN189" s="8">
        <v>1</v>
      </c>
      <c r="AO189" s="12">
        <f t="shared" si="74"/>
        <v>0.16500000000000001</v>
      </c>
      <c r="AP189" s="862">
        <f t="shared" si="75"/>
        <v>0.16500000000000001</v>
      </c>
      <c r="AQ189" s="12">
        <f t="shared" si="76"/>
        <v>0</v>
      </c>
      <c r="AR189" s="12">
        <f t="shared" si="77"/>
        <v>0</v>
      </c>
      <c r="AS189" s="12">
        <f t="shared" si="78"/>
        <v>0.16500000000000001</v>
      </c>
      <c r="AT189" s="12">
        <f t="shared" si="79"/>
        <v>0</v>
      </c>
      <c r="AU189" s="12">
        <f t="shared" si="80"/>
        <v>0</v>
      </c>
      <c r="AV189" s="12">
        <f t="shared" si="81"/>
        <v>0</v>
      </c>
      <c r="AW189" s="12">
        <f t="shared" si="82"/>
        <v>0</v>
      </c>
      <c r="AX189" s="12">
        <f t="shared" si="83"/>
        <v>0</v>
      </c>
      <c r="AY189" s="12">
        <f t="shared" si="84"/>
        <v>0</v>
      </c>
      <c r="AZ189" s="12">
        <f t="shared" si="85"/>
        <v>0</v>
      </c>
      <c r="BA189" s="12">
        <f t="shared" si="86"/>
        <v>0</v>
      </c>
      <c r="BB189" s="12">
        <f t="shared" si="87"/>
        <v>0</v>
      </c>
      <c r="BC189" s="863">
        <f t="shared" si="88"/>
        <v>0.16500000000000001</v>
      </c>
    </row>
    <row r="190" spans="24:55">
      <c r="X190" s="12" t="s">
        <v>1015</v>
      </c>
      <c r="Y190" s="12" t="s">
        <v>1009</v>
      </c>
      <c r="Z190" s="12">
        <v>120</v>
      </c>
      <c r="AA190" s="12">
        <v>490</v>
      </c>
      <c r="AB190" s="12">
        <v>19</v>
      </c>
      <c r="AC190" s="12">
        <v>7</v>
      </c>
      <c r="AD190" s="12">
        <v>12</v>
      </c>
      <c r="AH190" s="12">
        <v>4</v>
      </c>
      <c r="AI190" s="12">
        <v>7</v>
      </c>
      <c r="AJ190" s="12">
        <v>1</v>
      </c>
      <c r="AK190" s="12">
        <v>2</v>
      </c>
      <c r="AM190" s="12">
        <v>1</v>
      </c>
      <c r="AN190" s="8">
        <v>53</v>
      </c>
      <c r="AO190" s="12">
        <f t="shared" si="74"/>
        <v>0.37</v>
      </c>
      <c r="AP190" s="862">
        <f t="shared" si="75"/>
        <v>19.61</v>
      </c>
      <c r="AQ190" s="12">
        <f t="shared" si="76"/>
        <v>7.03</v>
      </c>
      <c r="AR190" s="12">
        <f t="shared" si="77"/>
        <v>2.59</v>
      </c>
      <c r="AS190" s="12">
        <f t="shared" si="78"/>
        <v>4.4399999999999995</v>
      </c>
      <c r="AT190" s="12">
        <f t="shared" si="79"/>
        <v>0</v>
      </c>
      <c r="AU190" s="12">
        <f t="shared" si="80"/>
        <v>0</v>
      </c>
      <c r="AV190" s="12">
        <f t="shared" si="81"/>
        <v>0</v>
      </c>
      <c r="AW190" s="12">
        <f t="shared" si="82"/>
        <v>1.48</v>
      </c>
      <c r="AX190" s="12">
        <f t="shared" si="83"/>
        <v>2.59</v>
      </c>
      <c r="AY190" s="12">
        <f t="shared" si="84"/>
        <v>0.37</v>
      </c>
      <c r="AZ190" s="12">
        <f t="shared" si="85"/>
        <v>0.74</v>
      </c>
      <c r="BA190" s="12">
        <f t="shared" si="86"/>
        <v>0</v>
      </c>
      <c r="BB190" s="12">
        <f t="shared" si="87"/>
        <v>0.37</v>
      </c>
      <c r="BC190" s="863">
        <f t="shared" si="88"/>
        <v>19.610000000000003</v>
      </c>
    </row>
    <row r="191" spans="24:55">
      <c r="X191" s="12" t="s">
        <v>1015</v>
      </c>
      <c r="Y191" s="12" t="s">
        <v>1053</v>
      </c>
      <c r="Z191" s="12">
        <v>120</v>
      </c>
      <c r="AA191" s="12">
        <v>40</v>
      </c>
      <c r="AD191" s="12">
        <v>1</v>
      </c>
      <c r="AN191" s="8">
        <v>1</v>
      </c>
      <c r="AO191" s="12">
        <f t="shared" si="74"/>
        <v>-0.08</v>
      </c>
      <c r="AP191" s="862">
        <f t="shared" si="75"/>
        <v>-0.08</v>
      </c>
      <c r="AQ191" s="12">
        <f t="shared" si="76"/>
        <v>0</v>
      </c>
      <c r="AR191" s="12">
        <f t="shared" si="77"/>
        <v>0</v>
      </c>
      <c r="AS191" s="12">
        <f t="shared" si="78"/>
        <v>-0.08</v>
      </c>
      <c r="AT191" s="12">
        <f t="shared" si="79"/>
        <v>0</v>
      </c>
      <c r="AU191" s="12">
        <f t="shared" si="80"/>
        <v>0</v>
      </c>
      <c r="AV191" s="12">
        <f t="shared" si="81"/>
        <v>0</v>
      </c>
      <c r="AW191" s="12">
        <f t="shared" si="82"/>
        <v>0</v>
      </c>
      <c r="AX191" s="12">
        <f t="shared" si="83"/>
        <v>0</v>
      </c>
      <c r="AY191" s="12">
        <f t="shared" si="84"/>
        <v>0</v>
      </c>
      <c r="AZ191" s="12">
        <f t="shared" si="85"/>
        <v>0</v>
      </c>
      <c r="BA191" s="12">
        <f t="shared" si="86"/>
        <v>0</v>
      </c>
      <c r="BB191" s="12">
        <f t="shared" si="87"/>
        <v>0</v>
      </c>
      <c r="BC191" s="863">
        <f t="shared" si="88"/>
        <v>-0.08</v>
      </c>
    </row>
    <row r="192" spans="24:55">
      <c r="X192" s="12" t="s">
        <v>1015</v>
      </c>
      <c r="Y192" s="12" t="s">
        <v>1010</v>
      </c>
      <c r="Z192" s="12">
        <v>120</v>
      </c>
      <c r="AA192" s="12">
        <v>90</v>
      </c>
      <c r="AB192" s="12">
        <v>7</v>
      </c>
      <c r="AD192" s="12">
        <v>3</v>
      </c>
      <c r="AE192" s="12">
        <v>1</v>
      </c>
      <c r="AG192" s="12">
        <v>2</v>
      </c>
      <c r="AI192" s="12">
        <v>4</v>
      </c>
      <c r="AJ192" s="12">
        <v>1</v>
      </c>
      <c r="AK192" s="12">
        <v>1</v>
      </c>
      <c r="AN192" s="8">
        <v>19</v>
      </c>
      <c r="AO192" s="12">
        <f t="shared" si="74"/>
        <v>-0.03</v>
      </c>
      <c r="AP192" s="862">
        <f t="shared" si="75"/>
        <v>-0.56999999999999995</v>
      </c>
      <c r="AQ192" s="12">
        <f t="shared" si="76"/>
        <v>-0.21</v>
      </c>
      <c r="AR192" s="12">
        <f t="shared" si="77"/>
        <v>0</v>
      </c>
      <c r="AS192" s="12">
        <f t="shared" si="78"/>
        <v>-0.09</v>
      </c>
      <c r="AT192" s="12">
        <f t="shared" si="79"/>
        <v>-0.03</v>
      </c>
      <c r="AU192" s="12">
        <f t="shared" si="80"/>
        <v>0</v>
      </c>
      <c r="AV192" s="12">
        <f t="shared" si="81"/>
        <v>-0.06</v>
      </c>
      <c r="AW192" s="12">
        <f t="shared" si="82"/>
        <v>0</v>
      </c>
      <c r="AX192" s="12">
        <f t="shared" si="83"/>
        <v>-0.12</v>
      </c>
      <c r="AY192" s="12">
        <f t="shared" si="84"/>
        <v>-0.03</v>
      </c>
      <c r="AZ192" s="12">
        <f t="shared" si="85"/>
        <v>-0.03</v>
      </c>
      <c r="BA192" s="12">
        <f t="shared" si="86"/>
        <v>0</v>
      </c>
      <c r="BB192" s="12">
        <f t="shared" si="87"/>
        <v>0</v>
      </c>
      <c r="BC192" s="863">
        <f t="shared" si="88"/>
        <v>-0.57000000000000006</v>
      </c>
    </row>
    <row r="193" spans="24:55">
      <c r="X193" s="12" t="s">
        <v>1015</v>
      </c>
      <c r="Y193" s="12" t="s">
        <v>1031</v>
      </c>
      <c r="Z193" s="12">
        <v>120</v>
      </c>
      <c r="AA193" s="12">
        <v>80</v>
      </c>
      <c r="AL193" s="12">
        <v>1</v>
      </c>
      <c r="AN193" s="8">
        <v>1</v>
      </c>
      <c r="AO193" s="12">
        <f t="shared" si="74"/>
        <v>-0.04</v>
      </c>
      <c r="AP193" s="862">
        <f t="shared" si="75"/>
        <v>-0.04</v>
      </c>
      <c r="AQ193" s="12">
        <f t="shared" si="76"/>
        <v>0</v>
      </c>
      <c r="AR193" s="12">
        <f t="shared" si="77"/>
        <v>0</v>
      </c>
      <c r="AS193" s="12">
        <f t="shared" si="78"/>
        <v>0</v>
      </c>
      <c r="AT193" s="12">
        <f t="shared" si="79"/>
        <v>0</v>
      </c>
      <c r="AU193" s="12">
        <f t="shared" si="80"/>
        <v>0</v>
      </c>
      <c r="AV193" s="12">
        <f t="shared" si="81"/>
        <v>0</v>
      </c>
      <c r="AW193" s="12">
        <f t="shared" si="82"/>
        <v>0</v>
      </c>
      <c r="AX193" s="12">
        <f t="shared" si="83"/>
        <v>0</v>
      </c>
      <c r="AY193" s="12">
        <f t="shared" si="84"/>
        <v>0</v>
      </c>
      <c r="AZ193" s="12">
        <f t="shared" si="85"/>
        <v>0</v>
      </c>
      <c r="BA193" s="12">
        <f t="shared" si="86"/>
        <v>-0.04</v>
      </c>
      <c r="BB193" s="12">
        <f t="shared" si="87"/>
        <v>0</v>
      </c>
      <c r="BC193" s="863">
        <f t="shared" si="88"/>
        <v>-0.04</v>
      </c>
    </row>
    <row r="194" spans="24:55">
      <c r="X194" s="12" t="s">
        <v>1015</v>
      </c>
      <c r="Y194" s="12" t="s">
        <v>1011</v>
      </c>
      <c r="Z194" s="12">
        <v>120</v>
      </c>
      <c r="AA194" s="12">
        <v>190.5</v>
      </c>
      <c r="AB194" s="12">
        <v>8</v>
      </c>
      <c r="AC194" s="12">
        <v>1</v>
      </c>
      <c r="AD194" s="12">
        <v>19</v>
      </c>
      <c r="AE194" s="12">
        <v>3</v>
      </c>
      <c r="AF194" s="12">
        <v>4</v>
      </c>
      <c r="AG194" s="12">
        <v>4</v>
      </c>
      <c r="AH194" s="12">
        <v>1</v>
      </c>
      <c r="AJ194" s="12">
        <v>1</v>
      </c>
      <c r="AL194" s="12">
        <v>2</v>
      </c>
      <c r="AN194" s="8">
        <v>43</v>
      </c>
      <c r="AO194" s="12">
        <f t="shared" si="74"/>
        <v>7.0499999999999993E-2</v>
      </c>
      <c r="AP194" s="862">
        <f t="shared" si="75"/>
        <v>3.0314999999999999</v>
      </c>
      <c r="AQ194" s="12">
        <f t="shared" si="76"/>
        <v>0.56399999999999995</v>
      </c>
      <c r="AR194" s="12">
        <f t="shared" si="77"/>
        <v>7.0499999999999993E-2</v>
      </c>
      <c r="AS194" s="12">
        <f t="shared" si="78"/>
        <v>1.3394999999999999</v>
      </c>
      <c r="AT194" s="12">
        <f t="shared" si="79"/>
        <v>0.21149999999999997</v>
      </c>
      <c r="AU194" s="12">
        <f t="shared" si="80"/>
        <v>0.28199999999999997</v>
      </c>
      <c r="AV194" s="12">
        <f t="shared" si="81"/>
        <v>0.28199999999999997</v>
      </c>
      <c r="AW194" s="12">
        <f t="shared" si="82"/>
        <v>7.0499999999999993E-2</v>
      </c>
      <c r="AX194" s="12">
        <f t="shared" si="83"/>
        <v>0</v>
      </c>
      <c r="AY194" s="12">
        <f t="shared" si="84"/>
        <v>7.0499999999999993E-2</v>
      </c>
      <c r="AZ194" s="12">
        <f t="shared" si="85"/>
        <v>0</v>
      </c>
      <c r="BA194" s="12">
        <f t="shared" si="86"/>
        <v>0.14099999999999999</v>
      </c>
      <c r="BB194" s="12">
        <f t="shared" si="87"/>
        <v>0</v>
      </c>
      <c r="BC194" s="863">
        <f t="shared" si="88"/>
        <v>3.0314999999999999</v>
      </c>
    </row>
    <row r="195" spans="24:55">
      <c r="X195" s="12" t="s">
        <v>1015</v>
      </c>
      <c r="Y195" s="12" t="s">
        <v>1012</v>
      </c>
      <c r="Z195" s="12">
        <v>120</v>
      </c>
      <c r="AA195" s="12">
        <v>190.5</v>
      </c>
      <c r="AB195" s="12">
        <v>6</v>
      </c>
      <c r="AH195" s="12">
        <v>1</v>
      </c>
      <c r="AI195" s="12">
        <v>1</v>
      </c>
      <c r="AK195" s="12">
        <v>1</v>
      </c>
      <c r="AL195" s="12">
        <v>1</v>
      </c>
      <c r="AN195" s="8">
        <v>10</v>
      </c>
      <c r="AO195" s="12">
        <f t="shared" si="74"/>
        <v>7.0499999999999993E-2</v>
      </c>
      <c r="AP195" s="862">
        <f t="shared" si="75"/>
        <v>0.70499999999999996</v>
      </c>
      <c r="AQ195" s="12">
        <f t="shared" si="76"/>
        <v>0.42299999999999993</v>
      </c>
      <c r="AR195" s="12">
        <f t="shared" si="77"/>
        <v>0</v>
      </c>
      <c r="AS195" s="12">
        <f t="shared" si="78"/>
        <v>0</v>
      </c>
      <c r="AT195" s="12">
        <f t="shared" si="79"/>
        <v>0</v>
      </c>
      <c r="AU195" s="12">
        <f t="shared" si="80"/>
        <v>0</v>
      </c>
      <c r="AV195" s="12">
        <f t="shared" si="81"/>
        <v>0</v>
      </c>
      <c r="AW195" s="12">
        <f t="shared" si="82"/>
        <v>7.0499999999999993E-2</v>
      </c>
      <c r="AX195" s="12">
        <f t="shared" si="83"/>
        <v>7.0499999999999993E-2</v>
      </c>
      <c r="AY195" s="12">
        <f t="shared" si="84"/>
        <v>0</v>
      </c>
      <c r="AZ195" s="12">
        <f t="shared" si="85"/>
        <v>7.0499999999999993E-2</v>
      </c>
      <c r="BA195" s="12">
        <f t="shared" si="86"/>
        <v>7.0499999999999993E-2</v>
      </c>
      <c r="BB195" s="12">
        <f t="shared" si="87"/>
        <v>0</v>
      </c>
      <c r="BC195" s="863">
        <f t="shared" si="88"/>
        <v>0.70499999999999996</v>
      </c>
    </row>
    <row r="196" spans="24:55">
      <c r="X196" s="12" t="s">
        <v>1017</v>
      </c>
      <c r="Y196" s="12" t="s">
        <v>1004</v>
      </c>
      <c r="Z196" s="12">
        <v>125</v>
      </c>
      <c r="AA196" s="12">
        <v>123</v>
      </c>
      <c r="AC196" s="12">
        <v>2</v>
      </c>
      <c r="AN196" s="8">
        <v>2</v>
      </c>
      <c r="AO196" s="12">
        <f t="shared" si="74"/>
        <v>-2E-3</v>
      </c>
      <c r="AP196" s="862">
        <f t="shared" si="75"/>
        <v>-4.0000000000000001E-3</v>
      </c>
      <c r="AQ196" s="12">
        <f t="shared" si="76"/>
        <v>0</v>
      </c>
      <c r="AR196" s="12">
        <f t="shared" si="77"/>
        <v>-4.0000000000000001E-3</v>
      </c>
      <c r="AS196" s="12">
        <f t="shared" si="78"/>
        <v>0</v>
      </c>
      <c r="AT196" s="12">
        <f t="shared" si="79"/>
        <v>0</v>
      </c>
      <c r="AU196" s="12">
        <f t="shared" si="80"/>
        <v>0</v>
      </c>
      <c r="AV196" s="12">
        <f t="shared" si="81"/>
        <v>0</v>
      </c>
      <c r="AW196" s="12">
        <f t="shared" si="82"/>
        <v>0</v>
      </c>
      <c r="AX196" s="12">
        <f t="shared" si="83"/>
        <v>0</v>
      </c>
      <c r="AY196" s="12">
        <f t="shared" si="84"/>
        <v>0</v>
      </c>
      <c r="AZ196" s="12">
        <f t="shared" si="85"/>
        <v>0</v>
      </c>
      <c r="BA196" s="12">
        <f t="shared" si="86"/>
        <v>0</v>
      </c>
      <c r="BB196" s="12">
        <f t="shared" si="87"/>
        <v>0</v>
      </c>
      <c r="BC196" s="863">
        <f t="shared" si="88"/>
        <v>-4.0000000000000001E-3</v>
      </c>
    </row>
    <row r="197" spans="24:55">
      <c r="X197" s="12" t="s">
        <v>1017</v>
      </c>
      <c r="Y197" s="12" t="s">
        <v>1006</v>
      </c>
      <c r="Z197" s="12">
        <v>125</v>
      </c>
      <c r="AA197" s="12">
        <v>255</v>
      </c>
      <c r="AC197" s="12">
        <v>1</v>
      </c>
      <c r="AD197" s="12">
        <v>1</v>
      </c>
      <c r="AF197" s="12">
        <v>1</v>
      </c>
      <c r="AM197" s="12">
        <v>1</v>
      </c>
      <c r="AN197" s="8">
        <v>4</v>
      </c>
      <c r="AO197" s="12">
        <f t="shared" si="74"/>
        <v>0.13</v>
      </c>
      <c r="AP197" s="862">
        <f t="shared" si="75"/>
        <v>0.52</v>
      </c>
      <c r="AQ197" s="12">
        <f t="shared" si="76"/>
        <v>0</v>
      </c>
      <c r="AR197" s="12">
        <f t="shared" si="77"/>
        <v>0.13</v>
      </c>
      <c r="AS197" s="12">
        <f t="shared" si="78"/>
        <v>0.13</v>
      </c>
      <c r="AT197" s="12">
        <f t="shared" si="79"/>
        <v>0</v>
      </c>
      <c r="AU197" s="12">
        <f t="shared" si="80"/>
        <v>0.13</v>
      </c>
      <c r="AV197" s="12">
        <f t="shared" si="81"/>
        <v>0</v>
      </c>
      <c r="AW197" s="12">
        <f t="shared" si="82"/>
        <v>0</v>
      </c>
      <c r="AX197" s="12">
        <f t="shared" si="83"/>
        <v>0</v>
      </c>
      <c r="AY197" s="12">
        <f t="shared" si="84"/>
        <v>0</v>
      </c>
      <c r="AZ197" s="12">
        <f t="shared" si="85"/>
        <v>0</v>
      </c>
      <c r="BA197" s="12">
        <f t="shared" si="86"/>
        <v>0</v>
      </c>
      <c r="BB197" s="12">
        <f t="shared" si="87"/>
        <v>0.13</v>
      </c>
      <c r="BC197" s="863">
        <f t="shared" si="88"/>
        <v>0.52</v>
      </c>
    </row>
    <row r="198" spans="24:55">
      <c r="X198" s="12" t="s">
        <v>1017</v>
      </c>
      <c r="Y198" s="12" t="s">
        <v>1007</v>
      </c>
      <c r="Z198" s="12">
        <v>125</v>
      </c>
      <c r="AA198" s="12">
        <v>320</v>
      </c>
      <c r="AB198" s="12">
        <v>2</v>
      </c>
      <c r="AD198" s="12">
        <v>2</v>
      </c>
      <c r="AF198" s="12">
        <v>1</v>
      </c>
      <c r="AN198" s="8">
        <v>5</v>
      </c>
      <c r="AO198" s="12">
        <f t="shared" si="74"/>
        <v>0.19500000000000001</v>
      </c>
      <c r="AP198" s="862">
        <f t="shared" si="75"/>
        <v>0.97500000000000009</v>
      </c>
      <c r="AQ198" s="12">
        <f t="shared" si="76"/>
        <v>0.39</v>
      </c>
      <c r="AR198" s="12">
        <f t="shared" si="77"/>
        <v>0</v>
      </c>
      <c r="AS198" s="12">
        <f t="shared" si="78"/>
        <v>0.39</v>
      </c>
      <c r="AT198" s="12">
        <f t="shared" si="79"/>
        <v>0</v>
      </c>
      <c r="AU198" s="12">
        <f t="shared" si="80"/>
        <v>0.19500000000000001</v>
      </c>
      <c r="AV198" s="12">
        <f t="shared" si="81"/>
        <v>0</v>
      </c>
      <c r="AW198" s="12">
        <f t="shared" si="82"/>
        <v>0</v>
      </c>
      <c r="AX198" s="12">
        <f t="shared" si="83"/>
        <v>0</v>
      </c>
      <c r="AY198" s="12">
        <f t="shared" si="84"/>
        <v>0</v>
      </c>
      <c r="AZ198" s="12">
        <f t="shared" si="85"/>
        <v>0</v>
      </c>
      <c r="BA198" s="12">
        <f t="shared" si="86"/>
        <v>0</v>
      </c>
      <c r="BB198" s="12">
        <f t="shared" si="87"/>
        <v>0</v>
      </c>
      <c r="BC198" s="863">
        <f t="shared" si="88"/>
        <v>0.97500000000000009</v>
      </c>
    </row>
    <row r="199" spans="24:55">
      <c r="X199" s="12" t="s">
        <v>1018</v>
      </c>
      <c r="Y199" s="12" t="s">
        <v>1004</v>
      </c>
      <c r="Z199" s="12">
        <v>130</v>
      </c>
      <c r="AA199" s="12">
        <v>123</v>
      </c>
      <c r="AH199" s="12">
        <v>1</v>
      </c>
      <c r="AL199" s="12">
        <v>1</v>
      </c>
      <c r="AN199" s="8">
        <v>2</v>
      </c>
      <c r="AO199" s="12">
        <f t="shared" si="74"/>
        <v>-7.0000000000000001E-3</v>
      </c>
      <c r="AP199" s="862">
        <f t="shared" si="75"/>
        <v>-1.4E-2</v>
      </c>
      <c r="AQ199" s="12">
        <f t="shared" si="76"/>
        <v>0</v>
      </c>
      <c r="AR199" s="12">
        <f t="shared" si="77"/>
        <v>0</v>
      </c>
      <c r="AS199" s="12">
        <f t="shared" si="78"/>
        <v>0</v>
      </c>
      <c r="AT199" s="12">
        <f t="shared" si="79"/>
        <v>0</v>
      </c>
      <c r="AU199" s="12">
        <f t="shared" si="80"/>
        <v>0</v>
      </c>
      <c r="AV199" s="12">
        <f t="shared" si="81"/>
        <v>0</v>
      </c>
      <c r="AW199" s="12">
        <f t="shared" si="82"/>
        <v>-7.0000000000000001E-3</v>
      </c>
      <c r="AX199" s="12">
        <f t="shared" si="83"/>
        <v>0</v>
      </c>
      <c r="AY199" s="12">
        <f t="shared" si="84"/>
        <v>0</v>
      </c>
      <c r="AZ199" s="12">
        <f t="shared" si="85"/>
        <v>0</v>
      </c>
      <c r="BA199" s="12">
        <f t="shared" si="86"/>
        <v>-7.0000000000000001E-3</v>
      </c>
      <c r="BB199" s="12">
        <f t="shared" si="87"/>
        <v>0</v>
      </c>
      <c r="BC199" s="863">
        <f t="shared" si="88"/>
        <v>-1.4E-2</v>
      </c>
    </row>
    <row r="200" spans="24:55">
      <c r="X200" s="12" t="s">
        <v>1018</v>
      </c>
      <c r="Y200" s="12" t="s">
        <v>1005</v>
      </c>
      <c r="Z200" s="12">
        <v>130</v>
      </c>
      <c r="AA200" s="12">
        <v>190</v>
      </c>
      <c r="AE200" s="12">
        <v>2</v>
      </c>
      <c r="AN200" s="8">
        <v>2</v>
      </c>
      <c r="AO200" s="12">
        <f t="shared" si="74"/>
        <v>0.06</v>
      </c>
      <c r="AP200" s="862">
        <f t="shared" si="75"/>
        <v>0.12</v>
      </c>
      <c r="AQ200" s="12">
        <f t="shared" si="76"/>
        <v>0</v>
      </c>
      <c r="AR200" s="12">
        <f t="shared" si="77"/>
        <v>0</v>
      </c>
      <c r="AS200" s="12">
        <f t="shared" si="78"/>
        <v>0</v>
      </c>
      <c r="AT200" s="12">
        <f t="shared" si="79"/>
        <v>0.12</v>
      </c>
      <c r="AU200" s="12">
        <f t="shared" si="80"/>
        <v>0</v>
      </c>
      <c r="AV200" s="12">
        <f t="shared" si="81"/>
        <v>0</v>
      </c>
      <c r="AW200" s="12">
        <f t="shared" si="82"/>
        <v>0</v>
      </c>
      <c r="AX200" s="12">
        <f t="shared" si="83"/>
        <v>0</v>
      </c>
      <c r="AY200" s="12">
        <f t="shared" si="84"/>
        <v>0</v>
      </c>
      <c r="AZ200" s="12">
        <f t="shared" si="85"/>
        <v>0</v>
      </c>
      <c r="BA200" s="12">
        <f t="shared" si="86"/>
        <v>0</v>
      </c>
      <c r="BB200" s="12">
        <f t="shared" si="87"/>
        <v>0</v>
      </c>
      <c r="BC200" s="863">
        <f t="shared" si="88"/>
        <v>0.12</v>
      </c>
    </row>
    <row r="201" spans="24:55">
      <c r="X201" s="12" t="s">
        <v>1018</v>
      </c>
      <c r="Y201" s="12" t="s">
        <v>1006</v>
      </c>
      <c r="Z201" s="12">
        <v>130</v>
      </c>
      <c r="AA201" s="12">
        <v>255</v>
      </c>
      <c r="AG201" s="12">
        <v>1</v>
      </c>
      <c r="AK201" s="12">
        <v>1</v>
      </c>
      <c r="AM201" s="12">
        <v>3</v>
      </c>
      <c r="AN201" s="8">
        <v>5</v>
      </c>
      <c r="AO201" s="12">
        <f t="shared" si="74"/>
        <v>0.125</v>
      </c>
      <c r="AP201" s="862">
        <f t="shared" si="75"/>
        <v>0.625</v>
      </c>
      <c r="AQ201" s="12">
        <f t="shared" si="76"/>
        <v>0</v>
      </c>
      <c r="AR201" s="12">
        <f t="shared" si="77"/>
        <v>0</v>
      </c>
      <c r="AS201" s="12">
        <f t="shared" si="78"/>
        <v>0</v>
      </c>
      <c r="AT201" s="12">
        <f t="shared" si="79"/>
        <v>0</v>
      </c>
      <c r="AU201" s="12">
        <f t="shared" si="80"/>
        <v>0</v>
      </c>
      <c r="AV201" s="12">
        <f t="shared" si="81"/>
        <v>0.125</v>
      </c>
      <c r="AW201" s="12">
        <f t="shared" si="82"/>
        <v>0</v>
      </c>
      <c r="AX201" s="12">
        <f t="shared" si="83"/>
        <v>0</v>
      </c>
      <c r="AY201" s="12">
        <f t="shared" si="84"/>
        <v>0</v>
      </c>
      <c r="AZ201" s="12">
        <f t="shared" si="85"/>
        <v>0.125</v>
      </c>
      <c r="BA201" s="12">
        <f t="shared" si="86"/>
        <v>0</v>
      </c>
      <c r="BB201" s="12">
        <f t="shared" si="87"/>
        <v>0.375</v>
      </c>
      <c r="BC201" s="863">
        <f t="shared" si="88"/>
        <v>0.625</v>
      </c>
    </row>
    <row r="202" spans="24:55">
      <c r="X202" s="12" t="s">
        <v>1018</v>
      </c>
      <c r="Y202" s="12" t="s">
        <v>1007</v>
      </c>
      <c r="Z202" s="12">
        <v>130</v>
      </c>
      <c r="AA202" s="12">
        <v>320</v>
      </c>
      <c r="AB202" s="12">
        <v>4</v>
      </c>
      <c r="AD202" s="12">
        <v>4</v>
      </c>
      <c r="AE202" s="12">
        <v>5</v>
      </c>
      <c r="AF202" s="12">
        <v>3</v>
      </c>
      <c r="AG202" s="12">
        <v>1</v>
      </c>
      <c r="AH202" s="12">
        <v>9</v>
      </c>
      <c r="AJ202" s="12">
        <v>12</v>
      </c>
      <c r="AK202" s="12">
        <v>5</v>
      </c>
      <c r="AL202" s="12">
        <v>7</v>
      </c>
      <c r="AM202" s="12">
        <v>20</v>
      </c>
      <c r="AN202" s="8">
        <v>70</v>
      </c>
      <c r="AO202" s="12">
        <f t="shared" si="74"/>
        <v>0.19</v>
      </c>
      <c r="AP202" s="862">
        <f t="shared" si="75"/>
        <v>13.3</v>
      </c>
      <c r="AQ202" s="12">
        <f t="shared" si="76"/>
        <v>0.76</v>
      </c>
      <c r="AR202" s="12">
        <f t="shared" si="77"/>
        <v>0</v>
      </c>
      <c r="AS202" s="12">
        <f t="shared" si="78"/>
        <v>0.76</v>
      </c>
      <c r="AT202" s="12">
        <f t="shared" si="79"/>
        <v>0.95</v>
      </c>
      <c r="AU202" s="12">
        <f t="shared" si="80"/>
        <v>0.57000000000000006</v>
      </c>
      <c r="AV202" s="12">
        <f t="shared" si="81"/>
        <v>0.19</v>
      </c>
      <c r="AW202" s="12">
        <f t="shared" si="82"/>
        <v>1.71</v>
      </c>
      <c r="AX202" s="12">
        <f t="shared" si="83"/>
        <v>0</v>
      </c>
      <c r="AY202" s="12">
        <f t="shared" si="84"/>
        <v>2.2800000000000002</v>
      </c>
      <c r="AZ202" s="12">
        <f t="shared" si="85"/>
        <v>0.95</v>
      </c>
      <c r="BA202" s="12">
        <f t="shared" si="86"/>
        <v>1.33</v>
      </c>
      <c r="BB202" s="12">
        <f t="shared" si="87"/>
        <v>3.8</v>
      </c>
      <c r="BC202" s="863">
        <f t="shared" si="88"/>
        <v>13.3</v>
      </c>
    </row>
    <row r="203" spans="24:55">
      <c r="X203" s="12" t="s">
        <v>1018</v>
      </c>
      <c r="Y203" s="12" t="s">
        <v>1009</v>
      </c>
      <c r="Z203" s="12">
        <v>130</v>
      </c>
      <c r="AA203" s="12">
        <v>490</v>
      </c>
      <c r="AC203" s="12">
        <v>1</v>
      </c>
      <c r="AG203" s="12">
        <v>1</v>
      </c>
      <c r="AH203" s="12">
        <v>3</v>
      </c>
      <c r="AJ203" s="12">
        <v>1</v>
      </c>
      <c r="AN203" s="8">
        <v>6</v>
      </c>
      <c r="AO203" s="12">
        <f t="shared" si="74"/>
        <v>0.36</v>
      </c>
      <c r="AP203" s="862">
        <f t="shared" si="75"/>
        <v>2.16</v>
      </c>
      <c r="AQ203" s="12">
        <f t="shared" si="76"/>
        <v>0</v>
      </c>
      <c r="AR203" s="12">
        <f t="shared" si="77"/>
        <v>0.36</v>
      </c>
      <c r="AS203" s="12">
        <f t="shared" si="78"/>
        <v>0</v>
      </c>
      <c r="AT203" s="12">
        <f t="shared" si="79"/>
        <v>0</v>
      </c>
      <c r="AU203" s="12">
        <f t="shared" si="80"/>
        <v>0</v>
      </c>
      <c r="AV203" s="12">
        <f t="shared" si="81"/>
        <v>0.36</v>
      </c>
      <c r="AW203" s="12">
        <f t="shared" si="82"/>
        <v>1.08</v>
      </c>
      <c r="AX203" s="12">
        <f t="shared" si="83"/>
        <v>0</v>
      </c>
      <c r="AY203" s="12">
        <f t="shared" si="84"/>
        <v>0.36</v>
      </c>
      <c r="AZ203" s="12">
        <f t="shared" si="85"/>
        <v>0</v>
      </c>
      <c r="BA203" s="12">
        <f t="shared" si="86"/>
        <v>0</v>
      </c>
      <c r="BB203" s="12">
        <f t="shared" si="87"/>
        <v>0</v>
      </c>
      <c r="BC203" s="863">
        <f t="shared" si="88"/>
        <v>2.16</v>
      </c>
    </row>
    <row r="204" spans="24:55">
      <c r="X204" s="12" t="s">
        <v>1018</v>
      </c>
      <c r="Y204" s="12" t="s">
        <v>1011</v>
      </c>
      <c r="Z204" s="12">
        <v>130</v>
      </c>
      <c r="AA204" s="12">
        <v>190.5</v>
      </c>
      <c r="AB204" s="12">
        <v>2</v>
      </c>
      <c r="AE204" s="12">
        <v>3</v>
      </c>
      <c r="AF204" s="12">
        <v>1</v>
      </c>
      <c r="AG204" s="12">
        <v>1</v>
      </c>
      <c r="AH204" s="12">
        <v>2</v>
      </c>
      <c r="AN204" s="8">
        <v>9</v>
      </c>
      <c r="AO204" s="12">
        <f t="shared" si="74"/>
        <v>6.0499999999999998E-2</v>
      </c>
      <c r="AP204" s="862">
        <f t="shared" si="75"/>
        <v>0.54449999999999998</v>
      </c>
      <c r="AQ204" s="12">
        <f t="shared" si="76"/>
        <v>0.121</v>
      </c>
      <c r="AR204" s="12">
        <f t="shared" si="77"/>
        <v>0</v>
      </c>
      <c r="AS204" s="12">
        <f t="shared" si="78"/>
        <v>0</v>
      </c>
      <c r="AT204" s="12">
        <f t="shared" si="79"/>
        <v>0.18149999999999999</v>
      </c>
      <c r="AU204" s="12">
        <f t="shared" si="80"/>
        <v>6.0499999999999998E-2</v>
      </c>
      <c r="AV204" s="12">
        <f t="shared" si="81"/>
        <v>6.0499999999999998E-2</v>
      </c>
      <c r="AW204" s="12">
        <f t="shared" si="82"/>
        <v>0.121</v>
      </c>
      <c r="AX204" s="12">
        <f t="shared" si="83"/>
        <v>0</v>
      </c>
      <c r="AY204" s="12">
        <f t="shared" si="84"/>
        <v>0</v>
      </c>
      <c r="AZ204" s="12">
        <f t="shared" si="85"/>
        <v>0</v>
      </c>
      <c r="BA204" s="12">
        <f t="shared" si="86"/>
        <v>0</v>
      </c>
      <c r="BB204" s="12">
        <f t="shared" si="87"/>
        <v>0</v>
      </c>
      <c r="BC204" s="863">
        <f t="shared" si="88"/>
        <v>0.54449999999999998</v>
      </c>
    </row>
    <row r="205" spans="24:55">
      <c r="X205" s="12" t="s">
        <v>1019</v>
      </c>
      <c r="Y205" s="12" t="s">
        <v>1004</v>
      </c>
      <c r="Z205" s="12">
        <v>140</v>
      </c>
      <c r="AA205" s="12">
        <v>123</v>
      </c>
      <c r="AC205" s="12">
        <v>1</v>
      </c>
      <c r="AD205" s="12">
        <v>2</v>
      </c>
      <c r="AN205" s="8">
        <v>3</v>
      </c>
      <c r="AO205" s="12">
        <f t="shared" si="74"/>
        <v>-1.7000000000000001E-2</v>
      </c>
      <c r="AP205" s="862">
        <f t="shared" si="75"/>
        <v>-5.1000000000000004E-2</v>
      </c>
      <c r="AQ205" s="12">
        <f t="shared" si="76"/>
        <v>0</v>
      </c>
      <c r="AR205" s="12">
        <f t="shared" si="77"/>
        <v>-1.7000000000000001E-2</v>
      </c>
      <c r="AS205" s="12">
        <f t="shared" si="78"/>
        <v>-3.4000000000000002E-2</v>
      </c>
      <c r="AT205" s="12">
        <f t="shared" si="79"/>
        <v>0</v>
      </c>
      <c r="AU205" s="12">
        <f t="shared" si="80"/>
        <v>0</v>
      </c>
      <c r="AV205" s="12">
        <f t="shared" si="81"/>
        <v>0</v>
      </c>
      <c r="AW205" s="12">
        <f t="shared" si="82"/>
        <v>0</v>
      </c>
      <c r="AX205" s="12">
        <f t="shared" si="83"/>
        <v>0</v>
      </c>
      <c r="AY205" s="12">
        <f t="shared" si="84"/>
        <v>0</v>
      </c>
      <c r="AZ205" s="12">
        <f t="shared" si="85"/>
        <v>0</v>
      </c>
      <c r="BA205" s="12">
        <f t="shared" si="86"/>
        <v>0</v>
      </c>
      <c r="BB205" s="12">
        <f t="shared" si="87"/>
        <v>0</v>
      </c>
      <c r="BC205" s="863">
        <f t="shared" si="88"/>
        <v>-5.1000000000000004E-2</v>
      </c>
    </row>
    <row r="206" spans="24:55">
      <c r="X206" s="12" t="s">
        <v>1019</v>
      </c>
      <c r="Y206" s="12" t="s">
        <v>1005</v>
      </c>
      <c r="Z206" s="12">
        <v>140</v>
      </c>
      <c r="AA206" s="12">
        <v>190</v>
      </c>
      <c r="AC206" s="12">
        <v>3</v>
      </c>
      <c r="AD206" s="12">
        <v>5</v>
      </c>
      <c r="AN206" s="8">
        <v>8</v>
      </c>
      <c r="AO206" s="12">
        <f t="shared" si="74"/>
        <v>0.05</v>
      </c>
      <c r="AP206" s="862">
        <f t="shared" si="75"/>
        <v>0.4</v>
      </c>
      <c r="AQ206" s="12">
        <f t="shared" si="76"/>
        <v>0</v>
      </c>
      <c r="AR206" s="12">
        <f t="shared" si="77"/>
        <v>0.15000000000000002</v>
      </c>
      <c r="AS206" s="12">
        <f t="shared" si="78"/>
        <v>0.25</v>
      </c>
      <c r="AT206" s="12">
        <f t="shared" si="79"/>
        <v>0</v>
      </c>
      <c r="AU206" s="12">
        <f t="shared" si="80"/>
        <v>0</v>
      </c>
      <c r="AV206" s="12">
        <f t="shared" si="81"/>
        <v>0</v>
      </c>
      <c r="AW206" s="12">
        <f t="shared" si="82"/>
        <v>0</v>
      </c>
      <c r="AX206" s="12">
        <f t="shared" si="83"/>
        <v>0</v>
      </c>
      <c r="AY206" s="12">
        <f t="shared" si="84"/>
        <v>0</v>
      </c>
      <c r="AZ206" s="12">
        <f t="shared" si="85"/>
        <v>0</v>
      </c>
      <c r="BA206" s="12">
        <f t="shared" si="86"/>
        <v>0</v>
      </c>
      <c r="BB206" s="12">
        <f t="shared" si="87"/>
        <v>0</v>
      </c>
      <c r="BC206" s="863">
        <f t="shared" si="88"/>
        <v>0.4</v>
      </c>
    </row>
    <row r="207" spans="24:55">
      <c r="X207" s="12" t="s">
        <v>1019</v>
      </c>
      <c r="Y207" s="12" t="s">
        <v>1006</v>
      </c>
      <c r="Z207" s="12">
        <v>140</v>
      </c>
      <c r="AA207" s="12">
        <v>255</v>
      </c>
      <c r="AD207" s="12">
        <v>7</v>
      </c>
      <c r="AE207" s="12">
        <v>9</v>
      </c>
      <c r="AN207" s="8">
        <v>16</v>
      </c>
      <c r="AO207" s="12">
        <f t="shared" si="74"/>
        <v>0.115</v>
      </c>
      <c r="AP207" s="862">
        <f t="shared" si="75"/>
        <v>1.84</v>
      </c>
      <c r="AQ207" s="12">
        <f t="shared" si="76"/>
        <v>0</v>
      </c>
      <c r="AR207" s="12">
        <f t="shared" si="77"/>
        <v>0</v>
      </c>
      <c r="AS207" s="12">
        <f t="shared" si="78"/>
        <v>0.80500000000000005</v>
      </c>
      <c r="AT207" s="12">
        <f t="shared" si="79"/>
        <v>1.0350000000000001</v>
      </c>
      <c r="AU207" s="12">
        <f t="shared" si="80"/>
        <v>0</v>
      </c>
      <c r="AV207" s="12">
        <f t="shared" si="81"/>
        <v>0</v>
      </c>
      <c r="AW207" s="12">
        <f t="shared" si="82"/>
        <v>0</v>
      </c>
      <c r="AX207" s="12">
        <f t="shared" si="83"/>
        <v>0</v>
      </c>
      <c r="AY207" s="12">
        <f t="shared" si="84"/>
        <v>0</v>
      </c>
      <c r="AZ207" s="12">
        <f t="shared" si="85"/>
        <v>0</v>
      </c>
      <c r="BA207" s="12">
        <f t="shared" si="86"/>
        <v>0</v>
      </c>
      <c r="BB207" s="12">
        <f t="shared" si="87"/>
        <v>0</v>
      </c>
      <c r="BC207" s="863">
        <f t="shared" si="88"/>
        <v>1.8400000000000003</v>
      </c>
    </row>
    <row r="208" spans="24:55">
      <c r="X208" s="12" t="s">
        <v>1019</v>
      </c>
      <c r="Y208" s="12" t="s">
        <v>1007</v>
      </c>
      <c r="Z208" s="12">
        <v>140</v>
      </c>
      <c r="AA208" s="12">
        <v>320</v>
      </c>
      <c r="AC208" s="12">
        <v>6</v>
      </c>
      <c r="AD208" s="12">
        <v>22</v>
      </c>
      <c r="AE208" s="12">
        <v>17</v>
      </c>
      <c r="AN208" s="8">
        <v>45</v>
      </c>
      <c r="AO208" s="12">
        <f t="shared" si="74"/>
        <v>0.18</v>
      </c>
      <c r="AP208" s="862">
        <f t="shared" si="75"/>
        <v>8.1</v>
      </c>
      <c r="AQ208" s="12">
        <f t="shared" si="76"/>
        <v>0</v>
      </c>
      <c r="AR208" s="12">
        <f t="shared" si="77"/>
        <v>1.08</v>
      </c>
      <c r="AS208" s="12">
        <f t="shared" si="78"/>
        <v>3.96</v>
      </c>
      <c r="AT208" s="12">
        <f t="shared" si="79"/>
        <v>3.06</v>
      </c>
      <c r="AU208" s="12">
        <f t="shared" si="80"/>
        <v>0</v>
      </c>
      <c r="AV208" s="12">
        <f t="shared" si="81"/>
        <v>0</v>
      </c>
      <c r="AW208" s="12">
        <f t="shared" si="82"/>
        <v>0</v>
      </c>
      <c r="AX208" s="12">
        <f t="shared" si="83"/>
        <v>0</v>
      </c>
      <c r="AY208" s="12">
        <f t="shared" si="84"/>
        <v>0</v>
      </c>
      <c r="AZ208" s="12">
        <f t="shared" si="85"/>
        <v>0</v>
      </c>
      <c r="BA208" s="12">
        <f t="shared" si="86"/>
        <v>0</v>
      </c>
      <c r="BB208" s="12">
        <f t="shared" si="87"/>
        <v>0</v>
      </c>
      <c r="BC208" s="863">
        <f t="shared" si="88"/>
        <v>8.1</v>
      </c>
    </row>
    <row r="209" spans="24:55">
      <c r="X209" s="12" t="s">
        <v>1019</v>
      </c>
      <c r="Y209" s="12" t="s">
        <v>1009</v>
      </c>
      <c r="Z209" s="12">
        <v>140</v>
      </c>
      <c r="AA209" s="12">
        <v>490</v>
      </c>
      <c r="AD209" s="12">
        <v>2</v>
      </c>
      <c r="AN209" s="8">
        <v>2</v>
      </c>
      <c r="AO209" s="12">
        <f t="shared" si="74"/>
        <v>0.35</v>
      </c>
      <c r="AP209" s="862">
        <f t="shared" si="75"/>
        <v>0.7</v>
      </c>
      <c r="AQ209" s="12">
        <f t="shared" si="76"/>
        <v>0</v>
      </c>
      <c r="AR209" s="12">
        <f t="shared" si="77"/>
        <v>0</v>
      </c>
      <c r="AS209" s="12">
        <f t="shared" si="78"/>
        <v>0.7</v>
      </c>
      <c r="AT209" s="12">
        <f t="shared" si="79"/>
        <v>0</v>
      </c>
      <c r="AU209" s="12">
        <f t="shared" si="80"/>
        <v>0</v>
      </c>
      <c r="AV209" s="12">
        <f t="shared" si="81"/>
        <v>0</v>
      </c>
      <c r="AW209" s="12">
        <f t="shared" si="82"/>
        <v>0</v>
      </c>
      <c r="AX209" s="12">
        <f t="shared" si="83"/>
        <v>0</v>
      </c>
      <c r="AY209" s="12">
        <f t="shared" si="84"/>
        <v>0</v>
      </c>
      <c r="AZ209" s="12">
        <f t="shared" si="85"/>
        <v>0</v>
      </c>
      <c r="BA209" s="12">
        <f t="shared" si="86"/>
        <v>0</v>
      </c>
      <c r="BB209" s="12">
        <f t="shared" si="87"/>
        <v>0</v>
      </c>
      <c r="BC209" s="863">
        <f t="shared" si="88"/>
        <v>0.7</v>
      </c>
    </row>
    <row r="210" spans="24:55">
      <c r="X210" s="12" t="s">
        <v>1019</v>
      </c>
      <c r="Y210" s="12" t="s">
        <v>1010</v>
      </c>
      <c r="Z210" s="12">
        <v>140</v>
      </c>
      <c r="AA210" s="12">
        <v>90</v>
      </c>
      <c r="AC210" s="12">
        <v>1</v>
      </c>
      <c r="AN210" s="8">
        <v>1</v>
      </c>
      <c r="AO210" s="12">
        <f t="shared" si="74"/>
        <v>-0.05</v>
      </c>
      <c r="AP210" s="862">
        <f t="shared" si="75"/>
        <v>-0.05</v>
      </c>
      <c r="AQ210" s="12">
        <f t="shared" si="76"/>
        <v>0</v>
      </c>
      <c r="AR210" s="12">
        <f t="shared" si="77"/>
        <v>-0.05</v>
      </c>
      <c r="AS210" s="12">
        <f t="shared" si="78"/>
        <v>0</v>
      </c>
      <c r="AT210" s="12">
        <f t="shared" si="79"/>
        <v>0</v>
      </c>
      <c r="AU210" s="12">
        <f t="shared" si="80"/>
        <v>0</v>
      </c>
      <c r="AV210" s="12">
        <f t="shared" si="81"/>
        <v>0</v>
      </c>
      <c r="AW210" s="12">
        <f t="shared" si="82"/>
        <v>0</v>
      </c>
      <c r="AX210" s="12">
        <f t="shared" si="83"/>
        <v>0</v>
      </c>
      <c r="AY210" s="12">
        <f t="shared" si="84"/>
        <v>0</v>
      </c>
      <c r="AZ210" s="12">
        <f t="shared" si="85"/>
        <v>0</v>
      </c>
      <c r="BA210" s="12">
        <f t="shared" si="86"/>
        <v>0</v>
      </c>
      <c r="BB210" s="12">
        <f t="shared" si="87"/>
        <v>0</v>
      </c>
      <c r="BC210" s="863">
        <f t="shared" si="88"/>
        <v>-0.05</v>
      </c>
    </row>
    <row r="211" spans="24:55">
      <c r="X211" s="12" t="s">
        <v>1019</v>
      </c>
      <c r="Y211" s="12" t="s">
        <v>1011</v>
      </c>
      <c r="Z211" s="12">
        <v>140</v>
      </c>
      <c r="AA211" s="12">
        <v>190.5</v>
      </c>
      <c r="AD211" s="12">
        <v>11</v>
      </c>
      <c r="AE211" s="12">
        <v>4</v>
      </c>
      <c r="AN211" s="8">
        <v>15</v>
      </c>
      <c r="AO211" s="12">
        <f t="shared" si="74"/>
        <v>5.0500000000000003E-2</v>
      </c>
      <c r="AP211" s="862">
        <f t="shared" si="75"/>
        <v>0.75750000000000006</v>
      </c>
      <c r="AQ211" s="12">
        <f t="shared" si="76"/>
        <v>0</v>
      </c>
      <c r="AR211" s="12">
        <f t="shared" si="77"/>
        <v>0</v>
      </c>
      <c r="AS211" s="12">
        <f t="shared" si="78"/>
        <v>0.55549999999999999</v>
      </c>
      <c r="AT211" s="12">
        <f t="shared" si="79"/>
        <v>0.20200000000000001</v>
      </c>
      <c r="AU211" s="12">
        <f t="shared" si="80"/>
        <v>0</v>
      </c>
      <c r="AV211" s="12">
        <f t="shared" si="81"/>
        <v>0</v>
      </c>
      <c r="AW211" s="12">
        <f t="shared" si="82"/>
        <v>0</v>
      </c>
      <c r="AX211" s="12">
        <f t="shared" si="83"/>
        <v>0</v>
      </c>
      <c r="AY211" s="12">
        <f t="shared" si="84"/>
        <v>0</v>
      </c>
      <c r="AZ211" s="12">
        <f t="shared" si="85"/>
        <v>0</v>
      </c>
      <c r="BA211" s="12">
        <f t="shared" si="86"/>
        <v>0</v>
      </c>
      <c r="BB211" s="12">
        <f t="shared" si="87"/>
        <v>0</v>
      </c>
      <c r="BC211" s="863">
        <f t="shared" si="88"/>
        <v>0.75750000000000006</v>
      </c>
    </row>
    <row r="212" spans="24:55">
      <c r="X212" s="12" t="s">
        <v>1020</v>
      </c>
      <c r="Y212" s="12" t="s">
        <v>1004</v>
      </c>
      <c r="Z212" s="12">
        <v>150</v>
      </c>
      <c r="AA212" s="12">
        <v>123</v>
      </c>
      <c r="AD212" s="12">
        <v>1</v>
      </c>
      <c r="AN212" s="8">
        <v>1</v>
      </c>
      <c r="AO212" s="12">
        <f t="shared" si="74"/>
        <v>-2.7E-2</v>
      </c>
      <c r="AP212" s="862">
        <f t="shared" si="75"/>
        <v>-2.7E-2</v>
      </c>
      <c r="AQ212" s="12">
        <f t="shared" si="76"/>
        <v>0</v>
      </c>
      <c r="AR212" s="12">
        <f t="shared" si="77"/>
        <v>0</v>
      </c>
      <c r="AS212" s="12">
        <f t="shared" si="78"/>
        <v>-2.7E-2</v>
      </c>
      <c r="AT212" s="12">
        <f t="shared" si="79"/>
        <v>0</v>
      </c>
      <c r="AU212" s="12">
        <f t="shared" si="80"/>
        <v>0</v>
      </c>
      <c r="AV212" s="12">
        <f t="shared" si="81"/>
        <v>0</v>
      </c>
      <c r="AW212" s="12">
        <f t="shared" si="82"/>
        <v>0</v>
      </c>
      <c r="AX212" s="12">
        <f t="shared" si="83"/>
        <v>0</v>
      </c>
      <c r="AY212" s="12">
        <f t="shared" si="84"/>
        <v>0</v>
      </c>
      <c r="AZ212" s="12">
        <f t="shared" si="85"/>
        <v>0</v>
      </c>
      <c r="BA212" s="12">
        <f t="shared" si="86"/>
        <v>0</v>
      </c>
      <c r="BB212" s="12">
        <f t="shared" si="87"/>
        <v>0</v>
      </c>
      <c r="BC212" s="863">
        <f t="shared" si="88"/>
        <v>-2.7E-2</v>
      </c>
    </row>
    <row r="213" spans="24:55">
      <c r="X213" s="12" t="s">
        <v>1020</v>
      </c>
      <c r="Y213" s="12" t="s">
        <v>1006</v>
      </c>
      <c r="Z213" s="12">
        <v>150</v>
      </c>
      <c r="AA213" s="12">
        <v>255</v>
      </c>
      <c r="AD213" s="12">
        <v>2</v>
      </c>
      <c r="AK213" s="12">
        <v>2</v>
      </c>
      <c r="AL213" s="12">
        <v>2</v>
      </c>
      <c r="AM213" s="12">
        <v>1</v>
      </c>
      <c r="AN213" s="8">
        <v>7</v>
      </c>
      <c r="AO213" s="12">
        <f t="shared" si="74"/>
        <v>0.105</v>
      </c>
      <c r="AP213" s="862">
        <f t="shared" si="75"/>
        <v>0.73499999999999999</v>
      </c>
      <c r="AQ213" s="12">
        <f t="shared" si="76"/>
        <v>0</v>
      </c>
      <c r="AR213" s="12">
        <f t="shared" si="77"/>
        <v>0</v>
      </c>
      <c r="AS213" s="12">
        <f t="shared" si="78"/>
        <v>0.21</v>
      </c>
      <c r="AT213" s="12">
        <f t="shared" si="79"/>
        <v>0</v>
      </c>
      <c r="AU213" s="12">
        <f t="shared" si="80"/>
        <v>0</v>
      </c>
      <c r="AV213" s="12">
        <f t="shared" si="81"/>
        <v>0</v>
      </c>
      <c r="AW213" s="12">
        <f t="shared" si="82"/>
        <v>0</v>
      </c>
      <c r="AX213" s="12">
        <f t="shared" si="83"/>
        <v>0</v>
      </c>
      <c r="AY213" s="12">
        <f t="shared" si="84"/>
        <v>0</v>
      </c>
      <c r="AZ213" s="12">
        <f t="shared" si="85"/>
        <v>0.21</v>
      </c>
      <c r="BA213" s="12">
        <f t="shared" si="86"/>
        <v>0.21</v>
      </c>
      <c r="BB213" s="12">
        <f t="shared" si="87"/>
        <v>0.105</v>
      </c>
      <c r="BC213" s="863">
        <f t="shared" si="88"/>
        <v>0.73499999999999999</v>
      </c>
    </row>
    <row r="214" spans="24:55">
      <c r="X214" s="12" t="s">
        <v>1020</v>
      </c>
      <c r="Y214" s="12" t="s">
        <v>1007</v>
      </c>
      <c r="Z214" s="12">
        <v>150</v>
      </c>
      <c r="AA214" s="12">
        <v>320</v>
      </c>
      <c r="AB214" s="12">
        <v>11</v>
      </c>
      <c r="AC214" s="12">
        <v>2</v>
      </c>
      <c r="AD214" s="12">
        <v>6</v>
      </c>
      <c r="AE214" s="12">
        <v>1</v>
      </c>
      <c r="AH214" s="12">
        <v>1</v>
      </c>
      <c r="AJ214" s="12">
        <v>2</v>
      </c>
      <c r="AL214" s="12">
        <v>5</v>
      </c>
      <c r="AM214" s="12">
        <v>21</v>
      </c>
      <c r="AN214" s="8">
        <v>49</v>
      </c>
      <c r="AO214" s="12">
        <f t="shared" si="74"/>
        <v>0.17</v>
      </c>
      <c r="AP214" s="862">
        <f t="shared" si="75"/>
        <v>8.33</v>
      </c>
      <c r="AQ214" s="12">
        <f t="shared" si="76"/>
        <v>1.87</v>
      </c>
      <c r="AR214" s="12">
        <f t="shared" si="77"/>
        <v>0.34</v>
      </c>
      <c r="AS214" s="12">
        <f t="shared" si="78"/>
        <v>1.02</v>
      </c>
      <c r="AT214" s="12">
        <f t="shared" si="79"/>
        <v>0.17</v>
      </c>
      <c r="AU214" s="12">
        <f t="shared" si="80"/>
        <v>0</v>
      </c>
      <c r="AV214" s="12">
        <f t="shared" si="81"/>
        <v>0</v>
      </c>
      <c r="AW214" s="12">
        <f t="shared" si="82"/>
        <v>0.17</v>
      </c>
      <c r="AX214" s="12">
        <f t="shared" si="83"/>
        <v>0</v>
      </c>
      <c r="AY214" s="12">
        <f t="shared" si="84"/>
        <v>0.34</v>
      </c>
      <c r="AZ214" s="12">
        <f t="shared" si="85"/>
        <v>0</v>
      </c>
      <c r="BA214" s="12">
        <f t="shared" si="86"/>
        <v>0.85000000000000009</v>
      </c>
      <c r="BB214" s="12">
        <f t="shared" si="87"/>
        <v>3.5700000000000003</v>
      </c>
      <c r="BC214" s="863">
        <f t="shared" si="88"/>
        <v>8.33</v>
      </c>
    </row>
    <row r="215" spans="24:55">
      <c r="X215" s="12" t="s">
        <v>1020</v>
      </c>
      <c r="Y215" s="12" t="s">
        <v>1009</v>
      </c>
      <c r="Z215" s="12">
        <v>150</v>
      </c>
      <c r="AA215" s="12">
        <v>490</v>
      </c>
      <c r="AB215" s="12">
        <v>1</v>
      </c>
      <c r="AD215" s="12">
        <v>1</v>
      </c>
      <c r="AN215" s="8">
        <v>2</v>
      </c>
      <c r="AO215" s="12">
        <f t="shared" si="74"/>
        <v>0.34</v>
      </c>
      <c r="AP215" s="862">
        <f t="shared" si="75"/>
        <v>0.68</v>
      </c>
      <c r="AQ215" s="12">
        <f t="shared" si="76"/>
        <v>0.34</v>
      </c>
      <c r="AR215" s="12">
        <f t="shared" si="77"/>
        <v>0</v>
      </c>
      <c r="AS215" s="12">
        <f t="shared" si="78"/>
        <v>0.34</v>
      </c>
      <c r="AT215" s="12">
        <f t="shared" si="79"/>
        <v>0</v>
      </c>
      <c r="AU215" s="12">
        <f t="shared" si="80"/>
        <v>0</v>
      </c>
      <c r="AV215" s="12">
        <f t="shared" si="81"/>
        <v>0</v>
      </c>
      <c r="AW215" s="12">
        <f t="shared" si="82"/>
        <v>0</v>
      </c>
      <c r="AX215" s="12">
        <f t="shared" si="83"/>
        <v>0</v>
      </c>
      <c r="AY215" s="12">
        <f t="shared" si="84"/>
        <v>0</v>
      </c>
      <c r="AZ215" s="12">
        <f t="shared" si="85"/>
        <v>0</v>
      </c>
      <c r="BA215" s="12">
        <f t="shared" si="86"/>
        <v>0</v>
      </c>
      <c r="BB215" s="12">
        <f t="shared" si="87"/>
        <v>0</v>
      </c>
      <c r="BC215" s="863">
        <f t="shared" si="88"/>
        <v>0.68</v>
      </c>
    </row>
    <row r="216" spans="24:55">
      <c r="X216" s="12" t="s">
        <v>1054</v>
      </c>
      <c r="Y216" s="12" t="s">
        <v>1007</v>
      </c>
      <c r="Z216" s="12">
        <v>160</v>
      </c>
      <c r="AA216" s="12">
        <v>320</v>
      </c>
      <c r="AI216" s="12">
        <v>1</v>
      </c>
      <c r="AN216" s="8">
        <v>1</v>
      </c>
      <c r="AO216" s="12">
        <f t="shared" si="74"/>
        <v>0.16</v>
      </c>
      <c r="AP216" s="862">
        <f t="shared" si="75"/>
        <v>0.16</v>
      </c>
      <c r="AQ216" s="12">
        <f t="shared" si="76"/>
        <v>0</v>
      </c>
      <c r="AR216" s="12">
        <f t="shared" si="77"/>
        <v>0</v>
      </c>
      <c r="AS216" s="12">
        <f t="shared" si="78"/>
        <v>0</v>
      </c>
      <c r="AT216" s="12">
        <f t="shared" si="79"/>
        <v>0</v>
      </c>
      <c r="AU216" s="12">
        <f t="shared" si="80"/>
        <v>0</v>
      </c>
      <c r="AV216" s="12">
        <f t="shared" si="81"/>
        <v>0</v>
      </c>
      <c r="AW216" s="12">
        <f t="shared" si="82"/>
        <v>0</v>
      </c>
      <c r="AX216" s="12">
        <f t="shared" si="83"/>
        <v>0.16</v>
      </c>
      <c r="AY216" s="12">
        <f t="shared" si="84"/>
        <v>0</v>
      </c>
      <c r="AZ216" s="12">
        <f t="shared" si="85"/>
        <v>0</v>
      </c>
      <c r="BA216" s="12">
        <f t="shared" si="86"/>
        <v>0</v>
      </c>
      <c r="BB216" s="12">
        <f t="shared" si="87"/>
        <v>0</v>
      </c>
      <c r="BC216" s="863">
        <f t="shared" si="88"/>
        <v>0.16</v>
      </c>
    </row>
    <row r="217" spans="24:55">
      <c r="X217" s="12" t="s">
        <v>1021</v>
      </c>
      <c r="Y217" s="12" t="s">
        <v>1004</v>
      </c>
      <c r="Z217" s="12">
        <v>170</v>
      </c>
      <c r="AA217" s="12">
        <v>123</v>
      </c>
      <c r="AM217" s="12">
        <v>1</v>
      </c>
      <c r="AN217" s="8">
        <v>1</v>
      </c>
      <c r="AO217" s="12">
        <f t="shared" si="74"/>
        <v>-4.7E-2</v>
      </c>
      <c r="AP217" s="862">
        <f t="shared" si="75"/>
        <v>-4.7E-2</v>
      </c>
      <c r="AQ217" s="12">
        <f t="shared" si="76"/>
        <v>0</v>
      </c>
      <c r="AR217" s="12">
        <f t="shared" si="77"/>
        <v>0</v>
      </c>
      <c r="AS217" s="12">
        <f t="shared" si="78"/>
        <v>0</v>
      </c>
      <c r="AT217" s="12">
        <f t="shared" si="79"/>
        <v>0</v>
      </c>
      <c r="AU217" s="12">
        <f t="shared" si="80"/>
        <v>0</v>
      </c>
      <c r="AV217" s="12">
        <f t="shared" si="81"/>
        <v>0</v>
      </c>
      <c r="AW217" s="12">
        <f t="shared" si="82"/>
        <v>0</v>
      </c>
      <c r="AX217" s="12">
        <f t="shared" si="83"/>
        <v>0</v>
      </c>
      <c r="AY217" s="12">
        <f t="shared" si="84"/>
        <v>0</v>
      </c>
      <c r="AZ217" s="12">
        <f t="shared" si="85"/>
        <v>0</v>
      </c>
      <c r="BA217" s="12">
        <f t="shared" si="86"/>
        <v>0</v>
      </c>
      <c r="BB217" s="12">
        <f t="shared" si="87"/>
        <v>-4.7E-2</v>
      </c>
      <c r="BC217" s="863">
        <f t="shared" si="88"/>
        <v>-4.7E-2</v>
      </c>
    </row>
    <row r="218" spans="24:55">
      <c r="X218" s="12" t="s">
        <v>1021</v>
      </c>
      <c r="Y218" s="12" t="s">
        <v>1006</v>
      </c>
      <c r="Z218" s="12">
        <v>170</v>
      </c>
      <c r="AA218" s="12">
        <v>255</v>
      </c>
      <c r="AB218" s="12">
        <v>2</v>
      </c>
      <c r="AI218" s="12">
        <v>2</v>
      </c>
      <c r="AJ218" s="12">
        <v>2</v>
      </c>
      <c r="AK218" s="12">
        <v>1</v>
      </c>
      <c r="AL218" s="12">
        <v>6</v>
      </c>
      <c r="AM218" s="12">
        <v>1</v>
      </c>
      <c r="AN218" s="8">
        <v>14</v>
      </c>
      <c r="AO218" s="12">
        <f t="shared" si="74"/>
        <v>8.5000000000000006E-2</v>
      </c>
      <c r="AP218" s="862">
        <f t="shared" si="75"/>
        <v>1.1900000000000002</v>
      </c>
      <c r="AQ218" s="12">
        <f t="shared" si="76"/>
        <v>0.17</v>
      </c>
      <c r="AR218" s="12">
        <f t="shared" si="77"/>
        <v>0</v>
      </c>
      <c r="AS218" s="12">
        <f t="shared" si="78"/>
        <v>0</v>
      </c>
      <c r="AT218" s="12">
        <f t="shared" si="79"/>
        <v>0</v>
      </c>
      <c r="AU218" s="12">
        <f t="shared" si="80"/>
        <v>0</v>
      </c>
      <c r="AV218" s="12">
        <f t="shared" si="81"/>
        <v>0</v>
      </c>
      <c r="AW218" s="12">
        <f t="shared" si="82"/>
        <v>0</v>
      </c>
      <c r="AX218" s="12">
        <f t="shared" si="83"/>
        <v>0.17</v>
      </c>
      <c r="AY218" s="12">
        <f t="shared" si="84"/>
        <v>0.17</v>
      </c>
      <c r="AZ218" s="12">
        <f t="shared" si="85"/>
        <v>8.5000000000000006E-2</v>
      </c>
      <c r="BA218" s="12">
        <f t="shared" si="86"/>
        <v>0.51</v>
      </c>
      <c r="BB218" s="12">
        <f t="shared" si="87"/>
        <v>8.5000000000000006E-2</v>
      </c>
      <c r="BC218" s="863">
        <f t="shared" si="88"/>
        <v>1.19</v>
      </c>
    </row>
    <row r="219" spans="24:55">
      <c r="X219" s="12" t="s">
        <v>1021</v>
      </c>
      <c r="Y219" s="12" t="s">
        <v>1007</v>
      </c>
      <c r="Z219" s="12">
        <v>170</v>
      </c>
      <c r="AA219" s="12">
        <v>320</v>
      </c>
      <c r="AB219" s="12">
        <v>12</v>
      </c>
      <c r="AC219" s="12">
        <v>7</v>
      </c>
      <c r="AD219" s="12">
        <v>13</v>
      </c>
      <c r="AE219" s="12">
        <v>3</v>
      </c>
      <c r="AF219" s="12">
        <v>2</v>
      </c>
      <c r="AG219" s="12">
        <v>7</v>
      </c>
      <c r="AH219" s="12">
        <v>3</v>
      </c>
      <c r="AI219" s="12">
        <v>6</v>
      </c>
      <c r="AJ219" s="12">
        <v>4</v>
      </c>
      <c r="AK219" s="12">
        <v>1</v>
      </c>
      <c r="AL219" s="12">
        <v>14</v>
      </c>
      <c r="AM219" s="12">
        <v>26</v>
      </c>
      <c r="AN219" s="8">
        <v>98</v>
      </c>
      <c r="AO219" s="12">
        <f t="shared" si="74"/>
        <v>0.15</v>
      </c>
      <c r="AP219" s="862">
        <f t="shared" si="75"/>
        <v>14.7</v>
      </c>
      <c r="AQ219" s="12">
        <f t="shared" si="76"/>
        <v>1.7999999999999998</v>
      </c>
      <c r="AR219" s="12">
        <f t="shared" si="77"/>
        <v>1.05</v>
      </c>
      <c r="AS219" s="12">
        <f t="shared" si="78"/>
        <v>1.95</v>
      </c>
      <c r="AT219" s="12">
        <f t="shared" si="79"/>
        <v>0.44999999999999996</v>
      </c>
      <c r="AU219" s="12">
        <f t="shared" si="80"/>
        <v>0.3</v>
      </c>
      <c r="AV219" s="12">
        <f t="shared" si="81"/>
        <v>1.05</v>
      </c>
      <c r="AW219" s="12">
        <f t="shared" si="82"/>
        <v>0.44999999999999996</v>
      </c>
      <c r="AX219" s="12">
        <f t="shared" si="83"/>
        <v>0.89999999999999991</v>
      </c>
      <c r="AY219" s="12">
        <f t="shared" si="84"/>
        <v>0.6</v>
      </c>
      <c r="AZ219" s="12">
        <f t="shared" si="85"/>
        <v>0.15</v>
      </c>
      <c r="BA219" s="12">
        <f t="shared" si="86"/>
        <v>2.1</v>
      </c>
      <c r="BB219" s="12">
        <f t="shared" si="87"/>
        <v>3.9</v>
      </c>
      <c r="BC219" s="863">
        <f t="shared" si="88"/>
        <v>14.7</v>
      </c>
    </row>
    <row r="220" spans="24:55">
      <c r="X220" s="12" t="s">
        <v>1021</v>
      </c>
      <c r="Y220" s="12" t="s">
        <v>1033</v>
      </c>
      <c r="Z220" s="12">
        <v>170</v>
      </c>
      <c r="AA220" s="12">
        <v>285</v>
      </c>
      <c r="AL220" s="12">
        <v>1</v>
      </c>
      <c r="AM220" s="12">
        <v>1</v>
      </c>
      <c r="AN220" s="8">
        <v>2</v>
      </c>
      <c r="AO220" s="12">
        <f t="shared" si="74"/>
        <v>0.115</v>
      </c>
      <c r="AP220" s="862">
        <f t="shared" si="75"/>
        <v>0.23</v>
      </c>
      <c r="AQ220" s="12">
        <f t="shared" si="76"/>
        <v>0</v>
      </c>
      <c r="AR220" s="12">
        <f t="shared" si="77"/>
        <v>0</v>
      </c>
      <c r="AS220" s="12">
        <f t="shared" si="78"/>
        <v>0</v>
      </c>
      <c r="AT220" s="12">
        <f t="shared" si="79"/>
        <v>0</v>
      </c>
      <c r="AU220" s="12">
        <f t="shared" si="80"/>
        <v>0</v>
      </c>
      <c r="AV220" s="12">
        <f t="shared" si="81"/>
        <v>0</v>
      </c>
      <c r="AW220" s="12">
        <f t="shared" si="82"/>
        <v>0</v>
      </c>
      <c r="AX220" s="12">
        <f t="shared" si="83"/>
        <v>0</v>
      </c>
      <c r="AY220" s="12">
        <f t="shared" si="84"/>
        <v>0</v>
      </c>
      <c r="AZ220" s="12">
        <f t="shared" si="85"/>
        <v>0</v>
      </c>
      <c r="BA220" s="12">
        <f t="shared" si="86"/>
        <v>0.115</v>
      </c>
      <c r="BB220" s="12">
        <f t="shared" si="87"/>
        <v>0.115</v>
      </c>
      <c r="BC220" s="863">
        <f t="shared" si="88"/>
        <v>0.23</v>
      </c>
    </row>
    <row r="221" spans="24:55">
      <c r="X221" s="12" t="s">
        <v>1021</v>
      </c>
      <c r="Y221" s="12" t="s">
        <v>1009</v>
      </c>
      <c r="Z221" s="12">
        <v>170</v>
      </c>
      <c r="AA221" s="12">
        <v>490</v>
      </c>
      <c r="AB221" s="12">
        <v>1</v>
      </c>
      <c r="AC221" s="12">
        <v>3</v>
      </c>
      <c r="AD221" s="12">
        <v>4</v>
      </c>
      <c r="AI221" s="12">
        <v>2</v>
      </c>
      <c r="AM221" s="12">
        <v>2</v>
      </c>
      <c r="AN221" s="8">
        <v>12</v>
      </c>
      <c r="AO221" s="12">
        <f t="shared" si="74"/>
        <v>0.32</v>
      </c>
      <c r="AP221" s="862">
        <f t="shared" si="75"/>
        <v>3.84</v>
      </c>
      <c r="AQ221" s="12">
        <f t="shared" si="76"/>
        <v>0.32</v>
      </c>
      <c r="AR221" s="12">
        <f t="shared" si="77"/>
        <v>0.96</v>
      </c>
      <c r="AS221" s="12">
        <f t="shared" si="78"/>
        <v>1.28</v>
      </c>
      <c r="AT221" s="12">
        <f t="shared" si="79"/>
        <v>0</v>
      </c>
      <c r="AU221" s="12">
        <f t="shared" si="80"/>
        <v>0</v>
      </c>
      <c r="AV221" s="12">
        <f t="shared" si="81"/>
        <v>0</v>
      </c>
      <c r="AW221" s="12">
        <f t="shared" si="82"/>
        <v>0</v>
      </c>
      <c r="AX221" s="12">
        <f t="shared" si="83"/>
        <v>0.64</v>
      </c>
      <c r="AY221" s="12">
        <f t="shared" si="84"/>
        <v>0</v>
      </c>
      <c r="AZ221" s="12">
        <f t="shared" si="85"/>
        <v>0</v>
      </c>
      <c r="BA221" s="12">
        <f t="shared" si="86"/>
        <v>0</v>
      </c>
      <c r="BB221" s="12">
        <f t="shared" si="87"/>
        <v>0.64</v>
      </c>
      <c r="BC221" s="863">
        <f t="shared" si="88"/>
        <v>3.8400000000000003</v>
      </c>
    </row>
    <row r="222" spans="24:55">
      <c r="X222" s="12" t="s">
        <v>1021</v>
      </c>
      <c r="Y222" s="12" t="s">
        <v>1055</v>
      </c>
      <c r="Z222" s="12">
        <v>170</v>
      </c>
      <c r="AA222" s="12">
        <v>65</v>
      </c>
      <c r="AJ222" s="12">
        <v>1</v>
      </c>
      <c r="AN222" s="8">
        <v>1</v>
      </c>
      <c r="AO222" s="12">
        <f t="shared" si="74"/>
        <v>-0.105</v>
      </c>
      <c r="AP222" s="862">
        <f t="shared" si="75"/>
        <v>-0.105</v>
      </c>
      <c r="AQ222" s="12">
        <f t="shared" si="76"/>
        <v>0</v>
      </c>
      <c r="AR222" s="12">
        <f t="shared" si="77"/>
        <v>0</v>
      </c>
      <c r="AS222" s="12">
        <f t="shared" si="78"/>
        <v>0</v>
      </c>
      <c r="AT222" s="12">
        <f t="shared" si="79"/>
        <v>0</v>
      </c>
      <c r="AU222" s="12">
        <f t="shared" si="80"/>
        <v>0</v>
      </c>
      <c r="AV222" s="12">
        <f t="shared" si="81"/>
        <v>0</v>
      </c>
      <c r="AW222" s="12">
        <f t="shared" si="82"/>
        <v>0</v>
      </c>
      <c r="AX222" s="12">
        <f t="shared" si="83"/>
        <v>0</v>
      </c>
      <c r="AY222" s="12">
        <f t="shared" si="84"/>
        <v>-0.105</v>
      </c>
      <c r="AZ222" s="12">
        <f t="shared" si="85"/>
        <v>0</v>
      </c>
      <c r="BA222" s="12">
        <f t="shared" si="86"/>
        <v>0</v>
      </c>
      <c r="BB222" s="12">
        <f t="shared" si="87"/>
        <v>0</v>
      </c>
      <c r="BC222" s="863">
        <f t="shared" si="88"/>
        <v>-0.105</v>
      </c>
    </row>
    <row r="223" spans="24:55">
      <c r="X223" s="12" t="s">
        <v>1021</v>
      </c>
      <c r="Y223" s="12" t="s">
        <v>1010</v>
      </c>
      <c r="Z223" s="12">
        <v>170</v>
      </c>
      <c r="AA223" s="12">
        <v>90</v>
      </c>
      <c r="AD223" s="12">
        <v>2</v>
      </c>
      <c r="AN223" s="8">
        <v>2</v>
      </c>
      <c r="AO223" s="12">
        <f t="shared" si="74"/>
        <v>-0.08</v>
      </c>
      <c r="AP223" s="862">
        <f t="shared" si="75"/>
        <v>-0.16</v>
      </c>
      <c r="AQ223" s="12">
        <f t="shared" si="76"/>
        <v>0</v>
      </c>
      <c r="AR223" s="12">
        <f t="shared" si="77"/>
        <v>0</v>
      </c>
      <c r="AS223" s="12">
        <f t="shared" si="78"/>
        <v>-0.16</v>
      </c>
      <c r="AT223" s="12">
        <f t="shared" si="79"/>
        <v>0</v>
      </c>
      <c r="AU223" s="12">
        <f t="shared" si="80"/>
        <v>0</v>
      </c>
      <c r="AV223" s="12">
        <f t="shared" si="81"/>
        <v>0</v>
      </c>
      <c r="AW223" s="12">
        <f t="shared" si="82"/>
        <v>0</v>
      </c>
      <c r="AX223" s="12">
        <f t="shared" si="83"/>
        <v>0</v>
      </c>
      <c r="AY223" s="12">
        <f t="shared" si="84"/>
        <v>0</v>
      </c>
      <c r="AZ223" s="12">
        <f t="shared" si="85"/>
        <v>0</v>
      </c>
      <c r="BA223" s="12">
        <f t="shared" si="86"/>
        <v>0</v>
      </c>
      <c r="BB223" s="12">
        <f t="shared" si="87"/>
        <v>0</v>
      </c>
      <c r="BC223" s="863">
        <f t="shared" si="88"/>
        <v>-0.16</v>
      </c>
    </row>
    <row r="224" spans="24:55">
      <c r="X224" s="12" t="s">
        <v>1021</v>
      </c>
      <c r="Y224" s="12" t="s">
        <v>1011</v>
      </c>
      <c r="Z224" s="12">
        <v>170</v>
      </c>
      <c r="AA224" s="12">
        <v>190.5</v>
      </c>
      <c r="AE224" s="12">
        <v>1</v>
      </c>
      <c r="AG224" s="12">
        <v>2</v>
      </c>
      <c r="AN224" s="8">
        <v>3</v>
      </c>
      <c r="AO224" s="12">
        <f t="shared" si="74"/>
        <v>2.0500000000000001E-2</v>
      </c>
      <c r="AP224" s="862">
        <f t="shared" si="75"/>
        <v>6.1499999999999999E-2</v>
      </c>
      <c r="AQ224" s="12">
        <f t="shared" si="76"/>
        <v>0</v>
      </c>
      <c r="AR224" s="12">
        <f t="shared" si="77"/>
        <v>0</v>
      </c>
      <c r="AS224" s="12">
        <f t="shared" si="78"/>
        <v>0</v>
      </c>
      <c r="AT224" s="12">
        <f t="shared" si="79"/>
        <v>2.0500000000000001E-2</v>
      </c>
      <c r="AU224" s="12">
        <f t="shared" si="80"/>
        <v>0</v>
      </c>
      <c r="AV224" s="12">
        <f t="shared" si="81"/>
        <v>4.1000000000000002E-2</v>
      </c>
      <c r="AW224" s="12">
        <f t="shared" si="82"/>
        <v>0</v>
      </c>
      <c r="AX224" s="12">
        <f t="shared" si="83"/>
        <v>0</v>
      </c>
      <c r="AY224" s="12">
        <f t="shared" si="84"/>
        <v>0</v>
      </c>
      <c r="AZ224" s="12">
        <f t="shared" si="85"/>
        <v>0</v>
      </c>
      <c r="BA224" s="12">
        <f t="shared" si="86"/>
        <v>0</v>
      </c>
      <c r="BB224" s="12">
        <f t="shared" si="87"/>
        <v>0</v>
      </c>
      <c r="BC224" s="863">
        <f t="shared" si="88"/>
        <v>6.1499999999999999E-2</v>
      </c>
    </row>
    <row r="225" spans="24:55">
      <c r="X225" s="12" t="s">
        <v>1056</v>
      </c>
      <c r="Y225" s="12" t="s">
        <v>1007</v>
      </c>
      <c r="Z225" s="12">
        <v>180</v>
      </c>
      <c r="AA225" s="12">
        <v>320</v>
      </c>
      <c r="AD225" s="12">
        <v>1</v>
      </c>
      <c r="AN225" s="8">
        <v>1</v>
      </c>
      <c r="AO225" s="12">
        <f t="shared" si="74"/>
        <v>0.14000000000000001</v>
      </c>
      <c r="AP225" s="862">
        <f t="shared" si="75"/>
        <v>0.14000000000000001</v>
      </c>
      <c r="AQ225" s="12">
        <f t="shared" si="76"/>
        <v>0</v>
      </c>
      <c r="AR225" s="12">
        <f t="shared" si="77"/>
        <v>0</v>
      </c>
      <c r="AS225" s="12">
        <f t="shared" si="78"/>
        <v>0.14000000000000001</v>
      </c>
      <c r="AT225" s="12">
        <f t="shared" si="79"/>
        <v>0</v>
      </c>
      <c r="AU225" s="12">
        <f t="shared" si="80"/>
        <v>0</v>
      </c>
      <c r="AV225" s="12">
        <f t="shared" si="81"/>
        <v>0</v>
      </c>
      <c r="AW225" s="12">
        <f t="shared" si="82"/>
        <v>0</v>
      </c>
      <c r="AX225" s="12">
        <f t="shared" si="83"/>
        <v>0</v>
      </c>
      <c r="AY225" s="12">
        <f t="shared" si="84"/>
        <v>0</v>
      </c>
      <c r="AZ225" s="12">
        <f t="shared" si="85"/>
        <v>0</v>
      </c>
      <c r="BA225" s="12">
        <f t="shared" si="86"/>
        <v>0</v>
      </c>
      <c r="BB225" s="12">
        <f t="shared" si="87"/>
        <v>0</v>
      </c>
      <c r="BC225" s="863">
        <f t="shared" si="88"/>
        <v>0.14000000000000001</v>
      </c>
    </row>
    <row r="226" spans="24:55">
      <c r="X226" s="12" t="s">
        <v>1057</v>
      </c>
      <c r="Y226" s="12" t="s">
        <v>1007</v>
      </c>
      <c r="Z226" s="12">
        <v>190</v>
      </c>
      <c r="AA226" s="12">
        <v>320</v>
      </c>
      <c r="AD226" s="12">
        <v>8</v>
      </c>
      <c r="AE226" s="12">
        <v>6</v>
      </c>
      <c r="AN226" s="8">
        <v>14</v>
      </c>
      <c r="AO226" s="12">
        <f t="shared" si="74"/>
        <v>0.13</v>
      </c>
      <c r="AP226" s="862">
        <f t="shared" si="75"/>
        <v>1.82</v>
      </c>
      <c r="AQ226" s="12">
        <f t="shared" si="76"/>
        <v>0</v>
      </c>
      <c r="AR226" s="12">
        <f t="shared" si="77"/>
        <v>0</v>
      </c>
      <c r="AS226" s="12">
        <f t="shared" si="78"/>
        <v>1.04</v>
      </c>
      <c r="AT226" s="12">
        <f t="shared" si="79"/>
        <v>0.78</v>
      </c>
      <c r="AU226" s="12">
        <f t="shared" si="80"/>
        <v>0</v>
      </c>
      <c r="AV226" s="12">
        <f t="shared" si="81"/>
        <v>0</v>
      </c>
      <c r="AW226" s="12">
        <f t="shared" si="82"/>
        <v>0</v>
      </c>
      <c r="AX226" s="12">
        <f t="shared" si="83"/>
        <v>0</v>
      </c>
      <c r="AY226" s="12">
        <f t="shared" si="84"/>
        <v>0</v>
      </c>
      <c r="AZ226" s="12">
        <f t="shared" si="85"/>
        <v>0</v>
      </c>
      <c r="BA226" s="12">
        <f t="shared" si="86"/>
        <v>0</v>
      </c>
      <c r="BB226" s="12">
        <f t="shared" si="87"/>
        <v>0</v>
      </c>
      <c r="BC226" s="863">
        <f t="shared" si="88"/>
        <v>1.82</v>
      </c>
    </row>
    <row r="227" spans="24:55">
      <c r="X227" s="12" t="s">
        <v>1057</v>
      </c>
      <c r="Y227" s="12" t="s">
        <v>1009</v>
      </c>
      <c r="Z227" s="12">
        <v>190</v>
      </c>
      <c r="AA227" s="12">
        <v>490</v>
      </c>
      <c r="AD227" s="12">
        <v>8</v>
      </c>
      <c r="AE227" s="12">
        <v>1</v>
      </c>
      <c r="AN227" s="8">
        <v>9</v>
      </c>
      <c r="AO227" s="12">
        <f t="shared" si="74"/>
        <v>0.3</v>
      </c>
      <c r="AP227" s="862">
        <f t="shared" si="75"/>
        <v>2.6999999999999997</v>
      </c>
      <c r="AQ227" s="12">
        <f t="shared" si="76"/>
        <v>0</v>
      </c>
      <c r="AR227" s="12">
        <f t="shared" si="77"/>
        <v>0</v>
      </c>
      <c r="AS227" s="12">
        <f t="shared" si="78"/>
        <v>2.4</v>
      </c>
      <c r="AT227" s="12">
        <f t="shared" si="79"/>
        <v>0.3</v>
      </c>
      <c r="AU227" s="12">
        <f t="shared" si="80"/>
        <v>0</v>
      </c>
      <c r="AV227" s="12">
        <f t="shared" si="81"/>
        <v>0</v>
      </c>
      <c r="AW227" s="12">
        <f t="shared" si="82"/>
        <v>0</v>
      </c>
      <c r="AX227" s="12">
        <f t="shared" si="83"/>
        <v>0</v>
      </c>
      <c r="AY227" s="12">
        <f t="shared" si="84"/>
        <v>0</v>
      </c>
      <c r="AZ227" s="12">
        <f t="shared" si="85"/>
        <v>0</v>
      </c>
      <c r="BA227" s="12">
        <f t="shared" si="86"/>
        <v>0</v>
      </c>
      <c r="BB227" s="12">
        <f t="shared" si="87"/>
        <v>0</v>
      </c>
      <c r="BC227" s="863">
        <f t="shared" si="88"/>
        <v>2.6999999999999997</v>
      </c>
    </row>
    <row r="228" spans="24:55">
      <c r="X228" s="12" t="s">
        <v>1057</v>
      </c>
      <c r="Y228" s="12" t="s">
        <v>1010</v>
      </c>
      <c r="Z228" s="12">
        <v>190</v>
      </c>
      <c r="AA228" s="12">
        <v>90</v>
      </c>
      <c r="AD228" s="12">
        <v>2</v>
      </c>
      <c r="AN228" s="8">
        <v>2</v>
      </c>
      <c r="AO228" s="12">
        <f t="shared" si="74"/>
        <v>-0.1</v>
      </c>
      <c r="AP228" s="862">
        <f t="shared" si="75"/>
        <v>-0.2</v>
      </c>
      <c r="AQ228" s="12">
        <f t="shared" si="76"/>
        <v>0</v>
      </c>
      <c r="AR228" s="12">
        <f t="shared" si="77"/>
        <v>0</v>
      </c>
      <c r="AS228" s="12">
        <f t="shared" si="78"/>
        <v>-0.2</v>
      </c>
      <c r="AT228" s="12">
        <f t="shared" si="79"/>
        <v>0</v>
      </c>
      <c r="AU228" s="12">
        <f t="shared" si="80"/>
        <v>0</v>
      </c>
      <c r="AV228" s="12">
        <f t="shared" si="81"/>
        <v>0</v>
      </c>
      <c r="AW228" s="12">
        <f t="shared" si="82"/>
        <v>0</v>
      </c>
      <c r="AX228" s="12">
        <f t="shared" si="83"/>
        <v>0</v>
      </c>
      <c r="AY228" s="12">
        <f t="shared" si="84"/>
        <v>0</v>
      </c>
      <c r="AZ228" s="12">
        <f t="shared" si="85"/>
        <v>0</v>
      </c>
      <c r="BA228" s="12">
        <f t="shared" si="86"/>
        <v>0</v>
      </c>
      <c r="BB228" s="12">
        <f t="shared" si="87"/>
        <v>0</v>
      </c>
      <c r="BC228" s="863">
        <f t="shared" si="88"/>
        <v>-0.2</v>
      </c>
    </row>
    <row r="229" spans="24:55">
      <c r="X229" s="12" t="s">
        <v>1057</v>
      </c>
      <c r="Y229" s="12" t="s">
        <v>1011</v>
      </c>
      <c r="Z229" s="12">
        <v>190</v>
      </c>
      <c r="AA229" s="12">
        <v>190.5</v>
      </c>
      <c r="AD229" s="12">
        <v>2</v>
      </c>
      <c r="AN229" s="8">
        <v>2</v>
      </c>
      <c r="AO229" s="12">
        <f t="shared" si="74"/>
        <v>5.0000000000000001E-4</v>
      </c>
      <c r="AP229" s="862">
        <f t="shared" si="75"/>
        <v>1E-3</v>
      </c>
      <c r="AQ229" s="12">
        <f t="shared" si="76"/>
        <v>0</v>
      </c>
      <c r="AR229" s="12">
        <f t="shared" si="77"/>
        <v>0</v>
      </c>
      <c r="AS229" s="12">
        <f t="shared" si="78"/>
        <v>1E-3</v>
      </c>
      <c r="AT229" s="12">
        <f t="shared" si="79"/>
        <v>0</v>
      </c>
      <c r="AU229" s="12">
        <f t="shared" si="80"/>
        <v>0</v>
      </c>
      <c r="AV229" s="12">
        <f t="shared" si="81"/>
        <v>0</v>
      </c>
      <c r="AW229" s="12">
        <f t="shared" si="82"/>
        <v>0</v>
      </c>
      <c r="AX229" s="12">
        <f t="shared" si="83"/>
        <v>0</v>
      </c>
      <c r="AY229" s="12">
        <f t="shared" si="84"/>
        <v>0</v>
      </c>
      <c r="AZ229" s="12">
        <f t="shared" si="85"/>
        <v>0</v>
      </c>
      <c r="BA229" s="12">
        <f t="shared" si="86"/>
        <v>0</v>
      </c>
      <c r="BB229" s="12">
        <f t="shared" si="87"/>
        <v>0</v>
      </c>
      <c r="BC229" s="863">
        <f t="shared" si="88"/>
        <v>1E-3</v>
      </c>
    </row>
    <row r="230" spans="24:55">
      <c r="X230" s="12" t="s">
        <v>1058</v>
      </c>
      <c r="Y230" s="12" t="s">
        <v>1011</v>
      </c>
      <c r="Z230" s="12">
        <v>200</v>
      </c>
      <c r="AA230" s="12">
        <v>190.5</v>
      </c>
      <c r="AD230" s="12">
        <v>2</v>
      </c>
      <c r="AN230" s="8">
        <v>2</v>
      </c>
      <c r="AO230" s="12">
        <f t="shared" si="74"/>
        <v>-9.4999999999999998E-3</v>
      </c>
      <c r="AP230" s="862">
        <f t="shared" si="75"/>
        <v>-1.9E-2</v>
      </c>
      <c r="AQ230" s="12">
        <f t="shared" si="76"/>
        <v>0</v>
      </c>
      <c r="AR230" s="12">
        <f t="shared" si="77"/>
        <v>0</v>
      </c>
      <c r="AS230" s="12">
        <f t="shared" si="78"/>
        <v>-1.9E-2</v>
      </c>
      <c r="AT230" s="12">
        <f t="shared" si="79"/>
        <v>0</v>
      </c>
      <c r="AU230" s="12">
        <f t="shared" si="80"/>
        <v>0</v>
      </c>
      <c r="AV230" s="12">
        <f t="shared" si="81"/>
        <v>0</v>
      </c>
      <c r="AW230" s="12">
        <f t="shared" si="82"/>
        <v>0</v>
      </c>
      <c r="AX230" s="12">
        <f t="shared" si="83"/>
        <v>0</v>
      </c>
      <c r="AY230" s="12">
        <f t="shared" si="84"/>
        <v>0</v>
      </c>
      <c r="AZ230" s="12">
        <f t="shared" si="85"/>
        <v>0</v>
      </c>
      <c r="BA230" s="12">
        <f t="shared" si="86"/>
        <v>0</v>
      </c>
      <c r="BB230" s="12">
        <f t="shared" si="87"/>
        <v>0</v>
      </c>
      <c r="BC230" s="863">
        <f t="shared" si="88"/>
        <v>-1.9E-2</v>
      </c>
    </row>
    <row r="231" spans="24:55">
      <c r="X231" s="12" t="s">
        <v>1059</v>
      </c>
      <c r="Y231" s="12" t="s">
        <v>1007</v>
      </c>
      <c r="Z231" s="12">
        <v>220</v>
      </c>
      <c r="AA231" s="12">
        <v>320</v>
      </c>
      <c r="AK231" s="12">
        <v>3</v>
      </c>
      <c r="AL231" s="12">
        <v>1</v>
      </c>
      <c r="AM231" s="12">
        <v>1</v>
      </c>
      <c r="AN231" s="8">
        <v>5</v>
      </c>
      <c r="AO231" s="12">
        <f t="shared" si="74"/>
        <v>0.1</v>
      </c>
      <c r="AP231" s="862">
        <f t="shared" si="75"/>
        <v>0.5</v>
      </c>
      <c r="AQ231" s="12">
        <f t="shared" si="76"/>
        <v>0</v>
      </c>
      <c r="AR231" s="12">
        <f t="shared" si="77"/>
        <v>0</v>
      </c>
      <c r="AS231" s="12">
        <f t="shared" si="78"/>
        <v>0</v>
      </c>
      <c r="AT231" s="12">
        <f t="shared" si="79"/>
        <v>0</v>
      </c>
      <c r="AU231" s="12">
        <f t="shared" si="80"/>
        <v>0</v>
      </c>
      <c r="AV231" s="12">
        <f t="shared" si="81"/>
        <v>0</v>
      </c>
      <c r="AW231" s="12">
        <f t="shared" si="82"/>
        <v>0</v>
      </c>
      <c r="AX231" s="12">
        <f t="shared" si="83"/>
        <v>0</v>
      </c>
      <c r="AY231" s="12">
        <f t="shared" si="84"/>
        <v>0</v>
      </c>
      <c r="AZ231" s="12">
        <f t="shared" si="85"/>
        <v>0.30000000000000004</v>
      </c>
      <c r="BA231" s="12">
        <f t="shared" si="86"/>
        <v>0.1</v>
      </c>
      <c r="BB231" s="12">
        <f t="shared" si="87"/>
        <v>0.1</v>
      </c>
      <c r="BC231" s="863">
        <f t="shared" si="88"/>
        <v>0.5</v>
      </c>
    </row>
    <row r="232" spans="24:55">
      <c r="X232" s="12" t="s">
        <v>1059</v>
      </c>
      <c r="Y232" s="12" t="s">
        <v>1011</v>
      </c>
      <c r="Z232" s="12">
        <v>220</v>
      </c>
      <c r="AA232" s="12">
        <v>190.5</v>
      </c>
      <c r="AD232" s="12">
        <v>2</v>
      </c>
      <c r="AN232" s="8">
        <v>2</v>
      </c>
      <c r="AO232" s="12">
        <f t="shared" ref="AO232:AO295" si="89">(AA232-Z232)/1000</f>
        <v>-2.9499999999999998E-2</v>
      </c>
      <c r="AP232" s="862">
        <f t="shared" ref="AP232:AP295" si="90">AN232*AO232</f>
        <v>-5.8999999999999997E-2</v>
      </c>
      <c r="AQ232" s="12">
        <f t="shared" ref="AQ232:AQ295" si="91">$AO232*AB232</f>
        <v>0</v>
      </c>
      <c r="AR232" s="12">
        <f t="shared" ref="AR232:AR295" si="92">$AO232*AC232</f>
        <v>0</v>
      </c>
      <c r="AS232" s="12">
        <f t="shared" ref="AS232:AS295" si="93">$AO232*AD232</f>
        <v>-5.8999999999999997E-2</v>
      </c>
      <c r="AT232" s="12">
        <f t="shared" ref="AT232:AT295" si="94">$AO232*AE232</f>
        <v>0</v>
      </c>
      <c r="AU232" s="12">
        <f t="shared" ref="AU232:AU295" si="95">$AO232*AF232</f>
        <v>0</v>
      </c>
      <c r="AV232" s="12">
        <f t="shared" ref="AV232:AV295" si="96">$AO232*AG232</f>
        <v>0</v>
      </c>
      <c r="AW232" s="12">
        <f t="shared" ref="AW232:AW295" si="97">$AO232*AH232</f>
        <v>0</v>
      </c>
      <c r="AX232" s="12">
        <f t="shared" ref="AX232:AX295" si="98">$AO232*AI232</f>
        <v>0</v>
      </c>
      <c r="AY232" s="12">
        <f t="shared" ref="AY232:AY295" si="99">$AO232*AJ232</f>
        <v>0</v>
      </c>
      <c r="AZ232" s="12">
        <f t="shared" ref="AZ232:AZ295" si="100">$AO232*AK232</f>
        <v>0</v>
      </c>
      <c r="BA232" s="12">
        <f t="shared" ref="BA232:BA295" si="101">$AO232*AL232</f>
        <v>0</v>
      </c>
      <c r="BB232" s="12">
        <f t="shared" ref="BB232:BB295" si="102">$AO232*AM232</f>
        <v>0</v>
      </c>
      <c r="BC232" s="863">
        <f t="shared" ref="BC232:BC295" si="103">SUM(AQ232:BB232)</f>
        <v>-5.8999999999999997E-2</v>
      </c>
    </row>
    <row r="233" spans="24:55">
      <c r="X233" s="12" t="s">
        <v>1022</v>
      </c>
      <c r="Y233" s="12" t="s">
        <v>1007</v>
      </c>
      <c r="Z233" s="12">
        <v>230</v>
      </c>
      <c r="AA233" s="12">
        <v>320</v>
      </c>
      <c r="AI233" s="12">
        <v>1</v>
      </c>
      <c r="AN233" s="8">
        <v>1</v>
      </c>
      <c r="AO233" s="12">
        <f t="shared" si="89"/>
        <v>0.09</v>
      </c>
      <c r="AP233" s="862">
        <f t="shared" si="90"/>
        <v>0.09</v>
      </c>
      <c r="AQ233" s="12">
        <f t="shared" si="91"/>
        <v>0</v>
      </c>
      <c r="AR233" s="12">
        <f t="shared" si="92"/>
        <v>0</v>
      </c>
      <c r="AS233" s="12">
        <f t="shared" si="93"/>
        <v>0</v>
      </c>
      <c r="AT233" s="12">
        <f t="shared" si="94"/>
        <v>0</v>
      </c>
      <c r="AU233" s="12">
        <f t="shared" si="95"/>
        <v>0</v>
      </c>
      <c r="AV233" s="12">
        <f t="shared" si="96"/>
        <v>0</v>
      </c>
      <c r="AW233" s="12">
        <f t="shared" si="97"/>
        <v>0</v>
      </c>
      <c r="AX233" s="12">
        <f t="shared" si="98"/>
        <v>0.09</v>
      </c>
      <c r="AY233" s="12">
        <f t="shared" si="99"/>
        <v>0</v>
      </c>
      <c r="AZ233" s="12">
        <f t="shared" si="100"/>
        <v>0</v>
      </c>
      <c r="BA233" s="12">
        <f t="shared" si="101"/>
        <v>0</v>
      </c>
      <c r="BB233" s="12">
        <f t="shared" si="102"/>
        <v>0</v>
      </c>
      <c r="BC233" s="863">
        <f t="shared" si="103"/>
        <v>0.09</v>
      </c>
    </row>
    <row r="234" spans="24:55">
      <c r="X234" s="12" t="s">
        <v>1022</v>
      </c>
      <c r="Y234" s="12" t="s">
        <v>1009</v>
      </c>
      <c r="Z234" s="12">
        <v>230</v>
      </c>
      <c r="AA234" s="12">
        <v>490</v>
      </c>
      <c r="AM234" s="12">
        <v>1</v>
      </c>
      <c r="AN234" s="8">
        <v>1</v>
      </c>
      <c r="AO234" s="12">
        <f t="shared" si="89"/>
        <v>0.26</v>
      </c>
      <c r="AP234" s="862">
        <f t="shared" si="90"/>
        <v>0.26</v>
      </c>
      <c r="AQ234" s="12">
        <f t="shared" si="91"/>
        <v>0</v>
      </c>
      <c r="AR234" s="12">
        <f t="shared" si="92"/>
        <v>0</v>
      </c>
      <c r="AS234" s="12">
        <f t="shared" si="93"/>
        <v>0</v>
      </c>
      <c r="AT234" s="12">
        <f t="shared" si="94"/>
        <v>0</v>
      </c>
      <c r="AU234" s="12">
        <f t="shared" si="95"/>
        <v>0</v>
      </c>
      <c r="AV234" s="12">
        <f t="shared" si="96"/>
        <v>0</v>
      </c>
      <c r="AW234" s="12">
        <f t="shared" si="97"/>
        <v>0</v>
      </c>
      <c r="AX234" s="12">
        <f t="shared" si="98"/>
        <v>0</v>
      </c>
      <c r="AY234" s="12">
        <f t="shared" si="99"/>
        <v>0</v>
      </c>
      <c r="AZ234" s="12">
        <f t="shared" si="100"/>
        <v>0</v>
      </c>
      <c r="BA234" s="12">
        <f t="shared" si="101"/>
        <v>0</v>
      </c>
      <c r="BB234" s="12">
        <f t="shared" si="102"/>
        <v>0.26</v>
      </c>
      <c r="BC234" s="863">
        <f t="shared" si="103"/>
        <v>0.26</v>
      </c>
    </row>
    <row r="235" spans="24:55">
      <c r="X235" s="12" t="s">
        <v>1060</v>
      </c>
      <c r="Y235" s="12" t="s">
        <v>1007</v>
      </c>
      <c r="Z235" s="12">
        <v>240</v>
      </c>
      <c r="AA235" s="12">
        <v>320</v>
      </c>
      <c r="AI235" s="12">
        <v>1</v>
      </c>
      <c r="AN235" s="8">
        <v>1</v>
      </c>
      <c r="AO235" s="12">
        <f t="shared" si="89"/>
        <v>0.08</v>
      </c>
      <c r="AP235" s="862">
        <f t="shared" si="90"/>
        <v>0.08</v>
      </c>
      <c r="AQ235" s="12">
        <f t="shared" si="91"/>
        <v>0</v>
      </c>
      <c r="AR235" s="12">
        <f t="shared" si="92"/>
        <v>0</v>
      </c>
      <c r="AS235" s="12">
        <f t="shared" si="93"/>
        <v>0</v>
      </c>
      <c r="AT235" s="12">
        <f t="shared" si="94"/>
        <v>0</v>
      </c>
      <c r="AU235" s="12">
        <f t="shared" si="95"/>
        <v>0</v>
      </c>
      <c r="AV235" s="12">
        <f t="shared" si="96"/>
        <v>0</v>
      </c>
      <c r="AW235" s="12">
        <f t="shared" si="97"/>
        <v>0</v>
      </c>
      <c r="AX235" s="12">
        <f t="shared" si="98"/>
        <v>0.08</v>
      </c>
      <c r="AY235" s="12">
        <f t="shared" si="99"/>
        <v>0</v>
      </c>
      <c r="AZ235" s="12">
        <f t="shared" si="100"/>
        <v>0</v>
      </c>
      <c r="BA235" s="12">
        <f t="shared" si="101"/>
        <v>0</v>
      </c>
      <c r="BB235" s="12">
        <f t="shared" si="102"/>
        <v>0</v>
      </c>
      <c r="BC235" s="863">
        <f t="shared" si="103"/>
        <v>0.08</v>
      </c>
    </row>
    <row r="236" spans="24:55">
      <c r="X236" s="12" t="s">
        <v>1016</v>
      </c>
      <c r="Y236" s="12" t="s">
        <v>1006</v>
      </c>
      <c r="Z236" s="12">
        <v>250</v>
      </c>
      <c r="AA236" s="12">
        <v>255</v>
      </c>
      <c r="AM236" s="12">
        <v>1</v>
      </c>
      <c r="AN236" s="8">
        <v>1</v>
      </c>
      <c r="AO236" s="12">
        <f t="shared" si="89"/>
        <v>5.0000000000000001E-3</v>
      </c>
      <c r="AP236" s="862">
        <f t="shared" si="90"/>
        <v>5.0000000000000001E-3</v>
      </c>
      <c r="AQ236" s="12">
        <f t="shared" si="91"/>
        <v>0</v>
      </c>
      <c r="AR236" s="12">
        <f t="shared" si="92"/>
        <v>0</v>
      </c>
      <c r="AS236" s="12">
        <f t="shared" si="93"/>
        <v>0</v>
      </c>
      <c r="AT236" s="12">
        <f t="shared" si="94"/>
        <v>0</v>
      </c>
      <c r="AU236" s="12">
        <f t="shared" si="95"/>
        <v>0</v>
      </c>
      <c r="AV236" s="12">
        <f t="shared" si="96"/>
        <v>0</v>
      </c>
      <c r="AW236" s="12">
        <f t="shared" si="97"/>
        <v>0</v>
      </c>
      <c r="AX236" s="12">
        <f t="shared" si="98"/>
        <v>0</v>
      </c>
      <c r="AY236" s="12">
        <f t="shared" si="99"/>
        <v>0</v>
      </c>
      <c r="AZ236" s="12">
        <f t="shared" si="100"/>
        <v>0</v>
      </c>
      <c r="BA236" s="12">
        <f t="shared" si="101"/>
        <v>0</v>
      </c>
      <c r="BB236" s="12">
        <f t="shared" si="102"/>
        <v>5.0000000000000001E-3</v>
      </c>
      <c r="BC236" s="863">
        <f t="shared" si="103"/>
        <v>5.0000000000000001E-3</v>
      </c>
    </row>
    <row r="237" spans="24:55">
      <c r="X237" s="12" t="s">
        <v>1023</v>
      </c>
      <c r="Y237" s="12" t="s">
        <v>1009</v>
      </c>
      <c r="Z237" s="12">
        <v>260</v>
      </c>
      <c r="AA237" s="12">
        <v>490</v>
      </c>
      <c r="AD237" s="12">
        <v>1</v>
      </c>
      <c r="AN237" s="8">
        <v>1</v>
      </c>
      <c r="AO237" s="12">
        <f t="shared" si="89"/>
        <v>0.23</v>
      </c>
      <c r="AP237" s="862">
        <f t="shared" si="90"/>
        <v>0.23</v>
      </c>
      <c r="AQ237" s="12">
        <f t="shared" si="91"/>
        <v>0</v>
      </c>
      <c r="AR237" s="12">
        <f t="shared" si="92"/>
        <v>0</v>
      </c>
      <c r="AS237" s="12">
        <f t="shared" si="93"/>
        <v>0.23</v>
      </c>
      <c r="AT237" s="12">
        <f t="shared" si="94"/>
        <v>0</v>
      </c>
      <c r="AU237" s="12">
        <f t="shared" si="95"/>
        <v>0</v>
      </c>
      <c r="AV237" s="12">
        <f t="shared" si="96"/>
        <v>0</v>
      </c>
      <c r="AW237" s="12">
        <f t="shared" si="97"/>
        <v>0</v>
      </c>
      <c r="AX237" s="12">
        <f t="shared" si="98"/>
        <v>0</v>
      </c>
      <c r="AY237" s="12">
        <f t="shared" si="99"/>
        <v>0</v>
      </c>
      <c r="AZ237" s="12">
        <f t="shared" si="100"/>
        <v>0</v>
      </c>
      <c r="BA237" s="12">
        <f t="shared" si="101"/>
        <v>0</v>
      </c>
      <c r="BB237" s="12">
        <f t="shared" si="102"/>
        <v>0</v>
      </c>
      <c r="BC237" s="863">
        <f t="shared" si="103"/>
        <v>0.23</v>
      </c>
    </row>
    <row r="238" spans="24:55">
      <c r="X238" s="12" t="s">
        <v>1032</v>
      </c>
      <c r="Y238" s="12" t="s">
        <v>1006</v>
      </c>
      <c r="Z238" s="12">
        <v>280</v>
      </c>
      <c r="AA238" s="12">
        <v>255</v>
      </c>
      <c r="AM238" s="12">
        <v>1</v>
      </c>
      <c r="AN238" s="8">
        <v>1</v>
      </c>
      <c r="AO238" s="12">
        <f t="shared" si="89"/>
        <v>-2.5000000000000001E-2</v>
      </c>
      <c r="AP238" s="862">
        <f t="shared" si="90"/>
        <v>-2.5000000000000001E-2</v>
      </c>
      <c r="AQ238" s="12">
        <f t="shared" si="91"/>
        <v>0</v>
      </c>
      <c r="AR238" s="12">
        <f t="shared" si="92"/>
        <v>0</v>
      </c>
      <c r="AS238" s="12">
        <f t="shared" si="93"/>
        <v>0</v>
      </c>
      <c r="AT238" s="12">
        <f t="shared" si="94"/>
        <v>0</v>
      </c>
      <c r="AU238" s="12">
        <f t="shared" si="95"/>
        <v>0</v>
      </c>
      <c r="AV238" s="12">
        <f t="shared" si="96"/>
        <v>0</v>
      </c>
      <c r="AW238" s="12">
        <f t="shared" si="97"/>
        <v>0</v>
      </c>
      <c r="AX238" s="12">
        <f t="shared" si="98"/>
        <v>0</v>
      </c>
      <c r="AY238" s="12">
        <f t="shared" si="99"/>
        <v>0</v>
      </c>
      <c r="AZ238" s="12">
        <f t="shared" si="100"/>
        <v>0</v>
      </c>
      <c r="BA238" s="12">
        <f t="shared" si="101"/>
        <v>0</v>
      </c>
      <c r="BB238" s="12">
        <f t="shared" si="102"/>
        <v>-2.5000000000000001E-2</v>
      </c>
      <c r="BC238" s="863">
        <f t="shared" si="103"/>
        <v>-2.5000000000000001E-2</v>
      </c>
    </row>
    <row r="239" spans="24:55">
      <c r="X239" s="12" t="s">
        <v>1032</v>
      </c>
      <c r="Y239" s="12" t="s">
        <v>1007</v>
      </c>
      <c r="Z239" s="12">
        <v>280</v>
      </c>
      <c r="AA239" s="12">
        <v>320</v>
      </c>
      <c r="AF239" s="12">
        <v>1</v>
      </c>
      <c r="AM239" s="12">
        <v>1</v>
      </c>
      <c r="AN239" s="8">
        <v>2</v>
      </c>
      <c r="AO239" s="12">
        <f t="shared" si="89"/>
        <v>0.04</v>
      </c>
      <c r="AP239" s="862">
        <f t="shared" si="90"/>
        <v>0.08</v>
      </c>
      <c r="AQ239" s="12">
        <f t="shared" si="91"/>
        <v>0</v>
      </c>
      <c r="AR239" s="12">
        <f t="shared" si="92"/>
        <v>0</v>
      </c>
      <c r="AS239" s="12">
        <f t="shared" si="93"/>
        <v>0</v>
      </c>
      <c r="AT239" s="12">
        <f t="shared" si="94"/>
        <v>0</v>
      </c>
      <c r="AU239" s="12">
        <f t="shared" si="95"/>
        <v>0.04</v>
      </c>
      <c r="AV239" s="12">
        <f t="shared" si="96"/>
        <v>0</v>
      </c>
      <c r="AW239" s="12">
        <f t="shared" si="97"/>
        <v>0</v>
      </c>
      <c r="AX239" s="12">
        <f t="shared" si="98"/>
        <v>0</v>
      </c>
      <c r="AY239" s="12">
        <f t="shared" si="99"/>
        <v>0</v>
      </c>
      <c r="AZ239" s="12">
        <f t="shared" si="100"/>
        <v>0</v>
      </c>
      <c r="BA239" s="12">
        <f t="shared" si="101"/>
        <v>0</v>
      </c>
      <c r="BB239" s="12">
        <f t="shared" si="102"/>
        <v>0.04</v>
      </c>
      <c r="BC239" s="863">
        <f t="shared" si="103"/>
        <v>0.08</v>
      </c>
    </row>
    <row r="240" spans="24:55">
      <c r="X240" s="12" t="s">
        <v>1024</v>
      </c>
      <c r="Y240" s="12" t="s">
        <v>1006</v>
      </c>
      <c r="Z240" s="12">
        <v>290</v>
      </c>
      <c r="AA240" s="12">
        <v>255</v>
      </c>
      <c r="AI240" s="12">
        <v>2</v>
      </c>
      <c r="AN240" s="8">
        <v>2</v>
      </c>
      <c r="AO240" s="12">
        <f t="shared" si="89"/>
        <v>-3.5000000000000003E-2</v>
      </c>
      <c r="AP240" s="862">
        <f t="shared" si="90"/>
        <v>-7.0000000000000007E-2</v>
      </c>
      <c r="AQ240" s="12">
        <f t="shared" si="91"/>
        <v>0</v>
      </c>
      <c r="AR240" s="12">
        <f t="shared" si="92"/>
        <v>0</v>
      </c>
      <c r="AS240" s="12">
        <f t="shared" si="93"/>
        <v>0</v>
      </c>
      <c r="AT240" s="12">
        <f t="shared" si="94"/>
        <v>0</v>
      </c>
      <c r="AU240" s="12">
        <f t="shared" si="95"/>
        <v>0</v>
      </c>
      <c r="AV240" s="12">
        <f t="shared" si="96"/>
        <v>0</v>
      </c>
      <c r="AW240" s="12">
        <f t="shared" si="97"/>
        <v>0</v>
      </c>
      <c r="AX240" s="12">
        <f t="shared" si="98"/>
        <v>-7.0000000000000007E-2</v>
      </c>
      <c r="AY240" s="12">
        <f t="shared" si="99"/>
        <v>0</v>
      </c>
      <c r="AZ240" s="12">
        <f t="shared" si="100"/>
        <v>0</v>
      </c>
      <c r="BA240" s="12">
        <f t="shared" si="101"/>
        <v>0</v>
      </c>
      <c r="BB240" s="12">
        <f t="shared" si="102"/>
        <v>0</v>
      </c>
      <c r="BC240" s="863">
        <f t="shared" si="103"/>
        <v>-7.0000000000000007E-2</v>
      </c>
    </row>
    <row r="241" spans="24:55">
      <c r="X241" s="12" t="s">
        <v>1024</v>
      </c>
      <c r="Y241" s="12" t="s">
        <v>1007</v>
      </c>
      <c r="Z241" s="12">
        <v>290</v>
      </c>
      <c r="AA241" s="12">
        <v>320</v>
      </c>
      <c r="AC241" s="12">
        <v>1</v>
      </c>
      <c r="AN241" s="8">
        <v>1</v>
      </c>
      <c r="AO241" s="12">
        <f t="shared" si="89"/>
        <v>0.03</v>
      </c>
      <c r="AP241" s="862">
        <f t="shared" si="90"/>
        <v>0.03</v>
      </c>
      <c r="AQ241" s="12">
        <f t="shared" si="91"/>
        <v>0</v>
      </c>
      <c r="AR241" s="12">
        <f t="shared" si="92"/>
        <v>0.03</v>
      </c>
      <c r="AS241" s="12">
        <f t="shared" si="93"/>
        <v>0</v>
      </c>
      <c r="AT241" s="12">
        <f t="shared" si="94"/>
        <v>0</v>
      </c>
      <c r="AU241" s="12">
        <f t="shared" si="95"/>
        <v>0</v>
      </c>
      <c r="AV241" s="12">
        <f t="shared" si="96"/>
        <v>0</v>
      </c>
      <c r="AW241" s="12">
        <f t="shared" si="97"/>
        <v>0</v>
      </c>
      <c r="AX241" s="12">
        <f t="shared" si="98"/>
        <v>0</v>
      </c>
      <c r="AY241" s="12">
        <f t="shared" si="99"/>
        <v>0</v>
      </c>
      <c r="AZ241" s="12">
        <f t="shared" si="100"/>
        <v>0</v>
      </c>
      <c r="BA241" s="12">
        <f t="shared" si="101"/>
        <v>0</v>
      </c>
      <c r="BB241" s="12">
        <f t="shared" si="102"/>
        <v>0</v>
      </c>
      <c r="BC241" s="863">
        <f t="shared" si="103"/>
        <v>0.03</v>
      </c>
    </row>
    <row r="242" spans="24:55">
      <c r="X242" s="12" t="s">
        <v>1024</v>
      </c>
      <c r="Y242" s="12" t="s">
        <v>1009</v>
      </c>
      <c r="Z242" s="12">
        <v>290</v>
      </c>
      <c r="AA242" s="12">
        <v>490</v>
      </c>
      <c r="AC242" s="12">
        <v>2</v>
      </c>
      <c r="AM242" s="12">
        <v>1</v>
      </c>
      <c r="AN242" s="8">
        <v>3</v>
      </c>
      <c r="AO242" s="12">
        <f t="shared" si="89"/>
        <v>0.2</v>
      </c>
      <c r="AP242" s="862">
        <f t="shared" si="90"/>
        <v>0.60000000000000009</v>
      </c>
      <c r="AQ242" s="12">
        <f t="shared" si="91"/>
        <v>0</v>
      </c>
      <c r="AR242" s="12">
        <f t="shared" si="92"/>
        <v>0.4</v>
      </c>
      <c r="AS242" s="12">
        <f t="shared" si="93"/>
        <v>0</v>
      </c>
      <c r="AT242" s="12">
        <f t="shared" si="94"/>
        <v>0</v>
      </c>
      <c r="AU242" s="12">
        <f t="shared" si="95"/>
        <v>0</v>
      </c>
      <c r="AV242" s="12">
        <f t="shared" si="96"/>
        <v>0</v>
      </c>
      <c r="AW242" s="12">
        <f t="shared" si="97"/>
        <v>0</v>
      </c>
      <c r="AX242" s="12">
        <f t="shared" si="98"/>
        <v>0</v>
      </c>
      <c r="AY242" s="12">
        <f t="shared" si="99"/>
        <v>0</v>
      </c>
      <c r="AZ242" s="12">
        <f t="shared" si="100"/>
        <v>0</v>
      </c>
      <c r="BA242" s="12">
        <f t="shared" si="101"/>
        <v>0</v>
      </c>
      <c r="BB242" s="12">
        <f t="shared" si="102"/>
        <v>0.2</v>
      </c>
      <c r="BC242" s="863">
        <f t="shared" si="103"/>
        <v>0.60000000000000009</v>
      </c>
    </row>
    <row r="243" spans="24:55">
      <c r="X243" s="12" t="s">
        <v>1025</v>
      </c>
      <c r="Y243" s="12" t="s">
        <v>1061</v>
      </c>
      <c r="Z243" s="12">
        <v>30</v>
      </c>
      <c r="AA243" s="12">
        <v>123</v>
      </c>
      <c r="AF243" s="12">
        <v>5</v>
      </c>
      <c r="AG243" s="12">
        <v>2</v>
      </c>
      <c r="AI243" s="12">
        <v>1</v>
      </c>
      <c r="AJ243" s="12">
        <v>2</v>
      </c>
      <c r="AN243" s="8">
        <v>10</v>
      </c>
      <c r="AO243" s="12">
        <f t="shared" si="89"/>
        <v>9.2999999999999999E-2</v>
      </c>
      <c r="AP243" s="862">
        <f t="shared" si="90"/>
        <v>0.92999999999999994</v>
      </c>
      <c r="AQ243" s="12">
        <f t="shared" si="91"/>
        <v>0</v>
      </c>
      <c r="AR243" s="12">
        <f t="shared" si="92"/>
        <v>0</v>
      </c>
      <c r="AS243" s="12">
        <f t="shared" si="93"/>
        <v>0</v>
      </c>
      <c r="AT243" s="12">
        <f t="shared" si="94"/>
        <v>0</v>
      </c>
      <c r="AU243" s="12">
        <f t="shared" si="95"/>
        <v>0.46499999999999997</v>
      </c>
      <c r="AV243" s="12">
        <f t="shared" si="96"/>
        <v>0.186</v>
      </c>
      <c r="AW243" s="12">
        <f t="shared" si="97"/>
        <v>0</v>
      </c>
      <c r="AX243" s="12">
        <f t="shared" si="98"/>
        <v>9.2999999999999999E-2</v>
      </c>
      <c r="AY243" s="12">
        <f t="shared" si="99"/>
        <v>0.186</v>
      </c>
      <c r="AZ243" s="12">
        <f t="shared" si="100"/>
        <v>0</v>
      </c>
      <c r="BA243" s="12">
        <f t="shared" si="101"/>
        <v>0</v>
      </c>
      <c r="BB243" s="12">
        <f t="shared" si="102"/>
        <v>0</v>
      </c>
      <c r="BC243" s="863">
        <f t="shared" si="103"/>
        <v>0.92999999999999994</v>
      </c>
    </row>
    <row r="244" spans="24:55">
      <c r="X244" s="12" t="s">
        <v>1025</v>
      </c>
      <c r="Y244" s="12" t="s">
        <v>1004</v>
      </c>
      <c r="Z244" s="12">
        <v>30</v>
      </c>
      <c r="AA244" s="12">
        <v>123</v>
      </c>
      <c r="AC244" s="12">
        <v>57</v>
      </c>
      <c r="AD244" s="12">
        <v>51</v>
      </c>
      <c r="AE244" s="12">
        <v>17</v>
      </c>
      <c r="AF244" s="12">
        <v>58</v>
      </c>
      <c r="AG244" s="12">
        <v>22</v>
      </c>
      <c r="AH244" s="12">
        <v>18</v>
      </c>
      <c r="AI244" s="12">
        <v>32</v>
      </c>
      <c r="AJ244" s="12">
        <v>40</v>
      </c>
      <c r="AK244" s="12">
        <v>52</v>
      </c>
      <c r="AL244" s="12">
        <v>150</v>
      </c>
      <c r="AM244" s="12">
        <v>99</v>
      </c>
      <c r="AN244" s="8">
        <v>596</v>
      </c>
      <c r="AO244" s="12">
        <f t="shared" si="89"/>
        <v>9.2999999999999999E-2</v>
      </c>
      <c r="AP244" s="862">
        <f t="shared" si="90"/>
        <v>55.427999999999997</v>
      </c>
      <c r="AQ244" s="12">
        <f t="shared" si="91"/>
        <v>0</v>
      </c>
      <c r="AR244" s="12">
        <f t="shared" si="92"/>
        <v>5.3010000000000002</v>
      </c>
      <c r="AS244" s="12">
        <f t="shared" si="93"/>
        <v>4.7430000000000003</v>
      </c>
      <c r="AT244" s="12">
        <f t="shared" si="94"/>
        <v>1.581</v>
      </c>
      <c r="AU244" s="12">
        <f t="shared" si="95"/>
        <v>5.3940000000000001</v>
      </c>
      <c r="AV244" s="12">
        <f t="shared" si="96"/>
        <v>2.0459999999999998</v>
      </c>
      <c r="AW244" s="12">
        <f t="shared" si="97"/>
        <v>1.6739999999999999</v>
      </c>
      <c r="AX244" s="12">
        <f t="shared" si="98"/>
        <v>2.976</v>
      </c>
      <c r="AY244" s="12">
        <f t="shared" si="99"/>
        <v>3.7199999999999998</v>
      </c>
      <c r="AZ244" s="12">
        <f t="shared" si="100"/>
        <v>4.8360000000000003</v>
      </c>
      <c r="BA244" s="12">
        <f t="shared" si="101"/>
        <v>13.95</v>
      </c>
      <c r="BB244" s="12">
        <f t="shared" si="102"/>
        <v>9.2070000000000007</v>
      </c>
      <c r="BC244" s="863">
        <f t="shared" si="103"/>
        <v>55.42799999999999</v>
      </c>
    </row>
    <row r="245" spans="24:55">
      <c r="X245" s="12" t="s">
        <v>1025</v>
      </c>
      <c r="Y245" s="12" t="s">
        <v>1019</v>
      </c>
      <c r="Z245" s="12">
        <v>30</v>
      </c>
      <c r="AA245" s="12">
        <v>140</v>
      </c>
      <c r="AH245" s="12">
        <v>1</v>
      </c>
      <c r="AN245" s="8">
        <v>1</v>
      </c>
      <c r="AO245" s="12">
        <f t="shared" si="89"/>
        <v>0.11</v>
      </c>
      <c r="AP245" s="862">
        <f t="shared" si="90"/>
        <v>0.11</v>
      </c>
      <c r="AQ245" s="12">
        <f t="shared" si="91"/>
        <v>0</v>
      </c>
      <c r="AR245" s="12">
        <f t="shared" si="92"/>
        <v>0</v>
      </c>
      <c r="AS245" s="12">
        <f t="shared" si="93"/>
        <v>0</v>
      </c>
      <c r="AT245" s="12">
        <f t="shared" si="94"/>
        <v>0</v>
      </c>
      <c r="AU245" s="12">
        <f t="shared" si="95"/>
        <v>0</v>
      </c>
      <c r="AV245" s="12">
        <f t="shared" si="96"/>
        <v>0</v>
      </c>
      <c r="AW245" s="12">
        <f t="shared" si="97"/>
        <v>0.11</v>
      </c>
      <c r="AX245" s="12">
        <f t="shared" si="98"/>
        <v>0</v>
      </c>
      <c r="AY245" s="12">
        <f t="shared" si="99"/>
        <v>0</v>
      </c>
      <c r="AZ245" s="12">
        <f t="shared" si="100"/>
        <v>0</v>
      </c>
      <c r="BA245" s="12">
        <f t="shared" si="101"/>
        <v>0</v>
      </c>
      <c r="BB245" s="12">
        <f t="shared" si="102"/>
        <v>0</v>
      </c>
      <c r="BC245" s="863">
        <f t="shared" si="103"/>
        <v>0.11</v>
      </c>
    </row>
    <row r="246" spans="24:55">
      <c r="X246" s="12" t="s">
        <v>1025</v>
      </c>
      <c r="Y246" s="12" t="s">
        <v>1005</v>
      </c>
      <c r="Z246" s="12">
        <v>30</v>
      </c>
      <c r="AA246" s="12">
        <v>190</v>
      </c>
      <c r="AC246" s="12">
        <v>13</v>
      </c>
      <c r="AE246" s="12">
        <v>4</v>
      </c>
      <c r="AI246" s="12">
        <v>1</v>
      </c>
      <c r="AL246" s="12">
        <v>1</v>
      </c>
      <c r="AN246" s="8">
        <v>19</v>
      </c>
      <c r="AO246" s="12">
        <f t="shared" si="89"/>
        <v>0.16</v>
      </c>
      <c r="AP246" s="862">
        <f t="shared" si="90"/>
        <v>3.04</v>
      </c>
      <c r="AQ246" s="12">
        <f t="shared" si="91"/>
        <v>0</v>
      </c>
      <c r="AR246" s="12">
        <f t="shared" si="92"/>
        <v>2.08</v>
      </c>
      <c r="AS246" s="12">
        <f t="shared" si="93"/>
        <v>0</v>
      </c>
      <c r="AT246" s="12">
        <f t="shared" si="94"/>
        <v>0.64</v>
      </c>
      <c r="AU246" s="12">
        <f t="shared" si="95"/>
        <v>0</v>
      </c>
      <c r="AV246" s="12">
        <f t="shared" si="96"/>
        <v>0</v>
      </c>
      <c r="AW246" s="12">
        <f t="shared" si="97"/>
        <v>0</v>
      </c>
      <c r="AX246" s="12">
        <f t="shared" si="98"/>
        <v>0.16</v>
      </c>
      <c r="AY246" s="12">
        <f t="shared" si="99"/>
        <v>0</v>
      </c>
      <c r="AZ246" s="12">
        <f t="shared" si="100"/>
        <v>0</v>
      </c>
      <c r="BA246" s="12">
        <f t="shared" si="101"/>
        <v>0.16</v>
      </c>
      <c r="BB246" s="12">
        <f t="shared" si="102"/>
        <v>0</v>
      </c>
      <c r="BC246" s="863">
        <f t="shared" si="103"/>
        <v>3.0400000000000005</v>
      </c>
    </row>
    <row r="247" spans="24:55">
      <c r="X247" s="12" t="s">
        <v>1025</v>
      </c>
      <c r="Y247" s="12" t="s">
        <v>1006</v>
      </c>
      <c r="Z247" s="12">
        <v>30</v>
      </c>
      <c r="AA247" s="12">
        <v>255</v>
      </c>
      <c r="AB247" s="12">
        <v>1</v>
      </c>
      <c r="AC247" s="12">
        <v>2</v>
      </c>
      <c r="AF247" s="12">
        <v>9</v>
      </c>
      <c r="AG247" s="12">
        <v>1</v>
      </c>
      <c r="AH247" s="12">
        <v>4</v>
      </c>
      <c r="AI247" s="12">
        <v>6</v>
      </c>
      <c r="AJ247" s="12">
        <v>2</v>
      </c>
      <c r="AK247" s="12">
        <v>4</v>
      </c>
      <c r="AL247" s="12">
        <v>6</v>
      </c>
      <c r="AM247" s="12">
        <v>5</v>
      </c>
      <c r="AN247" s="8">
        <v>40</v>
      </c>
      <c r="AO247" s="12">
        <f t="shared" si="89"/>
        <v>0.22500000000000001</v>
      </c>
      <c r="AP247" s="862">
        <f t="shared" si="90"/>
        <v>9</v>
      </c>
      <c r="AQ247" s="12">
        <f t="shared" si="91"/>
        <v>0.22500000000000001</v>
      </c>
      <c r="AR247" s="12">
        <f t="shared" si="92"/>
        <v>0.45</v>
      </c>
      <c r="AS247" s="12">
        <f t="shared" si="93"/>
        <v>0</v>
      </c>
      <c r="AT247" s="12">
        <f t="shared" si="94"/>
        <v>0</v>
      </c>
      <c r="AU247" s="12">
        <f t="shared" si="95"/>
        <v>2.0249999999999999</v>
      </c>
      <c r="AV247" s="12">
        <f t="shared" si="96"/>
        <v>0.22500000000000001</v>
      </c>
      <c r="AW247" s="12">
        <f t="shared" si="97"/>
        <v>0.9</v>
      </c>
      <c r="AX247" s="12">
        <f t="shared" si="98"/>
        <v>1.35</v>
      </c>
      <c r="AY247" s="12">
        <f t="shared" si="99"/>
        <v>0.45</v>
      </c>
      <c r="AZ247" s="12">
        <f t="shared" si="100"/>
        <v>0.9</v>
      </c>
      <c r="BA247" s="12">
        <f t="shared" si="101"/>
        <v>1.35</v>
      </c>
      <c r="BB247" s="12">
        <f t="shared" si="102"/>
        <v>1.125</v>
      </c>
      <c r="BC247" s="863">
        <f t="shared" si="103"/>
        <v>9.0000000000000018</v>
      </c>
    </row>
    <row r="248" spans="24:55">
      <c r="X248" s="12" t="s">
        <v>1025</v>
      </c>
      <c r="Y248" s="12" t="s">
        <v>1007</v>
      </c>
      <c r="Z248" s="12">
        <v>30</v>
      </c>
      <c r="AA248" s="12">
        <v>320</v>
      </c>
      <c r="AF248" s="12">
        <v>3</v>
      </c>
      <c r="AG248" s="12">
        <v>1</v>
      </c>
      <c r="AL248" s="12">
        <v>1</v>
      </c>
      <c r="AN248" s="8">
        <v>5</v>
      </c>
      <c r="AO248" s="12">
        <f t="shared" si="89"/>
        <v>0.28999999999999998</v>
      </c>
      <c r="AP248" s="862">
        <f t="shared" si="90"/>
        <v>1.45</v>
      </c>
      <c r="AQ248" s="12">
        <f t="shared" si="91"/>
        <v>0</v>
      </c>
      <c r="AR248" s="12">
        <f t="shared" si="92"/>
        <v>0</v>
      </c>
      <c r="AS248" s="12">
        <f t="shared" si="93"/>
        <v>0</v>
      </c>
      <c r="AT248" s="12">
        <f t="shared" si="94"/>
        <v>0</v>
      </c>
      <c r="AU248" s="12">
        <f t="shared" si="95"/>
        <v>0.86999999999999988</v>
      </c>
      <c r="AV248" s="12">
        <f t="shared" si="96"/>
        <v>0.28999999999999998</v>
      </c>
      <c r="AW248" s="12">
        <f t="shared" si="97"/>
        <v>0</v>
      </c>
      <c r="AX248" s="12">
        <f t="shared" si="98"/>
        <v>0</v>
      </c>
      <c r="AY248" s="12">
        <f t="shared" si="99"/>
        <v>0</v>
      </c>
      <c r="AZ248" s="12">
        <f t="shared" si="100"/>
        <v>0</v>
      </c>
      <c r="BA248" s="12">
        <f t="shared" si="101"/>
        <v>0.28999999999999998</v>
      </c>
      <c r="BB248" s="12">
        <f t="shared" si="102"/>
        <v>0</v>
      </c>
      <c r="BC248" s="863">
        <f t="shared" si="103"/>
        <v>1.45</v>
      </c>
    </row>
    <row r="249" spans="24:55">
      <c r="X249" s="12" t="s">
        <v>1025</v>
      </c>
      <c r="Y249" s="12" t="s">
        <v>1032</v>
      </c>
      <c r="Z249" s="12">
        <v>30</v>
      </c>
      <c r="AA249" s="12">
        <v>280</v>
      </c>
      <c r="AJ249" s="12">
        <v>1</v>
      </c>
      <c r="AN249" s="8">
        <v>1</v>
      </c>
      <c r="AO249" s="12">
        <f t="shared" si="89"/>
        <v>0.25</v>
      </c>
      <c r="AP249" s="862">
        <f t="shared" si="90"/>
        <v>0.25</v>
      </c>
      <c r="AQ249" s="12">
        <f t="shared" si="91"/>
        <v>0</v>
      </c>
      <c r="AR249" s="12">
        <f t="shared" si="92"/>
        <v>0</v>
      </c>
      <c r="AS249" s="12">
        <f t="shared" si="93"/>
        <v>0</v>
      </c>
      <c r="AT249" s="12">
        <f t="shared" si="94"/>
        <v>0</v>
      </c>
      <c r="AU249" s="12">
        <f t="shared" si="95"/>
        <v>0</v>
      </c>
      <c r="AV249" s="12">
        <f t="shared" si="96"/>
        <v>0</v>
      </c>
      <c r="AW249" s="12">
        <f t="shared" si="97"/>
        <v>0</v>
      </c>
      <c r="AX249" s="12">
        <f t="shared" si="98"/>
        <v>0</v>
      </c>
      <c r="AY249" s="12">
        <f t="shared" si="99"/>
        <v>0.25</v>
      </c>
      <c r="AZ249" s="12">
        <f t="shared" si="100"/>
        <v>0</v>
      </c>
      <c r="BA249" s="12">
        <f t="shared" si="101"/>
        <v>0</v>
      </c>
      <c r="BB249" s="12">
        <f t="shared" si="102"/>
        <v>0</v>
      </c>
      <c r="BC249" s="863">
        <f t="shared" si="103"/>
        <v>0.25</v>
      </c>
    </row>
    <row r="250" spans="24:55">
      <c r="X250" s="12" t="s">
        <v>1025</v>
      </c>
      <c r="Y250" s="12" t="s">
        <v>1027</v>
      </c>
      <c r="Z250" s="12">
        <v>30</v>
      </c>
      <c r="AA250" s="12">
        <v>50</v>
      </c>
      <c r="AM250" s="12">
        <v>1</v>
      </c>
      <c r="AN250" s="8">
        <v>1</v>
      </c>
      <c r="AO250" s="12">
        <f t="shared" si="89"/>
        <v>0.02</v>
      </c>
      <c r="AP250" s="862">
        <f t="shared" si="90"/>
        <v>0.02</v>
      </c>
      <c r="AQ250" s="12">
        <f t="shared" si="91"/>
        <v>0</v>
      </c>
      <c r="AR250" s="12">
        <f t="shared" si="92"/>
        <v>0</v>
      </c>
      <c r="AS250" s="12">
        <f t="shared" si="93"/>
        <v>0</v>
      </c>
      <c r="AT250" s="12">
        <f t="shared" si="94"/>
        <v>0</v>
      </c>
      <c r="AU250" s="12">
        <f t="shared" si="95"/>
        <v>0</v>
      </c>
      <c r="AV250" s="12">
        <f t="shared" si="96"/>
        <v>0</v>
      </c>
      <c r="AW250" s="12">
        <f t="shared" si="97"/>
        <v>0</v>
      </c>
      <c r="AX250" s="12">
        <f t="shared" si="98"/>
        <v>0</v>
      </c>
      <c r="AY250" s="12">
        <f t="shared" si="99"/>
        <v>0</v>
      </c>
      <c r="AZ250" s="12">
        <f t="shared" si="100"/>
        <v>0</v>
      </c>
      <c r="BA250" s="12">
        <f t="shared" si="101"/>
        <v>0</v>
      </c>
      <c r="BB250" s="12">
        <f t="shared" si="102"/>
        <v>0.02</v>
      </c>
      <c r="BC250" s="863">
        <f t="shared" si="103"/>
        <v>0.02</v>
      </c>
    </row>
    <row r="251" spans="24:55">
      <c r="X251" s="12" t="s">
        <v>1025</v>
      </c>
      <c r="Y251" s="12" t="s">
        <v>1010</v>
      </c>
      <c r="Z251" s="12">
        <v>30</v>
      </c>
      <c r="AA251" s="12">
        <v>90</v>
      </c>
      <c r="AB251" s="12">
        <v>2</v>
      </c>
      <c r="AC251" s="12">
        <v>106</v>
      </c>
      <c r="AD251" s="12">
        <v>47</v>
      </c>
      <c r="AE251" s="12">
        <v>40</v>
      </c>
      <c r="AF251" s="12">
        <v>81</v>
      </c>
      <c r="AG251" s="12">
        <v>33</v>
      </c>
      <c r="AH251" s="12">
        <v>67</v>
      </c>
      <c r="AI251" s="12">
        <v>208</v>
      </c>
      <c r="AJ251" s="12">
        <v>165</v>
      </c>
      <c r="AK251" s="12">
        <v>112</v>
      </c>
      <c r="AL251" s="12">
        <v>247</v>
      </c>
      <c r="AM251" s="12">
        <v>162</v>
      </c>
      <c r="AN251" s="8">
        <v>1270</v>
      </c>
      <c r="AO251" s="12">
        <f t="shared" si="89"/>
        <v>0.06</v>
      </c>
      <c r="AP251" s="862">
        <f t="shared" si="90"/>
        <v>76.2</v>
      </c>
      <c r="AQ251" s="12">
        <f t="shared" si="91"/>
        <v>0.12</v>
      </c>
      <c r="AR251" s="12">
        <f t="shared" si="92"/>
        <v>6.3599999999999994</v>
      </c>
      <c r="AS251" s="12">
        <f t="shared" si="93"/>
        <v>2.82</v>
      </c>
      <c r="AT251" s="12">
        <f t="shared" si="94"/>
        <v>2.4</v>
      </c>
      <c r="AU251" s="12">
        <f t="shared" si="95"/>
        <v>4.8599999999999994</v>
      </c>
      <c r="AV251" s="12">
        <f t="shared" si="96"/>
        <v>1.98</v>
      </c>
      <c r="AW251" s="12">
        <f t="shared" si="97"/>
        <v>4.0199999999999996</v>
      </c>
      <c r="AX251" s="12">
        <f t="shared" si="98"/>
        <v>12.48</v>
      </c>
      <c r="AY251" s="12">
        <f t="shared" si="99"/>
        <v>9.9</v>
      </c>
      <c r="AZ251" s="12">
        <f t="shared" si="100"/>
        <v>6.72</v>
      </c>
      <c r="BA251" s="12">
        <f t="shared" si="101"/>
        <v>14.82</v>
      </c>
      <c r="BB251" s="12">
        <f t="shared" si="102"/>
        <v>9.7199999999999989</v>
      </c>
      <c r="BC251" s="863">
        <f t="shared" si="103"/>
        <v>76.199999999999989</v>
      </c>
    </row>
    <row r="252" spans="24:55">
      <c r="X252" s="12" t="s">
        <v>1025</v>
      </c>
      <c r="Y252" s="12" t="s">
        <v>1062</v>
      </c>
      <c r="Z252" s="12">
        <v>30</v>
      </c>
      <c r="AA252" s="12">
        <v>90</v>
      </c>
      <c r="AH252" s="12">
        <v>1</v>
      </c>
      <c r="AJ252" s="12">
        <v>1</v>
      </c>
      <c r="AN252" s="8">
        <v>2</v>
      </c>
      <c r="AO252" s="12">
        <f t="shared" si="89"/>
        <v>0.06</v>
      </c>
      <c r="AP252" s="862">
        <f t="shared" si="90"/>
        <v>0.12</v>
      </c>
      <c r="AQ252" s="12">
        <f t="shared" si="91"/>
        <v>0</v>
      </c>
      <c r="AR252" s="12">
        <f t="shared" si="92"/>
        <v>0</v>
      </c>
      <c r="AS252" s="12">
        <f t="shared" si="93"/>
        <v>0</v>
      </c>
      <c r="AT252" s="12">
        <f t="shared" si="94"/>
        <v>0</v>
      </c>
      <c r="AU252" s="12">
        <f t="shared" si="95"/>
        <v>0</v>
      </c>
      <c r="AV252" s="12">
        <f t="shared" si="96"/>
        <v>0</v>
      </c>
      <c r="AW252" s="12">
        <f t="shared" si="97"/>
        <v>0.06</v>
      </c>
      <c r="AX252" s="12">
        <f t="shared" si="98"/>
        <v>0</v>
      </c>
      <c r="AY252" s="12">
        <f t="shared" si="99"/>
        <v>0.06</v>
      </c>
      <c r="AZ252" s="12">
        <f t="shared" si="100"/>
        <v>0</v>
      </c>
      <c r="BA252" s="12">
        <f t="shared" si="101"/>
        <v>0</v>
      </c>
      <c r="BB252" s="12">
        <f t="shared" si="102"/>
        <v>0</v>
      </c>
      <c r="BC252" s="863">
        <f t="shared" si="103"/>
        <v>0.12</v>
      </c>
    </row>
    <row r="253" spans="24:55">
      <c r="X253" s="12" t="s">
        <v>1025</v>
      </c>
      <c r="Y253" s="12" t="s">
        <v>1011</v>
      </c>
      <c r="Z253" s="12">
        <v>30</v>
      </c>
      <c r="AA253" s="12">
        <v>190.5</v>
      </c>
      <c r="AF253" s="12">
        <v>55</v>
      </c>
      <c r="AG253" s="12">
        <v>59</v>
      </c>
      <c r="AH253" s="12">
        <v>49</v>
      </c>
      <c r="AI253" s="12">
        <v>3</v>
      </c>
      <c r="AK253" s="12">
        <v>34</v>
      </c>
      <c r="AL253" s="12">
        <v>9</v>
      </c>
      <c r="AM253" s="12">
        <v>1</v>
      </c>
      <c r="AN253" s="8">
        <v>210</v>
      </c>
      <c r="AO253" s="12">
        <f t="shared" si="89"/>
        <v>0.1605</v>
      </c>
      <c r="AP253" s="862">
        <f t="shared" si="90"/>
        <v>33.704999999999998</v>
      </c>
      <c r="AQ253" s="12">
        <f t="shared" si="91"/>
        <v>0</v>
      </c>
      <c r="AR253" s="12">
        <f t="shared" si="92"/>
        <v>0</v>
      </c>
      <c r="AS253" s="12">
        <f t="shared" si="93"/>
        <v>0</v>
      </c>
      <c r="AT253" s="12">
        <f t="shared" si="94"/>
        <v>0</v>
      </c>
      <c r="AU253" s="12">
        <f t="shared" si="95"/>
        <v>8.8275000000000006</v>
      </c>
      <c r="AV253" s="12">
        <f t="shared" si="96"/>
        <v>9.4695</v>
      </c>
      <c r="AW253" s="12">
        <f t="shared" si="97"/>
        <v>7.8645000000000005</v>
      </c>
      <c r="AX253" s="12">
        <f t="shared" si="98"/>
        <v>0.48150000000000004</v>
      </c>
      <c r="AY253" s="12">
        <f t="shared" si="99"/>
        <v>0</v>
      </c>
      <c r="AZ253" s="12">
        <f t="shared" si="100"/>
        <v>5.4569999999999999</v>
      </c>
      <c r="BA253" s="12">
        <f t="shared" si="101"/>
        <v>1.4445000000000001</v>
      </c>
      <c r="BB253" s="12">
        <f t="shared" si="102"/>
        <v>0.1605</v>
      </c>
      <c r="BC253" s="863">
        <f t="shared" si="103"/>
        <v>33.704999999999998</v>
      </c>
    </row>
    <row r="254" spans="24:55">
      <c r="X254" s="12" t="s">
        <v>1025</v>
      </c>
      <c r="Y254" s="12" t="s">
        <v>1012</v>
      </c>
      <c r="Z254" s="12">
        <v>30</v>
      </c>
      <c r="AA254" s="12">
        <v>190.5</v>
      </c>
      <c r="AF254" s="12">
        <v>1</v>
      </c>
      <c r="AG254" s="12">
        <v>3</v>
      </c>
      <c r="AH254" s="12">
        <v>1</v>
      </c>
      <c r="AI254" s="12">
        <v>8</v>
      </c>
      <c r="AJ254" s="12">
        <v>4</v>
      </c>
      <c r="AK254" s="12">
        <v>4</v>
      </c>
      <c r="AN254" s="8">
        <v>21</v>
      </c>
      <c r="AO254" s="12">
        <f t="shared" si="89"/>
        <v>0.1605</v>
      </c>
      <c r="AP254" s="862">
        <f t="shared" si="90"/>
        <v>3.3705000000000003</v>
      </c>
      <c r="AQ254" s="12">
        <f t="shared" si="91"/>
        <v>0</v>
      </c>
      <c r="AR254" s="12">
        <f t="shared" si="92"/>
        <v>0</v>
      </c>
      <c r="AS254" s="12">
        <f t="shared" si="93"/>
        <v>0</v>
      </c>
      <c r="AT254" s="12">
        <f t="shared" si="94"/>
        <v>0</v>
      </c>
      <c r="AU254" s="12">
        <f t="shared" si="95"/>
        <v>0.1605</v>
      </c>
      <c r="AV254" s="12">
        <f t="shared" si="96"/>
        <v>0.48150000000000004</v>
      </c>
      <c r="AW254" s="12">
        <f t="shared" si="97"/>
        <v>0.1605</v>
      </c>
      <c r="AX254" s="12">
        <f t="shared" si="98"/>
        <v>1.284</v>
      </c>
      <c r="AY254" s="12">
        <f t="shared" si="99"/>
        <v>0.64200000000000002</v>
      </c>
      <c r="AZ254" s="12">
        <f t="shared" si="100"/>
        <v>0.64200000000000002</v>
      </c>
      <c r="BA254" s="12">
        <f t="shared" si="101"/>
        <v>0</v>
      </c>
      <c r="BB254" s="12">
        <f t="shared" si="102"/>
        <v>0</v>
      </c>
      <c r="BC254" s="863">
        <f t="shared" si="103"/>
        <v>3.3704999999999998</v>
      </c>
    </row>
    <row r="255" spans="24:55">
      <c r="X255" s="12" t="s">
        <v>1026</v>
      </c>
      <c r="Y255" s="12" t="s">
        <v>1004</v>
      </c>
      <c r="Z255" s="12">
        <v>40</v>
      </c>
      <c r="AA255" s="12">
        <v>123</v>
      </c>
      <c r="AB255" s="12">
        <v>6</v>
      </c>
      <c r="AC255" s="12">
        <v>40</v>
      </c>
      <c r="AD255" s="12">
        <v>29</v>
      </c>
      <c r="AE255" s="12">
        <v>14</v>
      </c>
      <c r="AF255" s="12">
        <v>22</v>
      </c>
      <c r="AG255" s="12">
        <v>2</v>
      </c>
      <c r="AH255" s="12">
        <v>16</v>
      </c>
      <c r="AI255" s="12">
        <v>101</v>
      </c>
      <c r="AJ255" s="12">
        <v>92</v>
      </c>
      <c r="AK255" s="12">
        <v>103</v>
      </c>
      <c r="AL255" s="12">
        <v>158</v>
      </c>
      <c r="AM255" s="12">
        <v>94</v>
      </c>
      <c r="AN255" s="8">
        <v>677</v>
      </c>
      <c r="AO255" s="12">
        <f t="shared" si="89"/>
        <v>8.3000000000000004E-2</v>
      </c>
      <c r="AP255" s="862">
        <f t="shared" si="90"/>
        <v>56.191000000000003</v>
      </c>
      <c r="AQ255" s="12">
        <f t="shared" si="91"/>
        <v>0.498</v>
      </c>
      <c r="AR255" s="12">
        <f t="shared" si="92"/>
        <v>3.3200000000000003</v>
      </c>
      <c r="AS255" s="12">
        <f t="shared" si="93"/>
        <v>2.407</v>
      </c>
      <c r="AT255" s="12">
        <f t="shared" si="94"/>
        <v>1.1620000000000001</v>
      </c>
      <c r="AU255" s="12">
        <f t="shared" si="95"/>
        <v>1.8260000000000001</v>
      </c>
      <c r="AV255" s="12">
        <f t="shared" si="96"/>
        <v>0.16600000000000001</v>
      </c>
      <c r="AW255" s="12">
        <f t="shared" si="97"/>
        <v>1.3280000000000001</v>
      </c>
      <c r="AX255" s="12">
        <f t="shared" si="98"/>
        <v>8.3830000000000009</v>
      </c>
      <c r="AY255" s="12">
        <f t="shared" si="99"/>
        <v>7.6360000000000001</v>
      </c>
      <c r="AZ255" s="12">
        <f t="shared" si="100"/>
        <v>8.5490000000000013</v>
      </c>
      <c r="BA255" s="12">
        <f t="shared" si="101"/>
        <v>13.114000000000001</v>
      </c>
      <c r="BB255" s="12">
        <f t="shared" si="102"/>
        <v>7.8020000000000005</v>
      </c>
      <c r="BC255" s="863">
        <f t="shared" si="103"/>
        <v>56.19100000000001</v>
      </c>
    </row>
    <row r="256" spans="24:55">
      <c r="X256" s="12" t="s">
        <v>1026</v>
      </c>
      <c r="Y256" s="12" t="s">
        <v>1005</v>
      </c>
      <c r="Z256" s="12">
        <v>40</v>
      </c>
      <c r="AA256" s="12">
        <v>190</v>
      </c>
      <c r="AC256" s="12">
        <v>24</v>
      </c>
      <c r="AD256" s="12">
        <v>3</v>
      </c>
      <c r="AE256" s="12">
        <v>4</v>
      </c>
      <c r="AF256" s="12">
        <v>1</v>
      </c>
      <c r="AJ256" s="12">
        <v>8</v>
      </c>
      <c r="AK256" s="12">
        <v>2</v>
      </c>
      <c r="AL256" s="12">
        <v>9</v>
      </c>
      <c r="AM256" s="12">
        <v>2</v>
      </c>
      <c r="AN256" s="8">
        <v>53</v>
      </c>
      <c r="AO256" s="12">
        <f t="shared" si="89"/>
        <v>0.15</v>
      </c>
      <c r="AP256" s="862">
        <f t="shared" si="90"/>
        <v>7.9499999999999993</v>
      </c>
      <c r="AQ256" s="12">
        <f t="shared" si="91"/>
        <v>0</v>
      </c>
      <c r="AR256" s="12">
        <f t="shared" si="92"/>
        <v>3.5999999999999996</v>
      </c>
      <c r="AS256" s="12">
        <f t="shared" si="93"/>
        <v>0.44999999999999996</v>
      </c>
      <c r="AT256" s="12">
        <f t="shared" si="94"/>
        <v>0.6</v>
      </c>
      <c r="AU256" s="12">
        <f t="shared" si="95"/>
        <v>0.15</v>
      </c>
      <c r="AV256" s="12">
        <f t="shared" si="96"/>
        <v>0</v>
      </c>
      <c r="AW256" s="12">
        <f t="shared" si="97"/>
        <v>0</v>
      </c>
      <c r="AX256" s="12">
        <f t="shared" si="98"/>
        <v>0</v>
      </c>
      <c r="AY256" s="12">
        <f t="shared" si="99"/>
        <v>1.2</v>
      </c>
      <c r="AZ256" s="12">
        <f t="shared" si="100"/>
        <v>0.3</v>
      </c>
      <c r="BA256" s="12">
        <f t="shared" si="101"/>
        <v>1.3499999999999999</v>
      </c>
      <c r="BB256" s="12">
        <f t="shared" si="102"/>
        <v>0.3</v>
      </c>
      <c r="BC256" s="863">
        <f t="shared" si="103"/>
        <v>7.9499999999999993</v>
      </c>
    </row>
    <row r="257" spans="24:55">
      <c r="X257" s="12" t="s">
        <v>1026</v>
      </c>
      <c r="Y257" s="12" t="s">
        <v>1006</v>
      </c>
      <c r="Z257" s="12">
        <v>40</v>
      </c>
      <c r="AA257" s="12">
        <v>255</v>
      </c>
      <c r="AB257" s="12">
        <v>49</v>
      </c>
      <c r="AC257" s="12">
        <v>41</v>
      </c>
      <c r="AD257" s="12">
        <v>6</v>
      </c>
      <c r="AE257" s="12">
        <v>9</v>
      </c>
      <c r="AF257" s="12">
        <v>2</v>
      </c>
      <c r="AG257" s="12">
        <v>4</v>
      </c>
      <c r="AH257" s="12">
        <v>4</v>
      </c>
      <c r="AI257" s="12">
        <v>17</v>
      </c>
      <c r="AJ257" s="12">
        <v>22</v>
      </c>
      <c r="AK257" s="12">
        <v>28</v>
      </c>
      <c r="AL257" s="12">
        <v>20</v>
      </c>
      <c r="AM257" s="12">
        <v>12</v>
      </c>
      <c r="AN257" s="8">
        <v>214</v>
      </c>
      <c r="AO257" s="12">
        <f t="shared" si="89"/>
        <v>0.215</v>
      </c>
      <c r="AP257" s="862">
        <f t="shared" si="90"/>
        <v>46.01</v>
      </c>
      <c r="AQ257" s="12">
        <f t="shared" si="91"/>
        <v>10.535</v>
      </c>
      <c r="AR257" s="12">
        <f t="shared" si="92"/>
        <v>8.8149999999999995</v>
      </c>
      <c r="AS257" s="12">
        <f t="shared" si="93"/>
        <v>1.29</v>
      </c>
      <c r="AT257" s="12">
        <f t="shared" si="94"/>
        <v>1.9350000000000001</v>
      </c>
      <c r="AU257" s="12">
        <f t="shared" si="95"/>
        <v>0.43</v>
      </c>
      <c r="AV257" s="12">
        <f t="shared" si="96"/>
        <v>0.86</v>
      </c>
      <c r="AW257" s="12">
        <f t="shared" si="97"/>
        <v>0.86</v>
      </c>
      <c r="AX257" s="12">
        <f t="shared" si="98"/>
        <v>3.6549999999999998</v>
      </c>
      <c r="AY257" s="12">
        <f t="shared" si="99"/>
        <v>4.7299999999999995</v>
      </c>
      <c r="AZ257" s="12">
        <f t="shared" si="100"/>
        <v>6.02</v>
      </c>
      <c r="BA257" s="12">
        <f t="shared" si="101"/>
        <v>4.3</v>
      </c>
      <c r="BB257" s="12">
        <f t="shared" si="102"/>
        <v>2.58</v>
      </c>
      <c r="BC257" s="863">
        <f t="shared" si="103"/>
        <v>46.009999999999991</v>
      </c>
    </row>
    <row r="258" spans="24:55">
      <c r="X258" s="12" t="s">
        <v>1026</v>
      </c>
      <c r="Y258" s="12" t="s">
        <v>1007</v>
      </c>
      <c r="Z258" s="12">
        <v>40</v>
      </c>
      <c r="AA258" s="12">
        <v>320</v>
      </c>
      <c r="AB258" s="12">
        <v>28</v>
      </c>
      <c r="AC258" s="12">
        <v>18</v>
      </c>
      <c r="AD258" s="12">
        <v>7</v>
      </c>
      <c r="AE258" s="12">
        <v>8</v>
      </c>
      <c r="AF258" s="12">
        <v>3</v>
      </c>
      <c r="AG258" s="12">
        <v>6</v>
      </c>
      <c r="AH258" s="12">
        <v>3</v>
      </c>
      <c r="AI258" s="12">
        <v>4</v>
      </c>
      <c r="AJ258" s="12">
        <v>17</v>
      </c>
      <c r="AK258" s="12">
        <v>2</v>
      </c>
      <c r="AL258" s="12">
        <v>10</v>
      </c>
      <c r="AM258" s="12">
        <v>3</v>
      </c>
      <c r="AN258" s="8">
        <v>109</v>
      </c>
      <c r="AO258" s="12">
        <f t="shared" si="89"/>
        <v>0.28000000000000003</v>
      </c>
      <c r="AP258" s="862">
        <f t="shared" si="90"/>
        <v>30.520000000000003</v>
      </c>
      <c r="AQ258" s="12">
        <f t="shared" si="91"/>
        <v>7.8400000000000007</v>
      </c>
      <c r="AR258" s="12">
        <f t="shared" si="92"/>
        <v>5.0400000000000009</v>
      </c>
      <c r="AS258" s="12">
        <f t="shared" si="93"/>
        <v>1.9600000000000002</v>
      </c>
      <c r="AT258" s="12">
        <f t="shared" si="94"/>
        <v>2.2400000000000002</v>
      </c>
      <c r="AU258" s="12">
        <f t="shared" si="95"/>
        <v>0.84000000000000008</v>
      </c>
      <c r="AV258" s="12">
        <f t="shared" si="96"/>
        <v>1.6800000000000002</v>
      </c>
      <c r="AW258" s="12">
        <f t="shared" si="97"/>
        <v>0.84000000000000008</v>
      </c>
      <c r="AX258" s="12">
        <f t="shared" si="98"/>
        <v>1.1200000000000001</v>
      </c>
      <c r="AY258" s="12">
        <f t="shared" si="99"/>
        <v>4.7600000000000007</v>
      </c>
      <c r="AZ258" s="12">
        <f t="shared" si="100"/>
        <v>0.56000000000000005</v>
      </c>
      <c r="BA258" s="12">
        <f t="shared" si="101"/>
        <v>2.8000000000000003</v>
      </c>
      <c r="BB258" s="12">
        <f t="shared" si="102"/>
        <v>0.84000000000000008</v>
      </c>
      <c r="BC258" s="863">
        <f t="shared" si="103"/>
        <v>30.520000000000007</v>
      </c>
    </row>
    <row r="259" spans="24:55">
      <c r="X259" s="12" t="s">
        <v>1026</v>
      </c>
      <c r="Y259" s="12" t="s">
        <v>1009</v>
      </c>
      <c r="Z259" s="12">
        <v>40</v>
      </c>
      <c r="AA259" s="12">
        <v>490</v>
      </c>
      <c r="AB259" s="12">
        <v>1</v>
      </c>
      <c r="AC259" s="12">
        <v>2</v>
      </c>
      <c r="AN259" s="8">
        <v>3</v>
      </c>
      <c r="AO259" s="12">
        <f t="shared" si="89"/>
        <v>0.45</v>
      </c>
      <c r="AP259" s="862">
        <f t="shared" si="90"/>
        <v>1.35</v>
      </c>
      <c r="AQ259" s="12">
        <f t="shared" si="91"/>
        <v>0.45</v>
      </c>
      <c r="AR259" s="12">
        <f t="shared" si="92"/>
        <v>0.9</v>
      </c>
      <c r="AS259" s="12">
        <f t="shared" si="93"/>
        <v>0</v>
      </c>
      <c r="AT259" s="12">
        <f t="shared" si="94"/>
        <v>0</v>
      </c>
      <c r="AU259" s="12">
        <f t="shared" si="95"/>
        <v>0</v>
      </c>
      <c r="AV259" s="12">
        <f t="shared" si="96"/>
        <v>0</v>
      </c>
      <c r="AW259" s="12">
        <f t="shared" si="97"/>
        <v>0</v>
      </c>
      <c r="AX259" s="12">
        <f t="shared" si="98"/>
        <v>0</v>
      </c>
      <c r="AY259" s="12">
        <f t="shared" si="99"/>
        <v>0</v>
      </c>
      <c r="AZ259" s="12">
        <f t="shared" si="100"/>
        <v>0</v>
      </c>
      <c r="BA259" s="12">
        <f t="shared" si="101"/>
        <v>0</v>
      </c>
      <c r="BB259" s="12">
        <f t="shared" si="102"/>
        <v>0</v>
      </c>
      <c r="BC259" s="863">
        <f t="shared" si="103"/>
        <v>1.35</v>
      </c>
    </row>
    <row r="260" spans="24:55">
      <c r="X260" s="12" t="s">
        <v>1026</v>
      </c>
      <c r="Y260" s="12" t="s">
        <v>1010</v>
      </c>
      <c r="Z260" s="12">
        <v>40</v>
      </c>
      <c r="AA260" s="12">
        <v>90</v>
      </c>
      <c r="AB260" s="12">
        <v>50</v>
      </c>
      <c r="AC260" s="12">
        <v>27</v>
      </c>
      <c r="AD260" s="12">
        <v>30</v>
      </c>
      <c r="AE260" s="12">
        <v>19</v>
      </c>
      <c r="AF260" s="12">
        <v>7</v>
      </c>
      <c r="AG260" s="12">
        <v>8</v>
      </c>
      <c r="AH260" s="12">
        <v>30</v>
      </c>
      <c r="AI260" s="12">
        <v>186</v>
      </c>
      <c r="AJ260" s="12">
        <v>51</v>
      </c>
      <c r="AK260" s="12">
        <v>90</v>
      </c>
      <c r="AL260" s="12">
        <v>210</v>
      </c>
      <c r="AM260" s="12">
        <v>105</v>
      </c>
      <c r="AN260" s="8">
        <v>813</v>
      </c>
      <c r="AO260" s="12">
        <f t="shared" si="89"/>
        <v>0.05</v>
      </c>
      <c r="AP260" s="862">
        <f t="shared" si="90"/>
        <v>40.650000000000006</v>
      </c>
      <c r="AQ260" s="12">
        <f t="shared" si="91"/>
        <v>2.5</v>
      </c>
      <c r="AR260" s="12">
        <f t="shared" si="92"/>
        <v>1.35</v>
      </c>
      <c r="AS260" s="12">
        <f t="shared" si="93"/>
        <v>1.5</v>
      </c>
      <c r="AT260" s="12">
        <f t="shared" si="94"/>
        <v>0.95000000000000007</v>
      </c>
      <c r="AU260" s="12">
        <f t="shared" si="95"/>
        <v>0.35000000000000003</v>
      </c>
      <c r="AV260" s="12">
        <f t="shared" si="96"/>
        <v>0.4</v>
      </c>
      <c r="AW260" s="12">
        <f t="shared" si="97"/>
        <v>1.5</v>
      </c>
      <c r="AX260" s="12">
        <f t="shared" si="98"/>
        <v>9.3000000000000007</v>
      </c>
      <c r="AY260" s="12">
        <f t="shared" si="99"/>
        <v>2.5500000000000003</v>
      </c>
      <c r="AZ260" s="12">
        <f t="shared" si="100"/>
        <v>4.5</v>
      </c>
      <c r="BA260" s="12">
        <f t="shared" si="101"/>
        <v>10.5</v>
      </c>
      <c r="BB260" s="12">
        <f t="shared" si="102"/>
        <v>5.25</v>
      </c>
      <c r="BC260" s="863">
        <f t="shared" si="103"/>
        <v>40.650000000000006</v>
      </c>
    </row>
    <row r="261" spans="24:55">
      <c r="X261" s="12" t="s">
        <v>1026</v>
      </c>
      <c r="Y261" s="12" t="s">
        <v>1062</v>
      </c>
      <c r="Z261" s="12">
        <v>40</v>
      </c>
      <c r="AA261" s="12">
        <v>90</v>
      </c>
      <c r="AH261" s="12">
        <v>1</v>
      </c>
      <c r="AK261" s="12">
        <v>1</v>
      </c>
      <c r="AN261" s="8">
        <v>2</v>
      </c>
      <c r="AO261" s="12">
        <f t="shared" si="89"/>
        <v>0.05</v>
      </c>
      <c r="AP261" s="862">
        <f t="shared" si="90"/>
        <v>0.1</v>
      </c>
      <c r="AQ261" s="12">
        <f t="shared" si="91"/>
        <v>0</v>
      </c>
      <c r="AR261" s="12">
        <f t="shared" si="92"/>
        <v>0</v>
      </c>
      <c r="AS261" s="12">
        <f t="shared" si="93"/>
        <v>0</v>
      </c>
      <c r="AT261" s="12">
        <f t="shared" si="94"/>
        <v>0</v>
      </c>
      <c r="AU261" s="12">
        <f t="shared" si="95"/>
        <v>0</v>
      </c>
      <c r="AV261" s="12">
        <f t="shared" si="96"/>
        <v>0</v>
      </c>
      <c r="AW261" s="12">
        <f t="shared" si="97"/>
        <v>0.05</v>
      </c>
      <c r="AX261" s="12">
        <f t="shared" si="98"/>
        <v>0</v>
      </c>
      <c r="AY261" s="12">
        <f t="shared" si="99"/>
        <v>0</v>
      </c>
      <c r="AZ261" s="12">
        <f t="shared" si="100"/>
        <v>0.05</v>
      </c>
      <c r="BA261" s="12">
        <f t="shared" si="101"/>
        <v>0</v>
      </c>
      <c r="BB261" s="12">
        <f t="shared" si="102"/>
        <v>0</v>
      </c>
      <c r="BC261" s="863">
        <f t="shared" si="103"/>
        <v>0.1</v>
      </c>
    </row>
    <row r="262" spans="24:55">
      <c r="X262" s="12" t="s">
        <v>1026</v>
      </c>
      <c r="Y262" s="12" t="s">
        <v>1011</v>
      </c>
      <c r="Z262" s="12">
        <v>40</v>
      </c>
      <c r="AA262" s="12">
        <v>190.5</v>
      </c>
      <c r="AB262" s="12">
        <v>1</v>
      </c>
      <c r="AC262" s="12">
        <v>1</v>
      </c>
      <c r="AF262" s="12">
        <v>11</v>
      </c>
      <c r="AG262" s="12">
        <v>15</v>
      </c>
      <c r="AH262" s="12">
        <v>11</v>
      </c>
      <c r="AI262" s="12">
        <v>5</v>
      </c>
      <c r="AJ262" s="12">
        <v>2</v>
      </c>
      <c r="AL262" s="12">
        <v>4</v>
      </c>
      <c r="AM262" s="12">
        <v>3</v>
      </c>
      <c r="AN262" s="8">
        <v>53</v>
      </c>
      <c r="AO262" s="12">
        <f t="shared" si="89"/>
        <v>0.15049999999999999</v>
      </c>
      <c r="AP262" s="862">
        <f t="shared" si="90"/>
        <v>7.9764999999999997</v>
      </c>
      <c r="AQ262" s="12">
        <f t="shared" si="91"/>
        <v>0.15049999999999999</v>
      </c>
      <c r="AR262" s="12">
        <f t="shared" si="92"/>
        <v>0.15049999999999999</v>
      </c>
      <c r="AS262" s="12">
        <f t="shared" si="93"/>
        <v>0</v>
      </c>
      <c r="AT262" s="12">
        <f t="shared" si="94"/>
        <v>0</v>
      </c>
      <c r="AU262" s="12">
        <f t="shared" si="95"/>
        <v>1.6555</v>
      </c>
      <c r="AV262" s="12">
        <f t="shared" si="96"/>
        <v>2.2574999999999998</v>
      </c>
      <c r="AW262" s="12">
        <f t="shared" si="97"/>
        <v>1.6555</v>
      </c>
      <c r="AX262" s="12">
        <f t="shared" si="98"/>
        <v>0.75249999999999995</v>
      </c>
      <c r="AY262" s="12">
        <f t="shared" si="99"/>
        <v>0.30099999999999999</v>
      </c>
      <c r="AZ262" s="12">
        <f t="shared" si="100"/>
        <v>0</v>
      </c>
      <c r="BA262" s="12">
        <f t="shared" si="101"/>
        <v>0.60199999999999998</v>
      </c>
      <c r="BB262" s="12">
        <f t="shared" si="102"/>
        <v>0.45150000000000001</v>
      </c>
      <c r="BC262" s="863">
        <f t="shared" si="103"/>
        <v>7.9765000000000006</v>
      </c>
    </row>
    <row r="263" spans="24:55">
      <c r="X263" s="12" t="s">
        <v>1026</v>
      </c>
      <c r="Y263" s="12" t="s">
        <v>1012</v>
      </c>
      <c r="Z263" s="12">
        <v>40</v>
      </c>
      <c r="AA263" s="12">
        <v>190.5</v>
      </c>
      <c r="AC263" s="12">
        <v>1</v>
      </c>
      <c r="AD263" s="12">
        <v>1</v>
      </c>
      <c r="AE263" s="12">
        <v>2</v>
      </c>
      <c r="AI263" s="12">
        <v>1</v>
      </c>
      <c r="AJ263" s="12">
        <v>3</v>
      </c>
      <c r="AK263" s="12">
        <v>5</v>
      </c>
      <c r="AL263" s="12">
        <v>4</v>
      </c>
      <c r="AN263" s="8">
        <v>17</v>
      </c>
      <c r="AO263" s="12">
        <f t="shared" si="89"/>
        <v>0.15049999999999999</v>
      </c>
      <c r="AP263" s="862">
        <f t="shared" si="90"/>
        <v>2.5585</v>
      </c>
      <c r="AQ263" s="12">
        <f t="shared" si="91"/>
        <v>0</v>
      </c>
      <c r="AR263" s="12">
        <f t="shared" si="92"/>
        <v>0.15049999999999999</v>
      </c>
      <c r="AS263" s="12">
        <f t="shared" si="93"/>
        <v>0.15049999999999999</v>
      </c>
      <c r="AT263" s="12">
        <f t="shared" si="94"/>
        <v>0.30099999999999999</v>
      </c>
      <c r="AU263" s="12">
        <f t="shared" si="95"/>
        <v>0</v>
      </c>
      <c r="AV263" s="12">
        <f t="shared" si="96"/>
        <v>0</v>
      </c>
      <c r="AW263" s="12">
        <f t="shared" si="97"/>
        <v>0</v>
      </c>
      <c r="AX263" s="12">
        <f t="shared" si="98"/>
        <v>0.15049999999999999</v>
      </c>
      <c r="AY263" s="12">
        <f t="shared" si="99"/>
        <v>0.45150000000000001</v>
      </c>
      <c r="AZ263" s="12">
        <f t="shared" si="100"/>
        <v>0.75249999999999995</v>
      </c>
      <c r="BA263" s="12">
        <f t="shared" si="101"/>
        <v>0.60199999999999998</v>
      </c>
      <c r="BB263" s="12">
        <f t="shared" si="102"/>
        <v>0</v>
      </c>
      <c r="BC263" s="863">
        <f t="shared" si="103"/>
        <v>2.5585</v>
      </c>
    </row>
    <row r="264" spans="24:55">
      <c r="X264" s="12" t="s">
        <v>1027</v>
      </c>
      <c r="Y264" s="12" t="s">
        <v>1061</v>
      </c>
      <c r="Z264" s="12">
        <v>50</v>
      </c>
      <c r="AA264" s="12">
        <v>123</v>
      </c>
      <c r="AJ264" s="12">
        <v>1</v>
      </c>
      <c r="AN264" s="8">
        <v>1</v>
      </c>
      <c r="AO264" s="12">
        <f t="shared" si="89"/>
        <v>7.2999999999999995E-2</v>
      </c>
      <c r="AP264" s="862">
        <f t="shared" si="90"/>
        <v>7.2999999999999995E-2</v>
      </c>
      <c r="AQ264" s="12">
        <f t="shared" si="91"/>
        <v>0</v>
      </c>
      <c r="AR264" s="12">
        <f t="shared" si="92"/>
        <v>0</v>
      </c>
      <c r="AS264" s="12">
        <f t="shared" si="93"/>
        <v>0</v>
      </c>
      <c r="AT264" s="12">
        <f t="shared" si="94"/>
        <v>0</v>
      </c>
      <c r="AU264" s="12">
        <f t="shared" si="95"/>
        <v>0</v>
      </c>
      <c r="AV264" s="12">
        <f t="shared" si="96"/>
        <v>0</v>
      </c>
      <c r="AW264" s="12">
        <f t="shared" si="97"/>
        <v>0</v>
      </c>
      <c r="AX264" s="12">
        <f t="shared" si="98"/>
        <v>0</v>
      </c>
      <c r="AY264" s="12">
        <f t="shared" si="99"/>
        <v>7.2999999999999995E-2</v>
      </c>
      <c r="AZ264" s="12">
        <f t="shared" si="100"/>
        <v>0</v>
      </c>
      <c r="BA264" s="12">
        <f t="shared" si="101"/>
        <v>0</v>
      </c>
      <c r="BB264" s="12">
        <f t="shared" si="102"/>
        <v>0</v>
      </c>
      <c r="BC264" s="863">
        <f t="shared" si="103"/>
        <v>7.2999999999999995E-2</v>
      </c>
    </row>
    <row r="265" spans="24:55">
      <c r="X265" s="12" t="s">
        <v>1027</v>
      </c>
      <c r="Y265" s="12" t="s">
        <v>1004</v>
      </c>
      <c r="Z265" s="12">
        <v>50</v>
      </c>
      <c r="AA265" s="12">
        <v>123</v>
      </c>
      <c r="AB265" s="12">
        <v>7</v>
      </c>
      <c r="AC265" s="12">
        <v>35</v>
      </c>
      <c r="AD265" s="12">
        <v>53</v>
      </c>
      <c r="AE265" s="12">
        <v>41</v>
      </c>
      <c r="AF265" s="12">
        <v>45</v>
      </c>
      <c r="AG265" s="12">
        <v>18</v>
      </c>
      <c r="AH265" s="12">
        <v>47</v>
      </c>
      <c r="AI265" s="12">
        <v>103</v>
      </c>
      <c r="AJ265" s="12">
        <v>39</v>
      </c>
      <c r="AK265" s="12">
        <v>46</v>
      </c>
      <c r="AL265" s="12">
        <v>160</v>
      </c>
      <c r="AM265" s="12">
        <v>42</v>
      </c>
      <c r="AN265" s="8">
        <v>636</v>
      </c>
      <c r="AO265" s="12">
        <f t="shared" si="89"/>
        <v>7.2999999999999995E-2</v>
      </c>
      <c r="AP265" s="862">
        <f t="shared" si="90"/>
        <v>46.427999999999997</v>
      </c>
      <c r="AQ265" s="12">
        <f t="shared" si="91"/>
        <v>0.51100000000000001</v>
      </c>
      <c r="AR265" s="12">
        <f t="shared" si="92"/>
        <v>2.5549999999999997</v>
      </c>
      <c r="AS265" s="12">
        <f t="shared" si="93"/>
        <v>3.8689999999999998</v>
      </c>
      <c r="AT265" s="12">
        <f t="shared" si="94"/>
        <v>2.9929999999999999</v>
      </c>
      <c r="AU265" s="12">
        <f t="shared" si="95"/>
        <v>3.2849999999999997</v>
      </c>
      <c r="AV265" s="12">
        <f t="shared" si="96"/>
        <v>1.3139999999999998</v>
      </c>
      <c r="AW265" s="12">
        <f t="shared" si="97"/>
        <v>3.4309999999999996</v>
      </c>
      <c r="AX265" s="12">
        <f t="shared" si="98"/>
        <v>7.5189999999999992</v>
      </c>
      <c r="AY265" s="12">
        <f t="shared" si="99"/>
        <v>2.847</v>
      </c>
      <c r="AZ265" s="12">
        <f t="shared" si="100"/>
        <v>3.3579999999999997</v>
      </c>
      <c r="BA265" s="12">
        <f t="shared" si="101"/>
        <v>11.68</v>
      </c>
      <c r="BB265" s="12">
        <f t="shared" si="102"/>
        <v>3.0659999999999998</v>
      </c>
      <c r="BC265" s="863">
        <f t="shared" si="103"/>
        <v>46.427999999999997</v>
      </c>
    </row>
    <row r="266" spans="24:55">
      <c r="X266" s="12" t="s">
        <v>1027</v>
      </c>
      <c r="Y266" s="12" t="s">
        <v>1063</v>
      </c>
      <c r="Z266" s="12">
        <v>50</v>
      </c>
      <c r="AA266" s="12">
        <v>129</v>
      </c>
      <c r="AI266" s="12">
        <v>1</v>
      </c>
      <c r="AN266" s="8">
        <v>1</v>
      </c>
      <c r="AO266" s="12">
        <f t="shared" si="89"/>
        <v>7.9000000000000001E-2</v>
      </c>
      <c r="AP266" s="862">
        <f t="shared" si="90"/>
        <v>7.9000000000000001E-2</v>
      </c>
      <c r="AQ266" s="12">
        <f t="shared" si="91"/>
        <v>0</v>
      </c>
      <c r="AR266" s="12">
        <f t="shared" si="92"/>
        <v>0</v>
      </c>
      <c r="AS266" s="12">
        <f t="shared" si="93"/>
        <v>0</v>
      </c>
      <c r="AT266" s="12">
        <f t="shared" si="94"/>
        <v>0</v>
      </c>
      <c r="AU266" s="12">
        <f t="shared" si="95"/>
        <v>0</v>
      </c>
      <c r="AV266" s="12">
        <f t="shared" si="96"/>
        <v>0</v>
      </c>
      <c r="AW266" s="12">
        <f t="shared" si="97"/>
        <v>0</v>
      </c>
      <c r="AX266" s="12">
        <f t="shared" si="98"/>
        <v>7.9000000000000001E-2</v>
      </c>
      <c r="AY266" s="12">
        <f t="shared" si="99"/>
        <v>0</v>
      </c>
      <c r="AZ266" s="12">
        <f t="shared" si="100"/>
        <v>0</v>
      </c>
      <c r="BA266" s="12">
        <f t="shared" si="101"/>
        <v>0</v>
      </c>
      <c r="BB266" s="12">
        <f t="shared" si="102"/>
        <v>0</v>
      </c>
      <c r="BC266" s="863">
        <f t="shared" si="103"/>
        <v>7.9000000000000001E-2</v>
      </c>
    </row>
    <row r="267" spans="24:55">
      <c r="X267" s="12" t="s">
        <v>1027</v>
      </c>
      <c r="Y267" s="12" t="s">
        <v>1005</v>
      </c>
      <c r="Z267" s="12">
        <v>50</v>
      </c>
      <c r="AA267" s="12">
        <v>190</v>
      </c>
      <c r="AD267" s="12">
        <v>1</v>
      </c>
      <c r="AE267" s="12">
        <v>3</v>
      </c>
      <c r="AF267" s="12">
        <v>1</v>
      </c>
      <c r="AH267" s="12">
        <v>1</v>
      </c>
      <c r="AI267" s="12">
        <v>5</v>
      </c>
      <c r="AJ267" s="12">
        <v>4</v>
      </c>
      <c r="AL267" s="12">
        <v>27</v>
      </c>
      <c r="AM267" s="12">
        <v>16</v>
      </c>
      <c r="AN267" s="8">
        <v>58</v>
      </c>
      <c r="AO267" s="12">
        <f t="shared" si="89"/>
        <v>0.14000000000000001</v>
      </c>
      <c r="AP267" s="862">
        <f t="shared" si="90"/>
        <v>8.120000000000001</v>
      </c>
      <c r="AQ267" s="12">
        <f t="shared" si="91"/>
        <v>0</v>
      </c>
      <c r="AR267" s="12">
        <f t="shared" si="92"/>
        <v>0</v>
      </c>
      <c r="AS267" s="12">
        <f t="shared" si="93"/>
        <v>0.14000000000000001</v>
      </c>
      <c r="AT267" s="12">
        <f t="shared" si="94"/>
        <v>0.42000000000000004</v>
      </c>
      <c r="AU267" s="12">
        <f t="shared" si="95"/>
        <v>0.14000000000000001</v>
      </c>
      <c r="AV267" s="12">
        <f t="shared" si="96"/>
        <v>0</v>
      </c>
      <c r="AW267" s="12">
        <f t="shared" si="97"/>
        <v>0.14000000000000001</v>
      </c>
      <c r="AX267" s="12">
        <f t="shared" si="98"/>
        <v>0.70000000000000007</v>
      </c>
      <c r="AY267" s="12">
        <f t="shared" si="99"/>
        <v>0.56000000000000005</v>
      </c>
      <c r="AZ267" s="12">
        <f t="shared" si="100"/>
        <v>0</v>
      </c>
      <c r="BA267" s="12">
        <f t="shared" si="101"/>
        <v>3.7800000000000002</v>
      </c>
      <c r="BB267" s="12">
        <f t="shared" si="102"/>
        <v>2.2400000000000002</v>
      </c>
      <c r="BC267" s="863">
        <f t="shared" si="103"/>
        <v>8.120000000000001</v>
      </c>
    </row>
    <row r="268" spans="24:55">
      <c r="X268" s="12" t="s">
        <v>1027</v>
      </c>
      <c r="Y268" s="12" t="s">
        <v>1006</v>
      </c>
      <c r="Z268" s="12">
        <v>50</v>
      </c>
      <c r="AA268" s="12">
        <v>255</v>
      </c>
      <c r="AB268" s="12">
        <v>19</v>
      </c>
      <c r="AC268" s="12">
        <v>9</v>
      </c>
      <c r="AD268" s="12">
        <v>4</v>
      </c>
      <c r="AE268" s="12">
        <v>8</v>
      </c>
      <c r="AF268" s="12">
        <v>13</v>
      </c>
      <c r="AG268" s="12">
        <v>3</v>
      </c>
      <c r="AH268" s="12">
        <v>11</v>
      </c>
      <c r="AI268" s="12">
        <v>41</v>
      </c>
      <c r="AJ268" s="12">
        <v>9</v>
      </c>
      <c r="AK268" s="12">
        <v>19</v>
      </c>
      <c r="AL268" s="12">
        <v>25</v>
      </c>
      <c r="AM268" s="12">
        <v>10</v>
      </c>
      <c r="AN268" s="8">
        <v>171</v>
      </c>
      <c r="AO268" s="12">
        <f t="shared" si="89"/>
        <v>0.20499999999999999</v>
      </c>
      <c r="AP268" s="862">
        <f t="shared" si="90"/>
        <v>35.055</v>
      </c>
      <c r="AQ268" s="12">
        <f t="shared" si="91"/>
        <v>3.8949999999999996</v>
      </c>
      <c r="AR268" s="12">
        <f t="shared" si="92"/>
        <v>1.845</v>
      </c>
      <c r="AS268" s="12">
        <f t="shared" si="93"/>
        <v>0.82</v>
      </c>
      <c r="AT268" s="12">
        <f t="shared" si="94"/>
        <v>1.64</v>
      </c>
      <c r="AU268" s="12">
        <f t="shared" si="95"/>
        <v>2.665</v>
      </c>
      <c r="AV268" s="12">
        <f t="shared" si="96"/>
        <v>0.61499999999999999</v>
      </c>
      <c r="AW268" s="12">
        <f t="shared" si="97"/>
        <v>2.2549999999999999</v>
      </c>
      <c r="AX268" s="12">
        <f t="shared" si="98"/>
        <v>8.4049999999999994</v>
      </c>
      <c r="AY268" s="12">
        <f t="shared" si="99"/>
        <v>1.845</v>
      </c>
      <c r="AZ268" s="12">
        <f t="shared" si="100"/>
        <v>3.8949999999999996</v>
      </c>
      <c r="BA268" s="12">
        <f t="shared" si="101"/>
        <v>5.125</v>
      </c>
      <c r="BB268" s="12">
        <f t="shared" si="102"/>
        <v>2.0499999999999998</v>
      </c>
      <c r="BC268" s="863">
        <f t="shared" si="103"/>
        <v>35.054999999999993</v>
      </c>
    </row>
    <row r="269" spans="24:55">
      <c r="X269" s="12" t="s">
        <v>1027</v>
      </c>
      <c r="Y269" s="12" t="s">
        <v>1007</v>
      </c>
      <c r="Z269" s="12">
        <v>50</v>
      </c>
      <c r="AA269" s="12">
        <v>320</v>
      </c>
      <c r="AB269" s="12">
        <v>20</v>
      </c>
      <c r="AC269" s="12">
        <v>23</v>
      </c>
      <c r="AD269" s="12">
        <v>7</v>
      </c>
      <c r="AE269" s="12">
        <v>7</v>
      </c>
      <c r="AF269" s="12">
        <v>5</v>
      </c>
      <c r="AG269" s="12">
        <v>1</v>
      </c>
      <c r="AH269" s="12">
        <v>2</v>
      </c>
      <c r="AI269" s="12">
        <v>10</v>
      </c>
      <c r="AJ269" s="12">
        <v>12</v>
      </c>
      <c r="AK269" s="12">
        <v>2</v>
      </c>
      <c r="AL269" s="12">
        <v>11</v>
      </c>
      <c r="AM269" s="12">
        <v>3</v>
      </c>
      <c r="AN269" s="8">
        <v>103</v>
      </c>
      <c r="AO269" s="12">
        <f t="shared" si="89"/>
        <v>0.27</v>
      </c>
      <c r="AP269" s="862">
        <f t="shared" si="90"/>
        <v>27.810000000000002</v>
      </c>
      <c r="AQ269" s="12">
        <f t="shared" si="91"/>
        <v>5.4</v>
      </c>
      <c r="AR269" s="12">
        <f t="shared" si="92"/>
        <v>6.2100000000000009</v>
      </c>
      <c r="AS269" s="12">
        <f t="shared" si="93"/>
        <v>1.8900000000000001</v>
      </c>
      <c r="AT269" s="12">
        <f t="shared" si="94"/>
        <v>1.8900000000000001</v>
      </c>
      <c r="AU269" s="12">
        <f t="shared" si="95"/>
        <v>1.35</v>
      </c>
      <c r="AV269" s="12">
        <f t="shared" si="96"/>
        <v>0.27</v>
      </c>
      <c r="AW269" s="12">
        <f t="shared" si="97"/>
        <v>0.54</v>
      </c>
      <c r="AX269" s="12">
        <f t="shared" si="98"/>
        <v>2.7</v>
      </c>
      <c r="AY269" s="12">
        <f t="shared" si="99"/>
        <v>3.24</v>
      </c>
      <c r="AZ269" s="12">
        <f t="shared" si="100"/>
        <v>0.54</v>
      </c>
      <c r="BA269" s="12">
        <f t="shared" si="101"/>
        <v>2.97</v>
      </c>
      <c r="BB269" s="12">
        <f t="shared" si="102"/>
        <v>0.81</v>
      </c>
      <c r="BC269" s="863">
        <f t="shared" si="103"/>
        <v>27.81</v>
      </c>
    </row>
    <row r="270" spans="24:55">
      <c r="X270" s="12" t="s">
        <v>1027</v>
      </c>
      <c r="Y270" s="12" t="s">
        <v>1009</v>
      </c>
      <c r="Z270" s="12">
        <v>50</v>
      </c>
      <c r="AA270" s="12">
        <v>490</v>
      </c>
      <c r="AJ270" s="12">
        <v>4</v>
      </c>
      <c r="AN270" s="8">
        <v>4</v>
      </c>
      <c r="AO270" s="12">
        <f t="shared" si="89"/>
        <v>0.44</v>
      </c>
      <c r="AP270" s="862">
        <f t="shared" si="90"/>
        <v>1.76</v>
      </c>
      <c r="AQ270" s="12">
        <f t="shared" si="91"/>
        <v>0</v>
      </c>
      <c r="AR270" s="12">
        <f t="shared" si="92"/>
        <v>0</v>
      </c>
      <c r="AS270" s="12">
        <f t="shared" si="93"/>
        <v>0</v>
      </c>
      <c r="AT270" s="12">
        <f t="shared" si="94"/>
        <v>0</v>
      </c>
      <c r="AU270" s="12">
        <f t="shared" si="95"/>
        <v>0</v>
      </c>
      <c r="AV270" s="12">
        <f t="shared" si="96"/>
        <v>0</v>
      </c>
      <c r="AW270" s="12">
        <f t="shared" si="97"/>
        <v>0</v>
      </c>
      <c r="AX270" s="12">
        <f t="shared" si="98"/>
        <v>0</v>
      </c>
      <c r="AY270" s="12">
        <f t="shared" si="99"/>
        <v>1.76</v>
      </c>
      <c r="AZ270" s="12">
        <f t="shared" si="100"/>
        <v>0</v>
      </c>
      <c r="BA270" s="12">
        <f t="shared" si="101"/>
        <v>0</v>
      </c>
      <c r="BB270" s="12">
        <f t="shared" si="102"/>
        <v>0</v>
      </c>
      <c r="BC270" s="863">
        <f t="shared" si="103"/>
        <v>1.76</v>
      </c>
    </row>
    <row r="271" spans="24:55">
      <c r="X271" s="12" t="s">
        <v>1027</v>
      </c>
      <c r="Y271" s="12" t="s">
        <v>1055</v>
      </c>
      <c r="Z271" s="12">
        <v>50</v>
      </c>
      <c r="AA271" s="12">
        <v>65</v>
      </c>
      <c r="AJ271" s="12">
        <v>1</v>
      </c>
      <c r="AN271" s="8">
        <v>1</v>
      </c>
      <c r="AO271" s="12">
        <f t="shared" si="89"/>
        <v>1.4999999999999999E-2</v>
      </c>
      <c r="AP271" s="862">
        <f t="shared" si="90"/>
        <v>1.4999999999999999E-2</v>
      </c>
      <c r="AQ271" s="12">
        <f t="shared" si="91"/>
        <v>0</v>
      </c>
      <c r="AR271" s="12">
        <f t="shared" si="92"/>
        <v>0</v>
      </c>
      <c r="AS271" s="12">
        <f t="shared" si="93"/>
        <v>0</v>
      </c>
      <c r="AT271" s="12">
        <f t="shared" si="94"/>
        <v>0</v>
      </c>
      <c r="AU271" s="12">
        <f t="shared" si="95"/>
        <v>0</v>
      </c>
      <c r="AV271" s="12">
        <f t="shared" si="96"/>
        <v>0</v>
      </c>
      <c r="AW271" s="12">
        <f t="shared" si="97"/>
        <v>0</v>
      </c>
      <c r="AX271" s="12">
        <f t="shared" si="98"/>
        <v>0</v>
      </c>
      <c r="AY271" s="12">
        <f t="shared" si="99"/>
        <v>1.4999999999999999E-2</v>
      </c>
      <c r="AZ271" s="12">
        <f t="shared" si="100"/>
        <v>0</v>
      </c>
      <c r="BA271" s="12">
        <f t="shared" si="101"/>
        <v>0</v>
      </c>
      <c r="BB271" s="12">
        <f t="shared" si="102"/>
        <v>0</v>
      </c>
      <c r="BC271" s="863">
        <f t="shared" si="103"/>
        <v>1.4999999999999999E-2</v>
      </c>
    </row>
    <row r="272" spans="24:55">
      <c r="X272" s="12" t="s">
        <v>1027</v>
      </c>
      <c r="Y272" s="12" t="s">
        <v>1010</v>
      </c>
      <c r="Z272" s="12">
        <v>50</v>
      </c>
      <c r="AA272" s="12">
        <v>90</v>
      </c>
      <c r="AB272" s="12">
        <v>20</v>
      </c>
      <c r="AC272" s="12">
        <v>11</v>
      </c>
      <c r="AD272" s="12">
        <v>18</v>
      </c>
      <c r="AE272" s="12">
        <v>3</v>
      </c>
      <c r="AF272" s="12">
        <v>16</v>
      </c>
      <c r="AG272" s="12">
        <v>8</v>
      </c>
      <c r="AH272" s="12">
        <v>28</v>
      </c>
      <c r="AI272" s="12">
        <v>43</v>
      </c>
      <c r="AJ272" s="12">
        <v>10</v>
      </c>
      <c r="AK272" s="12">
        <v>12</v>
      </c>
      <c r="AL272" s="12">
        <v>13</v>
      </c>
      <c r="AM272" s="12">
        <v>14</v>
      </c>
      <c r="AN272" s="8">
        <v>196</v>
      </c>
      <c r="AO272" s="12">
        <f t="shared" si="89"/>
        <v>0.04</v>
      </c>
      <c r="AP272" s="862">
        <f t="shared" si="90"/>
        <v>7.84</v>
      </c>
      <c r="AQ272" s="12">
        <f t="shared" si="91"/>
        <v>0.8</v>
      </c>
      <c r="AR272" s="12">
        <f t="shared" si="92"/>
        <v>0.44</v>
      </c>
      <c r="AS272" s="12">
        <f t="shared" si="93"/>
        <v>0.72</v>
      </c>
      <c r="AT272" s="12">
        <f t="shared" si="94"/>
        <v>0.12</v>
      </c>
      <c r="AU272" s="12">
        <f t="shared" si="95"/>
        <v>0.64</v>
      </c>
      <c r="AV272" s="12">
        <f t="shared" si="96"/>
        <v>0.32</v>
      </c>
      <c r="AW272" s="12">
        <f t="shared" si="97"/>
        <v>1.1200000000000001</v>
      </c>
      <c r="AX272" s="12">
        <f t="shared" si="98"/>
        <v>1.72</v>
      </c>
      <c r="AY272" s="12">
        <f t="shared" si="99"/>
        <v>0.4</v>
      </c>
      <c r="AZ272" s="12">
        <f t="shared" si="100"/>
        <v>0.48</v>
      </c>
      <c r="BA272" s="12">
        <f t="shared" si="101"/>
        <v>0.52</v>
      </c>
      <c r="BB272" s="12">
        <f t="shared" si="102"/>
        <v>0.56000000000000005</v>
      </c>
      <c r="BC272" s="863">
        <f t="shared" si="103"/>
        <v>7.84</v>
      </c>
    </row>
    <row r="273" spans="24:55">
      <c r="X273" s="12" t="s">
        <v>1027</v>
      </c>
      <c r="Y273" s="12" t="s">
        <v>1011</v>
      </c>
      <c r="Z273" s="12">
        <v>50</v>
      </c>
      <c r="AA273" s="12">
        <v>190.5</v>
      </c>
      <c r="AB273" s="12">
        <v>3</v>
      </c>
      <c r="AC273" s="12">
        <v>6</v>
      </c>
      <c r="AE273" s="12">
        <v>19</v>
      </c>
      <c r="AF273" s="12">
        <v>5</v>
      </c>
      <c r="AG273" s="12">
        <v>23</v>
      </c>
      <c r="AH273" s="12">
        <v>21</v>
      </c>
      <c r="AI273" s="12">
        <v>7</v>
      </c>
      <c r="AJ273" s="12">
        <v>3</v>
      </c>
      <c r="AK273" s="12">
        <v>7</v>
      </c>
      <c r="AL273" s="12">
        <v>5</v>
      </c>
      <c r="AM273" s="12">
        <v>8</v>
      </c>
      <c r="AN273" s="8">
        <v>107</v>
      </c>
      <c r="AO273" s="12">
        <f t="shared" si="89"/>
        <v>0.14050000000000001</v>
      </c>
      <c r="AP273" s="862">
        <f t="shared" si="90"/>
        <v>15.033500000000002</v>
      </c>
      <c r="AQ273" s="12">
        <f t="shared" si="91"/>
        <v>0.42150000000000004</v>
      </c>
      <c r="AR273" s="12">
        <f t="shared" si="92"/>
        <v>0.84300000000000008</v>
      </c>
      <c r="AS273" s="12">
        <f t="shared" si="93"/>
        <v>0</v>
      </c>
      <c r="AT273" s="12">
        <f t="shared" si="94"/>
        <v>2.6695000000000002</v>
      </c>
      <c r="AU273" s="12">
        <f t="shared" si="95"/>
        <v>0.70250000000000012</v>
      </c>
      <c r="AV273" s="12">
        <f t="shared" si="96"/>
        <v>3.2315000000000005</v>
      </c>
      <c r="AW273" s="12">
        <f t="shared" si="97"/>
        <v>2.9505000000000003</v>
      </c>
      <c r="AX273" s="12">
        <f t="shared" si="98"/>
        <v>0.98350000000000004</v>
      </c>
      <c r="AY273" s="12">
        <f t="shared" si="99"/>
        <v>0.42150000000000004</v>
      </c>
      <c r="AZ273" s="12">
        <f t="shared" si="100"/>
        <v>0.98350000000000004</v>
      </c>
      <c r="BA273" s="12">
        <f t="shared" si="101"/>
        <v>0.70250000000000012</v>
      </c>
      <c r="BB273" s="12">
        <f t="shared" si="102"/>
        <v>1.1240000000000001</v>
      </c>
      <c r="BC273" s="863">
        <f t="shared" si="103"/>
        <v>15.0335</v>
      </c>
    </row>
    <row r="274" spans="24:55">
      <c r="X274" s="12" t="s">
        <v>1027</v>
      </c>
      <c r="Y274" s="12" t="s">
        <v>1012</v>
      </c>
      <c r="Z274" s="12">
        <v>50</v>
      </c>
      <c r="AA274" s="12">
        <v>190.5</v>
      </c>
      <c r="AJ274" s="12">
        <v>2</v>
      </c>
      <c r="AK274" s="12">
        <v>3</v>
      </c>
      <c r="AN274" s="8">
        <v>5</v>
      </c>
      <c r="AO274" s="12">
        <f t="shared" si="89"/>
        <v>0.14050000000000001</v>
      </c>
      <c r="AP274" s="862">
        <f t="shared" si="90"/>
        <v>0.70250000000000012</v>
      </c>
      <c r="AQ274" s="12">
        <f t="shared" si="91"/>
        <v>0</v>
      </c>
      <c r="AR274" s="12">
        <f t="shared" si="92"/>
        <v>0</v>
      </c>
      <c r="AS274" s="12">
        <f t="shared" si="93"/>
        <v>0</v>
      </c>
      <c r="AT274" s="12">
        <f t="shared" si="94"/>
        <v>0</v>
      </c>
      <c r="AU274" s="12">
        <f t="shared" si="95"/>
        <v>0</v>
      </c>
      <c r="AV274" s="12">
        <f t="shared" si="96"/>
        <v>0</v>
      </c>
      <c r="AW274" s="12">
        <f t="shared" si="97"/>
        <v>0</v>
      </c>
      <c r="AX274" s="12">
        <f t="shared" si="98"/>
        <v>0</v>
      </c>
      <c r="AY274" s="12">
        <f t="shared" si="99"/>
        <v>0.28100000000000003</v>
      </c>
      <c r="AZ274" s="12">
        <f t="shared" si="100"/>
        <v>0.42150000000000004</v>
      </c>
      <c r="BA274" s="12">
        <f t="shared" si="101"/>
        <v>0</v>
      </c>
      <c r="BB274" s="12">
        <f t="shared" si="102"/>
        <v>0</v>
      </c>
      <c r="BC274" s="863">
        <f t="shared" si="103"/>
        <v>0.70250000000000012</v>
      </c>
    </row>
    <row r="275" spans="24:55">
      <c r="X275" s="12" t="s">
        <v>1029</v>
      </c>
      <c r="Y275" s="12" t="s">
        <v>1061</v>
      </c>
      <c r="Z275" s="12">
        <v>60</v>
      </c>
      <c r="AA275" s="12">
        <v>123</v>
      </c>
      <c r="AI275" s="12">
        <v>2</v>
      </c>
      <c r="AN275" s="8">
        <v>2</v>
      </c>
      <c r="AO275" s="12">
        <f t="shared" si="89"/>
        <v>6.3E-2</v>
      </c>
      <c r="AP275" s="862">
        <f t="shared" si="90"/>
        <v>0.126</v>
      </c>
      <c r="AQ275" s="12">
        <f t="shared" si="91"/>
        <v>0</v>
      </c>
      <c r="AR275" s="12">
        <f t="shared" si="92"/>
        <v>0</v>
      </c>
      <c r="AS275" s="12">
        <f t="shared" si="93"/>
        <v>0</v>
      </c>
      <c r="AT275" s="12">
        <f t="shared" si="94"/>
        <v>0</v>
      </c>
      <c r="AU275" s="12">
        <f t="shared" si="95"/>
        <v>0</v>
      </c>
      <c r="AV275" s="12">
        <f t="shared" si="96"/>
        <v>0</v>
      </c>
      <c r="AW275" s="12">
        <f t="shared" si="97"/>
        <v>0</v>
      </c>
      <c r="AX275" s="12">
        <f t="shared" si="98"/>
        <v>0.126</v>
      </c>
      <c r="AY275" s="12">
        <f t="shared" si="99"/>
        <v>0</v>
      </c>
      <c r="AZ275" s="12">
        <f t="shared" si="100"/>
        <v>0</v>
      </c>
      <c r="BA275" s="12">
        <f t="shared" si="101"/>
        <v>0</v>
      </c>
      <c r="BB275" s="12">
        <f t="shared" si="102"/>
        <v>0</v>
      </c>
      <c r="BC275" s="863">
        <f t="shared" si="103"/>
        <v>0.126</v>
      </c>
    </row>
    <row r="276" spans="24:55">
      <c r="X276" s="12" t="s">
        <v>1029</v>
      </c>
      <c r="Y276" s="12" t="s">
        <v>1004</v>
      </c>
      <c r="Z276" s="12">
        <v>60</v>
      </c>
      <c r="AA276" s="12">
        <v>123</v>
      </c>
      <c r="AB276" s="12">
        <v>25</v>
      </c>
      <c r="AC276" s="12">
        <v>69</v>
      </c>
      <c r="AD276" s="12">
        <v>137</v>
      </c>
      <c r="AE276" s="12">
        <v>69</v>
      </c>
      <c r="AF276" s="12">
        <v>120</v>
      </c>
      <c r="AG276" s="12">
        <v>52</v>
      </c>
      <c r="AH276" s="12">
        <v>82</v>
      </c>
      <c r="AI276" s="12">
        <v>111</v>
      </c>
      <c r="AJ276" s="12">
        <v>98</v>
      </c>
      <c r="AK276" s="12">
        <v>156</v>
      </c>
      <c r="AL276" s="12">
        <v>291</v>
      </c>
      <c r="AM276" s="12">
        <v>161</v>
      </c>
      <c r="AN276" s="8">
        <v>1371</v>
      </c>
      <c r="AO276" s="12">
        <f t="shared" si="89"/>
        <v>6.3E-2</v>
      </c>
      <c r="AP276" s="862">
        <f t="shared" si="90"/>
        <v>86.373000000000005</v>
      </c>
      <c r="AQ276" s="12">
        <f t="shared" si="91"/>
        <v>1.575</v>
      </c>
      <c r="AR276" s="12">
        <f t="shared" si="92"/>
        <v>4.3470000000000004</v>
      </c>
      <c r="AS276" s="12">
        <f t="shared" si="93"/>
        <v>8.6310000000000002</v>
      </c>
      <c r="AT276" s="12">
        <f t="shared" si="94"/>
        <v>4.3470000000000004</v>
      </c>
      <c r="AU276" s="12">
        <f t="shared" si="95"/>
        <v>7.5600000000000005</v>
      </c>
      <c r="AV276" s="12">
        <f t="shared" si="96"/>
        <v>3.2759999999999998</v>
      </c>
      <c r="AW276" s="12">
        <f t="shared" si="97"/>
        <v>5.1660000000000004</v>
      </c>
      <c r="AX276" s="12">
        <f t="shared" si="98"/>
        <v>6.9930000000000003</v>
      </c>
      <c r="AY276" s="12">
        <f t="shared" si="99"/>
        <v>6.1740000000000004</v>
      </c>
      <c r="AZ276" s="12">
        <f t="shared" si="100"/>
        <v>9.8279999999999994</v>
      </c>
      <c r="BA276" s="12">
        <f t="shared" si="101"/>
        <v>18.332999999999998</v>
      </c>
      <c r="BB276" s="12">
        <f t="shared" si="102"/>
        <v>10.143000000000001</v>
      </c>
      <c r="BC276" s="863">
        <f t="shared" si="103"/>
        <v>86.373000000000005</v>
      </c>
    </row>
    <row r="277" spans="24:55">
      <c r="X277" s="12" t="s">
        <v>1029</v>
      </c>
      <c r="Y277" s="12" t="s">
        <v>1064</v>
      </c>
      <c r="Z277" s="12">
        <v>60</v>
      </c>
      <c r="AA277" s="12">
        <v>161</v>
      </c>
      <c r="AK277" s="12">
        <v>6</v>
      </c>
      <c r="AN277" s="8">
        <v>6</v>
      </c>
      <c r="AO277" s="12">
        <f t="shared" si="89"/>
        <v>0.10100000000000001</v>
      </c>
      <c r="AP277" s="862">
        <f t="shared" si="90"/>
        <v>0.60600000000000009</v>
      </c>
      <c r="AQ277" s="12">
        <f t="shared" si="91"/>
        <v>0</v>
      </c>
      <c r="AR277" s="12">
        <f t="shared" si="92"/>
        <v>0</v>
      </c>
      <c r="AS277" s="12">
        <f t="shared" si="93"/>
        <v>0</v>
      </c>
      <c r="AT277" s="12">
        <f t="shared" si="94"/>
        <v>0</v>
      </c>
      <c r="AU277" s="12">
        <f t="shared" si="95"/>
        <v>0</v>
      </c>
      <c r="AV277" s="12">
        <f t="shared" si="96"/>
        <v>0</v>
      </c>
      <c r="AW277" s="12">
        <f t="shared" si="97"/>
        <v>0</v>
      </c>
      <c r="AX277" s="12">
        <f t="shared" si="98"/>
        <v>0</v>
      </c>
      <c r="AY277" s="12">
        <f t="shared" si="99"/>
        <v>0</v>
      </c>
      <c r="AZ277" s="12">
        <f t="shared" si="100"/>
        <v>0.60600000000000009</v>
      </c>
      <c r="BA277" s="12">
        <f t="shared" si="101"/>
        <v>0</v>
      </c>
      <c r="BB277" s="12">
        <f t="shared" si="102"/>
        <v>0</v>
      </c>
      <c r="BC277" s="863">
        <f t="shared" si="103"/>
        <v>0.60600000000000009</v>
      </c>
    </row>
    <row r="278" spans="24:55">
      <c r="X278" s="12" t="s">
        <v>1029</v>
      </c>
      <c r="Y278" s="12" t="s">
        <v>1005</v>
      </c>
      <c r="Z278" s="12">
        <v>60</v>
      </c>
      <c r="AA278" s="12">
        <v>190</v>
      </c>
      <c r="AB278" s="12">
        <v>3</v>
      </c>
      <c r="AC278" s="12">
        <v>7</v>
      </c>
      <c r="AD278" s="12">
        <v>20</v>
      </c>
      <c r="AE278" s="12">
        <v>1</v>
      </c>
      <c r="AF278" s="12">
        <v>7</v>
      </c>
      <c r="AG278" s="12">
        <v>1</v>
      </c>
      <c r="AI278" s="12">
        <v>5</v>
      </c>
      <c r="AJ278" s="12">
        <v>11</v>
      </c>
      <c r="AK278" s="12">
        <v>18</v>
      </c>
      <c r="AL278" s="12">
        <v>81</v>
      </c>
      <c r="AM278" s="12">
        <v>11</v>
      </c>
      <c r="AN278" s="8">
        <v>165</v>
      </c>
      <c r="AO278" s="12">
        <f t="shared" si="89"/>
        <v>0.13</v>
      </c>
      <c r="AP278" s="862">
        <f t="shared" si="90"/>
        <v>21.45</v>
      </c>
      <c r="AQ278" s="12">
        <f t="shared" si="91"/>
        <v>0.39</v>
      </c>
      <c r="AR278" s="12">
        <f t="shared" si="92"/>
        <v>0.91</v>
      </c>
      <c r="AS278" s="12">
        <f t="shared" si="93"/>
        <v>2.6</v>
      </c>
      <c r="AT278" s="12">
        <f t="shared" si="94"/>
        <v>0.13</v>
      </c>
      <c r="AU278" s="12">
        <f t="shared" si="95"/>
        <v>0.91</v>
      </c>
      <c r="AV278" s="12">
        <f t="shared" si="96"/>
        <v>0.13</v>
      </c>
      <c r="AW278" s="12">
        <f t="shared" si="97"/>
        <v>0</v>
      </c>
      <c r="AX278" s="12">
        <f t="shared" si="98"/>
        <v>0.65</v>
      </c>
      <c r="AY278" s="12">
        <f t="shared" si="99"/>
        <v>1.4300000000000002</v>
      </c>
      <c r="AZ278" s="12">
        <f t="shared" si="100"/>
        <v>2.34</v>
      </c>
      <c r="BA278" s="12">
        <f t="shared" si="101"/>
        <v>10.530000000000001</v>
      </c>
      <c r="BB278" s="12">
        <f t="shared" si="102"/>
        <v>1.4300000000000002</v>
      </c>
      <c r="BC278" s="863">
        <f t="shared" si="103"/>
        <v>21.450000000000003</v>
      </c>
    </row>
    <row r="279" spans="24:55">
      <c r="X279" s="12" t="s">
        <v>1029</v>
      </c>
      <c r="Y279" s="12" t="s">
        <v>1006</v>
      </c>
      <c r="Z279" s="12">
        <v>60</v>
      </c>
      <c r="AA279" s="12">
        <v>255</v>
      </c>
      <c r="AB279" s="12">
        <v>22</v>
      </c>
      <c r="AC279" s="12">
        <v>17</v>
      </c>
      <c r="AD279" s="12">
        <v>16</v>
      </c>
      <c r="AE279" s="12">
        <v>8</v>
      </c>
      <c r="AF279" s="12">
        <v>15</v>
      </c>
      <c r="AG279" s="12">
        <v>9</v>
      </c>
      <c r="AH279" s="12">
        <v>11</v>
      </c>
      <c r="AI279" s="12">
        <v>35</v>
      </c>
      <c r="AJ279" s="12">
        <v>64</v>
      </c>
      <c r="AK279" s="12">
        <v>87</v>
      </c>
      <c r="AL279" s="12">
        <v>45</v>
      </c>
      <c r="AM279" s="12">
        <v>38</v>
      </c>
      <c r="AN279" s="8">
        <v>367</v>
      </c>
      <c r="AO279" s="12">
        <f t="shared" si="89"/>
        <v>0.19500000000000001</v>
      </c>
      <c r="AP279" s="862">
        <f t="shared" si="90"/>
        <v>71.564999999999998</v>
      </c>
      <c r="AQ279" s="12">
        <f t="shared" si="91"/>
        <v>4.29</v>
      </c>
      <c r="AR279" s="12">
        <f t="shared" si="92"/>
        <v>3.3149999999999999</v>
      </c>
      <c r="AS279" s="12">
        <f t="shared" si="93"/>
        <v>3.12</v>
      </c>
      <c r="AT279" s="12">
        <f t="shared" si="94"/>
        <v>1.56</v>
      </c>
      <c r="AU279" s="12">
        <f t="shared" si="95"/>
        <v>2.9250000000000003</v>
      </c>
      <c r="AV279" s="12">
        <f t="shared" si="96"/>
        <v>1.7550000000000001</v>
      </c>
      <c r="AW279" s="12">
        <f t="shared" si="97"/>
        <v>2.145</v>
      </c>
      <c r="AX279" s="12">
        <f t="shared" si="98"/>
        <v>6.8250000000000002</v>
      </c>
      <c r="AY279" s="12">
        <f t="shared" si="99"/>
        <v>12.48</v>
      </c>
      <c r="AZ279" s="12">
        <f t="shared" si="100"/>
        <v>16.965</v>
      </c>
      <c r="BA279" s="12">
        <f t="shared" si="101"/>
        <v>8.7750000000000004</v>
      </c>
      <c r="BB279" s="12">
        <f t="shared" si="102"/>
        <v>7.41</v>
      </c>
      <c r="BC279" s="863">
        <f t="shared" si="103"/>
        <v>71.565000000000012</v>
      </c>
    </row>
    <row r="280" spans="24:55">
      <c r="X280" s="12" t="s">
        <v>1029</v>
      </c>
      <c r="Y280" s="12" t="s">
        <v>1058</v>
      </c>
      <c r="Z280" s="12">
        <v>60</v>
      </c>
      <c r="AA280" s="12">
        <v>200</v>
      </c>
      <c r="AD280" s="12">
        <v>1</v>
      </c>
      <c r="AN280" s="8">
        <v>1</v>
      </c>
      <c r="AO280" s="12">
        <f t="shared" si="89"/>
        <v>0.14000000000000001</v>
      </c>
      <c r="AP280" s="862">
        <f t="shared" si="90"/>
        <v>0.14000000000000001</v>
      </c>
      <c r="AQ280" s="12">
        <f t="shared" si="91"/>
        <v>0</v>
      </c>
      <c r="AR280" s="12">
        <f t="shared" si="92"/>
        <v>0</v>
      </c>
      <c r="AS280" s="12">
        <f t="shared" si="93"/>
        <v>0.14000000000000001</v>
      </c>
      <c r="AT280" s="12">
        <f t="shared" si="94"/>
        <v>0</v>
      </c>
      <c r="AU280" s="12">
        <f t="shared" si="95"/>
        <v>0</v>
      </c>
      <c r="AV280" s="12">
        <f t="shared" si="96"/>
        <v>0</v>
      </c>
      <c r="AW280" s="12">
        <f t="shared" si="97"/>
        <v>0</v>
      </c>
      <c r="AX280" s="12">
        <f t="shared" si="98"/>
        <v>0</v>
      </c>
      <c r="AY280" s="12">
        <f t="shared" si="99"/>
        <v>0</v>
      </c>
      <c r="AZ280" s="12">
        <f t="shared" si="100"/>
        <v>0</v>
      </c>
      <c r="BA280" s="12">
        <f t="shared" si="101"/>
        <v>0</v>
      </c>
      <c r="BB280" s="12">
        <f t="shared" si="102"/>
        <v>0</v>
      </c>
      <c r="BC280" s="863">
        <f t="shared" si="103"/>
        <v>0.14000000000000001</v>
      </c>
    </row>
    <row r="281" spans="24:55">
      <c r="X281" s="12" t="s">
        <v>1029</v>
      </c>
      <c r="Y281" s="12" t="s">
        <v>1007</v>
      </c>
      <c r="Z281" s="12">
        <v>60</v>
      </c>
      <c r="AA281" s="12">
        <v>320</v>
      </c>
      <c r="AB281" s="12">
        <v>47</v>
      </c>
      <c r="AC281" s="12">
        <v>68</v>
      </c>
      <c r="AD281" s="12">
        <v>39</v>
      </c>
      <c r="AE281" s="12">
        <v>16</v>
      </c>
      <c r="AF281" s="12">
        <v>14</v>
      </c>
      <c r="AG281" s="12">
        <v>4</v>
      </c>
      <c r="AH281" s="12">
        <v>11</v>
      </c>
      <c r="AI281" s="12">
        <v>50</v>
      </c>
      <c r="AJ281" s="12">
        <v>54</v>
      </c>
      <c r="AK281" s="12">
        <v>20</v>
      </c>
      <c r="AL281" s="12">
        <v>45</v>
      </c>
      <c r="AM281" s="12">
        <v>16</v>
      </c>
      <c r="AN281" s="8">
        <v>384</v>
      </c>
      <c r="AO281" s="12">
        <f t="shared" si="89"/>
        <v>0.26</v>
      </c>
      <c r="AP281" s="862">
        <f t="shared" si="90"/>
        <v>99.84</v>
      </c>
      <c r="AQ281" s="12">
        <f t="shared" si="91"/>
        <v>12.22</v>
      </c>
      <c r="AR281" s="12">
        <f t="shared" si="92"/>
        <v>17.68</v>
      </c>
      <c r="AS281" s="12">
        <f t="shared" si="93"/>
        <v>10.14</v>
      </c>
      <c r="AT281" s="12">
        <f t="shared" si="94"/>
        <v>4.16</v>
      </c>
      <c r="AU281" s="12">
        <f t="shared" si="95"/>
        <v>3.64</v>
      </c>
      <c r="AV281" s="12">
        <f t="shared" si="96"/>
        <v>1.04</v>
      </c>
      <c r="AW281" s="12">
        <f t="shared" si="97"/>
        <v>2.8600000000000003</v>
      </c>
      <c r="AX281" s="12">
        <f t="shared" si="98"/>
        <v>13</v>
      </c>
      <c r="AY281" s="12">
        <f t="shared" si="99"/>
        <v>14.040000000000001</v>
      </c>
      <c r="AZ281" s="12">
        <f t="shared" si="100"/>
        <v>5.2</v>
      </c>
      <c r="BA281" s="12">
        <f t="shared" si="101"/>
        <v>11.700000000000001</v>
      </c>
      <c r="BB281" s="12">
        <f t="shared" si="102"/>
        <v>4.16</v>
      </c>
      <c r="BC281" s="863">
        <f t="shared" si="103"/>
        <v>99.840000000000018</v>
      </c>
    </row>
    <row r="282" spans="24:55">
      <c r="X282" s="12" t="s">
        <v>1029</v>
      </c>
      <c r="Y282" s="12" t="s">
        <v>1008</v>
      </c>
      <c r="Z282" s="12">
        <v>60</v>
      </c>
      <c r="AA282" s="12">
        <v>285</v>
      </c>
      <c r="AF282" s="12">
        <v>1</v>
      </c>
      <c r="AN282" s="8">
        <v>1</v>
      </c>
      <c r="AO282" s="12">
        <f t="shared" si="89"/>
        <v>0.22500000000000001</v>
      </c>
      <c r="AP282" s="862">
        <f t="shared" si="90"/>
        <v>0.22500000000000001</v>
      </c>
      <c r="AQ282" s="12">
        <f t="shared" si="91"/>
        <v>0</v>
      </c>
      <c r="AR282" s="12">
        <f t="shared" si="92"/>
        <v>0</v>
      </c>
      <c r="AS282" s="12">
        <f t="shared" si="93"/>
        <v>0</v>
      </c>
      <c r="AT282" s="12">
        <f t="shared" si="94"/>
        <v>0</v>
      </c>
      <c r="AU282" s="12">
        <f t="shared" si="95"/>
        <v>0.22500000000000001</v>
      </c>
      <c r="AV282" s="12">
        <f t="shared" si="96"/>
        <v>0</v>
      </c>
      <c r="AW282" s="12">
        <f t="shared" si="97"/>
        <v>0</v>
      </c>
      <c r="AX282" s="12">
        <f t="shared" si="98"/>
        <v>0</v>
      </c>
      <c r="AY282" s="12">
        <f t="shared" si="99"/>
        <v>0</v>
      </c>
      <c r="AZ282" s="12">
        <f t="shared" si="100"/>
        <v>0</v>
      </c>
      <c r="BA282" s="12">
        <f t="shared" si="101"/>
        <v>0</v>
      </c>
      <c r="BB282" s="12">
        <f t="shared" si="102"/>
        <v>0</v>
      </c>
      <c r="BC282" s="863">
        <f t="shared" si="103"/>
        <v>0.22500000000000001</v>
      </c>
    </row>
    <row r="283" spans="24:55">
      <c r="X283" s="12" t="s">
        <v>1029</v>
      </c>
      <c r="Y283" s="12" t="s">
        <v>1009</v>
      </c>
      <c r="Z283" s="12">
        <v>60</v>
      </c>
      <c r="AA283" s="12">
        <v>490</v>
      </c>
      <c r="AB283" s="12">
        <v>2</v>
      </c>
      <c r="AC283" s="12">
        <v>7</v>
      </c>
      <c r="AI283" s="12">
        <v>2</v>
      </c>
      <c r="AJ283" s="12">
        <v>2</v>
      </c>
      <c r="AL283" s="12">
        <v>1</v>
      </c>
      <c r="AN283" s="8">
        <v>14</v>
      </c>
      <c r="AO283" s="12">
        <f t="shared" si="89"/>
        <v>0.43</v>
      </c>
      <c r="AP283" s="862">
        <f t="shared" si="90"/>
        <v>6.02</v>
      </c>
      <c r="AQ283" s="12">
        <f t="shared" si="91"/>
        <v>0.86</v>
      </c>
      <c r="AR283" s="12">
        <f t="shared" si="92"/>
        <v>3.01</v>
      </c>
      <c r="AS283" s="12">
        <f t="shared" si="93"/>
        <v>0</v>
      </c>
      <c r="AT283" s="12">
        <f t="shared" si="94"/>
        <v>0</v>
      </c>
      <c r="AU283" s="12">
        <f t="shared" si="95"/>
        <v>0</v>
      </c>
      <c r="AV283" s="12">
        <f t="shared" si="96"/>
        <v>0</v>
      </c>
      <c r="AW283" s="12">
        <f t="shared" si="97"/>
        <v>0</v>
      </c>
      <c r="AX283" s="12">
        <f t="shared" si="98"/>
        <v>0.86</v>
      </c>
      <c r="AY283" s="12">
        <f t="shared" si="99"/>
        <v>0.86</v>
      </c>
      <c r="AZ283" s="12">
        <f t="shared" si="100"/>
        <v>0</v>
      </c>
      <c r="BA283" s="12">
        <f t="shared" si="101"/>
        <v>0.43</v>
      </c>
      <c r="BB283" s="12">
        <f t="shared" si="102"/>
        <v>0</v>
      </c>
      <c r="BC283" s="863">
        <f t="shared" si="103"/>
        <v>6.02</v>
      </c>
    </row>
    <row r="284" spans="24:55">
      <c r="X284" s="12" t="s">
        <v>1029</v>
      </c>
      <c r="Y284" s="12" t="s">
        <v>1010</v>
      </c>
      <c r="Z284" s="12">
        <v>60</v>
      </c>
      <c r="AA284" s="12">
        <v>90</v>
      </c>
      <c r="AB284" s="12">
        <v>29</v>
      </c>
      <c r="AC284" s="12">
        <v>28</v>
      </c>
      <c r="AD284" s="12">
        <v>48</v>
      </c>
      <c r="AE284" s="12">
        <v>6</v>
      </c>
      <c r="AF284" s="12">
        <v>54</v>
      </c>
      <c r="AG284" s="12">
        <v>33</v>
      </c>
      <c r="AH284" s="12">
        <v>77</v>
      </c>
      <c r="AI284" s="12">
        <v>78</v>
      </c>
      <c r="AJ284" s="12">
        <v>81</v>
      </c>
      <c r="AK284" s="12">
        <v>31</v>
      </c>
      <c r="AL284" s="12">
        <v>44</v>
      </c>
      <c r="AM284" s="12">
        <v>33</v>
      </c>
      <c r="AN284" s="8">
        <v>542</v>
      </c>
      <c r="AO284" s="12">
        <f t="shared" si="89"/>
        <v>0.03</v>
      </c>
      <c r="AP284" s="862">
        <f t="shared" si="90"/>
        <v>16.259999999999998</v>
      </c>
      <c r="AQ284" s="12">
        <f t="shared" si="91"/>
        <v>0.87</v>
      </c>
      <c r="AR284" s="12">
        <f t="shared" si="92"/>
        <v>0.84</v>
      </c>
      <c r="AS284" s="12">
        <f t="shared" si="93"/>
        <v>1.44</v>
      </c>
      <c r="AT284" s="12">
        <f t="shared" si="94"/>
        <v>0.18</v>
      </c>
      <c r="AU284" s="12">
        <f t="shared" si="95"/>
        <v>1.6199999999999999</v>
      </c>
      <c r="AV284" s="12">
        <f t="shared" si="96"/>
        <v>0.99</v>
      </c>
      <c r="AW284" s="12">
        <f t="shared" si="97"/>
        <v>2.31</v>
      </c>
      <c r="AX284" s="12">
        <f t="shared" si="98"/>
        <v>2.34</v>
      </c>
      <c r="AY284" s="12">
        <f t="shared" si="99"/>
        <v>2.4299999999999997</v>
      </c>
      <c r="AZ284" s="12">
        <f t="shared" si="100"/>
        <v>0.92999999999999994</v>
      </c>
      <c r="BA284" s="12">
        <f t="shared" si="101"/>
        <v>1.3199999999999998</v>
      </c>
      <c r="BB284" s="12">
        <f t="shared" si="102"/>
        <v>0.99</v>
      </c>
      <c r="BC284" s="863">
        <f t="shared" si="103"/>
        <v>16.259999999999998</v>
      </c>
    </row>
    <row r="285" spans="24:55">
      <c r="X285" s="12" t="s">
        <v>1029</v>
      </c>
      <c r="Y285" s="12" t="s">
        <v>1062</v>
      </c>
      <c r="Z285" s="12">
        <v>60</v>
      </c>
      <c r="AA285" s="12">
        <v>90</v>
      </c>
      <c r="AF285" s="12">
        <v>1</v>
      </c>
      <c r="AH285" s="12">
        <v>3</v>
      </c>
      <c r="AJ285" s="12">
        <v>2</v>
      </c>
      <c r="AK285" s="12">
        <v>1</v>
      </c>
      <c r="AN285" s="8">
        <v>7</v>
      </c>
      <c r="AO285" s="12">
        <f t="shared" si="89"/>
        <v>0.03</v>
      </c>
      <c r="AP285" s="862">
        <f t="shared" si="90"/>
        <v>0.21</v>
      </c>
      <c r="AQ285" s="12">
        <f t="shared" si="91"/>
        <v>0</v>
      </c>
      <c r="AR285" s="12">
        <f t="shared" si="92"/>
        <v>0</v>
      </c>
      <c r="AS285" s="12">
        <f t="shared" si="93"/>
        <v>0</v>
      </c>
      <c r="AT285" s="12">
        <f t="shared" si="94"/>
        <v>0</v>
      </c>
      <c r="AU285" s="12">
        <f t="shared" si="95"/>
        <v>0.03</v>
      </c>
      <c r="AV285" s="12">
        <f t="shared" si="96"/>
        <v>0</v>
      </c>
      <c r="AW285" s="12">
        <f t="shared" si="97"/>
        <v>0.09</v>
      </c>
      <c r="AX285" s="12">
        <f t="shared" si="98"/>
        <v>0</v>
      </c>
      <c r="AY285" s="12">
        <f t="shared" si="99"/>
        <v>0.06</v>
      </c>
      <c r="AZ285" s="12">
        <f t="shared" si="100"/>
        <v>0.03</v>
      </c>
      <c r="BA285" s="12">
        <f t="shared" si="101"/>
        <v>0</v>
      </c>
      <c r="BB285" s="12">
        <f t="shared" si="102"/>
        <v>0</v>
      </c>
      <c r="BC285" s="863">
        <f t="shared" si="103"/>
        <v>0.21</v>
      </c>
    </row>
    <row r="286" spans="24:55">
      <c r="X286" s="12" t="s">
        <v>1029</v>
      </c>
      <c r="Y286" s="12" t="s">
        <v>1031</v>
      </c>
      <c r="Z286" s="12">
        <v>60</v>
      </c>
      <c r="AA286" s="12">
        <v>80</v>
      </c>
      <c r="AL286" s="12">
        <v>1</v>
      </c>
      <c r="AN286" s="8">
        <v>1</v>
      </c>
      <c r="AO286" s="12">
        <f t="shared" si="89"/>
        <v>0.02</v>
      </c>
      <c r="AP286" s="862">
        <f t="shared" si="90"/>
        <v>0.02</v>
      </c>
      <c r="AQ286" s="12">
        <f t="shared" si="91"/>
        <v>0</v>
      </c>
      <c r="AR286" s="12">
        <f t="shared" si="92"/>
        <v>0</v>
      </c>
      <c r="AS286" s="12">
        <f t="shared" si="93"/>
        <v>0</v>
      </c>
      <c r="AT286" s="12">
        <f t="shared" si="94"/>
        <v>0</v>
      </c>
      <c r="AU286" s="12">
        <f t="shared" si="95"/>
        <v>0</v>
      </c>
      <c r="AV286" s="12">
        <f t="shared" si="96"/>
        <v>0</v>
      </c>
      <c r="AW286" s="12">
        <f t="shared" si="97"/>
        <v>0</v>
      </c>
      <c r="AX286" s="12">
        <f t="shared" si="98"/>
        <v>0</v>
      </c>
      <c r="AY286" s="12">
        <f t="shared" si="99"/>
        <v>0</v>
      </c>
      <c r="AZ286" s="12">
        <f t="shared" si="100"/>
        <v>0</v>
      </c>
      <c r="BA286" s="12">
        <f t="shared" si="101"/>
        <v>0.02</v>
      </c>
      <c r="BB286" s="12">
        <f t="shared" si="102"/>
        <v>0</v>
      </c>
      <c r="BC286" s="863">
        <f t="shared" si="103"/>
        <v>0.02</v>
      </c>
    </row>
    <row r="287" spans="24:55">
      <c r="X287" s="12" t="s">
        <v>1029</v>
      </c>
      <c r="Y287" s="12" t="s">
        <v>1011</v>
      </c>
      <c r="Z287" s="12">
        <v>60</v>
      </c>
      <c r="AA287" s="12">
        <v>190.5</v>
      </c>
      <c r="AB287" s="12">
        <v>5</v>
      </c>
      <c r="AC287" s="12">
        <v>1</v>
      </c>
      <c r="AD287" s="12">
        <v>2</v>
      </c>
      <c r="AE287" s="12">
        <v>29</v>
      </c>
      <c r="AF287" s="12">
        <v>54</v>
      </c>
      <c r="AG287" s="12">
        <v>83</v>
      </c>
      <c r="AH287" s="12">
        <v>63</v>
      </c>
      <c r="AI287" s="12">
        <v>24</v>
      </c>
      <c r="AJ287" s="12">
        <v>11</v>
      </c>
      <c r="AK287" s="12">
        <v>6</v>
      </c>
      <c r="AL287" s="12">
        <v>28</v>
      </c>
      <c r="AM287" s="12">
        <v>9</v>
      </c>
      <c r="AN287" s="8">
        <v>315</v>
      </c>
      <c r="AO287" s="12">
        <f t="shared" si="89"/>
        <v>0.1305</v>
      </c>
      <c r="AP287" s="862">
        <f t="shared" si="90"/>
        <v>41.107500000000002</v>
      </c>
      <c r="AQ287" s="12">
        <f t="shared" si="91"/>
        <v>0.65250000000000008</v>
      </c>
      <c r="AR287" s="12">
        <f t="shared" si="92"/>
        <v>0.1305</v>
      </c>
      <c r="AS287" s="12">
        <f t="shared" si="93"/>
        <v>0.26100000000000001</v>
      </c>
      <c r="AT287" s="12">
        <f t="shared" si="94"/>
        <v>3.7845</v>
      </c>
      <c r="AU287" s="12">
        <f t="shared" si="95"/>
        <v>7.0470000000000006</v>
      </c>
      <c r="AV287" s="12">
        <f t="shared" si="96"/>
        <v>10.8315</v>
      </c>
      <c r="AW287" s="12">
        <f t="shared" si="97"/>
        <v>8.2215000000000007</v>
      </c>
      <c r="AX287" s="12">
        <f t="shared" si="98"/>
        <v>3.1320000000000001</v>
      </c>
      <c r="AY287" s="12">
        <f t="shared" si="99"/>
        <v>1.4355</v>
      </c>
      <c r="AZ287" s="12">
        <f t="shared" si="100"/>
        <v>0.78300000000000003</v>
      </c>
      <c r="BA287" s="12">
        <f t="shared" si="101"/>
        <v>3.6539999999999999</v>
      </c>
      <c r="BB287" s="12">
        <f t="shared" si="102"/>
        <v>1.1745000000000001</v>
      </c>
      <c r="BC287" s="863">
        <f t="shared" si="103"/>
        <v>41.107499999999995</v>
      </c>
    </row>
    <row r="288" spans="24:55">
      <c r="X288" s="12" t="s">
        <v>1029</v>
      </c>
      <c r="Y288" s="12" t="s">
        <v>1012</v>
      </c>
      <c r="Z288" s="12">
        <v>60</v>
      </c>
      <c r="AA288" s="12">
        <v>190.5</v>
      </c>
      <c r="AC288" s="12">
        <v>6</v>
      </c>
      <c r="AI288" s="12">
        <v>4</v>
      </c>
      <c r="AJ288" s="12">
        <v>10</v>
      </c>
      <c r="AK288" s="12">
        <v>21</v>
      </c>
      <c r="AL288" s="12">
        <v>10</v>
      </c>
      <c r="AN288" s="8">
        <v>51</v>
      </c>
      <c r="AO288" s="12">
        <f t="shared" si="89"/>
        <v>0.1305</v>
      </c>
      <c r="AP288" s="862">
        <f t="shared" si="90"/>
        <v>6.6555</v>
      </c>
      <c r="AQ288" s="12">
        <f t="shared" si="91"/>
        <v>0</v>
      </c>
      <c r="AR288" s="12">
        <f t="shared" si="92"/>
        <v>0.78300000000000003</v>
      </c>
      <c r="AS288" s="12">
        <f t="shared" si="93"/>
        <v>0</v>
      </c>
      <c r="AT288" s="12">
        <f t="shared" si="94"/>
        <v>0</v>
      </c>
      <c r="AU288" s="12">
        <f t="shared" si="95"/>
        <v>0</v>
      </c>
      <c r="AV288" s="12">
        <f t="shared" si="96"/>
        <v>0</v>
      </c>
      <c r="AW288" s="12">
        <f t="shared" si="97"/>
        <v>0</v>
      </c>
      <c r="AX288" s="12">
        <f t="shared" si="98"/>
        <v>0.52200000000000002</v>
      </c>
      <c r="AY288" s="12">
        <f t="shared" si="99"/>
        <v>1.3050000000000002</v>
      </c>
      <c r="AZ288" s="12">
        <f t="shared" si="100"/>
        <v>2.7404999999999999</v>
      </c>
      <c r="BA288" s="12">
        <f t="shared" si="101"/>
        <v>1.3050000000000002</v>
      </c>
      <c r="BB288" s="12">
        <f t="shared" si="102"/>
        <v>0</v>
      </c>
      <c r="BC288" s="863">
        <f t="shared" si="103"/>
        <v>6.6555</v>
      </c>
    </row>
    <row r="289" spans="24:55">
      <c r="X289" s="12" t="s">
        <v>1030</v>
      </c>
      <c r="Y289" s="12" t="s">
        <v>1004</v>
      </c>
      <c r="Z289" s="12">
        <v>70</v>
      </c>
      <c r="AA289" s="12">
        <v>123</v>
      </c>
      <c r="AB289" s="12">
        <v>5</v>
      </c>
      <c r="AC289" s="12">
        <v>27</v>
      </c>
      <c r="AD289" s="12">
        <v>12</v>
      </c>
      <c r="AE289" s="12">
        <v>1</v>
      </c>
      <c r="AF289" s="12">
        <v>8</v>
      </c>
      <c r="AG289" s="12">
        <v>17</v>
      </c>
      <c r="AH289" s="12">
        <v>14</v>
      </c>
      <c r="AI289" s="12">
        <v>14</v>
      </c>
      <c r="AJ289" s="12">
        <v>4</v>
      </c>
      <c r="AK289" s="12">
        <v>14</v>
      </c>
      <c r="AL289" s="12">
        <v>13</v>
      </c>
      <c r="AM289" s="12">
        <v>12</v>
      </c>
      <c r="AN289" s="8">
        <v>141</v>
      </c>
      <c r="AO289" s="12">
        <f t="shared" si="89"/>
        <v>5.2999999999999999E-2</v>
      </c>
      <c r="AP289" s="862">
        <f t="shared" si="90"/>
        <v>7.4729999999999999</v>
      </c>
      <c r="AQ289" s="12">
        <f t="shared" si="91"/>
        <v>0.26500000000000001</v>
      </c>
      <c r="AR289" s="12">
        <f t="shared" si="92"/>
        <v>1.431</v>
      </c>
      <c r="AS289" s="12">
        <f t="shared" si="93"/>
        <v>0.63600000000000001</v>
      </c>
      <c r="AT289" s="12">
        <f t="shared" si="94"/>
        <v>5.2999999999999999E-2</v>
      </c>
      <c r="AU289" s="12">
        <f t="shared" si="95"/>
        <v>0.42399999999999999</v>
      </c>
      <c r="AV289" s="12">
        <f t="shared" si="96"/>
        <v>0.90100000000000002</v>
      </c>
      <c r="AW289" s="12">
        <f t="shared" si="97"/>
        <v>0.74199999999999999</v>
      </c>
      <c r="AX289" s="12">
        <f t="shared" si="98"/>
        <v>0.74199999999999999</v>
      </c>
      <c r="AY289" s="12">
        <f t="shared" si="99"/>
        <v>0.21199999999999999</v>
      </c>
      <c r="AZ289" s="12">
        <f t="shared" si="100"/>
        <v>0.74199999999999999</v>
      </c>
      <c r="BA289" s="12">
        <f t="shared" si="101"/>
        <v>0.68899999999999995</v>
      </c>
      <c r="BB289" s="12">
        <f t="shared" si="102"/>
        <v>0.63600000000000001</v>
      </c>
      <c r="BC289" s="863">
        <f t="shared" si="103"/>
        <v>7.4729999999999999</v>
      </c>
    </row>
    <row r="290" spans="24:55">
      <c r="X290" s="12" t="s">
        <v>1030</v>
      </c>
      <c r="Y290" s="12" t="s">
        <v>1003</v>
      </c>
      <c r="Z290" s="12">
        <v>70</v>
      </c>
      <c r="AA290" s="12">
        <v>100</v>
      </c>
      <c r="AD290" s="12">
        <v>1</v>
      </c>
      <c r="AN290" s="8">
        <v>1</v>
      </c>
      <c r="AO290" s="12">
        <f t="shared" si="89"/>
        <v>0.03</v>
      </c>
      <c r="AP290" s="862">
        <f t="shared" si="90"/>
        <v>0.03</v>
      </c>
      <c r="AQ290" s="12">
        <f t="shared" si="91"/>
        <v>0</v>
      </c>
      <c r="AR290" s="12">
        <f t="shared" si="92"/>
        <v>0</v>
      </c>
      <c r="AS290" s="12">
        <f t="shared" si="93"/>
        <v>0.03</v>
      </c>
      <c r="AT290" s="12">
        <f t="shared" si="94"/>
        <v>0</v>
      </c>
      <c r="AU290" s="12">
        <f t="shared" si="95"/>
        <v>0</v>
      </c>
      <c r="AV290" s="12">
        <f t="shared" si="96"/>
        <v>0</v>
      </c>
      <c r="AW290" s="12">
        <f t="shared" si="97"/>
        <v>0</v>
      </c>
      <c r="AX290" s="12">
        <f t="shared" si="98"/>
        <v>0</v>
      </c>
      <c r="AY290" s="12">
        <f t="shared" si="99"/>
        <v>0</v>
      </c>
      <c r="AZ290" s="12">
        <f t="shared" si="100"/>
        <v>0</v>
      </c>
      <c r="BA290" s="12">
        <f t="shared" si="101"/>
        <v>0</v>
      </c>
      <c r="BB290" s="12">
        <f t="shared" si="102"/>
        <v>0</v>
      </c>
      <c r="BC290" s="863">
        <f t="shared" si="103"/>
        <v>0.03</v>
      </c>
    </row>
    <row r="291" spans="24:55">
      <c r="X291" s="12" t="s">
        <v>1030</v>
      </c>
      <c r="Y291" s="12" t="s">
        <v>1018</v>
      </c>
      <c r="Z291" s="12">
        <v>70</v>
      </c>
      <c r="AA291" s="12">
        <v>130</v>
      </c>
      <c r="AG291" s="12">
        <v>2</v>
      </c>
      <c r="AH291" s="12">
        <v>1</v>
      </c>
      <c r="AN291" s="8">
        <v>3</v>
      </c>
      <c r="AO291" s="12">
        <f t="shared" si="89"/>
        <v>0.06</v>
      </c>
      <c r="AP291" s="862">
        <f t="shared" si="90"/>
        <v>0.18</v>
      </c>
      <c r="AQ291" s="12">
        <f t="shared" si="91"/>
        <v>0</v>
      </c>
      <c r="AR291" s="12">
        <f t="shared" si="92"/>
        <v>0</v>
      </c>
      <c r="AS291" s="12">
        <f t="shared" si="93"/>
        <v>0</v>
      </c>
      <c r="AT291" s="12">
        <f t="shared" si="94"/>
        <v>0</v>
      </c>
      <c r="AU291" s="12">
        <f t="shared" si="95"/>
        <v>0</v>
      </c>
      <c r="AV291" s="12">
        <f t="shared" si="96"/>
        <v>0.12</v>
      </c>
      <c r="AW291" s="12">
        <f t="shared" si="97"/>
        <v>0.06</v>
      </c>
      <c r="AX291" s="12">
        <f t="shared" si="98"/>
        <v>0</v>
      </c>
      <c r="AY291" s="12">
        <f t="shared" si="99"/>
        <v>0</v>
      </c>
      <c r="AZ291" s="12">
        <f t="shared" si="100"/>
        <v>0</v>
      </c>
      <c r="BA291" s="12">
        <f t="shared" si="101"/>
        <v>0</v>
      </c>
      <c r="BB291" s="12">
        <f t="shared" si="102"/>
        <v>0</v>
      </c>
      <c r="BC291" s="863">
        <f t="shared" si="103"/>
        <v>0.18</v>
      </c>
    </row>
    <row r="292" spans="24:55">
      <c r="X292" s="12" t="s">
        <v>1030</v>
      </c>
      <c r="Y292" s="12" t="s">
        <v>1005</v>
      </c>
      <c r="Z292" s="12">
        <v>70</v>
      </c>
      <c r="AA292" s="12">
        <v>190</v>
      </c>
      <c r="AC292" s="12">
        <v>11</v>
      </c>
      <c r="AD292" s="12">
        <v>3</v>
      </c>
      <c r="AE292" s="12">
        <v>9</v>
      </c>
      <c r="AF292" s="12">
        <v>1</v>
      </c>
      <c r="AI292" s="12">
        <v>5</v>
      </c>
      <c r="AJ292" s="12">
        <v>7</v>
      </c>
      <c r="AK292" s="12">
        <v>7</v>
      </c>
      <c r="AL292" s="12">
        <v>5</v>
      </c>
      <c r="AM292" s="12">
        <v>1</v>
      </c>
      <c r="AN292" s="8">
        <v>49</v>
      </c>
      <c r="AO292" s="12">
        <f t="shared" si="89"/>
        <v>0.12</v>
      </c>
      <c r="AP292" s="862">
        <f t="shared" si="90"/>
        <v>5.88</v>
      </c>
      <c r="AQ292" s="12">
        <f t="shared" si="91"/>
        <v>0</v>
      </c>
      <c r="AR292" s="12">
        <f t="shared" si="92"/>
        <v>1.3199999999999998</v>
      </c>
      <c r="AS292" s="12">
        <f t="shared" si="93"/>
        <v>0.36</v>
      </c>
      <c r="AT292" s="12">
        <f t="shared" si="94"/>
        <v>1.08</v>
      </c>
      <c r="AU292" s="12">
        <f t="shared" si="95"/>
        <v>0.12</v>
      </c>
      <c r="AV292" s="12">
        <f t="shared" si="96"/>
        <v>0</v>
      </c>
      <c r="AW292" s="12">
        <f t="shared" si="97"/>
        <v>0</v>
      </c>
      <c r="AX292" s="12">
        <f t="shared" si="98"/>
        <v>0.6</v>
      </c>
      <c r="AY292" s="12">
        <f t="shared" si="99"/>
        <v>0.84</v>
      </c>
      <c r="AZ292" s="12">
        <f t="shared" si="100"/>
        <v>0.84</v>
      </c>
      <c r="BA292" s="12">
        <f t="shared" si="101"/>
        <v>0.6</v>
      </c>
      <c r="BB292" s="12">
        <f t="shared" si="102"/>
        <v>0.12</v>
      </c>
      <c r="BC292" s="863">
        <f t="shared" si="103"/>
        <v>5.88</v>
      </c>
    </row>
    <row r="293" spans="24:55">
      <c r="X293" s="12" t="s">
        <v>1030</v>
      </c>
      <c r="Y293" s="12" t="s">
        <v>1006</v>
      </c>
      <c r="Z293" s="12">
        <v>70</v>
      </c>
      <c r="AA293" s="12">
        <v>255</v>
      </c>
      <c r="AB293" s="12">
        <v>9</v>
      </c>
      <c r="AC293" s="12">
        <v>27</v>
      </c>
      <c r="AD293" s="12">
        <v>5</v>
      </c>
      <c r="AE293" s="12">
        <v>13</v>
      </c>
      <c r="AF293" s="12">
        <v>6</v>
      </c>
      <c r="AG293" s="12">
        <v>6</v>
      </c>
      <c r="AH293" s="12">
        <v>19</v>
      </c>
      <c r="AI293" s="12">
        <v>22</v>
      </c>
      <c r="AJ293" s="12">
        <v>32</v>
      </c>
      <c r="AK293" s="12">
        <v>25</v>
      </c>
      <c r="AL293" s="12">
        <v>5</v>
      </c>
      <c r="AM293" s="12">
        <v>15</v>
      </c>
      <c r="AN293" s="8">
        <v>184</v>
      </c>
      <c r="AO293" s="12">
        <f t="shared" si="89"/>
        <v>0.185</v>
      </c>
      <c r="AP293" s="862">
        <f t="shared" si="90"/>
        <v>34.04</v>
      </c>
      <c r="AQ293" s="12">
        <f t="shared" si="91"/>
        <v>1.665</v>
      </c>
      <c r="AR293" s="12">
        <f t="shared" si="92"/>
        <v>4.9950000000000001</v>
      </c>
      <c r="AS293" s="12">
        <f t="shared" si="93"/>
        <v>0.92500000000000004</v>
      </c>
      <c r="AT293" s="12">
        <f t="shared" si="94"/>
        <v>2.4049999999999998</v>
      </c>
      <c r="AU293" s="12">
        <f t="shared" si="95"/>
        <v>1.1099999999999999</v>
      </c>
      <c r="AV293" s="12">
        <f t="shared" si="96"/>
        <v>1.1099999999999999</v>
      </c>
      <c r="AW293" s="12">
        <f t="shared" si="97"/>
        <v>3.5150000000000001</v>
      </c>
      <c r="AX293" s="12">
        <f t="shared" si="98"/>
        <v>4.07</v>
      </c>
      <c r="AY293" s="12">
        <f t="shared" si="99"/>
        <v>5.92</v>
      </c>
      <c r="AZ293" s="12">
        <f t="shared" si="100"/>
        <v>4.625</v>
      </c>
      <c r="BA293" s="12">
        <f t="shared" si="101"/>
        <v>0.92500000000000004</v>
      </c>
      <c r="BB293" s="12">
        <f t="shared" si="102"/>
        <v>2.7749999999999999</v>
      </c>
      <c r="BC293" s="863">
        <f t="shared" si="103"/>
        <v>34.040000000000006</v>
      </c>
    </row>
    <row r="294" spans="24:55">
      <c r="X294" s="12" t="s">
        <v>1030</v>
      </c>
      <c r="Y294" s="12" t="s">
        <v>1007</v>
      </c>
      <c r="Z294" s="12">
        <v>70</v>
      </c>
      <c r="AA294" s="12">
        <v>320</v>
      </c>
      <c r="AB294" s="12">
        <v>39</v>
      </c>
      <c r="AC294" s="12">
        <v>12</v>
      </c>
      <c r="AD294" s="12">
        <v>22</v>
      </c>
      <c r="AE294" s="12">
        <v>27</v>
      </c>
      <c r="AF294" s="12">
        <v>14</v>
      </c>
      <c r="AG294" s="12">
        <v>13</v>
      </c>
      <c r="AH294" s="12">
        <v>25</v>
      </c>
      <c r="AI294" s="12">
        <v>46</v>
      </c>
      <c r="AJ294" s="12">
        <v>43</v>
      </c>
      <c r="AK294" s="12">
        <v>4</v>
      </c>
      <c r="AL294" s="12">
        <v>9</v>
      </c>
      <c r="AM294" s="12">
        <v>20</v>
      </c>
      <c r="AN294" s="8">
        <v>274</v>
      </c>
      <c r="AO294" s="12">
        <f t="shared" si="89"/>
        <v>0.25</v>
      </c>
      <c r="AP294" s="862">
        <f t="shared" si="90"/>
        <v>68.5</v>
      </c>
      <c r="AQ294" s="12">
        <f t="shared" si="91"/>
        <v>9.75</v>
      </c>
      <c r="AR294" s="12">
        <f t="shared" si="92"/>
        <v>3</v>
      </c>
      <c r="AS294" s="12">
        <f t="shared" si="93"/>
        <v>5.5</v>
      </c>
      <c r="AT294" s="12">
        <f t="shared" si="94"/>
        <v>6.75</v>
      </c>
      <c r="AU294" s="12">
        <f t="shared" si="95"/>
        <v>3.5</v>
      </c>
      <c r="AV294" s="12">
        <f t="shared" si="96"/>
        <v>3.25</v>
      </c>
      <c r="AW294" s="12">
        <f t="shared" si="97"/>
        <v>6.25</v>
      </c>
      <c r="AX294" s="12">
        <f t="shared" si="98"/>
        <v>11.5</v>
      </c>
      <c r="AY294" s="12">
        <f t="shared" si="99"/>
        <v>10.75</v>
      </c>
      <c r="AZ294" s="12">
        <f t="shared" si="100"/>
        <v>1</v>
      </c>
      <c r="BA294" s="12">
        <f t="shared" si="101"/>
        <v>2.25</v>
      </c>
      <c r="BB294" s="12">
        <f t="shared" si="102"/>
        <v>5</v>
      </c>
      <c r="BC294" s="863">
        <f t="shared" si="103"/>
        <v>68.5</v>
      </c>
    </row>
    <row r="295" spans="24:55">
      <c r="X295" s="12" t="s">
        <v>1030</v>
      </c>
      <c r="Y295" s="12" t="s">
        <v>1008</v>
      </c>
      <c r="Z295" s="12">
        <v>70</v>
      </c>
      <c r="AA295" s="12">
        <v>285</v>
      </c>
      <c r="AB295" s="12">
        <v>1</v>
      </c>
      <c r="AH295" s="12">
        <v>4</v>
      </c>
      <c r="AI295" s="12">
        <v>1</v>
      </c>
      <c r="AL295" s="12">
        <v>1</v>
      </c>
      <c r="AN295" s="8">
        <v>7</v>
      </c>
      <c r="AO295" s="12">
        <f t="shared" si="89"/>
        <v>0.215</v>
      </c>
      <c r="AP295" s="862">
        <f t="shared" si="90"/>
        <v>1.5049999999999999</v>
      </c>
      <c r="AQ295" s="12">
        <f t="shared" si="91"/>
        <v>0.215</v>
      </c>
      <c r="AR295" s="12">
        <f t="shared" si="92"/>
        <v>0</v>
      </c>
      <c r="AS295" s="12">
        <f t="shared" si="93"/>
        <v>0</v>
      </c>
      <c r="AT295" s="12">
        <f t="shared" si="94"/>
        <v>0</v>
      </c>
      <c r="AU295" s="12">
        <f t="shared" si="95"/>
        <v>0</v>
      </c>
      <c r="AV295" s="12">
        <f t="shared" si="96"/>
        <v>0</v>
      </c>
      <c r="AW295" s="12">
        <f t="shared" si="97"/>
        <v>0.86</v>
      </c>
      <c r="AX295" s="12">
        <f t="shared" si="98"/>
        <v>0.215</v>
      </c>
      <c r="AY295" s="12">
        <f t="shared" si="99"/>
        <v>0</v>
      </c>
      <c r="AZ295" s="12">
        <f t="shared" si="100"/>
        <v>0</v>
      </c>
      <c r="BA295" s="12">
        <f t="shared" si="101"/>
        <v>0.215</v>
      </c>
      <c r="BB295" s="12">
        <f t="shared" si="102"/>
        <v>0</v>
      </c>
      <c r="BC295" s="863">
        <f t="shared" si="103"/>
        <v>1.5050000000000001</v>
      </c>
    </row>
    <row r="296" spans="24:55">
      <c r="X296" s="12" t="s">
        <v>1030</v>
      </c>
      <c r="Y296" s="12" t="s">
        <v>1009</v>
      </c>
      <c r="Z296" s="12">
        <v>70</v>
      </c>
      <c r="AA296" s="12">
        <v>490</v>
      </c>
      <c r="AC296" s="12">
        <v>4</v>
      </c>
      <c r="AD296" s="12">
        <v>4</v>
      </c>
      <c r="AN296" s="8">
        <v>8</v>
      </c>
      <c r="AO296" s="12">
        <f t="shared" ref="AO296:AO319" si="104">(AA296-Z296)/1000</f>
        <v>0.42</v>
      </c>
      <c r="AP296" s="862">
        <f t="shared" ref="AP296:AP319" si="105">AN296*AO296</f>
        <v>3.36</v>
      </c>
      <c r="AQ296" s="12">
        <f t="shared" ref="AQ296:AQ319" si="106">$AO296*AB296</f>
        <v>0</v>
      </c>
      <c r="AR296" s="12">
        <f t="shared" ref="AR296:AR319" si="107">$AO296*AC296</f>
        <v>1.68</v>
      </c>
      <c r="AS296" s="12">
        <f t="shared" ref="AS296:AS319" si="108">$AO296*AD296</f>
        <v>1.68</v>
      </c>
      <c r="AT296" s="12">
        <f t="shared" ref="AT296:AT319" si="109">$AO296*AE296</f>
        <v>0</v>
      </c>
      <c r="AU296" s="12">
        <f t="shared" ref="AU296:AU319" si="110">$AO296*AF296</f>
        <v>0</v>
      </c>
      <c r="AV296" s="12">
        <f t="shared" ref="AV296:AV319" si="111">$AO296*AG296</f>
        <v>0</v>
      </c>
      <c r="AW296" s="12">
        <f t="shared" ref="AW296:AW319" si="112">$AO296*AH296</f>
        <v>0</v>
      </c>
      <c r="AX296" s="12">
        <f t="shared" ref="AX296:AX319" si="113">$AO296*AI296</f>
        <v>0</v>
      </c>
      <c r="AY296" s="12">
        <f t="shared" ref="AY296:AY319" si="114">$AO296*AJ296</f>
        <v>0</v>
      </c>
      <c r="AZ296" s="12">
        <f t="shared" ref="AZ296:AZ319" si="115">$AO296*AK296</f>
        <v>0</v>
      </c>
      <c r="BA296" s="12">
        <f t="shared" ref="BA296:BA319" si="116">$AO296*AL296</f>
        <v>0</v>
      </c>
      <c r="BB296" s="12">
        <f t="shared" ref="BB296:BB319" si="117">$AO296*AM296</f>
        <v>0</v>
      </c>
      <c r="BC296" s="863">
        <f t="shared" ref="BC296:BC319" si="118">SUM(AQ296:BB296)</f>
        <v>3.36</v>
      </c>
    </row>
    <row r="297" spans="24:55">
      <c r="X297" s="12" t="s">
        <v>1030</v>
      </c>
      <c r="Y297" s="12" t="s">
        <v>1010</v>
      </c>
      <c r="Z297" s="12">
        <v>70</v>
      </c>
      <c r="AA297" s="12">
        <v>90</v>
      </c>
      <c r="AB297" s="12">
        <v>5</v>
      </c>
      <c r="AC297" s="12">
        <v>6</v>
      </c>
      <c r="AD297" s="12">
        <v>4</v>
      </c>
      <c r="AF297" s="12">
        <v>3</v>
      </c>
      <c r="AI297" s="12">
        <v>3</v>
      </c>
      <c r="AK297" s="12">
        <v>2</v>
      </c>
      <c r="AL297" s="12">
        <v>1</v>
      </c>
      <c r="AM297" s="12">
        <v>2</v>
      </c>
      <c r="AN297" s="8">
        <v>26</v>
      </c>
      <c r="AO297" s="12">
        <f t="shared" si="104"/>
        <v>0.02</v>
      </c>
      <c r="AP297" s="862">
        <f t="shared" si="105"/>
        <v>0.52</v>
      </c>
      <c r="AQ297" s="12">
        <f t="shared" si="106"/>
        <v>0.1</v>
      </c>
      <c r="AR297" s="12">
        <f t="shared" si="107"/>
        <v>0.12</v>
      </c>
      <c r="AS297" s="12">
        <f t="shared" si="108"/>
        <v>0.08</v>
      </c>
      <c r="AT297" s="12">
        <f t="shared" si="109"/>
        <v>0</v>
      </c>
      <c r="AU297" s="12">
        <f t="shared" si="110"/>
        <v>0.06</v>
      </c>
      <c r="AV297" s="12">
        <f t="shared" si="111"/>
        <v>0</v>
      </c>
      <c r="AW297" s="12">
        <f t="shared" si="112"/>
        <v>0</v>
      </c>
      <c r="AX297" s="12">
        <f t="shared" si="113"/>
        <v>0.06</v>
      </c>
      <c r="AY297" s="12">
        <f t="shared" si="114"/>
        <v>0</v>
      </c>
      <c r="AZ297" s="12">
        <f t="shared" si="115"/>
        <v>0.04</v>
      </c>
      <c r="BA297" s="12">
        <f t="shared" si="116"/>
        <v>0.02</v>
      </c>
      <c r="BB297" s="12">
        <f t="shared" si="117"/>
        <v>0.04</v>
      </c>
      <c r="BC297" s="863">
        <f t="shared" si="118"/>
        <v>0.52</v>
      </c>
    </row>
    <row r="298" spans="24:55">
      <c r="X298" s="12" t="s">
        <v>1030</v>
      </c>
      <c r="Y298" s="12" t="s">
        <v>1011</v>
      </c>
      <c r="Z298" s="12">
        <v>70</v>
      </c>
      <c r="AA298" s="12">
        <v>190.5</v>
      </c>
      <c r="AB298" s="12">
        <v>43</v>
      </c>
      <c r="AD298" s="12">
        <v>6</v>
      </c>
      <c r="AE298" s="12">
        <v>20</v>
      </c>
      <c r="AF298" s="12">
        <v>31</v>
      </c>
      <c r="AG298" s="12">
        <v>13</v>
      </c>
      <c r="AH298" s="12">
        <v>43</v>
      </c>
      <c r="AI298" s="12">
        <v>4</v>
      </c>
      <c r="AJ298" s="12">
        <v>5</v>
      </c>
      <c r="AK298" s="12">
        <v>6</v>
      </c>
      <c r="AL298" s="12">
        <v>5</v>
      </c>
      <c r="AM298" s="12">
        <v>1</v>
      </c>
      <c r="AN298" s="8">
        <v>177</v>
      </c>
      <c r="AO298" s="12">
        <f t="shared" si="104"/>
        <v>0.1205</v>
      </c>
      <c r="AP298" s="862">
        <f t="shared" si="105"/>
        <v>21.328499999999998</v>
      </c>
      <c r="AQ298" s="12">
        <f t="shared" si="106"/>
        <v>5.1814999999999998</v>
      </c>
      <c r="AR298" s="12">
        <f t="shared" si="107"/>
        <v>0</v>
      </c>
      <c r="AS298" s="12">
        <f t="shared" si="108"/>
        <v>0.72299999999999998</v>
      </c>
      <c r="AT298" s="12">
        <f t="shared" si="109"/>
        <v>2.41</v>
      </c>
      <c r="AU298" s="12">
        <f t="shared" si="110"/>
        <v>3.7355</v>
      </c>
      <c r="AV298" s="12">
        <f t="shared" si="111"/>
        <v>1.5665</v>
      </c>
      <c r="AW298" s="12">
        <f t="shared" si="112"/>
        <v>5.1814999999999998</v>
      </c>
      <c r="AX298" s="12">
        <f t="shared" si="113"/>
        <v>0.48199999999999998</v>
      </c>
      <c r="AY298" s="12">
        <f t="shared" si="114"/>
        <v>0.60250000000000004</v>
      </c>
      <c r="AZ298" s="12">
        <f t="shared" si="115"/>
        <v>0.72299999999999998</v>
      </c>
      <c r="BA298" s="12">
        <f t="shared" si="116"/>
        <v>0.60250000000000004</v>
      </c>
      <c r="BB298" s="12">
        <f t="shared" si="117"/>
        <v>0.1205</v>
      </c>
      <c r="BC298" s="863">
        <f t="shared" si="118"/>
        <v>21.328499999999995</v>
      </c>
    </row>
    <row r="299" spans="24:55">
      <c r="X299" s="12" t="s">
        <v>1030</v>
      </c>
      <c r="Y299" s="12" t="s">
        <v>1012</v>
      </c>
      <c r="Z299" s="12">
        <v>70</v>
      </c>
      <c r="AA299" s="12">
        <v>190.5</v>
      </c>
      <c r="AC299" s="12">
        <v>5</v>
      </c>
      <c r="AG299" s="12">
        <v>1</v>
      </c>
      <c r="AI299" s="12">
        <v>1</v>
      </c>
      <c r="AL299" s="12">
        <v>2</v>
      </c>
      <c r="AN299" s="8">
        <v>9</v>
      </c>
      <c r="AO299" s="12">
        <f t="shared" si="104"/>
        <v>0.1205</v>
      </c>
      <c r="AP299" s="862">
        <f t="shared" si="105"/>
        <v>1.0845</v>
      </c>
      <c r="AQ299" s="12">
        <f t="shared" si="106"/>
        <v>0</v>
      </c>
      <c r="AR299" s="12">
        <f t="shared" si="107"/>
        <v>0.60250000000000004</v>
      </c>
      <c r="AS299" s="12">
        <f t="shared" si="108"/>
        <v>0</v>
      </c>
      <c r="AT299" s="12">
        <f t="shared" si="109"/>
        <v>0</v>
      </c>
      <c r="AU299" s="12">
        <f t="shared" si="110"/>
        <v>0</v>
      </c>
      <c r="AV299" s="12">
        <f t="shared" si="111"/>
        <v>0.1205</v>
      </c>
      <c r="AW299" s="12">
        <f t="shared" si="112"/>
        <v>0</v>
      </c>
      <c r="AX299" s="12">
        <f t="shared" si="113"/>
        <v>0.1205</v>
      </c>
      <c r="AY299" s="12">
        <f t="shared" si="114"/>
        <v>0</v>
      </c>
      <c r="AZ299" s="12">
        <f t="shared" si="115"/>
        <v>0</v>
      </c>
      <c r="BA299" s="12">
        <f t="shared" si="116"/>
        <v>0.24099999999999999</v>
      </c>
      <c r="BB299" s="12">
        <f t="shared" si="117"/>
        <v>0</v>
      </c>
      <c r="BC299" s="863">
        <f t="shared" si="118"/>
        <v>1.0845000000000002</v>
      </c>
    </row>
    <row r="300" spans="24:55">
      <c r="X300" s="12" t="s">
        <v>1031</v>
      </c>
      <c r="Y300" s="12" t="s">
        <v>1004</v>
      </c>
      <c r="Z300" s="12">
        <v>80</v>
      </c>
      <c r="AA300" s="12">
        <v>123</v>
      </c>
      <c r="AB300" s="12">
        <v>6</v>
      </c>
      <c r="AC300" s="12">
        <v>7</v>
      </c>
      <c r="AD300" s="12">
        <v>2</v>
      </c>
      <c r="AF300" s="12">
        <v>7</v>
      </c>
      <c r="AG300" s="12">
        <v>7</v>
      </c>
      <c r="AH300" s="12">
        <v>6</v>
      </c>
      <c r="AI300" s="12">
        <v>7</v>
      </c>
      <c r="AJ300" s="12">
        <v>9</v>
      </c>
      <c r="AK300" s="12">
        <v>19</v>
      </c>
      <c r="AL300" s="12">
        <v>29</v>
      </c>
      <c r="AM300" s="12">
        <v>13</v>
      </c>
      <c r="AN300" s="8">
        <v>112</v>
      </c>
      <c r="AO300" s="12">
        <f t="shared" si="104"/>
        <v>4.2999999999999997E-2</v>
      </c>
      <c r="AP300" s="862">
        <f t="shared" si="105"/>
        <v>4.8159999999999998</v>
      </c>
      <c r="AQ300" s="12">
        <f t="shared" si="106"/>
        <v>0.25800000000000001</v>
      </c>
      <c r="AR300" s="12">
        <f t="shared" si="107"/>
        <v>0.30099999999999999</v>
      </c>
      <c r="AS300" s="12">
        <f t="shared" si="108"/>
        <v>8.5999999999999993E-2</v>
      </c>
      <c r="AT300" s="12">
        <f t="shared" si="109"/>
        <v>0</v>
      </c>
      <c r="AU300" s="12">
        <f t="shared" si="110"/>
        <v>0.30099999999999999</v>
      </c>
      <c r="AV300" s="12">
        <f t="shared" si="111"/>
        <v>0.30099999999999999</v>
      </c>
      <c r="AW300" s="12">
        <f t="shared" si="112"/>
        <v>0.25800000000000001</v>
      </c>
      <c r="AX300" s="12">
        <f t="shared" si="113"/>
        <v>0.30099999999999999</v>
      </c>
      <c r="AY300" s="12">
        <f t="shared" si="114"/>
        <v>0.38699999999999996</v>
      </c>
      <c r="AZ300" s="12">
        <f t="shared" si="115"/>
        <v>0.81699999999999995</v>
      </c>
      <c r="BA300" s="12">
        <f t="shared" si="116"/>
        <v>1.2469999999999999</v>
      </c>
      <c r="BB300" s="12">
        <f t="shared" si="117"/>
        <v>0.55899999999999994</v>
      </c>
      <c r="BC300" s="863">
        <f t="shared" si="118"/>
        <v>4.8159999999999998</v>
      </c>
    </row>
    <row r="301" spans="24:55">
      <c r="X301" s="12" t="s">
        <v>1031</v>
      </c>
      <c r="Y301" s="12" t="s">
        <v>1005</v>
      </c>
      <c r="Z301" s="12">
        <v>80</v>
      </c>
      <c r="AA301" s="12">
        <v>190</v>
      </c>
      <c r="AC301" s="12">
        <v>7</v>
      </c>
      <c r="AD301" s="12">
        <v>1</v>
      </c>
      <c r="AE301" s="12">
        <v>2</v>
      </c>
      <c r="AK301" s="12">
        <v>6</v>
      </c>
      <c r="AL301" s="12">
        <v>6</v>
      </c>
      <c r="AM301" s="12">
        <v>3</v>
      </c>
      <c r="AN301" s="8">
        <v>25</v>
      </c>
      <c r="AO301" s="12">
        <f t="shared" si="104"/>
        <v>0.11</v>
      </c>
      <c r="AP301" s="862">
        <f t="shared" si="105"/>
        <v>2.75</v>
      </c>
      <c r="AQ301" s="12">
        <f t="shared" si="106"/>
        <v>0</v>
      </c>
      <c r="AR301" s="12">
        <f t="shared" si="107"/>
        <v>0.77</v>
      </c>
      <c r="AS301" s="12">
        <f t="shared" si="108"/>
        <v>0.11</v>
      </c>
      <c r="AT301" s="12">
        <f t="shared" si="109"/>
        <v>0.22</v>
      </c>
      <c r="AU301" s="12">
        <f t="shared" si="110"/>
        <v>0</v>
      </c>
      <c r="AV301" s="12">
        <f t="shared" si="111"/>
        <v>0</v>
      </c>
      <c r="AW301" s="12">
        <f t="shared" si="112"/>
        <v>0</v>
      </c>
      <c r="AX301" s="12">
        <f t="shared" si="113"/>
        <v>0</v>
      </c>
      <c r="AY301" s="12">
        <f t="shared" si="114"/>
        <v>0</v>
      </c>
      <c r="AZ301" s="12">
        <f t="shared" si="115"/>
        <v>0.66</v>
      </c>
      <c r="BA301" s="12">
        <f t="shared" si="116"/>
        <v>0.66</v>
      </c>
      <c r="BB301" s="12">
        <f t="shared" si="117"/>
        <v>0.33</v>
      </c>
      <c r="BC301" s="863">
        <f t="shared" si="118"/>
        <v>2.7500000000000004</v>
      </c>
    </row>
    <row r="302" spans="24:55">
      <c r="X302" s="12" t="s">
        <v>1031</v>
      </c>
      <c r="Y302" s="12" t="s">
        <v>1006</v>
      </c>
      <c r="Z302" s="12">
        <v>80</v>
      </c>
      <c r="AA302" s="12">
        <v>255</v>
      </c>
      <c r="AB302" s="12">
        <v>13</v>
      </c>
      <c r="AC302" s="12">
        <v>3</v>
      </c>
      <c r="AD302" s="12">
        <v>14</v>
      </c>
      <c r="AE302" s="12">
        <v>5</v>
      </c>
      <c r="AF302" s="12">
        <v>11</v>
      </c>
      <c r="AG302" s="12">
        <v>5</v>
      </c>
      <c r="AH302" s="12">
        <v>8</v>
      </c>
      <c r="AI302" s="12">
        <v>14</v>
      </c>
      <c r="AJ302" s="12">
        <v>22</v>
      </c>
      <c r="AK302" s="12">
        <v>20</v>
      </c>
      <c r="AL302" s="12">
        <v>19</v>
      </c>
      <c r="AM302" s="12">
        <v>23</v>
      </c>
      <c r="AN302" s="8">
        <v>157</v>
      </c>
      <c r="AO302" s="12">
        <f t="shared" si="104"/>
        <v>0.17499999999999999</v>
      </c>
      <c r="AP302" s="862">
        <f t="shared" si="105"/>
        <v>27.474999999999998</v>
      </c>
      <c r="AQ302" s="12">
        <f t="shared" si="106"/>
        <v>2.2749999999999999</v>
      </c>
      <c r="AR302" s="12">
        <f t="shared" si="107"/>
        <v>0.52499999999999991</v>
      </c>
      <c r="AS302" s="12">
        <f t="shared" si="108"/>
        <v>2.4499999999999997</v>
      </c>
      <c r="AT302" s="12">
        <f t="shared" si="109"/>
        <v>0.875</v>
      </c>
      <c r="AU302" s="12">
        <f t="shared" si="110"/>
        <v>1.9249999999999998</v>
      </c>
      <c r="AV302" s="12">
        <f t="shared" si="111"/>
        <v>0.875</v>
      </c>
      <c r="AW302" s="12">
        <f t="shared" si="112"/>
        <v>1.4</v>
      </c>
      <c r="AX302" s="12">
        <f t="shared" si="113"/>
        <v>2.4499999999999997</v>
      </c>
      <c r="AY302" s="12">
        <f t="shared" si="114"/>
        <v>3.8499999999999996</v>
      </c>
      <c r="AZ302" s="12">
        <f t="shared" si="115"/>
        <v>3.5</v>
      </c>
      <c r="BA302" s="12">
        <f t="shared" si="116"/>
        <v>3.3249999999999997</v>
      </c>
      <c r="BB302" s="12">
        <f t="shared" si="117"/>
        <v>4.0249999999999995</v>
      </c>
      <c r="BC302" s="863">
        <f t="shared" si="118"/>
        <v>27.474999999999998</v>
      </c>
    </row>
    <row r="303" spans="24:55">
      <c r="X303" s="12" t="s">
        <v>1031</v>
      </c>
      <c r="Y303" s="12" t="s">
        <v>1007</v>
      </c>
      <c r="Z303" s="12">
        <v>80</v>
      </c>
      <c r="AA303" s="12">
        <v>320</v>
      </c>
      <c r="AB303" s="12">
        <v>28</v>
      </c>
      <c r="AC303" s="12">
        <v>3</v>
      </c>
      <c r="AD303" s="12">
        <v>11</v>
      </c>
      <c r="AE303" s="12">
        <v>25</v>
      </c>
      <c r="AF303" s="12">
        <v>16</v>
      </c>
      <c r="AG303" s="12">
        <v>3</v>
      </c>
      <c r="AH303" s="12">
        <v>8</v>
      </c>
      <c r="AI303" s="12">
        <v>21</v>
      </c>
      <c r="AJ303" s="12">
        <v>13</v>
      </c>
      <c r="AK303" s="12">
        <v>7</v>
      </c>
      <c r="AL303" s="12">
        <v>5</v>
      </c>
      <c r="AM303" s="12">
        <v>7</v>
      </c>
      <c r="AN303" s="8">
        <v>147</v>
      </c>
      <c r="AO303" s="12">
        <f t="shared" si="104"/>
        <v>0.24</v>
      </c>
      <c r="AP303" s="862">
        <f t="shared" si="105"/>
        <v>35.28</v>
      </c>
      <c r="AQ303" s="12">
        <f t="shared" si="106"/>
        <v>6.72</v>
      </c>
      <c r="AR303" s="12">
        <f t="shared" si="107"/>
        <v>0.72</v>
      </c>
      <c r="AS303" s="12">
        <f t="shared" si="108"/>
        <v>2.6399999999999997</v>
      </c>
      <c r="AT303" s="12">
        <f t="shared" si="109"/>
        <v>6</v>
      </c>
      <c r="AU303" s="12">
        <f t="shared" si="110"/>
        <v>3.84</v>
      </c>
      <c r="AV303" s="12">
        <f t="shared" si="111"/>
        <v>0.72</v>
      </c>
      <c r="AW303" s="12">
        <f t="shared" si="112"/>
        <v>1.92</v>
      </c>
      <c r="AX303" s="12">
        <f t="shared" si="113"/>
        <v>5.04</v>
      </c>
      <c r="AY303" s="12">
        <f t="shared" si="114"/>
        <v>3.12</v>
      </c>
      <c r="AZ303" s="12">
        <f t="shared" si="115"/>
        <v>1.68</v>
      </c>
      <c r="BA303" s="12">
        <f t="shared" si="116"/>
        <v>1.2</v>
      </c>
      <c r="BB303" s="12">
        <f t="shared" si="117"/>
        <v>1.68</v>
      </c>
      <c r="BC303" s="863">
        <f t="shared" si="118"/>
        <v>35.28</v>
      </c>
    </row>
    <row r="304" spans="24:55">
      <c r="X304" s="12" t="s">
        <v>1031</v>
      </c>
      <c r="Y304" s="12" t="s">
        <v>1008</v>
      </c>
      <c r="Z304" s="12">
        <v>80</v>
      </c>
      <c r="AA304" s="12">
        <v>285</v>
      </c>
      <c r="AF304" s="12">
        <v>1</v>
      </c>
      <c r="AN304" s="8">
        <v>1</v>
      </c>
      <c r="AO304" s="12">
        <f t="shared" si="104"/>
        <v>0.20499999999999999</v>
      </c>
      <c r="AP304" s="862">
        <f t="shared" si="105"/>
        <v>0.20499999999999999</v>
      </c>
      <c r="AQ304" s="12">
        <f t="shared" si="106"/>
        <v>0</v>
      </c>
      <c r="AR304" s="12">
        <f t="shared" si="107"/>
        <v>0</v>
      </c>
      <c r="AS304" s="12">
        <f t="shared" si="108"/>
        <v>0</v>
      </c>
      <c r="AT304" s="12">
        <f t="shared" si="109"/>
        <v>0</v>
      </c>
      <c r="AU304" s="12">
        <f t="shared" si="110"/>
        <v>0.20499999999999999</v>
      </c>
      <c r="AV304" s="12">
        <f t="shared" si="111"/>
        <v>0</v>
      </c>
      <c r="AW304" s="12">
        <f t="shared" si="112"/>
        <v>0</v>
      </c>
      <c r="AX304" s="12">
        <f t="shared" si="113"/>
        <v>0</v>
      </c>
      <c r="AY304" s="12">
        <f t="shared" si="114"/>
        <v>0</v>
      </c>
      <c r="AZ304" s="12">
        <f t="shared" si="115"/>
        <v>0</v>
      </c>
      <c r="BA304" s="12">
        <f t="shared" si="116"/>
        <v>0</v>
      </c>
      <c r="BB304" s="12">
        <f t="shared" si="117"/>
        <v>0</v>
      </c>
      <c r="BC304" s="863">
        <f t="shared" si="118"/>
        <v>0.20499999999999999</v>
      </c>
    </row>
    <row r="305" spans="24:55">
      <c r="X305" s="12" t="s">
        <v>1031</v>
      </c>
      <c r="Y305" s="12" t="s">
        <v>1009</v>
      </c>
      <c r="Z305" s="12">
        <v>80</v>
      </c>
      <c r="AA305" s="12">
        <v>490</v>
      </c>
      <c r="AH305" s="12">
        <v>6</v>
      </c>
      <c r="AN305" s="8">
        <v>6</v>
      </c>
      <c r="AO305" s="12">
        <f t="shared" si="104"/>
        <v>0.41</v>
      </c>
      <c r="AP305" s="862">
        <f t="shared" si="105"/>
        <v>2.46</v>
      </c>
      <c r="AQ305" s="12">
        <f t="shared" si="106"/>
        <v>0</v>
      </c>
      <c r="AR305" s="12">
        <f t="shared" si="107"/>
        <v>0</v>
      </c>
      <c r="AS305" s="12">
        <f t="shared" si="108"/>
        <v>0</v>
      </c>
      <c r="AT305" s="12">
        <f t="shared" si="109"/>
        <v>0</v>
      </c>
      <c r="AU305" s="12">
        <f t="shared" si="110"/>
        <v>0</v>
      </c>
      <c r="AV305" s="12">
        <f t="shared" si="111"/>
        <v>0</v>
      </c>
      <c r="AW305" s="12">
        <f t="shared" si="112"/>
        <v>2.46</v>
      </c>
      <c r="AX305" s="12">
        <f t="shared" si="113"/>
        <v>0</v>
      </c>
      <c r="AY305" s="12">
        <f t="shared" si="114"/>
        <v>0</v>
      </c>
      <c r="AZ305" s="12">
        <f t="shared" si="115"/>
        <v>0</v>
      </c>
      <c r="BA305" s="12">
        <f t="shared" si="116"/>
        <v>0</v>
      </c>
      <c r="BB305" s="12">
        <f t="shared" si="117"/>
        <v>0</v>
      </c>
      <c r="BC305" s="863">
        <f t="shared" si="118"/>
        <v>2.46</v>
      </c>
    </row>
    <row r="306" spans="24:55">
      <c r="X306" s="12" t="s">
        <v>1031</v>
      </c>
      <c r="Y306" s="12" t="s">
        <v>1010</v>
      </c>
      <c r="Z306" s="12">
        <v>80</v>
      </c>
      <c r="AA306" s="12">
        <v>90</v>
      </c>
      <c r="AB306" s="12">
        <v>1</v>
      </c>
      <c r="AC306" s="12">
        <v>1</v>
      </c>
      <c r="AD306" s="12">
        <v>2</v>
      </c>
      <c r="AE306" s="12">
        <v>3</v>
      </c>
      <c r="AF306" s="12">
        <v>1</v>
      </c>
      <c r="AJ306" s="12">
        <v>1</v>
      </c>
      <c r="AK306" s="12">
        <v>2</v>
      </c>
      <c r="AL306" s="12">
        <v>3</v>
      </c>
      <c r="AM306" s="12">
        <v>2</v>
      </c>
      <c r="AN306" s="8">
        <v>16</v>
      </c>
      <c r="AO306" s="12">
        <f t="shared" si="104"/>
        <v>0.01</v>
      </c>
      <c r="AP306" s="862">
        <f t="shared" si="105"/>
        <v>0.16</v>
      </c>
      <c r="AQ306" s="12">
        <f t="shared" si="106"/>
        <v>0.01</v>
      </c>
      <c r="AR306" s="12">
        <f t="shared" si="107"/>
        <v>0.01</v>
      </c>
      <c r="AS306" s="12">
        <f t="shared" si="108"/>
        <v>0.02</v>
      </c>
      <c r="AT306" s="12">
        <f t="shared" si="109"/>
        <v>0.03</v>
      </c>
      <c r="AU306" s="12">
        <f t="shared" si="110"/>
        <v>0.01</v>
      </c>
      <c r="AV306" s="12">
        <f t="shared" si="111"/>
        <v>0</v>
      </c>
      <c r="AW306" s="12">
        <f t="shared" si="112"/>
        <v>0</v>
      </c>
      <c r="AX306" s="12">
        <f t="shared" si="113"/>
        <v>0</v>
      </c>
      <c r="AY306" s="12">
        <f t="shared" si="114"/>
        <v>0.01</v>
      </c>
      <c r="AZ306" s="12">
        <f t="shared" si="115"/>
        <v>0.02</v>
      </c>
      <c r="BA306" s="12">
        <f t="shared" si="116"/>
        <v>0.03</v>
      </c>
      <c r="BB306" s="12">
        <f t="shared" si="117"/>
        <v>0.02</v>
      </c>
      <c r="BC306" s="863">
        <f t="shared" si="118"/>
        <v>0.16</v>
      </c>
    </row>
    <row r="307" spans="24:55">
      <c r="X307" s="12" t="s">
        <v>1031</v>
      </c>
      <c r="Y307" s="12" t="s">
        <v>1011</v>
      </c>
      <c r="Z307" s="12">
        <v>80</v>
      </c>
      <c r="AA307" s="12">
        <v>190.5</v>
      </c>
      <c r="AB307" s="12">
        <v>18</v>
      </c>
      <c r="AD307" s="12">
        <v>1</v>
      </c>
      <c r="AE307" s="12">
        <v>19</v>
      </c>
      <c r="AF307" s="12">
        <v>16</v>
      </c>
      <c r="AG307" s="12">
        <v>29</v>
      </c>
      <c r="AH307" s="12">
        <v>12</v>
      </c>
      <c r="AI307" s="12">
        <v>10</v>
      </c>
      <c r="AJ307" s="12">
        <v>1</v>
      </c>
      <c r="AK307" s="12">
        <v>4</v>
      </c>
      <c r="AL307" s="12">
        <v>4</v>
      </c>
      <c r="AN307" s="8">
        <v>114</v>
      </c>
      <c r="AO307" s="12">
        <f t="shared" si="104"/>
        <v>0.1105</v>
      </c>
      <c r="AP307" s="862">
        <f t="shared" si="105"/>
        <v>12.597</v>
      </c>
      <c r="AQ307" s="12">
        <f t="shared" si="106"/>
        <v>1.9890000000000001</v>
      </c>
      <c r="AR307" s="12">
        <f t="shared" si="107"/>
        <v>0</v>
      </c>
      <c r="AS307" s="12">
        <f t="shared" si="108"/>
        <v>0.1105</v>
      </c>
      <c r="AT307" s="12">
        <f t="shared" si="109"/>
        <v>2.0994999999999999</v>
      </c>
      <c r="AU307" s="12">
        <f t="shared" si="110"/>
        <v>1.768</v>
      </c>
      <c r="AV307" s="12">
        <f t="shared" si="111"/>
        <v>3.2044999999999999</v>
      </c>
      <c r="AW307" s="12">
        <f t="shared" si="112"/>
        <v>1.3260000000000001</v>
      </c>
      <c r="AX307" s="12">
        <f t="shared" si="113"/>
        <v>1.105</v>
      </c>
      <c r="AY307" s="12">
        <f t="shared" si="114"/>
        <v>0.1105</v>
      </c>
      <c r="AZ307" s="12">
        <f t="shared" si="115"/>
        <v>0.442</v>
      </c>
      <c r="BA307" s="12">
        <f t="shared" si="116"/>
        <v>0.442</v>
      </c>
      <c r="BB307" s="12">
        <f t="shared" si="117"/>
        <v>0</v>
      </c>
      <c r="BC307" s="863">
        <f t="shared" si="118"/>
        <v>12.597000000000001</v>
      </c>
    </row>
    <row r="308" spans="24:55">
      <c r="X308" s="12" t="s">
        <v>1031</v>
      </c>
      <c r="Y308" s="12" t="s">
        <v>1012</v>
      </c>
      <c r="Z308" s="12">
        <v>80</v>
      </c>
      <c r="AA308" s="12">
        <v>190.5</v>
      </c>
      <c r="AC308" s="12">
        <v>2</v>
      </c>
      <c r="AJ308" s="12">
        <v>2</v>
      </c>
      <c r="AK308" s="12">
        <v>1</v>
      </c>
      <c r="AL308" s="12">
        <v>2</v>
      </c>
      <c r="AN308" s="8">
        <v>7</v>
      </c>
      <c r="AO308" s="12">
        <f t="shared" si="104"/>
        <v>0.1105</v>
      </c>
      <c r="AP308" s="862">
        <f t="shared" si="105"/>
        <v>0.77349999999999997</v>
      </c>
      <c r="AQ308" s="12">
        <f t="shared" si="106"/>
        <v>0</v>
      </c>
      <c r="AR308" s="12">
        <f t="shared" si="107"/>
        <v>0.221</v>
      </c>
      <c r="AS308" s="12">
        <f t="shared" si="108"/>
        <v>0</v>
      </c>
      <c r="AT308" s="12">
        <f t="shared" si="109"/>
        <v>0</v>
      </c>
      <c r="AU308" s="12">
        <f t="shared" si="110"/>
        <v>0</v>
      </c>
      <c r="AV308" s="12">
        <f t="shared" si="111"/>
        <v>0</v>
      </c>
      <c r="AW308" s="12">
        <f t="shared" si="112"/>
        <v>0</v>
      </c>
      <c r="AX308" s="12">
        <f t="shared" si="113"/>
        <v>0</v>
      </c>
      <c r="AY308" s="12">
        <f t="shared" si="114"/>
        <v>0.221</v>
      </c>
      <c r="AZ308" s="12">
        <f t="shared" si="115"/>
        <v>0.1105</v>
      </c>
      <c r="BA308" s="12">
        <f t="shared" si="116"/>
        <v>0.221</v>
      </c>
      <c r="BB308" s="12">
        <f t="shared" si="117"/>
        <v>0</v>
      </c>
      <c r="BC308" s="863">
        <f t="shared" si="118"/>
        <v>0.77349999999999997</v>
      </c>
    </row>
    <row r="309" spans="24:55">
      <c r="X309" s="12" t="s">
        <v>1028</v>
      </c>
      <c r="Y309" s="12" t="s">
        <v>1004</v>
      </c>
      <c r="Z309" s="12">
        <v>90</v>
      </c>
      <c r="AA309" s="12">
        <v>123</v>
      </c>
      <c r="AB309" s="12">
        <v>7</v>
      </c>
      <c r="AC309" s="12">
        <v>2</v>
      </c>
      <c r="AG309" s="12">
        <v>3</v>
      </c>
      <c r="AI309" s="12">
        <v>8</v>
      </c>
      <c r="AJ309" s="12">
        <v>2</v>
      </c>
      <c r="AK309" s="12">
        <v>7</v>
      </c>
      <c r="AL309" s="12">
        <v>11</v>
      </c>
      <c r="AM309" s="12">
        <v>7</v>
      </c>
      <c r="AN309" s="8">
        <v>47</v>
      </c>
      <c r="AO309" s="12">
        <f t="shared" si="104"/>
        <v>3.3000000000000002E-2</v>
      </c>
      <c r="AP309" s="862">
        <f t="shared" si="105"/>
        <v>1.5510000000000002</v>
      </c>
      <c r="AQ309" s="12">
        <f t="shared" si="106"/>
        <v>0.23100000000000001</v>
      </c>
      <c r="AR309" s="12">
        <f t="shared" si="107"/>
        <v>6.6000000000000003E-2</v>
      </c>
      <c r="AS309" s="12">
        <f t="shared" si="108"/>
        <v>0</v>
      </c>
      <c r="AT309" s="12">
        <f t="shared" si="109"/>
        <v>0</v>
      </c>
      <c r="AU309" s="12">
        <f t="shared" si="110"/>
        <v>0</v>
      </c>
      <c r="AV309" s="12">
        <f t="shared" si="111"/>
        <v>9.9000000000000005E-2</v>
      </c>
      <c r="AW309" s="12">
        <f t="shared" si="112"/>
        <v>0</v>
      </c>
      <c r="AX309" s="12">
        <f t="shared" si="113"/>
        <v>0.26400000000000001</v>
      </c>
      <c r="AY309" s="12">
        <f t="shared" si="114"/>
        <v>6.6000000000000003E-2</v>
      </c>
      <c r="AZ309" s="12">
        <f t="shared" si="115"/>
        <v>0.23100000000000001</v>
      </c>
      <c r="BA309" s="12">
        <f t="shared" si="116"/>
        <v>0.36299999999999999</v>
      </c>
      <c r="BB309" s="12">
        <f t="shared" si="117"/>
        <v>0.23100000000000001</v>
      </c>
      <c r="BC309" s="863">
        <f t="shared" si="118"/>
        <v>1.5509999999999999</v>
      </c>
    </row>
    <row r="310" spans="24:55">
      <c r="X310" s="12" t="s">
        <v>1028</v>
      </c>
      <c r="Y310" s="12" t="s">
        <v>1018</v>
      </c>
      <c r="Z310" s="12">
        <v>90</v>
      </c>
      <c r="AA310" s="12">
        <v>130</v>
      </c>
      <c r="AG310" s="12">
        <v>1</v>
      </c>
      <c r="AN310" s="8">
        <v>1</v>
      </c>
      <c r="AO310" s="12">
        <f t="shared" si="104"/>
        <v>0.04</v>
      </c>
      <c r="AP310" s="862">
        <f t="shared" si="105"/>
        <v>0.04</v>
      </c>
      <c r="AQ310" s="12">
        <f t="shared" si="106"/>
        <v>0</v>
      </c>
      <c r="AR310" s="12">
        <f t="shared" si="107"/>
        <v>0</v>
      </c>
      <c r="AS310" s="12">
        <f t="shared" si="108"/>
        <v>0</v>
      </c>
      <c r="AT310" s="12">
        <f t="shared" si="109"/>
        <v>0</v>
      </c>
      <c r="AU310" s="12">
        <f t="shared" si="110"/>
        <v>0</v>
      </c>
      <c r="AV310" s="12">
        <f t="shared" si="111"/>
        <v>0.04</v>
      </c>
      <c r="AW310" s="12">
        <f t="shared" si="112"/>
        <v>0</v>
      </c>
      <c r="AX310" s="12">
        <f t="shared" si="113"/>
        <v>0</v>
      </c>
      <c r="AY310" s="12">
        <f t="shared" si="114"/>
        <v>0</v>
      </c>
      <c r="AZ310" s="12">
        <f t="shared" si="115"/>
        <v>0</v>
      </c>
      <c r="BA310" s="12">
        <f t="shared" si="116"/>
        <v>0</v>
      </c>
      <c r="BB310" s="12">
        <f t="shared" si="117"/>
        <v>0</v>
      </c>
      <c r="BC310" s="863">
        <f t="shared" si="118"/>
        <v>0.04</v>
      </c>
    </row>
    <row r="311" spans="24:55">
      <c r="X311" s="12" t="s">
        <v>1028</v>
      </c>
      <c r="Y311" s="12" t="s">
        <v>1005</v>
      </c>
      <c r="Z311" s="12">
        <v>90</v>
      </c>
      <c r="AA311" s="12">
        <v>190</v>
      </c>
      <c r="AD311" s="12">
        <v>3</v>
      </c>
      <c r="AG311" s="12">
        <v>6</v>
      </c>
      <c r="AH311" s="12">
        <v>1</v>
      </c>
      <c r="AI311" s="12">
        <v>3</v>
      </c>
      <c r="AJ311" s="12">
        <v>1</v>
      </c>
      <c r="AK311" s="12">
        <v>3</v>
      </c>
      <c r="AL311" s="12">
        <v>3</v>
      </c>
      <c r="AN311" s="8">
        <v>20</v>
      </c>
      <c r="AO311" s="12">
        <f t="shared" si="104"/>
        <v>0.1</v>
      </c>
      <c r="AP311" s="862">
        <f t="shared" si="105"/>
        <v>2</v>
      </c>
      <c r="AQ311" s="12">
        <f t="shared" si="106"/>
        <v>0</v>
      </c>
      <c r="AR311" s="12">
        <f t="shared" si="107"/>
        <v>0</v>
      </c>
      <c r="AS311" s="12">
        <f t="shared" si="108"/>
        <v>0.30000000000000004</v>
      </c>
      <c r="AT311" s="12">
        <f t="shared" si="109"/>
        <v>0</v>
      </c>
      <c r="AU311" s="12">
        <f t="shared" si="110"/>
        <v>0</v>
      </c>
      <c r="AV311" s="12">
        <f t="shared" si="111"/>
        <v>0.60000000000000009</v>
      </c>
      <c r="AW311" s="12">
        <f t="shared" si="112"/>
        <v>0.1</v>
      </c>
      <c r="AX311" s="12">
        <f t="shared" si="113"/>
        <v>0.30000000000000004</v>
      </c>
      <c r="AY311" s="12">
        <f t="shared" si="114"/>
        <v>0.1</v>
      </c>
      <c r="AZ311" s="12">
        <f t="shared" si="115"/>
        <v>0.30000000000000004</v>
      </c>
      <c r="BA311" s="12">
        <f t="shared" si="116"/>
        <v>0.30000000000000004</v>
      </c>
      <c r="BB311" s="12">
        <f t="shared" si="117"/>
        <v>0</v>
      </c>
      <c r="BC311" s="863">
        <f t="shared" si="118"/>
        <v>2.0000000000000004</v>
      </c>
    </row>
    <row r="312" spans="24:55">
      <c r="X312" s="12" t="s">
        <v>1028</v>
      </c>
      <c r="Y312" s="12" t="s">
        <v>1006</v>
      </c>
      <c r="Z312" s="12">
        <v>90</v>
      </c>
      <c r="AA312" s="12">
        <v>255</v>
      </c>
      <c r="AB312" s="12">
        <v>27</v>
      </c>
      <c r="AC312" s="12">
        <v>11</v>
      </c>
      <c r="AD312" s="12">
        <v>2</v>
      </c>
      <c r="AE312" s="12">
        <v>1</v>
      </c>
      <c r="AF312" s="12">
        <v>5</v>
      </c>
      <c r="AG312" s="12">
        <v>3</v>
      </c>
      <c r="AH312" s="12">
        <v>11</v>
      </c>
      <c r="AI312" s="12">
        <v>15</v>
      </c>
      <c r="AJ312" s="12">
        <v>17</v>
      </c>
      <c r="AK312" s="12">
        <v>17</v>
      </c>
      <c r="AL312" s="12">
        <v>3</v>
      </c>
      <c r="AM312" s="12">
        <v>16</v>
      </c>
      <c r="AN312" s="8">
        <v>128</v>
      </c>
      <c r="AO312" s="12">
        <f t="shared" si="104"/>
        <v>0.16500000000000001</v>
      </c>
      <c r="AP312" s="862">
        <f t="shared" si="105"/>
        <v>21.12</v>
      </c>
      <c r="AQ312" s="12">
        <f t="shared" si="106"/>
        <v>4.4550000000000001</v>
      </c>
      <c r="AR312" s="12">
        <f t="shared" si="107"/>
        <v>1.8150000000000002</v>
      </c>
      <c r="AS312" s="12">
        <f t="shared" si="108"/>
        <v>0.33</v>
      </c>
      <c r="AT312" s="12">
        <f t="shared" si="109"/>
        <v>0.16500000000000001</v>
      </c>
      <c r="AU312" s="12">
        <f t="shared" si="110"/>
        <v>0.82500000000000007</v>
      </c>
      <c r="AV312" s="12">
        <f t="shared" si="111"/>
        <v>0.495</v>
      </c>
      <c r="AW312" s="12">
        <f t="shared" si="112"/>
        <v>1.8150000000000002</v>
      </c>
      <c r="AX312" s="12">
        <f t="shared" si="113"/>
        <v>2.4750000000000001</v>
      </c>
      <c r="AY312" s="12">
        <f t="shared" si="114"/>
        <v>2.8050000000000002</v>
      </c>
      <c r="AZ312" s="12">
        <f t="shared" si="115"/>
        <v>2.8050000000000002</v>
      </c>
      <c r="BA312" s="12">
        <f t="shared" si="116"/>
        <v>0.495</v>
      </c>
      <c r="BB312" s="12">
        <f t="shared" si="117"/>
        <v>2.64</v>
      </c>
      <c r="BC312" s="863">
        <f t="shared" si="118"/>
        <v>21.12</v>
      </c>
    </row>
    <row r="313" spans="24:55">
      <c r="X313" s="12" t="s">
        <v>1028</v>
      </c>
      <c r="Y313" s="12" t="s">
        <v>1007</v>
      </c>
      <c r="Z313" s="12">
        <v>90</v>
      </c>
      <c r="AA313" s="12">
        <v>320</v>
      </c>
      <c r="AB313" s="12">
        <v>28</v>
      </c>
      <c r="AC313" s="12">
        <v>4</v>
      </c>
      <c r="AD313" s="12">
        <v>22</v>
      </c>
      <c r="AE313" s="12">
        <v>15</v>
      </c>
      <c r="AF313" s="12">
        <v>4</v>
      </c>
      <c r="AG313" s="12">
        <v>5</v>
      </c>
      <c r="AH313" s="12">
        <v>9</v>
      </c>
      <c r="AI313" s="12">
        <v>15</v>
      </c>
      <c r="AJ313" s="12">
        <v>17</v>
      </c>
      <c r="AK313" s="12">
        <v>3</v>
      </c>
      <c r="AL313" s="12">
        <v>3</v>
      </c>
      <c r="AM313" s="12">
        <v>10</v>
      </c>
      <c r="AN313" s="8">
        <v>135</v>
      </c>
      <c r="AO313" s="12">
        <f t="shared" si="104"/>
        <v>0.23</v>
      </c>
      <c r="AP313" s="862">
        <f t="shared" si="105"/>
        <v>31.05</v>
      </c>
      <c r="AQ313" s="12">
        <f t="shared" si="106"/>
        <v>6.44</v>
      </c>
      <c r="AR313" s="12">
        <f t="shared" si="107"/>
        <v>0.92</v>
      </c>
      <c r="AS313" s="12">
        <f t="shared" si="108"/>
        <v>5.0600000000000005</v>
      </c>
      <c r="AT313" s="12">
        <f t="shared" si="109"/>
        <v>3.45</v>
      </c>
      <c r="AU313" s="12">
        <f t="shared" si="110"/>
        <v>0.92</v>
      </c>
      <c r="AV313" s="12">
        <f t="shared" si="111"/>
        <v>1.1500000000000001</v>
      </c>
      <c r="AW313" s="12">
        <f t="shared" si="112"/>
        <v>2.0700000000000003</v>
      </c>
      <c r="AX313" s="12">
        <f t="shared" si="113"/>
        <v>3.45</v>
      </c>
      <c r="AY313" s="12">
        <f t="shared" si="114"/>
        <v>3.91</v>
      </c>
      <c r="AZ313" s="12">
        <f t="shared" si="115"/>
        <v>0.69000000000000006</v>
      </c>
      <c r="BA313" s="12">
        <f t="shared" si="116"/>
        <v>0.69000000000000006</v>
      </c>
      <c r="BB313" s="12">
        <f t="shared" si="117"/>
        <v>2.3000000000000003</v>
      </c>
      <c r="BC313" s="863">
        <f t="shared" si="118"/>
        <v>31.050000000000004</v>
      </c>
    </row>
    <row r="314" spans="24:55">
      <c r="X314" s="12" t="s">
        <v>1028</v>
      </c>
      <c r="Y314" s="12" t="s">
        <v>1008</v>
      </c>
      <c r="Z314" s="12">
        <v>90</v>
      </c>
      <c r="AA314" s="12">
        <v>285</v>
      </c>
      <c r="AH314" s="12">
        <v>1</v>
      </c>
      <c r="AN314" s="8">
        <v>1</v>
      </c>
      <c r="AO314" s="12">
        <f t="shared" si="104"/>
        <v>0.19500000000000001</v>
      </c>
      <c r="AP314" s="862">
        <f t="shared" si="105"/>
        <v>0.19500000000000001</v>
      </c>
      <c r="AQ314" s="12">
        <f t="shared" si="106"/>
        <v>0</v>
      </c>
      <c r="AR314" s="12">
        <f t="shared" si="107"/>
        <v>0</v>
      </c>
      <c r="AS314" s="12">
        <f t="shared" si="108"/>
        <v>0</v>
      </c>
      <c r="AT314" s="12">
        <f t="shared" si="109"/>
        <v>0</v>
      </c>
      <c r="AU314" s="12">
        <f t="shared" si="110"/>
        <v>0</v>
      </c>
      <c r="AV314" s="12">
        <f t="shared" si="111"/>
        <v>0</v>
      </c>
      <c r="AW314" s="12">
        <f t="shared" si="112"/>
        <v>0.19500000000000001</v>
      </c>
      <c r="AX314" s="12">
        <f t="shared" si="113"/>
        <v>0</v>
      </c>
      <c r="AY314" s="12">
        <f t="shared" si="114"/>
        <v>0</v>
      </c>
      <c r="AZ314" s="12">
        <f t="shared" si="115"/>
        <v>0</v>
      </c>
      <c r="BA314" s="12">
        <f t="shared" si="116"/>
        <v>0</v>
      </c>
      <c r="BB314" s="12">
        <f t="shared" si="117"/>
        <v>0</v>
      </c>
      <c r="BC314" s="863">
        <f t="shared" si="118"/>
        <v>0.19500000000000001</v>
      </c>
    </row>
    <row r="315" spans="24:55">
      <c r="X315" s="12" t="s">
        <v>1028</v>
      </c>
      <c r="Y315" s="12" t="s">
        <v>1023</v>
      </c>
      <c r="Z315" s="12">
        <v>90</v>
      </c>
      <c r="AA315" s="12">
        <v>260</v>
      </c>
      <c r="AE315" s="12">
        <v>1</v>
      </c>
      <c r="AF315" s="12">
        <v>1</v>
      </c>
      <c r="AN315" s="8">
        <v>2</v>
      </c>
      <c r="AO315" s="12">
        <f t="shared" si="104"/>
        <v>0.17</v>
      </c>
      <c r="AP315" s="862">
        <f t="shared" si="105"/>
        <v>0.34</v>
      </c>
      <c r="AQ315" s="12">
        <f t="shared" si="106"/>
        <v>0</v>
      </c>
      <c r="AR315" s="12">
        <f t="shared" si="107"/>
        <v>0</v>
      </c>
      <c r="AS315" s="12">
        <f t="shared" si="108"/>
        <v>0</v>
      </c>
      <c r="AT315" s="12">
        <f t="shared" si="109"/>
        <v>0.17</v>
      </c>
      <c r="AU315" s="12">
        <f t="shared" si="110"/>
        <v>0.17</v>
      </c>
      <c r="AV315" s="12">
        <f t="shared" si="111"/>
        <v>0</v>
      </c>
      <c r="AW315" s="12">
        <f t="shared" si="112"/>
        <v>0</v>
      </c>
      <c r="AX315" s="12">
        <f t="shared" si="113"/>
        <v>0</v>
      </c>
      <c r="AY315" s="12">
        <f t="shared" si="114"/>
        <v>0</v>
      </c>
      <c r="AZ315" s="12">
        <f t="shared" si="115"/>
        <v>0</v>
      </c>
      <c r="BA315" s="12">
        <f t="shared" si="116"/>
        <v>0</v>
      </c>
      <c r="BB315" s="12">
        <f t="shared" si="117"/>
        <v>0</v>
      </c>
      <c r="BC315" s="863">
        <f t="shared" si="118"/>
        <v>0.34</v>
      </c>
    </row>
    <row r="316" spans="24:55">
      <c r="X316" s="12" t="s">
        <v>1028</v>
      </c>
      <c r="Y316" s="12" t="s">
        <v>1009</v>
      </c>
      <c r="Z316" s="12">
        <v>90</v>
      </c>
      <c r="AA316" s="12">
        <v>490</v>
      </c>
      <c r="AB316" s="12">
        <v>5</v>
      </c>
      <c r="AD316" s="12">
        <v>1</v>
      </c>
      <c r="AH316" s="12">
        <v>1</v>
      </c>
      <c r="AI316" s="12">
        <v>1</v>
      </c>
      <c r="AN316" s="8">
        <v>8</v>
      </c>
      <c r="AO316" s="12">
        <f t="shared" si="104"/>
        <v>0.4</v>
      </c>
      <c r="AP316" s="862">
        <f t="shared" si="105"/>
        <v>3.2</v>
      </c>
      <c r="AQ316" s="12">
        <f t="shared" si="106"/>
        <v>2</v>
      </c>
      <c r="AR316" s="12">
        <f t="shared" si="107"/>
        <v>0</v>
      </c>
      <c r="AS316" s="12">
        <f t="shared" si="108"/>
        <v>0.4</v>
      </c>
      <c r="AT316" s="12">
        <f t="shared" si="109"/>
        <v>0</v>
      </c>
      <c r="AU316" s="12">
        <f t="shared" si="110"/>
        <v>0</v>
      </c>
      <c r="AV316" s="12">
        <f t="shared" si="111"/>
        <v>0</v>
      </c>
      <c r="AW316" s="12">
        <f t="shared" si="112"/>
        <v>0.4</v>
      </c>
      <c r="AX316" s="12">
        <f t="shared" si="113"/>
        <v>0.4</v>
      </c>
      <c r="AY316" s="12">
        <f t="shared" si="114"/>
        <v>0</v>
      </c>
      <c r="AZ316" s="12">
        <f t="shared" si="115"/>
        <v>0</v>
      </c>
      <c r="BA316" s="12">
        <f t="shared" si="116"/>
        <v>0</v>
      </c>
      <c r="BB316" s="12">
        <f t="shared" si="117"/>
        <v>0</v>
      </c>
      <c r="BC316" s="863">
        <f t="shared" si="118"/>
        <v>3.1999999999999997</v>
      </c>
    </row>
    <row r="317" spans="24:55">
      <c r="X317" s="12" t="s">
        <v>1028</v>
      </c>
      <c r="Y317" s="12" t="s">
        <v>1010</v>
      </c>
      <c r="Z317" s="12">
        <v>90</v>
      </c>
      <c r="AA317" s="12">
        <v>90</v>
      </c>
      <c r="AB317" s="12">
        <v>2</v>
      </c>
      <c r="AC317" s="12">
        <v>1</v>
      </c>
      <c r="AD317" s="12">
        <v>1</v>
      </c>
      <c r="AF317" s="12">
        <v>1</v>
      </c>
      <c r="AI317" s="12">
        <v>1</v>
      </c>
      <c r="AK317" s="12">
        <v>2</v>
      </c>
      <c r="AL317" s="12">
        <v>1</v>
      </c>
      <c r="AN317" s="8">
        <v>9</v>
      </c>
      <c r="AO317" s="12">
        <f t="shared" si="104"/>
        <v>0</v>
      </c>
      <c r="AP317" s="862">
        <f t="shared" si="105"/>
        <v>0</v>
      </c>
      <c r="AQ317" s="12">
        <f t="shared" si="106"/>
        <v>0</v>
      </c>
      <c r="AR317" s="12">
        <f t="shared" si="107"/>
        <v>0</v>
      </c>
      <c r="AS317" s="12">
        <f t="shared" si="108"/>
        <v>0</v>
      </c>
      <c r="AT317" s="12">
        <f t="shared" si="109"/>
        <v>0</v>
      </c>
      <c r="AU317" s="12">
        <f t="shared" si="110"/>
        <v>0</v>
      </c>
      <c r="AV317" s="12">
        <f t="shared" si="111"/>
        <v>0</v>
      </c>
      <c r="AW317" s="12">
        <f t="shared" si="112"/>
        <v>0</v>
      </c>
      <c r="AX317" s="12">
        <f t="shared" si="113"/>
        <v>0</v>
      </c>
      <c r="AY317" s="12">
        <f t="shared" si="114"/>
        <v>0</v>
      </c>
      <c r="AZ317" s="12">
        <f t="shared" si="115"/>
        <v>0</v>
      </c>
      <c r="BA317" s="12">
        <f t="shared" si="116"/>
        <v>0</v>
      </c>
      <c r="BB317" s="12">
        <f t="shared" si="117"/>
        <v>0</v>
      </c>
      <c r="BC317" s="863">
        <f t="shared" si="118"/>
        <v>0</v>
      </c>
    </row>
    <row r="318" spans="24:55">
      <c r="X318" s="12" t="s">
        <v>1028</v>
      </c>
      <c r="Y318" s="12" t="s">
        <v>1011</v>
      </c>
      <c r="Z318" s="12">
        <v>90</v>
      </c>
      <c r="AA318" s="12">
        <v>190.5</v>
      </c>
      <c r="AB318" s="12">
        <v>16</v>
      </c>
      <c r="AD318" s="12">
        <v>19</v>
      </c>
      <c r="AE318" s="12">
        <v>2</v>
      </c>
      <c r="AG318" s="12">
        <v>1</v>
      </c>
      <c r="AH318" s="12">
        <v>17</v>
      </c>
      <c r="AI318" s="12">
        <v>2</v>
      </c>
      <c r="AK318" s="12">
        <v>1</v>
      </c>
      <c r="AL318" s="12">
        <v>2</v>
      </c>
      <c r="AM318" s="12">
        <v>1</v>
      </c>
      <c r="AN318" s="8">
        <v>61</v>
      </c>
      <c r="AO318" s="12">
        <f t="shared" si="104"/>
        <v>0.10050000000000001</v>
      </c>
      <c r="AP318" s="862">
        <f t="shared" si="105"/>
        <v>6.1305000000000005</v>
      </c>
      <c r="AQ318" s="12">
        <f t="shared" si="106"/>
        <v>1.6080000000000001</v>
      </c>
      <c r="AR318" s="12">
        <f t="shared" si="107"/>
        <v>0</v>
      </c>
      <c r="AS318" s="12">
        <f t="shared" si="108"/>
        <v>1.9095000000000002</v>
      </c>
      <c r="AT318" s="12">
        <f t="shared" si="109"/>
        <v>0.20100000000000001</v>
      </c>
      <c r="AU318" s="12">
        <f t="shared" si="110"/>
        <v>0</v>
      </c>
      <c r="AV318" s="12">
        <f t="shared" si="111"/>
        <v>0.10050000000000001</v>
      </c>
      <c r="AW318" s="12">
        <f t="shared" si="112"/>
        <v>1.7085000000000001</v>
      </c>
      <c r="AX318" s="12">
        <f t="shared" si="113"/>
        <v>0.20100000000000001</v>
      </c>
      <c r="AY318" s="12">
        <f t="shared" si="114"/>
        <v>0</v>
      </c>
      <c r="AZ318" s="12">
        <f t="shared" si="115"/>
        <v>0.10050000000000001</v>
      </c>
      <c r="BA318" s="12">
        <f t="shared" si="116"/>
        <v>0.20100000000000001</v>
      </c>
      <c r="BB318" s="12">
        <f t="shared" si="117"/>
        <v>0.10050000000000001</v>
      </c>
      <c r="BC318" s="863">
        <f t="shared" si="118"/>
        <v>6.1304999999999996</v>
      </c>
    </row>
    <row r="319" spans="24:55">
      <c r="X319" s="12" t="s">
        <v>1028</v>
      </c>
      <c r="Y319" s="12" t="s">
        <v>1012</v>
      </c>
      <c r="Z319" s="12">
        <v>90</v>
      </c>
      <c r="AA319" s="12">
        <v>190.5</v>
      </c>
      <c r="AB319" s="12">
        <v>1</v>
      </c>
      <c r="AJ319" s="12">
        <v>1</v>
      </c>
      <c r="AK319" s="12">
        <v>1</v>
      </c>
      <c r="AL319" s="12">
        <v>2</v>
      </c>
      <c r="AM319" s="12">
        <v>1</v>
      </c>
      <c r="AN319" s="8">
        <v>6</v>
      </c>
      <c r="AO319" s="12">
        <f t="shared" si="104"/>
        <v>0.10050000000000001</v>
      </c>
      <c r="AP319" s="862">
        <f t="shared" si="105"/>
        <v>0.60299999999999998</v>
      </c>
      <c r="AQ319" s="12">
        <f t="shared" si="106"/>
        <v>0.10050000000000001</v>
      </c>
      <c r="AR319" s="12">
        <f t="shared" si="107"/>
        <v>0</v>
      </c>
      <c r="AS319" s="12">
        <f t="shared" si="108"/>
        <v>0</v>
      </c>
      <c r="AT319" s="12">
        <f t="shared" si="109"/>
        <v>0</v>
      </c>
      <c r="AU319" s="12">
        <f t="shared" si="110"/>
        <v>0</v>
      </c>
      <c r="AV319" s="12">
        <f t="shared" si="111"/>
        <v>0</v>
      </c>
      <c r="AW319" s="12">
        <f t="shared" si="112"/>
        <v>0</v>
      </c>
      <c r="AX319" s="12">
        <f t="shared" si="113"/>
        <v>0</v>
      </c>
      <c r="AY319" s="12">
        <f t="shared" si="114"/>
        <v>0.10050000000000001</v>
      </c>
      <c r="AZ319" s="12">
        <f t="shared" si="115"/>
        <v>0.10050000000000001</v>
      </c>
      <c r="BA319" s="12">
        <f t="shared" si="116"/>
        <v>0.20100000000000001</v>
      </c>
      <c r="BB319" s="12">
        <f t="shared" si="117"/>
        <v>0.10050000000000001</v>
      </c>
      <c r="BC319" s="863">
        <f t="shared" si="118"/>
        <v>0.60299999999999998</v>
      </c>
    </row>
    <row r="320" spans="24:55" ht="15.75" thickBot="1">
      <c r="X320" s="8" t="s">
        <v>996</v>
      </c>
      <c r="Y320" s="8"/>
      <c r="AB320" s="864">
        <v>1064</v>
      </c>
      <c r="AC320" s="864">
        <v>946</v>
      </c>
      <c r="AD320" s="864">
        <v>1016</v>
      </c>
      <c r="AE320" s="864">
        <v>661</v>
      </c>
      <c r="AF320" s="864">
        <v>806</v>
      </c>
      <c r="AG320" s="864">
        <v>620</v>
      </c>
      <c r="AH320" s="864">
        <v>857</v>
      </c>
      <c r="AI320" s="864">
        <v>1515</v>
      </c>
      <c r="AJ320" s="864">
        <v>1179</v>
      </c>
      <c r="AK320" s="864">
        <v>1145</v>
      </c>
      <c r="AL320" s="864">
        <v>1884</v>
      </c>
      <c r="AM320" s="864">
        <v>1239</v>
      </c>
      <c r="AN320" s="864">
        <v>12932</v>
      </c>
      <c r="AO320" s="864"/>
      <c r="AP320" s="865">
        <f>SUM(AP167:AP319)</f>
        <v>1548.3884999999998</v>
      </c>
      <c r="AQ320" s="865">
        <f t="shared" ref="AQ320:BC320" si="119">SUM(AQ167:AQ319)</f>
        <v>169.69200000000004</v>
      </c>
      <c r="AR320" s="865">
        <f t="shared" si="119"/>
        <v>130.93300000000002</v>
      </c>
      <c r="AS320" s="865">
        <f t="shared" si="119"/>
        <v>127.333</v>
      </c>
      <c r="AT320" s="865">
        <f t="shared" si="119"/>
        <v>92.535500000000027</v>
      </c>
      <c r="AU320" s="865">
        <f t="shared" si="119"/>
        <v>89.84250000000003</v>
      </c>
      <c r="AV320" s="865">
        <f t="shared" si="119"/>
        <v>76.499000000000024</v>
      </c>
      <c r="AW320" s="865">
        <f t="shared" si="119"/>
        <v>103.63599999999998</v>
      </c>
      <c r="AX320" s="865">
        <f t="shared" si="119"/>
        <v>169.00749999999996</v>
      </c>
      <c r="AY320" s="865">
        <f t="shared" si="119"/>
        <v>151.18150000000006</v>
      </c>
      <c r="AZ320" s="865">
        <f t="shared" si="119"/>
        <v>124.1965</v>
      </c>
      <c r="BA320" s="865">
        <f t="shared" si="119"/>
        <v>177.06300000000005</v>
      </c>
      <c r="BB320" s="865">
        <f t="shared" si="119"/>
        <v>136.46900000000002</v>
      </c>
      <c r="BC320" s="865">
        <f t="shared" si="119"/>
        <v>1548.3884999999996</v>
      </c>
    </row>
    <row r="323" spans="24:55">
      <c r="X323" s="626" t="s">
        <v>993</v>
      </c>
      <c r="Y323" s="626"/>
      <c r="Z323" s="626"/>
      <c r="AA323" s="626"/>
      <c r="AB323" s="626" t="s">
        <v>994</v>
      </c>
      <c r="AC323" s="626" t="s">
        <v>995</v>
      </c>
      <c r="AD323" s="626"/>
      <c r="AE323" s="626"/>
      <c r="AF323" s="626"/>
      <c r="AG323" s="626"/>
      <c r="AH323" s="626"/>
      <c r="AI323" s="626"/>
      <c r="AJ323" s="626"/>
      <c r="AK323" s="626"/>
      <c r="AL323" s="626"/>
      <c r="AM323" s="626"/>
      <c r="AN323" s="626"/>
      <c r="AO323" s="626"/>
    </row>
    <row r="324" spans="24:55">
      <c r="X324" s="626"/>
      <c r="Y324" s="626"/>
      <c r="Z324" s="626"/>
      <c r="AA324" s="626"/>
      <c r="AB324" s="962">
        <v>2019</v>
      </c>
      <c r="AC324" s="962"/>
      <c r="AD324" s="962"/>
      <c r="AE324" s="962"/>
      <c r="AF324" s="962"/>
      <c r="AG324" s="962"/>
      <c r="AH324" s="962"/>
      <c r="AI324" s="962"/>
      <c r="AJ324" s="962"/>
      <c r="AK324" s="962"/>
      <c r="AL324" s="962"/>
      <c r="AM324" s="962"/>
      <c r="AN324" s="626" t="s">
        <v>996</v>
      </c>
      <c r="AO324" s="626"/>
    </row>
    <row r="325" spans="24:55" ht="30.75" thickBot="1">
      <c r="X325" s="866" t="s">
        <v>997</v>
      </c>
      <c r="Y325" s="866" t="s">
        <v>998</v>
      </c>
      <c r="Z325" s="866" t="s">
        <v>999</v>
      </c>
      <c r="AA325" s="866" t="s">
        <v>1000</v>
      </c>
      <c r="AB325" s="866">
        <v>1</v>
      </c>
      <c r="AC325" s="866">
        <v>2</v>
      </c>
      <c r="AD325" s="866">
        <v>3</v>
      </c>
      <c r="AE325" s="866">
        <v>4</v>
      </c>
      <c r="AF325" s="866">
        <v>5</v>
      </c>
      <c r="AG325" s="866">
        <v>6</v>
      </c>
      <c r="AH325" s="866">
        <v>7</v>
      </c>
      <c r="AI325" s="866">
        <v>8</v>
      </c>
      <c r="AJ325" s="866">
        <v>9</v>
      </c>
      <c r="AK325" s="866">
        <v>10</v>
      </c>
      <c r="AL325" s="866">
        <v>11</v>
      </c>
      <c r="AM325" s="866">
        <v>12</v>
      </c>
      <c r="AN325" s="866"/>
      <c r="AO325" s="867" t="s">
        <v>1001</v>
      </c>
      <c r="AP325" s="867" t="s">
        <v>1002</v>
      </c>
      <c r="AQ325" s="867" t="s">
        <v>1037</v>
      </c>
      <c r="AR325" s="867" t="s">
        <v>1038</v>
      </c>
      <c r="AS325" s="867" t="s">
        <v>1039</v>
      </c>
      <c r="AT325" s="867" t="s">
        <v>1040</v>
      </c>
      <c r="AU325" s="867" t="s">
        <v>1041</v>
      </c>
      <c r="AV325" s="867" t="s">
        <v>1042</v>
      </c>
      <c r="AW325" s="867" t="s">
        <v>1043</v>
      </c>
      <c r="AX325" s="867" t="s">
        <v>1044</v>
      </c>
      <c r="AY325" s="867" t="s">
        <v>1045</v>
      </c>
      <c r="AZ325" s="867" t="s">
        <v>1046</v>
      </c>
      <c r="BA325" s="867" t="s">
        <v>1047</v>
      </c>
      <c r="BB325" s="867" t="s">
        <v>1048</v>
      </c>
      <c r="BC325" s="868" t="s">
        <v>26</v>
      </c>
    </row>
    <row r="326" spans="24:55">
      <c r="X326" s="12" t="s">
        <v>1003</v>
      </c>
      <c r="Y326" s="12" t="s">
        <v>1004</v>
      </c>
      <c r="Z326" s="12">
        <v>100</v>
      </c>
      <c r="AA326" s="12">
        <v>123</v>
      </c>
      <c r="AB326" s="12">
        <v>4</v>
      </c>
      <c r="AC326" s="12">
        <v>5</v>
      </c>
      <c r="AD326" s="12">
        <v>22</v>
      </c>
      <c r="AE326" s="12">
        <v>15</v>
      </c>
      <c r="AF326" s="12">
        <v>11</v>
      </c>
      <c r="AG326" s="12">
        <v>2</v>
      </c>
      <c r="AH326" s="12">
        <v>3</v>
      </c>
      <c r="AI326" s="12">
        <v>4</v>
      </c>
      <c r="AJ326" s="12">
        <v>18</v>
      </c>
      <c r="AK326" s="12">
        <v>7</v>
      </c>
      <c r="AN326" s="12">
        <v>91</v>
      </c>
      <c r="AO326" s="12">
        <f>(AA326-Z326)/1000</f>
        <v>2.3E-2</v>
      </c>
      <c r="AP326" s="862">
        <f>AN326*AO326</f>
        <v>2.093</v>
      </c>
      <c r="AQ326" s="12">
        <f>$AO326*AB326</f>
        <v>9.1999999999999998E-2</v>
      </c>
      <c r="AR326" s="12">
        <f>$AO326*AC326</f>
        <v>0.11499999999999999</v>
      </c>
      <c r="AS326" s="12">
        <f t="shared" ref="AS326" si="120">$AO326*AD326</f>
        <v>0.50600000000000001</v>
      </c>
      <c r="AT326" s="12">
        <f t="shared" ref="AT326" si="121">$AO326*AE326</f>
        <v>0.34499999999999997</v>
      </c>
      <c r="AU326" s="12">
        <f t="shared" ref="AU326" si="122">$AO326*AF326</f>
        <v>0.253</v>
      </c>
      <c r="AV326" s="12">
        <f t="shared" ref="AV326" si="123">$AO326*AG326</f>
        <v>4.5999999999999999E-2</v>
      </c>
      <c r="AW326" s="12">
        <f t="shared" ref="AW326" si="124">$AO326*AH326</f>
        <v>6.9000000000000006E-2</v>
      </c>
      <c r="AX326" s="12">
        <f t="shared" ref="AX326" si="125">$AO326*AI326</f>
        <v>9.1999999999999998E-2</v>
      </c>
      <c r="AY326" s="12">
        <f t="shared" ref="AY326" si="126">$AO326*AJ326</f>
        <v>0.41399999999999998</v>
      </c>
      <c r="AZ326" s="12">
        <f t="shared" ref="AZ326" si="127">$AO326*AK326</f>
        <v>0.161</v>
      </c>
      <c r="BA326" s="12">
        <f t="shared" ref="BA326" si="128">$AO326*AL326</f>
        <v>0</v>
      </c>
      <c r="BB326" s="12">
        <f t="shared" ref="BB326" si="129">$AO326*AM326</f>
        <v>0</v>
      </c>
      <c r="BC326" s="863">
        <f>SUM(AQ326:BB326)</f>
        <v>2.093</v>
      </c>
    </row>
    <row r="327" spans="24:55">
      <c r="X327" s="12" t="s">
        <v>1003</v>
      </c>
      <c r="Y327" s="12" t="s">
        <v>1066</v>
      </c>
      <c r="Z327" s="12">
        <v>100</v>
      </c>
      <c r="AA327" s="12">
        <v>155</v>
      </c>
      <c r="AH327" s="12">
        <v>1</v>
      </c>
      <c r="AN327" s="12">
        <v>1</v>
      </c>
      <c r="AO327" s="12">
        <f t="shared" ref="AO327:AO390" si="130">(AA327-Z327)/1000</f>
        <v>5.5E-2</v>
      </c>
      <c r="AP327" s="862">
        <f t="shared" ref="AP327:AP390" si="131">AN327*AO327</f>
        <v>5.5E-2</v>
      </c>
      <c r="AQ327" s="12">
        <f t="shared" ref="AQ327:AQ390" si="132">$AO327*AB327</f>
        <v>0</v>
      </c>
      <c r="AR327" s="12">
        <f t="shared" ref="AR327:AR390" si="133">$AO327*AC327</f>
        <v>0</v>
      </c>
      <c r="AS327" s="12">
        <f t="shared" ref="AS327:AS390" si="134">$AO327*AD327</f>
        <v>0</v>
      </c>
      <c r="AT327" s="12">
        <f t="shared" ref="AT327:AT390" si="135">$AO327*AE327</f>
        <v>0</v>
      </c>
      <c r="AU327" s="12">
        <f t="shared" ref="AU327:AU390" si="136">$AO327*AF327</f>
        <v>0</v>
      </c>
      <c r="AV327" s="12">
        <f t="shared" ref="AV327:AV390" si="137">$AO327*AG327</f>
        <v>0</v>
      </c>
      <c r="AW327" s="12">
        <f t="shared" ref="AW327:AW390" si="138">$AO327*AH327</f>
        <v>5.5E-2</v>
      </c>
      <c r="AX327" s="12">
        <f t="shared" ref="AX327:AX390" si="139">$AO327*AI327</f>
        <v>0</v>
      </c>
      <c r="AY327" s="12">
        <f t="shared" ref="AY327:AY390" si="140">$AO327*AJ327</f>
        <v>0</v>
      </c>
      <c r="AZ327" s="12">
        <f t="shared" ref="AZ327:AZ390" si="141">$AO327*AK327</f>
        <v>0</v>
      </c>
      <c r="BA327" s="12">
        <f t="shared" ref="BA327:BA390" si="142">$AO327*AL327</f>
        <v>0</v>
      </c>
      <c r="BB327" s="12">
        <f t="shared" ref="BB327:BB390" si="143">$AO327*AM327</f>
        <v>0</v>
      </c>
      <c r="BC327" s="863">
        <f t="shared" ref="BC327:BC390" si="144">SUM(AQ327:BB327)</f>
        <v>5.5E-2</v>
      </c>
    </row>
    <row r="328" spans="24:55">
      <c r="X328" s="12" t="s">
        <v>1003</v>
      </c>
      <c r="Y328" s="12" t="s">
        <v>1005</v>
      </c>
      <c r="Z328" s="12">
        <v>100</v>
      </c>
      <c r="AA328" s="12">
        <v>190</v>
      </c>
      <c r="AB328" s="12">
        <v>3</v>
      </c>
      <c r="AC328" s="12">
        <v>6</v>
      </c>
      <c r="AD328" s="12">
        <v>1</v>
      </c>
      <c r="AE328" s="12">
        <v>3</v>
      </c>
      <c r="AF328" s="12">
        <v>1</v>
      </c>
      <c r="AJ328" s="12">
        <v>6</v>
      </c>
      <c r="AK328" s="12">
        <v>5</v>
      </c>
      <c r="AN328" s="12">
        <v>25</v>
      </c>
      <c r="AO328" s="12">
        <f t="shared" si="130"/>
        <v>0.09</v>
      </c>
      <c r="AP328" s="862">
        <f t="shared" si="131"/>
        <v>2.25</v>
      </c>
      <c r="AQ328" s="12">
        <f t="shared" si="132"/>
        <v>0.27</v>
      </c>
      <c r="AR328" s="12">
        <f t="shared" si="133"/>
        <v>0.54</v>
      </c>
      <c r="AS328" s="12">
        <f t="shared" si="134"/>
        <v>0.09</v>
      </c>
      <c r="AT328" s="12">
        <f t="shared" si="135"/>
        <v>0.27</v>
      </c>
      <c r="AU328" s="12">
        <f t="shared" si="136"/>
        <v>0.09</v>
      </c>
      <c r="AV328" s="12">
        <f t="shared" si="137"/>
        <v>0</v>
      </c>
      <c r="AW328" s="12">
        <f t="shared" si="138"/>
        <v>0</v>
      </c>
      <c r="AX328" s="12">
        <f t="shared" si="139"/>
        <v>0</v>
      </c>
      <c r="AY328" s="12">
        <f t="shared" si="140"/>
        <v>0.54</v>
      </c>
      <c r="AZ328" s="12">
        <f t="shared" si="141"/>
        <v>0.44999999999999996</v>
      </c>
      <c r="BA328" s="12">
        <f t="shared" si="142"/>
        <v>0</v>
      </c>
      <c r="BB328" s="12">
        <f t="shared" si="143"/>
        <v>0</v>
      </c>
      <c r="BC328" s="863">
        <f t="shared" si="144"/>
        <v>2.25</v>
      </c>
    </row>
    <row r="329" spans="24:55">
      <c r="X329" s="12" t="s">
        <v>1003</v>
      </c>
      <c r="Y329" s="12" t="s">
        <v>1006</v>
      </c>
      <c r="Z329" s="12">
        <v>100</v>
      </c>
      <c r="AA329" s="12">
        <v>255</v>
      </c>
      <c r="AB329" s="12">
        <v>11</v>
      </c>
      <c r="AC329" s="12">
        <v>14</v>
      </c>
      <c r="AD329" s="12">
        <v>16</v>
      </c>
      <c r="AE329" s="12">
        <v>30</v>
      </c>
      <c r="AF329" s="12">
        <v>9</v>
      </c>
      <c r="AG329" s="12">
        <v>10</v>
      </c>
      <c r="AH329" s="12">
        <v>6</v>
      </c>
      <c r="AI329" s="12">
        <v>4</v>
      </c>
      <c r="AK329" s="12">
        <v>7</v>
      </c>
      <c r="AL329" s="12">
        <v>1</v>
      </c>
      <c r="AN329" s="12">
        <v>108</v>
      </c>
      <c r="AO329" s="12">
        <f t="shared" si="130"/>
        <v>0.155</v>
      </c>
      <c r="AP329" s="862">
        <f t="shared" si="131"/>
        <v>16.739999999999998</v>
      </c>
      <c r="AQ329" s="12">
        <f t="shared" si="132"/>
        <v>1.7050000000000001</v>
      </c>
      <c r="AR329" s="12">
        <f t="shared" si="133"/>
        <v>2.17</v>
      </c>
      <c r="AS329" s="12">
        <f t="shared" si="134"/>
        <v>2.48</v>
      </c>
      <c r="AT329" s="12">
        <f t="shared" si="135"/>
        <v>4.6500000000000004</v>
      </c>
      <c r="AU329" s="12">
        <f t="shared" si="136"/>
        <v>1.395</v>
      </c>
      <c r="AV329" s="12">
        <f t="shared" si="137"/>
        <v>1.55</v>
      </c>
      <c r="AW329" s="12">
        <f t="shared" si="138"/>
        <v>0.92999999999999994</v>
      </c>
      <c r="AX329" s="12">
        <f t="shared" si="139"/>
        <v>0.62</v>
      </c>
      <c r="AY329" s="12">
        <f t="shared" si="140"/>
        <v>0</v>
      </c>
      <c r="AZ329" s="12">
        <f t="shared" si="141"/>
        <v>1.085</v>
      </c>
      <c r="BA329" s="12">
        <f t="shared" si="142"/>
        <v>0.155</v>
      </c>
      <c r="BB329" s="12">
        <f t="shared" si="143"/>
        <v>0</v>
      </c>
      <c r="BC329" s="863">
        <f t="shared" si="144"/>
        <v>16.740000000000002</v>
      </c>
    </row>
    <row r="330" spans="24:55">
      <c r="X330" s="12" t="s">
        <v>1003</v>
      </c>
      <c r="Y330" s="12" t="s">
        <v>1007</v>
      </c>
      <c r="Z330" s="12">
        <v>100</v>
      </c>
      <c r="AA330" s="12">
        <v>320</v>
      </c>
      <c r="AB330" s="12">
        <v>17</v>
      </c>
      <c r="AC330" s="12">
        <v>14</v>
      </c>
      <c r="AD330" s="12">
        <v>18</v>
      </c>
      <c r="AE330" s="12">
        <v>26</v>
      </c>
      <c r="AF330" s="12">
        <v>8</v>
      </c>
      <c r="AG330" s="12">
        <v>8</v>
      </c>
      <c r="AH330" s="12">
        <v>18</v>
      </c>
      <c r="AI330" s="12">
        <v>5</v>
      </c>
      <c r="AJ330" s="12">
        <v>3</v>
      </c>
      <c r="AK330" s="12">
        <v>4</v>
      </c>
      <c r="AL330" s="12">
        <v>1</v>
      </c>
      <c r="AM330" s="12">
        <v>3</v>
      </c>
      <c r="AN330" s="12">
        <v>125</v>
      </c>
      <c r="AO330" s="12">
        <f t="shared" si="130"/>
        <v>0.22</v>
      </c>
      <c r="AP330" s="862">
        <f t="shared" si="131"/>
        <v>27.5</v>
      </c>
      <c r="AQ330" s="12">
        <f t="shared" si="132"/>
        <v>3.74</v>
      </c>
      <c r="AR330" s="12">
        <f t="shared" si="133"/>
        <v>3.08</v>
      </c>
      <c r="AS330" s="12">
        <f t="shared" si="134"/>
        <v>3.96</v>
      </c>
      <c r="AT330" s="12">
        <f t="shared" si="135"/>
        <v>5.72</v>
      </c>
      <c r="AU330" s="12">
        <f t="shared" si="136"/>
        <v>1.76</v>
      </c>
      <c r="AV330" s="12">
        <f t="shared" si="137"/>
        <v>1.76</v>
      </c>
      <c r="AW330" s="12">
        <f t="shared" si="138"/>
        <v>3.96</v>
      </c>
      <c r="AX330" s="12">
        <f t="shared" si="139"/>
        <v>1.1000000000000001</v>
      </c>
      <c r="AY330" s="12">
        <f t="shared" si="140"/>
        <v>0.66</v>
      </c>
      <c r="AZ330" s="12">
        <f t="shared" si="141"/>
        <v>0.88</v>
      </c>
      <c r="BA330" s="12">
        <f t="shared" si="142"/>
        <v>0.22</v>
      </c>
      <c r="BB330" s="12">
        <f t="shared" si="143"/>
        <v>0.66</v>
      </c>
      <c r="BC330" s="863">
        <f t="shared" si="144"/>
        <v>27.500000000000004</v>
      </c>
    </row>
    <row r="331" spans="24:55">
      <c r="X331" s="12" t="s">
        <v>1003</v>
      </c>
      <c r="Y331" s="12" t="s">
        <v>1067</v>
      </c>
      <c r="Z331" s="12">
        <v>100</v>
      </c>
      <c r="AA331" s="12">
        <v>270</v>
      </c>
      <c r="AH331" s="12">
        <v>1</v>
      </c>
      <c r="AN331" s="12">
        <v>1</v>
      </c>
      <c r="AO331" s="12">
        <f t="shared" si="130"/>
        <v>0.17</v>
      </c>
      <c r="AP331" s="862">
        <f t="shared" si="131"/>
        <v>0.17</v>
      </c>
      <c r="AQ331" s="12">
        <f t="shared" si="132"/>
        <v>0</v>
      </c>
      <c r="AR331" s="12">
        <f t="shared" si="133"/>
        <v>0</v>
      </c>
      <c r="AS331" s="12">
        <f t="shared" si="134"/>
        <v>0</v>
      </c>
      <c r="AT331" s="12">
        <f t="shared" si="135"/>
        <v>0</v>
      </c>
      <c r="AU331" s="12">
        <f t="shared" si="136"/>
        <v>0</v>
      </c>
      <c r="AV331" s="12">
        <f t="shared" si="137"/>
        <v>0</v>
      </c>
      <c r="AW331" s="12">
        <f t="shared" si="138"/>
        <v>0.17</v>
      </c>
      <c r="AX331" s="12">
        <f t="shared" si="139"/>
        <v>0</v>
      </c>
      <c r="AY331" s="12">
        <f t="shared" si="140"/>
        <v>0</v>
      </c>
      <c r="AZ331" s="12">
        <f t="shared" si="141"/>
        <v>0</v>
      </c>
      <c r="BA331" s="12">
        <f t="shared" si="142"/>
        <v>0</v>
      </c>
      <c r="BB331" s="12">
        <f t="shared" si="143"/>
        <v>0</v>
      </c>
      <c r="BC331" s="863">
        <f t="shared" si="144"/>
        <v>0.17</v>
      </c>
    </row>
    <row r="332" spans="24:55">
      <c r="X332" s="12" t="s">
        <v>1003</v>
      </c>
      <c r="Y332" s="12" t="s">
        <v>1009</v>
      </c>
      <c r="Z332" s="12">
        <v>100</v>
      </c>
      <c r="AA332" s="12">
        <v>490</v>
      </c>
      <c r="AB332" s="12">
        <v>1</v>
      </c>
      <c r="AE332" s="12">
        <v>1</v>
      </c>
      <c r="AF332" s="12">
        <v>1</v>
      </c>
      <c r="AG332" s="12">
        <v>1</v>
      </c>
      <c r="AH332" s="12">
        <v>1</v>
      </c>
      <c r="AL332" s="12">
        <v>1</v>
      </c>
      <c r="AM332" s="12">
        <v>1</v>
      </c>
      <c r="AN332" s="12">
        <v>7</v>
      </c>
      <c r="AO332" s="12">
        <f t="shared" si="130"/>
        <v>0.39</v>
      </c>
      <c r="AP332" s="862">
        <f t="shared" si="131"/>
        <v>2.73</v>
      </c>
      <c r="AQ332" s="12">
        <f t="shared" si="132"/>
        <v>0.39</v>
      </c>
      <c r="AR332" s="12">
        <f t="shared" si="133"/>
        <v>0</v>
      </c>
      <c r="AS332" s="12">
        <f t="shared" si="134"/>
        <v>0</v>
      </c>
      <c r="AT332" s="12">
        <f t="shared" si="135"/>
        <v>0.39</v>
      </c>
      <c r="AU332" s="12">
        <f t="shared" si="136"/>
        <v>0.39</v>
      </c>
      <c r="AV332" s="12">
        <f t="shared" si="137"/>
        <v>0.39</v>
      </c>
      <c r="AW332" s="12">
        <f t="shared" si="138"/>
        <v>0.39</v>
      </c>
      <c r="AX332" s="12">
        <f t="shared" si="139"/>
        <v>0</v>
      </c>
      <c r="AY332" s="12">
        <f t="shared" si="140"/>
        <v>0</v>
      </c>
      <c r="AZ332" s="12">
        <f t="shared" si="141"/>
        <v>0</v>
      </c>
      <c r="BA332" s="12">
        <f t="shared" si="142"/>
        <v>0.39</v>
      </c>
      <c r="BB332" s="12">
        <f t="shared" si="143"/>
        <v>0.39</v>
      </c>
      <c r="BC332" s="863">
        <f t="shared" si="144"/>
        <v>2.7300000000000004</v>
      </c>
    </row>
    <row r="333" spans="24:55">
      <c r="X333" s="12" t="s">
        <v>1003</v>
      </c>
      <c r="Y333" s="12" t="s">
        <v>1068</v>
      </c>
      <c r="Z333" s="12">
        <v>100</v>
      </c>
      <c r="AA333" s="12">
        <v>455</v>
      </c>
      <c r="AM333" s="12">
        <v>1</v>
      </c>
      <c r="AN333" s="12">
        <v>1</v>
      </c>
      <c r="AO333" s="12">
        <f t="shared" si="130"/>
        <v>0.35499999999999998</v>
      </c>
      <c r="AP333" s="862">
        <f t="shared" si="131"/>
        <v>0.35499999999999998</v>
      </c>
      <c r="AQ333" s="12">
        <f t="shared" si="132"/>
        <v>0</v>
      </c>
      <c r="AR333" s="12">
        <f t="shared" si="133"/>
        <v>0</v>
      </c>
      <c r="AS333" s="12">
        <f t="shared" si="134"/>
        <v>0</v>
      </c>
      <c r="AT333" s="12">
        <f t="shared" si="135"/>
        <v>0</v>
      </c>
      <c r="AU333" s="12">
        <f t="shared" si="136"/>
        <v>0</v>
      </c>
      <c r="AV333" s="12">
        <f t="shared" si="137"/>
        <v>0</v>
      </c>
      <c r="AW333" s="12">
        <f t="shared" si="138"/>
        <v>0</v>
      </c>
      <c r="AX333" s="12">
        <f t="shared" si="139"/>
        <v>0</v>
      </c>
      <c r="AY333" s="12">
        <f t="shared" si="140"/>
        <v>0</v>
      </c>
      <c r="AZ333" s="12">
        <f t="shared" si="141"/>
        <v>0</v>
      </c>
      <c r="BA333" s="12">
        <f t="shared" si="142"/>
        <v>0</v>
      </c>
      <c r="BB333" s="12">
        <f t="shared" si="143"/>
        <v>0.35499999999999998</v>
      </c>
      <c r="BC333" s="863">
        <f t="shared" si="144"/>
        <v>0.35499999999999998</v>
      </c>
    </row>
    <row r="334" spans="24:55">
      <c r="X334" s="12" t="s">
        <v>1003</v>
      </c>
      <c r="Y334" s="12" t="s">
        <v>1055</v>
      </c>
      <c r="Z334" s="12">
        <v>100</v>
      </c>
      <c r="AA334" s="12">
        <v>65</v>
      </c>
      <c r="AB334" s="12">
        <v>1</v>
      </c>
      <c r="AN334" s="12">
        <v>1</v>
      </c>
      <c r="AO334" s="12">
        <f t="shared" si="130"/>
        <v>-3.5000000000000003E-2</v>
      </c>
      <c r="AP334" s="862">
        <f t="shared" si="131"/>
        <v>-3.5000000000000003E-2</v>
      </c>
      <c r="AQ334" s="12">
        <f t="shared" si="132"/>
        <v>-3.5000000000000003E-2</v>
      </c>
      <c r="AR334" s="12">
        <f t="shared" si="133"/>
        <v>0</v>
      </c>
      <c r="AS334" s="12">
        <f t="shared" si="134"/>
        <v>0</v>
      </c>
      <c r="AT334" s="12">
        <f t="shared" si="135"/>
        <v>0</v>
      </c>
      <c r="AU334" s="12">
        <f t="shared" si="136"/>
        <v>0</v>
      </c>
      <c r="AV334" s="12">
        <f t="shared" si="137"/>
        <v>0</v>
      </c>
      <c r="AW334" s="12">
        <f t="shared" si="138"/>
        <v>0</v>
      </c>
      <c r="AX334" s="12">
        <f t="shared" si="139"/>
        <v>0</v>
      </c>
      <c r="AY334" s="12">
        <f t="shared" si="140"/>
        <v>0</v>
      </c>
      <c r="AZ334" s="12">
        <f t="shared" si="141"/>
        <v>0</v>
      </c>
      <c r="BA334" s="12">
        <f t="shared" si="142"/>
        <v>0</v>
      </c>
      <c r="BB334" s="12">
        <f t="shared" si="143"/>
        <v>0</v>
      </c>
      <c r="BC334" s="863">
        <f t="shared" si="144"/>
        <v>-3.5000000000000003E-2</v>
      </c>
    </row>
    <row r="335" spans="24:55">
      <c r="X335" s="12" t="s">
        <v>1003</v>
      </c>
      <c r="Y335" s="12" t="s">
        <v>1069</v>
      </c>
      <c r="Z335" s="12">
        <v>100</v>
      </c>
      <c r="AA335" s="12">
        <v>67</v>
      </c>
      <c r="AG335" s="12">
        <v>3</v>
      </c>
      <c r="AN335" s="12">
        <v>3</v>
      </c>
      <c r="AO335" s="12">
        <f t="shared" si="130"/>
        <v>-3.3000000000000002E-2</v>
      </c>
      <c r="AP335" s="862">
        <f t="shared" si="131"/>
        <v>-9.9000000000000005E-2</v>
      </c>
      <c r="AQ335" s="12">
        <f t="shared" si="132"/>
        <v>0</v>
      </c>
      <c r="AR335" s="12">
        <f t="shared" si="133"/>
        <v>0</v>
      </c>
      <c r="AS335" s="12">
        <f t="shared" si="134"/>
        <v>0</v>
      </c>
      <c r="AT335" s="12">
        <f t="shared" si="135"/>
        <v>0</v>
      </c>
      <c r="AU335" s="12">
        <f t="shared" si="136"/>
        <v>0</v>
      </c>
      <c r="AV335" s="12">
        <f t="shared" si="137"/>
        <v>-9.9000000000000005E-2</v>
      </c>
      <c r="AW335" s="12">
        <f t="shared" si="138"/>
        <v>0</v>
      </c>
      <c r="AX335" s="12">
        <f t="shared" si="139"/>
        <v>0</v>
      </c>
      <c r="AY335" s="12">
        <f t="shared" si="140"/>
        <v>0</v>
      </c>
      <c r="AZ335" s="12">
        <f t="shared" si="141"/>
        <v>0</v>
      </c>
      <c r="BA335" s="12">
        <f t="shared" si="142"/>
        <v>0</v>
      </c>
      <c r="BB335" s="12">
        <f t="shared" si="143"/>
        <v>0</v>
      </c>
      <c r="BC335" s="863">
        <f t="shared" si="144"/>
        <v>-9.9000000000000005E-2</v>
      </c>
    </row>
    <row r="336" spans="24:55">
      <c r="X336" s="12" t="s">
        <v>1003</v>
      </c>
      <c r="Y336" s="12" t="s">
        <v>1010</v>
      </c>
      <c r="Z336" s="12">
        <v>100</v>
      </c>
      <c r="AA336" s="12">
        <v>90</v>
      </c>
      <c r="AD336" s="12">
        <v>1</v>
      </c>
      <c r="AE336" s="12">
        <v>2</v>
      </c>
      <c r="AF336" s="12">
        <v>1</v>
      </c>
      <c r="AH336" s="12">
        <v>1</v>
      </c>
      <c r="AN336" s="12">
        <v>5</v>
      </c>
      <c r="AO336" s="12">
        <f t="shared" si="130"/>
        <v>-0.01</v>
      </c>
      <c r="AP336" s="862">
        <f t="shared" si="131"/>
        <v>-0.05</v>
      </c>
      <c r="AQ336" s="12">
        <f t="shared" si="132"/>
        <v>0</v>
      </c>
      <c r="AR336" s="12">
        <f t="shared" si="133"/>
        <v>0</v>
      </c>
      <c r="AS336" s="12">
        <f t="shared" si="134"/>
        <v>-0.01</v>
      </c>
      <c r="AT336" s="12">
        <f t="shared" si="135"/>
        <v>-0.02</v>
      </c>
      <c r="AU336" s="12">
        <f t="shared" si="136"/>
        <v>-0.01</v>
      </c>
      <c r="AV336" s="12">
        <f t="shared" si="137"/>
        <v>0</v>
      </c>
      <c r="AW336" s="12">
        <f t="shared" si="138"/>
        <v>-0.01</v>
      </c>
      <c r="AX336" s="12">
        <f t="shared" si="139"/>
        <v>0</v>
      </c>
      <c r="AY336" s="12">
        <f t="shared" si="140"/>
        <v>0</v>
      </c>
      <c r="AZ336" s="12">
        <f t="shared" si="141"/>
        <v>0</v>
      </c>
      <c r="BA336" s="12">
        <f t="shared" si="142"/>
        <v>0</v>
      </c>
      <c r="BB336" s="12">
        <f t="shared" si="143"/>
        <v>0</v>
      </c>
      <c r="BC336" s="863">
        <f t="shared" si="144"/>
        <v>-0.05</v>
      </c>
    </row>
    <row r="337" spans="24:55">
      <c r="X337" s="12" t="s">
        <v>1003</v>
      </c>
      <c r="Y337" s="12" t="s">
        <v>1062</v>
      </c>
      <c r="Z337" s="12">
        <v>100</v>
      </c>
      <c r="AA337" s="12">
        <v>90</v>
      </c>
      <c r="AD337" s="12">
        <v>1</v>
      </c>
      <c r="AE337" s="12">
        <v>1</v>
      </c>
      <c r="AN337" s="12">
        <v>2</v>
      </c>
      <c r="AO337" s="12">
        <f t="shared" si="130"/>
        <v>-0.01</v>
      </c>
      <c r="AP337" s="862">
        <f t="shared" si="131"/>
        <v>-0.02</v>
      </c>
      <c r="AQ337" s="12">
        <f t="shared" si="132"/>
        <v>0</v>
      </c>
      <c r="AR337" s="12">
        <f t="shared" si="133"/>
        <v>0</v>
      </c>
      <c r="AS337" s="12">
        <f t="shared" si="134"/>
        <v>-0.01</v>
      </c>
      <c r="AT337" s="12">
        <f t="shared" si="135"/>
        <v>-0.01</v>
      </c>
      <c r="AU337" s="12">
        <f t="shared" si="136"/>
        <v>0</v>
      </c>
      <c r="AV337" s="12">
        <f t="shared" si="137"/>
        <v>0</v>
      </c>
      <c r="AW337" s="12">
        <f t="shared" si="138"/>
        <v>0</v>
      </c>
      <c r="AX337" s="12">
        <f t="shared" si="139"/>
        <v>0</v>
      </c>
      <c r="AY337" s="12">
        <f t="shared" si="140"/>
        <v>0</v>
      </c>
      <c r="AZ337" s="12">
        <f t="shared" si="141"/>
        <v>0</v>
      </c>
      <c r="BA337" s="12">
        <f t="shared" si="142"/>
        <v>0</v>
      </c>
      <c r="BB337" s="12">
        <f t="shared" si="143"/>
        <v>0</v>
      </c>
      <c r="BC337" s="863">
        <f t="shared" si="144"/>
        <v>-0.02</v>
      </c>
    </row>
    <row r="338" spans="24:55">
      <c r="X338" s="12" t="s">
        <v>1003</v>
      </c>
      <c r="Y338" s="12" t="s">
        <v>1011</v>
      </c>
      <c r="Z338" s="12">
        <v>100</v>
      </c>
      <c r="AA338" s="12">
        <v>190.5</v>
      </c>
      <c r="AD338" s="12">
        <v>8</v>
      </c>
      <c r="AE338" s="12">
        <v>3</v>
      </c>
      <c r="AG338" s="12">
        <v>6</v>
      </c>
      <c r="AH338" s="12">
        <v>6</v>
      </c>
      <c r="AI338" s="12">
        <v>4</v>
      </c>
      <c r="AJ338" s="12">
        <v>15</v>
      </c>
      <c r="AK338" s="12">
        <v>6</v>
      </c>
      <c r="AL338" s="12">
        <v>1</v>
      </c>
      <c r="AM338" s="12">
        <v>1</v>
      </c>
      <c r="AN338" s="12">
        <v>50</v>
      </c>
      <c r="AO338" s="12">
        <f t="shared" si="130"/>
        <v>9.0499999999999997E-2</v>
      </c>
      <c r="AP338" s="862">
        <f t="shared" si="131"/>
        <v>4.5249999999999995</v>
      </c>
      <c r="AQ338" s="12">
        <f t="shared" si="132"/>
        <v>0</v>
      </c>
      <c r="AR338" s="12">
        <f t="shared" si="133"/>
        <v>0</v>
      </c>
      <c r="AS338" s="12">
        <f t="shared" si="134"/>
        <v>0.72399999999999998</v>
      </c>
      <c r="AT338" s="12">
        <f t="shared" si="135"/>
        <v>0.27149999999999996</v>
      </c>
      <c r="AU338" s="12">
        <f t="shared" si="136"/>
        <v>0</v>
      </c>
      <c r="AV338" s="12">
        <f t="shared" si="137"/>
        <v>0.54299999999999993</v>
      </c>
      <c r="AW338" s="12">
        <f t="shared" si="138"/>
        <v>0.54299999999999993</v>
      </c>
      <c r="AX338" s="12">
        <f t="shared" si="139"/>
        <v>0.36199999999999999</v>
      </c>
      <c r="AY338" s="12">
        <f t="shared" si="140"/>
        <v>1.3574999999999999</v>
      </c>
      <c r="AZ338" s="12">
        <f t="shared" si="141"/>
        <v>0.54299999999999993</v>
      </c>
      <c r="BA338" s="12">
        <f t="shared" si="142"/>
        <v>9.0499999999999997E-2</v>
      </c>
      <c r="BB338" s="12">
        <f t="shared" si="143"/>
        <v>9.0499999999999997E-2</v>
      </c>
      <c r="BC338" s="863">
        <f t="shared" si="144"/>
        <v>4.5249999999999995</v>
      </c>
    </row>
    <row r="339" spans="24:55">
      <c r="X339" s="12" t="s">
        <v>1013</v>
      </c>
      <c r="Y339" s="12" t="s">
        <v>1004</v>
      </c>
      <c r="Z339" s="12">
        <v>110</v>
      </c>
      <c r="AA339" s="12">
        <v>123</v>
      </c>
      <c r="AB339" s="12">
        <v>1</v>
      </c>
      <c r="AE339" s="12">
        <v>1</v>
      </c>
      <c r="AF339" s="12">
        <v>3</v>
      </c>
      <c r="AN339" s="12">
        <v>5</v>
      </c>
      <c r="AO339" s="12">
        <f t="shared" si="130"/>
        <v>1.2999999999999999E-2</v>
      </c>
      <c r="AP339" s="862">
        <f t="shared" si="131"/>
        <v>6.5000000000000002E-2</v>
      </c>
      <c r="AQ339" s="12">
        <f t="shared" si="132"/>
        <v>1.2999999999999999E-2</v>
      </c>
      <c r="AR339" s="12">
        <f t="shared" si="133"/>
        <v>0</v>
      </c>
      <c r="AS339" s="12">
        <f t="shared" si="134"/>
        <v>0</v>
      </c>
      <c r="AT339" s="12">
        <f t="shared" si="135"/>
        <v>1.2999999999999999E-2</v>
      </c>
      <c r="AU339" s="12">
        <f t="shared" si="136"/>
        <v>3.9E-2</v>
      </c>
      <c r="AV339" s="12">
        <f t="shared" si="137"/>
        <v>0</v>
      </c>
      <c r="AW339" s="12">
        <f t="shared" si="138"/>
        <v>0</v>
      </c>
      <c r="AX339" s="12">
        <f t="shared" si="139"/>
        <v>0</v>
      </c>
      <c r="AY339" s="12">
        <f t="shared" si="140"/>
        <v>0</v>
      </c>
      <c r="AZ339" s="12">
        <f t="shared" si="141"/>
        <v>0</v>
      </c>
      <c r="BA339" s="12">
        <f t="shared" si="142"/>
        <v>0</v>
      </c>
      <c r="BB339" s="12">
        <f t="shared" si="143"/>
        <v>0</v>
      </c>
      <c r="BC339" s="863">
        <f t="shared" si="144"/>
        <v>6.5000000000000002E-2</v>
      </c>
    </row>
    <row r="340" spans="24:55">
      <c r="X340" s="12" t="s">
        <v>1013</v>
      </c>
      <c r="Y340" s="12" t="s">
        <v>1005</v>
      </c>
      <c r="Z340" s="12">
        <v>110</v>
      </c>
      <c r="AA340" s="12">
        <v>190</v>
      </c>
      <c r="AB340" s="12">
        <v>9</v>
      </c>
      <c r="AD340" s="12">
        <v>1</v>
      </c>
      <c r="AJ340" s="12">
        <v>1</v>
      </c>
      <c r="AN340" s="12">
        <v>11</v>
      </c>
      <c r="AO340" s="12">
        <f t="shared" si="130"/>
        <v>0.08</v>
      </c>
      <c r="AP340" s="862">
        <f t="shared" si="131"/>
        <v>0.88</v>
      </c>
      <c r="AQ340" s="12">
        <f t="shared" si="132"/>
        <v>0.72</v>
      </c>
      <c r="AR340" s="12">
        <f t="shared" si="133"/>
        <v>0</v>
      </c>
      <c r="AS340" s="12">
        <f t="shared" si="134"/>
        <v>0.08</v>
      </c>
      <c r="AT340" s="12">
        <f t="shared" si="135"/>
        <v>0</v>
      </c>
      <c r="AU340" s="12">
        <f t="shared" si="136"/>
        <v>0</v>
      </c>
      <c r="AV340" s="12">
        <f t="shared" si="137"/>
        <v>0</v>
      </c>
      <c r="AW340" s="12">
        <f t="shared" si="138"/>
        <v>0</v>
      </c>
      <c r="AX340" s="12">
        <f t="shared" si="139"/>
        <v>0</v>
      </c>
      <c r="AY340" s="12">
        <f t="shared" si="140"/>
        <v>0.08</v>
      </c>
      <c r="AZ340" s="12">
        <f t="shared" si="141"/>
        <v>0</v>
      </c>
      <c r="BA340" s="12">
        <f t="shared" si="142"/>
        <v>0</v>
      </c>
      <c r="BB340" s="12">
        <f t="shared" si="143"/>
        <v>0</v>
      </c>
      <c r="BC340" s="863">
        <f t="shared" si="144"/>
        <v>0.87999999999999989</v>
      </c>
    </row>
    <row r="341" spans="24:55">
      <c r="X341" s="12" t="s">
        <v>1013</v>
      </c>
      <c r="Y341" s="12" t="s">
        <v>1006</v>
      </c>
      <c r="Z341" s="12">
        <v>110</v>
      </c>
      <c r="AA341" s="12">
        <v>255</v>
      </c>
      <c r="AC341" s="12">
        <v>3</v>
      </c>
      <c r="AD341" s="12">
        <v>2</v>
      </c>
      <c r="AE341" s="12">
        <v>7</v>
      </c>
      <c r="AG341" s="12">
        <v>5</v>
      </c>
      <c r="AH341" s="12">
        <v>1</v>
      </c>
      <c r="AI341" s="12">
        <v>1</v>
      </c>
      <c r="AK341" s="12">
        <v>10</v>
      </c>
      <c r="AN341" s="12">
        <v>29</v>
      </c>
      <c r="AO341" s="12">
        <f t="shared" si="130"/>
        <v>0.14499999999999999</v>
      </c>
      <c r="AP341" s="862">
        <f t="shared" si="131"/>
        <v>4.2050000000000001</v>
      </c>
      <c r="AQ341" s="12">
        <f t="shared" si="132"/>
        <v>0</v>
      </c>
      <c r="AR341" s="12">
        <f t="shared" si="133"/>
        <v>0.43499999999999994</v>
      </c>
      <c r="AS341" s="12">
        <f t="shared" si="134"/>
        <v>0.28999999999999998</v>
      </c>
      <c r="AT341" s="12">
        <f t="shared" si="135"/>
        <v>1.0149999999999999</v>
      </c>
      <c r="AU341" s="12">
        <f t="shared" si="136"/>
        <v>0</v>
      </c>
      <c r="AV341" s="12">
        <f t="shared" si="137"/>
        <v>0.72499999999999998</v>
      </c>
      <c r="AW341" s="12">
        <f t="shared" si="138"/>
        <v>0.14499999999999999</v>
      </c>
      <c r="AX341" s="12">
        <f t="shared" si="139"/>
        <v>0.14499999999999999</v>
      </c>
      <c r="AY341" s="12">
        <f t="shared" si="140"/>
        <v>0</v>
      </c>
      <c r="AZ341" s="12">
        <f t="shared" si="141"/>
        <v>1.45</v>
      </c>
      <c r="BA341" s="12">
        <f t="shared" si="142"/>
        <v>0</v>
      </c>
      <c r="BB341" s="12">
        <f t="shared" si="143"/>
        <v>0</v>
      </c>
      <c r="BC341" s="863">
        <f t="shared" si="144"/>
        <v>4.2050000000000001</v>
      </c>
    </row>
    <row r="342" spans="24:55">
      <c r="X342" s="12" t="s">
        <v>1013</v>
      </c>
      <c r="Y342" s="12" t="s">
        <v>1007</v>
      </c>
      <c r="Z342" s="12">
        <v>110</v>
      </c>
      <c r="AA342" s="12">
        <v>320</v>
      </c>
      <c r="AB342" s="12">
        <v>25</v>
      </c>
      <c r="AC342" s="12">
        <v>10</v>
      </c>
      <c r="AD342" s="12">
        <v>9</v>
      </c>
      <c r="AE342" s="12">
        <v>6</v>
      </c>
      <c r="AF342" s="12">
        <v>2</v>
      </c>
      <c r="AG342" s="12">
        <v>3</v>
      </c>
      <c r="AH342" s="12">
        <v>6</v>
      </c>
      <c r="AJ342" s="12">
        <v>3</v>
      </c>
      <c r="AK342" s="12">
        <v>1</v>
      </c>
      <c r="AM342" s="12">
        <v>5</v>
      </c>
      <c r="AN342" s="12">
        <v>70</v>
      </c>
      <c r="AO342" s="12">
        <f t="shared" si="130"/>
        <v>0.21</v>
      </c>
      <c r="AP342" s="862">
        <f t="shared" si="131"/>
        <v>14.7</v>
      </c>
      <c r="AQ342" s="12">
        <f t="shared" si="132"/>
        <v>5.25</v>
      </c>
      <c r="AR342" s="12">
        <f t="shared" si="133"/>
        <v>2.1</v>
      </c>
      <c r="AS342" s="12">
        <f t="shared" si="134"/>
        <v>1.89</v>
      </c>
      <c r="AT342" s="12">
        <f t="shared" si="135"/>
        <v>1.26</v>
      </c>
      <c r="AU342" s="12">
        <f t="shared" si="136"/>
        <v>0.42</v>
      </c>
      <c r="AV342" s="12">
        <f t="shared" si="137"/>
        <v>0.63</v>
      </c>
      <c r="AW342" s="12">
        <f t="shared" si="138"/>
        <v>1.26</v>
      </c>
      <c r="AX342" s="12">
        <f t="shared" si="139"/>
        <v>0</v>
      </c>
      <c r="AY342" s="12">
        <f t="shared" si="140"/>
        <v>0.63</v>
      </c>
      <c r="AZ342" s="12">
        <f t="shared" si="141"/>
        <v>0.21</v>
      </c>
      <c r="BA342" s="12">
        <f t="shared" si="142"/>
        <v>0</v>
      </c>
      <c r="BB342" s="12">
        <f t="shared" si="143"/>
        <v>1.05</v>
      </c>
      <c r="BC342" s="863">
        <f t="shared" si="144"/>
        <v>14.700000000000003</v>
      </c>
    </row>
    <row r="343" spans="24:55">
      <c r="X343" s="12" t="s">
        <v>1013</v>
      </c>
      <c r="Y343" s="12" t="s">
        <v>1032</v>
      </c>
      <c r="Z343" s="12">
        <v>110</v>
      </c>
      <c r="AA343" s="12">
        <v>280</v>
      </c>
      <c r="AB343" s="12">
        <v>1</v>
      </c>
      <c r="AN343" s="12">
        <v>1</v>
      </c>
      <c r="AO343" s="12">
        <f t="shared" si="130"/>
        <v>0.17</v>
      </c>
      <c r="AP343" s="862">
        <f t="shared" si="131"/>
        <v>0.17</v>
      </c>
      <c r="AQ343" s="12">
        <f t="shared" si="132"/>
        <v>0.17</v>
      </c>
      <c r="AR343" s="12">
        <f t="shared" si="133"/>
        <v>0</v>
      </c>
      <c r="AS343" s="12">
        <f t="shared" si="134"/>
        <v>0</v>
      </c>
      <c r="AT343" s="12">
        <f t="shared" si="135"/>
        <v>0</v>
      </c>
      <c r="AU343" s="12">
        <f t="shared" si="136"/>
        <v>0</v>
      </c>
      <c r="AV343" s="12">
        <f t="shared" si="137"/>
        <v>0</v>
      </c>
      <c r="AW343" s="12">
        <f t="shared" si="138"/>
        <v>0</v>
      </c>
      <c r="AX343" s="12">
        <f t="shared" si="139"/>
        <v>0</v>
      </c>
      <c r="AY343" s="12">
        <f t="shared" si="140"/>
        <v>0</v>
      </c>
      <c r="AZ343" s="12">
        <f t="shared" si="141"/>
        <v>0</v>
      </c>
      <c r="BA343" s="12">
        <f t="shared" si="142"/>
        <v>0</v>
      </c>
      <c r="BB343" s="12">
        <f t="shared" si="143"/>
        <v>0</v>
      </c>
      <c r="BC343" s="863">
        <f t="shared" si="144"/>
        <v>0.17</v>
      </c>
    </row>
    <row r="344" spans="24:55">
      <c r="X344" s="12" t="s">
        <v>1013</v>
      </c>
      <c r="Y344" s="12" t="s">
        <v>1009</v>
      </c>
      <c r="Z344" s="12">
        <v>110</v>
      </c>
      <c r="AA344" s="12">
        <v>490</v>
      </c>
      <c r="AD344" s="12">
        <v>1</v>
      </c>
      <c r="AG344" s="12">
        <v>1</v>
      </c>
      <c r="AH344" s="12">
        <v>4</v>
      </c>
      <c r="AN344" s="12">
        <v>6</v>
      </c>
      <c r="AO344" s="12">
        <f t="shared" si="130"/>
        <v>0.38</v>
      </c>
      <c r="AP344" s="862">
        <f t="shared" si="131"/>
        <v>2.2800000000000002</v>
      </c>
      <c r="AQ344" s="12">
        <f t="shared" si="132"/>
        <v>0</v>
      </c>
      <c r="AR344" s="12">
        <f t="shared" si="133"/>
        <v>0</v>
      </c>
      <c r="AS344" s="12">
        <f t="shared" si="134"/>
        <v>0.38</v>
      </c>
      <c r="AT344" s="12">
        <f t="shared" si="135"/>
        <v>0</v>
      </c>
      <c r="AU344" s="12">
        <f t="shared" si="136"/>
        <v>0</v>
      </c>
      <c r="AV344" s="12">
        <f t="shared" si="137"/>
        <v>0.38</v>
      </c>
      <c r="AW344" s="12">
        <f t="shared" si="138"/>
        <v>1.52</v>
      </c>
      <c r="AX344" s="12">
        <f t="shared" si="139"/>
        <v>0</v>
      </c>
      <c r="AY344" s="12">
        <f t="shared" si="140"/>
        <v>0</v>
      </c>
      <c r="AZ344" s="12">
        <f t="shared" si="141"/>
        <v>0</v>
      </c>
      <c r="BA344" s="12">
        <f t="shared" si="142"/>
        <v>0</v>
      </c>
      <c r="BB344" s="12">
        <f t="shared" si="143"/>
        <v>0</v>
      </c>
      <c r="BC344" s="863">
        <f t="shared" si="144"/>
        <v>2.2800000000000002</v>
      </c>
    </row>
    <row r="345" spans="24:55">
      <c r="X345" s="12" t="s">
        <v>1013</v>
      </c>
      <c r="Y345" s="12" t="s">
        <v>1069</v>
      </c>
      <c r="Z345" s="12">
        <v>110</v>
      </c>
      <c r="AA345" s="12">
        <v>67</v>
      </c>
      <c r="AG345" s="12">
        <v>1</v>
      </c>
      <c r="AH345" s="12">
        <v>1</v>
      </c>
      <c r="AN345" s="12">
        <v>2</v>
      </c>
      <c r="AO345" s="12">
        <f t="shared" si="130"/>
        <v>-4.2999999999999997E-2</v>
      </c>
      <c r="AP345" s="862">
        <f t="shared" si="131"/>
        <v>-8.5999999999999993E-2</v>
      </c>
      <c r="AQ345" s="12">
        <f t="shared" si="132"/>
        <v>0</v>
      </c>
      <c r="AR345" s="12">
        <f t="shared" si="133"/>
        <v>0</v>
      </c>
      <c r="AS345" s="12">
        <f t="shared" si="134"/>
        <v>0</v>
      </c>
      <c r="AT345" s="12">
        <f t="shared" si="135"/>
        <v>0</v>
      </c>
      <c r="AU345" s="12">
        <f t="shared" si="136"/>
        <v>0</v>
      </c>
      <c r="AV345" s="12">
        <f t="shared" si="137"/>
        <v>-4.2999999999999997E-2</v>
      </c>
      <c r="AW345" s="12">
        <f t="shared" si="138"/>
        <v>-4.2999999999999997E-2</v>
      </c>
      <c r="AX345" s="12">
        <f t="shared" si="139"/>
        <v>0</v>
      </c>
      <c r="AY345" s="12">
        <f t="shared" si="140"/>
        <v>0</v>
      </c>
      <c r="AZ345" s="12">
        <f t="shared" si="141"/>
        <v>0</v>
      </c>
      <c r="BA345" s="12">
        <f t="shared" si="142"/>
        <v>0</v>
      </c>
      <c r="BB345" s="12">
        <f t="shared" si="143"/>
        <v>0</v>
      </c>
      <c r="BC345" s="863">
        <f t="shared" si="144"/>
        <v>-8.5999999999999993E-2</v>
      </c>
    </row>
    <row r="346" spans="24:55">
      <c r="X346" s="12" t="s">
        <v>1013</v>
      </c>
      <c r="Y346" s="12" t="s">
        <v>1010</v>
      </c>
      <c r="Z346" s="12">
        <v>110</v>
      </c>
      <c r="AA346" s="12">
        <v>90</v>
      </c>
      <c r="AF346" s="12">
        <v>1</v>
      </c>
      <c r="AN346" s="12">
        <v>1</v>
      </c>
      <c r="AO346" s="12">
        <f t="shared" si="130"/>
        <v>-0.02</v>
      </c>
      <c r="AP346" s="862">
        <f t="shared" si="131"/>
        <v>-0.02</v>
      </c>
      <c r="AQ346" s="12">
        <f t="shared" si="132"/>
        <v>0</v>
      </c>
      <c r="AR346" s="12">
        <f t="shared" si="133"/>
        <v>0</v>
      </c>
      <c r="AS346" s="12">
        <f t="shared" si="134"/>
        <v>0</v>
      </c>
      <c r="AT346" s="12">
        <f t="shared" si="135"/>
        <v>0</v>
      </c>
      <c r="AU346" s="12">
        <f t="shared" si="136"/>
        <v>-0.02</v>
      </c>
      <c r="AV346" s="12">
        <f t="shared" si="137"/>
        <v>0</v>
      </c>
      <c r="AW346" s="12">
        <f t="shared" si="138"/>
        <v>0</v>
      </c>
      <c r="AX346" s="12">
        <f t="shared" si="139"/>
        <v>0</v>
      </c>
      <c r="AY346" s="12">
        <f t="shared" si="140"/>
        <v>0</v>
      </c>
      <c r="AZ346" s="12">
        <f t="shared" si="141"/>
        <v>0</v>
      </c>
      <c r="BA346" s="12">
        <f t="shared" si="142"/>
        <v>0</v>
      </c>
      <c r="BB346" s="12">
        <f t="shared" si="143"/>
        <v>0</v>
      </c>
      <c r="BC346" s="863">
        <f t="shared" si="144"/>
        <v>-0.02</v>
      </c>
    </row>
    <row r="347" spans="24:55">
      <c r="X347" s="12" t="s">
        <v>1013</v>
      </c>
      <c r="Y347" s="12" t="s">
        <v>1011</v>
      </c>
      <c r="Z347" s="12">
        <v>110</v>
      </c>
      <c r="AA347" s="12">
        <v>190.5</v>
      </c>
      <c r="AB347" s="12">
        <v>1</v>
      </c>
      <c r="AC347" s="12">
        <v>2</v>
      </c>
      <c r="AD347" s="12">
        <v>3</v>
      </c>
      <c r="AE347" s="12">
        <v>1</v>
      </c>
      <c r="AH347" s="12">
        <v>4</v>
      </c>
      <c r="AJ347" s="12">
        <v>6</v>
      </c>
      <c r="AM347" s="12">
        <v>1</v>
      </c>
      <c r="AN347" s="12">
        <v>18</v>
      </c>
      <c r="AO347" s="12">
        <f t="shared" si="130"/>
        <v>8.0500000000000002E-2</v>
      </c>
      <c r="AP347" s="862">
        <f t="shared" si="131"/>
        <v>1.4490000000000001</v>
      </c>
      <c r="AQ347" s="12">
        <f t="shared" si="132"/>
        <v>8.0500000000000002E-2</v>
      </c>
      <c r="AR347" s="12">
        <f t="shared" si="133"/>
        <v>0.161</v>
      </c>
      <c r="AS347" s="12">
        <f t="shared" si="134"/>
        <v>0.24149999999999999</v>
      </c>
      <c r="AT347" s="12">
        <f t="shared" si="135"/>
        <v>8.0500000000000002E-2</v>
      </c>
      <c r="AU347" s="12">
        <f t="shared" si="136"/>
        <v>0</v>
      </c>
      <c r="AV347" s="12">
        <f t="shared" si="137"/>
        <v>0</v>
      </c>
      <c r="AW347" s="12">
        <f t="shared" si="138"/>
        <v>0.32200000000000001</v>
      </c>
      <c r="AX347" s="12">
        <f t="shared" si="139"/>
        <v>0</v>
      </c>
      <c r="AY347" s="12">
        <f t="shared" si="140"/>
        <v>0.48299999999999998</v>
      </c>
      <c r="AZ347" s="12">
        <f t="shared" si="141"/>
        <v>0</v>
      </c>
      <c r="BA347" s="12">
        <f t="shared" si="142"/>
        <v>0</v>
      </c>
      <c r="BB347" s="12">
        <f t="shared" si="143"/>
        <v>8.0500000000000002E-2</v>
      </c>
      <c r="BC347" s="863">
        <f t="shared" si="144"/>
        <v>1.4490000000000001</v>
      </c>
    </row>
    <row r="348" spans="24:55">
      <c r="X348" s="12" t="s">
        <v>1015</v>
      </c>
      <c r="Y348" s="12" t="s">
        <v>1004</v>
      </c>
      <c r="Z348" s="12">
        <v>120</v>
      </c>
      <c r="AA348" s="12">
        <v>123</v>
      </c>
      <c r="AB348" s="12">
        <v>1</v>
      </c>
      <c r="AC348" s="12">
        <v>1</v>
      </c>
      <c r="AD348" s="12">
        <v>5</v>
      </c>
      <c r="AE348" s="12">
        <v>7</v>
      </c>
      <c r="AF348" s="12">
        <v>6</v>
      </c>
      <c r="AI348" s="12">
        <v>1</v>
      </c>
      <c r="AJ348" s="12">
        <v>2</v>
      </c>
      <c r="AK348" s="12">
        <v>2</v>
      </c>
      <c r="AN348" s="12">
        <v>25</v>
      </c>
      <c r="AO348" s="12">
        <f t="shared" si="130"/>
        <v>3.0000000000000001E-3</v>
      </c>
      <c r="AP348" s="862">
        <f t="shared" si="131"/>
        <v>7.4999999999999997E-2</v>
      </c>
      <c r="AQ348" s="12">
        <f t="shared" si="132"/>
        <v>3.0000000000000001E-3</v>
      </c>
      <c r="AR348" s="12">
        <f t="shared" si="133"/>
        <v>3.0000000000000001E-3</v>
      </c>
      <c r="AS348" s="12">
        <f t="shared" si="134"/>
        <v>1.4999999999999999E-2</v>
      </c>
      <c r="AT348" s="12">
        <f t="shared" si="135"/>
        <v>2.1000000000000001E-2</v>
      </c>
      <c r="AU348" s="12">
        <f t="shared" si="136"/>
        <v>1.8000000000000002E-2</v>
      </c>
      <c r="AV348" s="12">
        <f t="shared" si="137"/>
        <v>0</v>
      </c>
      <c r="AW348" s="12">
        <f t="shared" si="138"/>
        <v>0</v>
      </c>
      <c r="AX348" s="12">
        <f t="shared" si="139"/>
        <v>3.0000000000000001E-3</v>
      </c>
      <c r="AY348" s="12">
        <f t="shared" si="140"/>
        <v>6.0000000000000001E-3</v>
      </c>
      <c r="AZ348" s="12">
        <f t="shared" si="141"/>
        <v>6.0000000000000001E-3</v>
      </c>
      <c r="BA348" s="12">
        <f t="shared" si="142"/>
        <v>0</v>
      </c>
      <c r="BB348" s="12">
        <f t="shared" si="143"/>
        <v>0</v>
      </c>
      <c r="BC348" s="863">
        <f t="shared" si="144"/>
        <v>7.5000000000000011E-2</v>
      </c>
    </row>
    <row r="349" spans="24:55">
      <c r="X349" s="12" t="s">
        <v>1015</v>
      </c>
      <c r="Y349" s="12" t="s">
        <v>1005</v>
      </c>
      <c r="Z349" s="12">
        <v>120</v>
      </c>
      <c r="AA349" s="12">
        <v>190</v>
      </c>
      <c r="AB349" s="12">
        <v>5</v>
      </c>
      <c r="AE349" s="12">
        <v>3</v>
      </c>
      <c r="AF349" s="12">
        <v>4</v>
      </c>
      <c r="AN349" s="12">
        <v>12</v>
      </c>
      <c r="AO349" s="12">
        <f t="shared" si="130"/>
        <v>7.0000000000000007E-2</v>
      </c>
      <c r="AP349" s="862">
        <f t="shared" si="131"/>
        <v>0.84000000000000008</v>
      </c>
      <c r="AQ349" s="12">
        <f t="shared" si="132"/>
        <v>0.35000000000000003</v>
      </c>
      <c r="AR349" s="12">
        <f t="shared" si="133"/>
        <v>0</v>
      </c>
      <c r="AS349" s="12">
        <f t="shared" si="134"/>
        <v>0</v>
      </c>
      <c r="AT349" s="12">
        <f t="shared" si="135"/>
        <v>0.21000000000000002</v>
      </c>
      <c r="AU349" s="12">
        <f t="shared" si="136"/>
        <v>0.28000000000000003</v>
      </c>
      <c r="AV349" s="12">
        <f t="shared" si="137"/>
        <v>0</v>
      </c>
      <c r="AW349" s="12">
        <f t="shared" si="138"/>
        <v>0</v>
      </c>
      <c r="AX349" s="12">
        <f t="shared" si="139"/>
        <v>0</v>
      </c>
      <c r="AY349" s="12">
        <f t="shared" si="140"/>
        <v>0</v>
      </c>
      <c r="AZ349" s="12">
        <f t="shared" si="141"/>
        <v>0</v>
      </c>
      <c r="BA349" s="12">
        <f t="shared" si="142"/>
        <v>0</v>
      </c>
      <c r="BB349" s="12">
        <f t="shared" si="143"/>
        <v>0</v>
      </c>
      <c r="BC349" s="863">
        <f t="shared" si="144"/>
        <v>0.84000000000000008</v>
      </c>
    </row>
    <row r="350" spans="24:55">
      <c r="X350" s="12" t="s">
        <v>1015</v>
      </c>
      <c r="Y350" s="12" t="s">
        <v>1006</v>
      </c>
      <c r="Z350" s="12">
        <v>120</v>
      </c>
      <c r="AA350" s="12">
        <v>255</v>
      </c>
      <c r="AB350" s="12">
        <v>3</v>
      </c>
      <c r="AC350" s="12">
        <v>16</v>
      </c>
      <c r="AD350" s="12">
        <v>17</v>
      </c>
      <c r="AE350" s="12">
        <v>13</v>
      </c>
      <c r="AF350" s="12">
        <v>5</v>
      </c>
      <c r="AG350" s="12">
        <v>13</v>
      </c>
      <c r="AJ350" s="12">
        <v>3</v>
      </c>
      <c r="AK350" s="12">
        <v>7</v>
      </c>
      <c r="AL350" s="12">
        <v>3</v>
      </c>
      <c r="AN350" s="12">
        <v>80</v>
      </c>
      <c r="AO350" s="12">
        <f t="shared" si="130"/>
        <v>0.13500000000000001</v>
      </c>
      <c r="AP350" s="862">
        <f t="shared" si="131"/>
        <v>10.8</v>
      </c>
      <c r="AQ350" s="12">
        <f t="shared" si="132"/>
        <v>0.40500000000000003</v>
      </c>
      <c r="AR350" s="12">
        <f t="shared" si="133"/>
        <v>2.16</v>
      </c>
      <c r="AS350" s="12">
        <f t="shared" si="134"/>
        <v>2.2949999999999999</v>
      </c>
      <c r="AT350" s="12">
        <f t="shared" si="135"/>
        <v>1.7550000000000001</v>
      </c>
      <c r="AU350" s="12">
        <f t="shared" si="136"/>
        <v>0.67500000000000004</v>
      </c>
      <c r="AV350" s="12">
        <f t="shared" si="137"/>
        <v>1.7550000000000001</v>
      </c>
      <c r="AW350" s="12">
        <f t="shared" si="138"/>
        <v>0</v>
      </c>
      <c r="AX350" s="12">
        <f t="shared" si="139"/>
        <v>0</v>
      </c>
      <c r="AY350" s="12">
        <f t="shared" si="140"/>
        <v>0.40500000000000003</v>
      </c>
      <c r="AZ350" s="12">
        <f t="shared" si="141"/>
        <v>0.94500000000000006</v>
      </c>
      <c r="BA350" s="12">
        <f t="shared" si="142"/>
        <v>0.40500000000000003</v>
      </c>
      <c r="BB350" s="12">
        <f t="shared" si="143"/>
        <v>0</v>
      </c>
      <c r="BC350" s="863">
        <f t="shared" si="144"/>
        <v>10.799999999999999</v>
      </c>
    </row>
    <row r="351" spans="24:55">
      <c r="X351" s="12" t="s">
        <v>1015</v>
      </c>
      <c r="Y351" s="12" t="s">
        <v>1007</v>
      </c>
      <c r="Z351" s="12">
        <v>120</v>
      </c>
      <c r="AA351" s="12">
        <v>320</v>
      </c>
      <c r="AB351" s="12">
        <v>28</v>
      </c>
      <c r="AC351" s="12">
        <v>23</v>
      </c>
      <c r="AD351" s="12">
        <v>14</v>
      </c>
      <c r="AE351" s="12">
        <v>17</v>
      </c>
      <c r="AF351" s="12">
        <v>11</v>
      </c>
      <c r="AG351" s="12">
        <v>11</v>
      </c>
      <c r="AH351" s="12">
        <v>10</v>
      </c>
      <c r="AI351" s="12">
        <v>6</v>
      </c>
      <c r="AJ351" s="12">
        <v>3</v>
      </c>
      <c r="AK351" s="12">
        <v>3</v>
      </c>
      <c r="AL351" s="12">
        <v>3</v>
      </c>
      <c r="AM351" s="12">
        <v>25</v>
      </c>
      <c r="AN351" s="12">
        <v>154</v>
      </c>
      <c r="AO351" s="12">
        <f t="shared" si="130"/>
        <v>0.2</v>
      </c>
      <c r="AP351" s="862">
        <f t="shared" si="131"/>
        <v>30.8</v>
      </c>
      <c r="AQ351" s="12">
        <f t="shared" si="132"/>
        <v>5.6000000000000005</v>
      </c>
      <c r="AR351" s="12">
        <f t="shared" si="133"/>
        <v>4.6000000000000005</v>
      </c>
      <c r="AS351" s="12">
        <f t="shared" si="134"/>
        <v>2.8000000000000003</v>
      </c>
      <c r="AT351" s="12">
        <f t="shared" si="135"/>
        <v>3.4000000000000004</v>
      </c>
      <c r="AU351" s="12">
        <f t="shared" si="136"/>
        <v>2.2000000000000002</v>
      </c>
      <c r="AV351" s="12">
        <f t="shared" si="137"/>
        <v>2.2000000000000002</v>
      </c>
      <c r="AW351" s="12">
        <f t="shared" si="138"/>
        <v>2</v>
      </c>
      <c r="AX351" s="12">
        <f t="shared" si="139"/>
        <v>1.2000000000000002</v>
      </c>
      <c r="AY351" s="12">
        <f t="shared" si="140"/>
        <v>0.60000000000000009</v>
      </c>
      <c r="AZ351" s="12">
        <f t="shared" si="141"/>
        <v>0.60000000000000009</v>
      </c>
      <c r="BA351" s="12">
        <f t="shared" si="142"/>
        <v>0.60000000000000009</v>
      </c>
      <c r="BB351" s="12">
        <f t="shared" si="143"/>
        <v>5</v>
      </c>
      <c r="BC351" s="863">
        <f t="shared" si="144"/>
        <v>30.800000000000004</v>
      </c>
    </row>
    <row r="352" spans="24:55">
      <c r="X352" s="12" t="s">
        <v>1015</v>
      </c>
      <c r="Y352" s="12" t="s">
        <v>1033</v>
      </c>
      <c r="Z352" s="12">
        <v>120</v>
      </c>
      <c r="AA352" s="12">
        <v>285</v>
      </c>
      <c r="AC352" s="12">
        <v>2</v>
      </c>
      <c r="AN352" s="12">
        <v>2</v>
      </c>
      <c r="AO352" s="12">
        <f t="shared" si="130"/>
        <v>0.16500000000000001</v>
      </c>
      <c r="AP352" s="862">
        <f t="shared" si="131"/>
        <v>0.33</v>
      </c>
      <c r="AQ352" s="12">
        <f t="shared" si="132"/>
        <v>0</v>
      </c>
      <c r="AR352" s="12">
        <f t="shared" si="133"/>
        <v>0.33</v>
      </c>
      <c r="AS352" s="12">
        <f t="shared" si="134"/>
        <v>0</v>
      </c>
      <c r="AT352" s="12">
        <f t="shared" si="135"/>
        <v>0</v>
      </c>
      <c r="AU352" s="12">
        <f t="shared" si="136"/>
        <v>0</v>
      </c>
      <c r="AV352" s="12">
        <f t="shared" si="137"/>
        <v>0</v>
      </c>
      <c r="AW352" s="12">
        <f t="shared" si="138"/>
        <v>0</v>
      </c>
      <c r="AX352" s="12">
        <f t="shared" si="139"/>
        <v>0</v>
      </c>
      <c r="AY352" s="12">
        <f t="shared" si="140"/>
        <v>0</v>
      </c>
      <c r="AZ352" s="12">
        <f t="shared" si="141"/>
        <v>0</v>
      </c>
      <c r="BA352" s="12">
        <f t="shared" si="142"/>
        <v>0</v>
      </c>
      <c r="BB352" s="12">
        <f t="shared" si="143"/>
        <v>0</v>
      </c>
      <c r="BC352" s="863">
        <f t="shared" si="144"/>
        <v>0.33</v>
      </c>
    </row>
    <row r="353" spans="24:55">
      <c r="X353" s="12" t="s">
        <v>1015</v>
      </c>
      <c r="Y353" s="12" t="s">
        <v>1032</v>
      </c>
      <c r="Z353" s="12">
        <v>120</v>
      </c>
      <c r="AA353" s="12">
        <v>280</v>
      </c>
      <c r="AB353" s="12">
        <v>1</v>
      </c>
      <c r="AD353" s="12">
        <v>1</v>
      </c>
      <c r="AN353" s="12">
        <v>2</v>
      </c>
      <c r="AO353" s="12">
        <f t="shared" si="130"/>
        <v>0.16</v>
      </c>
      <c r="AP353" s="862">
        <f t="shared" si="131"/>
        <v>0.32</v>
      </c>
      <c r="AQ353" s="12">
        <f t="shared" si="132"/>
        <v>0.16</v>
      </c>
      <c r="AR353" s="12">
        <f t="shared" si="133"/>
        <v>0</v>
      </c>
      <c r="AS353" s="12">
        <f t="shared" si="134"/>
        <v>0.16</v>
      </c>
      <c r="AT353" s="12">
        <f t="shared" si="135"/>
        <v>0</v>
      </c>
      <c r="AU353" s="12">
        <f t="shared" si="136"/>
        <v>0</v>
      </c>
      <c r="AV353" s="12">
        <f t="shared" si="137"/>
        <v>0</v>
      </c>
      <c r="AW353" s="12">
        <f t="shared" si="138"/>
        <v>0</v>
      </c>
      <c r="AX353" s="12">
        <f t="shared" si="139"/>
        <v>0</v>
      </c>
      <c r="AY353" s="12">
        <f t="shared" si="140"/>
        <v>0</v>
      </c>
      <c r="AZ353" s="12">
        <f t="shared" si="141"/>
        <v>0</v>
      </c>
      <c r="BA353" s="12">
        <f t="shared" si="142"/>
        <v>0</v>
      </c>
      <c r="BB353" s="12">
        <f t="shared" si="143"/>
        <v>0</v>
      </c>
      <c r="BC353" s="863">
        <f t="shared" si="144"/>
        <v>0.32</v>
      </c>
    </row>
    <row r="354" spans="24:55">
      <c r="X354" s="12" t="s">
        <v>1015</v>
      </c>
      <c r="Y354" s="12" t="s">
        <v>1009</v>
      </c>
      <c r="Z354" s="12">
        <v>120</v>
      </c>
      <c r="AA354" s="12">
        <v>490</v>
      </c>
      <c r="AB354" s="12">
        <v>1</v>
      </c>
      <c r="AC354" s="12">
        <v>2</v>
      </c>
      <c r="AD354" s="12">
        <v>3</v>
      </c>
      <c r="AE354" s="12">
        <v>1</v>
      </c>
      <c r="AG354" s="12">
        <v>2</v>
      </c>
      <c r="AH354" s="12">
        <v>7</v>
      </c>
      <c r="AK354" s="12">
        <v>2</v>
      </c>
      <c r="AL354" s="12">
        <v>1</v>
      </c>
      <c r="AN354" s="12">
        <v>19</v>
      </c>
      <c r="AO354" s="12">
        <f t="shared" si="130"/>
        <v>0.37</v>
      </c>
      <c r="AP354" s="862">
        <f t="shared" si="131"/>
        <v>7.03</v>
      </c>
      <c r="AQ354" s="12">
        <f t="shared" si="132"/>
        <v>0.37</v>
      </c>
      <c r="AR354" s="12">
        <f t="shared" si="133"/>
        <v>0.74</v>
      </c>
      <c r="AS354" s="12">
        <f t="shared" si="134"/>
        <v>1.1099999999999999</v>
      </c>
      <c r="AT354" s="12">
        <f t="shared" si="135"/>
        <v>0.37</v>
      </c>
      <c r="AU354" s="12">
        <f t="shared" si="136"/>
        <v>0</v>
      </c>
      <c r="AV354" s="12">
        <f t="shared" si="137"/>
        <v>0.74</v>
      </c>
      <c r="AW354" s="12">
        <f t="shared" si="138"/>
        <v>2.59</v>
      </c>
      <c r="AX354" s="12">
        <f t="shared" si="139"/>
        <v>0</v>
      </c>
      <c r="AY354" s="12">
        <f t="shared" si="140"/>
        <v>0</v>
      </c>
      <c r="AZ354" s="12">
        <f t="shared" si="141"/>
        <v>0.74</v>
      </c>
      <c r="BA354" s="12">
        <f t="shared" si="142"/>
        <v>0.37</v>
      </c>
      <c r="BB354" s="12">
        <f t="shared" si="143"/>
        <v>0</v>
      </c>
      <c r="BC354" s="863">
        <f t="shared" si="144"/>
        <v>7.03</v>
      </c>
    </row>
    <row r="355" spans="24:55">
      <c r="X355" s="12" t="s">
        <v>1015</v>
      </c>
      <c r="Y355" s="12" t="s">
        <v>1069</v>
      </c>
      <c r="Z355" s="12">
        <v>120</v>
      </c>
      <c r="AA355" s="12">
        <v>67</v>
      </c>
      <c r="AF355" s="12">
        <v>1</v>
      </c>
      <c r="AG355" s="12">
        <v>3</v>
      </c>
      <c r="AH355" s="12">
        <v>2</v>
      </c>
      <c r="AI355" s="12">
        <v>2</v>
      </c>
      <c r="AN355" s="12">
        <v>8</v>
      </c>
      <c r="AO355" s="12">
        <f t="shared" si="130"/>
        <v>-5.2999999999999999E-2</v>
      </c>
      <c r="AP355" s="862">
        <f t="shared" si="131"/>
        <v>-0.42399999999999999</v>
      </c>
      <c r="AQ355" s="12">
        <f t="shared" si="132"/>
        <v>0</v>
      </c>
      <c r="AR355" s="12">
        <f t="shared" si="133"/>
        <v>0</v>
      </c>
      <c r="AS355" s="12">
        <f t="shared" si="134"/>
        <v>0</v>
      </c>
      <c r="AT355" s="12">
        <f t="shared" si="135"/>
        <v>0</v>
      </c>
      <c r="AU355" s="12">
        <f t="shared" si="136"/>
        <v>-5.2999999999999999E-2</v>
      </c>
      <c r="AV355" s="12">
        <f t="shared" si="137"/>
        <v>-0.159</v>
      </c>
      <c r="AW355" s="12">
        <f t="shared" si="138"/>
        <v>-0.106</v>
      </c>
      <c r="AX355" s="12">
        <f t="shared" si="139"/>
        <v>-0.106</v>
      </c>
      <c r="AY355" s="12">
        <f t="shared" si="140"/>
        <v>0</v>
      </c>
      <c r="AZ355" s="12">
        <f t="shared" si="141"/>
        <v>0</v>
      </c>
      <c r="BA355" s="12">
        <f t="shared" si="142"/>
        <v>0</v>
      </c>
      <c r="BB355" s="12">
        <f t="shared" si="143"/>
        <v>0</v>
      </c>
      <c r="BC355" s="863">
        <f t="shared" si="144"/>
        <v>-0.42399999999999999</v>
      </c>
    </row>
    <row r="356" spans="24:55">
      <c r="X356" s="12" t="s">
        <v>1015</v>
      </c>
      <c r="Y356" s="12" t="s">
        <v>1010</v>
      </c>
      <c r="Z356" s="12">
        <v>120</v>
      </c>
      <c r="AA356" s="12">
        <v>90</v>
      </c>
      <c r="AC356" s="12">
        <v>1</v>
      </c>
      <c r="AE356" s="12">
        <v>1</v>
      </c>
      <c r="AG356" s="12">
        <v>1</v>
      </c>
      <c r="AH356" s="12">
        <v>1</v>
      </c>
      <c r="AJ356" s="12">
        <v>1</v>
      </c>
      <c r="AN356" s="12">
        <v>5</v>
      </c>
      <c r="AO356" s="12">
        <f t="shared" si="130"/>
        <v>-0.03</v>
      </c>
      <c r="AP356" s="862">
        <f t="shared" si="131"/>
        <v>-0.15</v>
      </c>
      <c r="AQ356" s="12">
        <f t="shared" si="132"/>
        <v>0</v>
      </c>
      <c r="AR356" s="12">
        <f t="shared" si="133"/>
        <v>-0.03</v>
      </c>
      <c r="AS356" s="12">
        <f t="shared" si="134"/>
        <v>0</v>
      </c>
      <c r="AT356" s="12">
        <f t="shared" si="135"/>
        <v>-0.03</v>
      </c>
      <c r="AU356" s="12">
        <f t="shared" si="136"/>
        <v>0</v>
      </c>
      <c r="AV356" s="12">
        <f t="shared" si="137"/>
        <v>-0.03</v>
      </c>
      <c r="AW356" s="12">
        <f t="shared" si="138"/>
        <v>-0.03</v>
      </c>
      <c r="AX356" s="12">
        <f t="shared" si="139"/>
        <v>0</v>
      </c>
      <c r="AY356" s="12">
        <f t="shared" si="140"/>
        <v>-0.03</v>
      </c>
      <c r="AZ356" s="12">
        <f t="shared" si="141"/>
        <v>0</v>
      </c>
      <c r="BA356" s="12">
        <f t="shared" si="142"/>
        <v>0</v>
      </c>
      <c r="BB356" s="12">
        <f t="shared" si="143"/>
        <v>0</v>
      </c>
      <c r="BC356" s="863">
        <f t="shared" si="144"/>
        <v>-0.15</v>
      </c>
    </row>
    <row r="357" spans="24:55">
      <c r="X357" s="12" t="s">
        <v>1015</v>
      </c>
      <c r="Y357" s="12" t="s">
        <v>1062</v>
      </c>
      <c r="Z357" s="12">
        <v>120</v>
      </c>
      <c r="AA357" s="12">
        <v>90</v>
      </c>
      <c r="AD357" s="12">
        <v>1</v>
      </c>
      <c r="AN357" s="12">
        <v>1</v>
      </c>
      <c r="AO357" s="12">
        <f t="shared" si="130"/>
        <v>-0.03</v>
      </c>
      <c r="AP357" s="862">
        <f t="shared" si="131"/>
        <v>-0.03</v>
      </c>
      <c r="AQ357" s="12">
        <f t="shared" si="132"/>
        <v>0</v>
      </c>
      <c r="AR357" s="12">
        <f t="shared" si="133"/>
        <v>0</v>
      </c>
      <c r="AS357" s="12">
        <f t="shared" si="134"/>
        <v>-0.03</v>
      </c>
      <c r="AT357" s="12">
        <f t="shared" si="135"/>
        <v>0</v>
      </c>
      <c r="AU357" s="12">
        <f t="shared" si="136"/>
        <v>0</v>
      </c>
      <c r="AV357" s="12">
        <f t="shared" si="137"/>
        <v>0</v>
      </c>
      <c r="AW357" s="12">
        <f t="shared" si="138"/>
        <v>0</v>
      </c>
      <c r="AX357" s="12">
        <f t="shared" si="139"/>
        <v>0</v>
      </c>
      <c r="AY357" s="12">
        <f t="shared" si="140"/>
        <v>0</v>
      </c>
      <c r="AZ357" s="12">
        <f t="shared" si="141"/>
        <v>0</v>
      </c>
      <c r="BA357" s="12">
        <f t="shared" si="142"/>
        <v>0</v>
      </c>
      <c r="BB357" s="12">
        <f t="shared" si="143"/>
        <v>0</v>
      </c>
      <c r="BC357" s="863">
        <f t="shared" si="144"/>
        <v>-0.03</v>
      </c>
    </row>
    <row r="358" spans="24:55">
      <c r="X358" s="12" t="s">
        <v>1015</v>
      </c>
      <c r="Y358" s="12" t="s">
        <v>1011</v>
      </c>
      <c r="Z358" s="12">
        <v>120</v>
      </c>
      <c r="AA358" s="12">
        <v>190.5</v>
      </c>
      <c r="AB358" s="12">
        <v>5</v>
      </c>
      <c r="AD358" s="12">
        <v>26</v>
      </c>
      <c r="AE358" s="12">
        <v>2</v>
      </c>
      <c r="AF358" s="12">
        <v>2</v>
      </c>
      <c r="AG358" s="12">
        <v>3</v>
      </c>
      <c r="AH358" s="12">
        <v>10</v>
      </c>
      <c r="AI358" s="12">
        <v>1</v>
      </c>
      <c r="AJ358" s="12">
        <v>3</v>
      </c>
      <c r="AK358" s="12">
        <v>1</v>
      </c>
      <c r="AM358" s="12">
        <v>7</v>
      </c>
      <c r="AN358" s="12">
        <v>60</v>
      </c>
      <c r="AO358" s="12">
        <f t="shared" si="130"/>
        <v>7.0499999999999993E-2</v>
      </c>
      <c r="AP358" s="862">
        <f t="shared" si="131"/>
        <v>4.2299999999999995</v>
      </c>
      <c r="AQ358" s="12">
        <f t="shared" si="132"/>
        <v>0.35249999999999998</v>
      </c>
      <c r="AR358" s="12">
        <f t="shared" si="133"/>
        <v>0</v>
      </c>
      <c r="AS358" s="12">
        <f t="shared" si="134"/>
        <v>1.8329999999999997</v>
      </c>
      <c r="AT358" s="12">
        <f t="shared" si="135"/>
        <v>0.14099999999999999</v>
      </c>
      <c r="AU358" s="12">
        <f t="shared" si="136"/>
        <v>0.14099999999999999</v>
      </c>
      <c r="AV358" s="12">
        <f t="shared" si="137"/>
        <v>0.21149999999999997</v>
      </c>
      <c r="AW358" s="12">
        <f t="shared" si="138"/>
        <v>0.70499999999999996</v>
      </c>
      <c r="AX358" s="12">
        <f t="shared" si="139"/>
        <v>7.0499999999999993E-2</v>
      </c>
      <c r="AY358" s="12">
        <f t="shared" si="140"/>
        <v>0.21149999999999997</v>
      </c>
      <c r="AZ358" s="12">
        <f t="shared" si="141"/>
        <v>7.0499999999999993E-2</v>
      </c>
      <c r="BA358" s="12">
        <f t="shared" si="142"/>
        <v>0</v>
      </c>
      <c r="BB358" s="12">
        <f t="shared" si="143"/>
        <v>0.49349999999999994</v>
      </c>
      <c r="BC358" s="863">
        <f t="shared" si="144"/>
        <v>4.2299999999999995</v>
      </c>
    </row>
    <row r="359" spans="24:55">
      <c r="X359" s="12" t="s">
        <v>1015</v>
      </c>
      <c r="Y359" s="12" t="s">
        <v>1012</v>
      </c>
      <c r="Z359" s="12">
        <v>120</v>
      </c>
      <c r="AA359" s="12">
        <v>190.5</v>
      </c>
      <c r="AE359" s="12">
        <v>1</v>
      </c>
      <c r="AN359" s="12">
        <v>1</v>
      </c>
      <c r="AO359" s="12">
        <f t="shared" si="130"/>
        <v>7.0499999999999993E-2</v>
      </c>
      <c r="AP359" s="862">
        <f t="shared" si="131"/>
        <v>7.0499999999999993E-2</v>
      </c>
      <c r="AQ359" s="12">
        <f t="shared" si="132"/>
        <v>0</v>
      </c>
      <c r="AR359" s="12">
        <f t="shared" si="133"/>
        <v>0</v>
      </c>
      <c r="AS359" s="12">
        <f t="shared" si="134"/>
        <v>0</v>
      </c>
      <c r="AT359" s="12">
        <f t="shared" si="135"/>
        <v>7.0499999999999993E-2</v>
      </c>
      <c r="AU359" s="12">
        <f t="shared" si="136"/>
        <v>0</v>
      </c>
      <c r="AV359" s="12">
        <f t="shared" si="137"/>
        <v>0</v>
      </c>
      <c r="AW359" s="12">
        <f t="shared" si="138"/>
        <v>0</v>
      </c>
      <c r="AX359" s="12">
        <f t="shared" si="139"/>
        <v>0</v>
      </c>
      <c r="AY359" s="12">
        <f t="shared" si="140"/>
        <v>0</v>
      </c>
      <c r="AZ359" s="12">
        <f t="shared" si="141"/>
        <v>0</v>
      </c>
      <c r="BA359" s="12">
        <f t="shared" si="142"/>
        <v>0</v>
      </c>
      <c r="BB359" s="12">
        <f t="shared" si="143"/>
        <v>0</v>
      </c>
      <c r="BC359" s="863">
        <f t="shared" si="144"/>
        <v>7.0499999999999993E-2</v>
      </c>
    </row>
    <row r="360" spans="24:55">
      <c r="X360" s="12" t="s">
        <v>1017</v>
      </c>
      <c r="Y360" s="12" t="s">
        <v>1006</v>
      </c>
      <c r="Z360" s="12">
        <v>125</v>
      </c>
      <c r="AA360" s="12">
        <v>255</v>
      </c>
      <c r="AK360" s="12">
        <v>3</v>
      </c>
      <c r="AN360" s="12">
        <v>3</v>
      </c>
      <c r="AO360" s="12">
        <f t="shared" si="130"/>
        <v>0.13</v>
      </c>
      <c r="AP360" s="862">
        <f t="shared" si="131"/>
        <v>0.39</v>
      </c>
      <c r="AQ360" s="12">
        <f t="shared" si="132"/>
        <v>0</v>
      </c>
      <c r="AR360" s="12">
        <f t="shared" si="133"/>
        <v>0</v>
      </c>
      <c r="AS360" s="12">
        <f t="shared" si="134"/>
        <v>0</v>
      </c>
      <c r="AT360" s="12">
        <f t="shared" si="135"/>
        <v>0</v>
      </c>
      <c r="AU360" s="12">
        <f t="shared" si="136"/>
        <v>0</v>
      </c>
      <c r="AV360" s="12">
        <f t="shared" si="137"/>
        <v>0</v>
      </c>
      <c r="AW360" s="12">
        <f t="shared" si="138"/>
        <v>0</v>
      </c>
      <c r="AX360" s="12">
        <f t="shared" si="139"/>
        <v>0</v>
      </c>
      <c r="AY360" s="12">
        <f t="shared" si="140"/>
        <v>0</v>
      </c>
      <c r="AZ360" s="12">
        <f t="shared" si="141"/>
        <v>0.39</v>
      </c>
      <c r="BA360" s="12">
        <f t="shared" si="142"/>
        <v>0</v>
      </c>
      <c r="BB360" s="12">
        <f t="shared" si="143"/>
        <v>0</v>
      </c>
      <c r="BC360" s="863">
        <f t="shared" si="144"/>
        <v>0.39</v>
      </c>
    </row>
    <row r="361" spans="24:55">
      <c r="X361" s="12" t="s">
        <v>1017</v>
      </c>
      <c r="Y361" s="12" t="s">
        <v>1007</v>
      </c>
      <c r="Z361" s="12">
        <v>125</v>
      </c>
      <c r="AA361" s="12">
        <v>320</v>
      </c>
      <c r="AK361" s="12">
        <v>2</v>
      </c>
      <c r="AN361" s="12">
        <v>2</v>
      </c>
      <c r="AO361" s="12">
        <f t="shared" si="130"/>
        <v>0.19500000000000001</v>
      </c>
      <c r="AP361" s="862">
        <f t="shared" si="131"/>
        <v>0.39</v>
      </c>
      <c r="AQ361" s="12">
        <f t="shared" si="132"/>
        <v>0</v>
      </c>
      <c r="AR361" s="12">
        <f t="shared" si="133"/>
        <v>0</v>
      </c>
      <c r="AS361" s="12">
        <f t="shared" si="134"/>
        <v>0</v>
      </c>
      <c r="AT361" s="12">
        <f t="shared" si="135"/>
        <v>0</v>
      </c>
      <c r="AU361" s="12">
        <f t="shared" si="136"/>
        <v>0</v>
      </c>
      <c r="AV361" s="12">
        <f t="shared" si="137"/>
        <v>0</v>
      </c>
      <c r="AW361" s="12">
        <f t="shared" si="138"/>
        <v>0</v>
      </c>
      <c r="AX361" s="12">
        <f t="shared" si="139"/>
        <v>0</v>
      </c>
      <c r="AY361" s="12">
        <f t="shared" si="140"/>
        <v>0</v>
      </c>
      <c r="AZ361" s="12">
        <f t="shared" si="141"/>
        <v>0.39</v>
      </c>
      <c r="BA361" s="12">
        <f t="shared" si="142"/>
        <v>0</v>
      </c>
      <c r="BB361" s="12">
        <f t="shared" si="143"/>
        <v>0</v>
      </c>
      <c r="BC361" s="863">
        <f t="shared" si="144"/>
        <v>0.39</v>
      </c>
    </row>
    <row r="362" spans="24:55">
      <c r="X362" s="12" t="s">
        <v>1018</v>
      </c>
      <c r="Y362" s="12" t="s">
        <v>1004</v>
      </c>
      <c r="Z362" s="12">
        <v>130</v>
      </c>
      <c r="AA362" s="12">
        <v>123</v>
      </c>
      <c r="AE362" s="12">
        <v>1</v>
      </c>
      <c r="AN362" s="12">
        <v>1</v>
      </c>
      <c r="AO362" s="12">
        <f t="shared" si="130"/>
        <v>-7.0000000000000001E-3</v>
      </c>
      <c r="AP362" s="862">
        <f t="shared" si="131"/>
        <v>-7.0000000000000001E-3</v>
      </c>
      <c r="AQ362" s="12">
        <f t="shared" si="132"/>
        <v>0</v>
      </c>
      <c r="AR362" s="12">
        <f t="shared" si="133"/>
        <v>0</v>
      </c>
      <c r="AS362" s="12">
        <f t="shared" si="134"/>
        <v>0</v>
      </c>
      <c r="AT362" s="12">
        <f t="shared" si="135"/>
        <v>-7.0000000000000001E-3</v>
      </c>
      <c r="AU362" s="12">
        <f t="shared" si="136"/>
        <v>0</v>
      </c>
      <c r="AV362" s="12">
        <f t="shared" si="137"/>
        <v>0</v>
      </c>
      <c r="AW362" s="12">
        <f t="shared" si="138"/>
        <v>0</v>
      </c>
      <c r="AX362" s="12">
        <f t="shared" si="139"/>
        <v>0</v>
      </c>
      <c r="AY362" s="12">
        <f t="shared" si="140"/>
        <v>0</v>
      </c>
      <c r="AZ362" s="12">
        <f t="shared" si="141"/>
        <v>0</v>
      </c>
      <c r="BA362" s="12">
        <f t="shared" si="142"/>
        <v>0</v>
      </c>
      <c r="BB362" s="12">
        <f t="shared" si="143"/>
        <v>0</v>
      </c>
      <c r="BC362" s="863">
        <f t="shared" si="144"/>
        <v>-7.0000000000000001E-3</v>
      </c>
    </row>
    <row r="363" spans="24:55">
      <c r="X363" s="12" t="s">
        <v>1018</v>
      </c>
      <c r="Y363" s="12" t="s">
        <v>1005</v>
      </c>
      <c r="Z363" s="12">
        <v>130</v>
      </c>
      <c r="AA363" s="12">
        <v>190</v>
      </c>
      <c r="AE363" s="12">
        <v>1</v>
      </c>
      <c r="AF363" s="12">
        <v>1</v>
      </c>
      <c r="AN363" s="12">
        <v>2</v>
      </c>
      <c r="AO363" s="12">
        <f t="shared" si="130"/>
        <v>0.06</v>
      </c>
      <c r="AP363" s="862">
        <f t="shared" si="131"/>
        <v>0.12</v>
      </c>
      <c r="AQ363" s="12">
        <f t="shared" si="132"/>
        <v>0</v>
      </c>
      <c r="AR363" s="12">
        <f t="shared" si="133"/>
        <v>0</v>
      </c>
      <c r="AS363" s="12">
        <f t="shared" si="134"/>
        <v>0</v>
      </c>
      <c r="AT363" s="12">
        <f t="shared" si="135"/>
        <v>0.06</v>
      </c>
      <c r="AU363" s="12">
        <f t="shared" si="136"/>
        <v>0.06</v>
      </c>
      <c r="AV363" s="12">
        <f t="shared" si="137"/>
        <v>0</v>
      </c>
      <c r="AW363" s="12">
        <f t="shared" si="138"/>
        <v>0</v>
      </c>
      <c r="AX363" s="12">
        <f t="shared" si="139"/>
        <v>0</v>
      </c>
      <c r="AY363" s="12">
        <f t="shared" si="140"/>
        <v>0</v>
      </c>
      <c r="AZ363" s="12">
        <f t="shared" si="141"/>
        <v>0</v>
      </c>
      <c r="BA363" s="12">
        <f t="shared" si="142"/>
        <v>0</v>
      </c>
      <c r="BB363" s="12">
        <f t="shared" si="143"/>
        <v>0</v>
      </c>
      <c r="BC363" s="863">
        <f t="shared" si="144"/>
        <v>0.12</v>
      </c>
    </row>
    <row r="364" spans="24:55">
      <c r="X364" s="12" t="s">
        <v>1018</v>
      </c>
      <c r="Y364" s="12" t="s">
        <v>1006</v>
      </c>
      <c r="Z364" s="12">
        <v>130</v>
      </c>
      <c r="AA364" s="12">
        <v>255</v>
      </c>
      <c r="AB364" s="12">
        <v>1</v>
      </c>
      <c r="AC364" s="12">
        <v>1</v>
      </c>
      <c r="AD364" s="12">
        <v>6</v>
      </c>
      <c r="AE364" s="12">
        <v>2</v>
      </c>
      <c r="AF364" s="12">
        <v>1</v>
      </c>
      <c r="AN364" s="12">
        <v>11</v>
      </c>
      <c r="AO364" s="12">
        <f t="shared" si="130"/>
        <v>0.125</v>
      </c>
      <c r="AP364" s="862">
        <f t="shared" si="131"/>
        <v>1.375</v>
      </c>
      <c r="AQ364" s="12">
        <f t="shared" si="132"/>
        <v>0.125</v>
      </c>
      <c r="AR364" s="12">
        <f t="shared" si="133"/>
        <v>0.125</v>
      </c>
      <c r="AS364" s="12">
        <f t="shared" si="134"/>
        <v>0.75</v>
      </c>
      <c r="AT364" s="12">
        <f t="shared" si="135"/>
        <v>0.25</v>
      </c>
      <c r="AU364" s="12">
        <f t="shared" si="136"/>
        <v>0.125</v>
      </c>
      <c r="AV364" s="12">
        <f t="shared" si="137"/>
        <v>0</v>
      </c>
      <c r="AW364" s="12">
        <f t="shared" si="138"/>
        <v>0</v>
      </c>
      <c r="AX364" s="12">
        <f t="shared" si="139"/>
        <v>0</v>
      </c>
      <c r="AY364" s="12">
        <f t="shared" si="140"/>
        <v>0</v>
      </c>
      <c r="AZ364" s="12">
        <f t="shared" si="141"/>
        <v>0</v>
      </c>
      <c r="BA364" s="12">
        <f t="shared" si="142"/>
        <v>0</v>
      </c>
      <c r="BB364" s="12">
        <f t="shared" si="143"/>
        <v>0</v>
      </c>
      <c r="BC364" s="863">
        <f t="shared" si="144"/>
        <v>1.375</v>
      </c>
    </row>
    <row r="365" spans="24:55">
      <c r="X365" s="12" t="s">
        <v>1018</v>
      </c>
      <c r="Y365" s="12" t="s">
        <v>1007</v>
      </c>
      <c r="Z365" s="12">
        <v>130</v>
      </c>
      <c r="AA365" s="12">
        <v>320</v>
      </c>
      <c r="AB365" s="12">
        <v>3</v>
      </c>
      <c r="AD365" s="12">
        <v>1</v>
      </c>
      <c r="AE365" s="12">
        <v>4</v>
      </c>
      <c r="AF365" s="12">
        <v>2</v>
      </c>
      <c r="AG365" s="12">
        <v>1</v>
      </c>
      <c r="AH365" s="12">
        <v>2</v>
      </c>
      <c r="AK365" s="12">
        <v>3</v>
      </c>
      <c r="AL365" s="12">
        <v>2</v>
      </c>
      <c r="AN365" s="12">
        <v>18</v>
      </c>
      <c r="AO365" s="12">
        <f t="shared" si="130"/>
        <v>0.19</v>
      </c>
      <c r="AP365" s="862">
        <f t="shared" si="131"/>
        <v>3.42</v>
      </c>
      <c r="AQ365" s="12">
        <f t="shared" si="132"/>
        <v>0.57000000000000006</v>
      </c>
      <c r="AR365" s="12">
        <f t="shared" si="133"/>
        <v>0</v>
      </c>
      <c r="AS365" s="12">
        <f t="shared" si="134"/>
        <v>0.19</v>
      </c>
      <c r="AT365" s="12">
        <f t="shared" si="135"/>
        <v>0.76</v>
      </c>
      <c r="AU365" s="12">
        <f t="shared" si="136"/>
        <v>0.38</v>
      </c>
      <c r="AV365" s="12">
        <f t="shared" si="137"/>
        <v>0.19</v>
      </c>
      <c r="AW365" s="12">
        <f t="shared" si="138"/>
        <v>0.38</v>
      </c>
      <c r="AX365" s="12">
        <f t="shared" si="139"/>
        <v>0</v>
      </c>
      <c r="AY365" s="12">
        <f t="shared" si="140"/>
        <v>0</v>
      </c>
      <c r="AZ365" s="12">
        <f t="shared" si="141"/>
        <v>0.57000000000000006</v>
      </c>
      <c r="BA365" s="12">
        <f t="shared" si="142"/>
        <v>0.38</v>
      </c>
      <c r="BB365" s="12">
        <f t="shared" si="143"/>
        <v>0</v>
      </c>
      <c r="BC365" s="863">
        <f t="shared" si="144"/>
        <v>3.42</v>
      </c>
    </row>
    <row r="366" spans="24:55">
      <c r="X366" s="12" t="s">
        <v>1018</v>
      </c>
      <c r="Y366" s="12" t="s">
        <v>1009</v>
      </c>
      <c r="Z366" s="12">
        <v>130</v>
      </c>
      <c r="AA366" s="12">
        <v>490</v>
      </c>
      <c r="AF366" s="12">
        <v>1</v>
      </c>
      <c r="AN366" s="12">
        <v>1</v>
      </c>
      <c r="AO366" s="12">
        <f t="shared" si="130"/>
        <v>0.36</v>
      </c>
      <c r="AP366" s="862">
        <f t="shared" si="131"/>
        <v>0.36</v>
      </c>
      <c r="AQ366" s="12">
        <f t="shared" si="132"/>
        <v>0</v>
      </c>
      <c r="AR366" s="12">
        <f t="shared" si="133"/>
        <v>0</v>
      </c>
      <c r="AS366" s="12">
        <f t="shared" si="134"/>
        <v>0</v>
      </c>
      <c r="AT366" s="12">
        <f t="shared" si="135"/>
        <v>0</v>
      </c>
      <c r="AU366" s="12">
        <f t="shared" si="136"/>
        <v>0.36</v>
      </c>
      <c r="AV366" s="12">
        <f t="shared" si="137"/>
        <v>0</v>
      </c>
      <c r="AW366" s="12">
        <f t="shared" si="138"/>
        <v>0</v>
      </c>
      <c r="AX366" s="12">
        <f t="shared" si="139"/>
        <v>0</v>
      </c>
      <c r="AY366" s="12">
        <f t="shared" si="140"/>
        <v>0</v>
      </c>
      <c r="AZ366" s="12">
        <f t="shared" si="141"/>
        <v>0</v>
      </c>
      <c r="BA366" s="12">
        <f t="shared" si="142"/>
        <v>0</v>
      </c>
      <c r="BB366" s="12">
        <f t="shared" si="143"/>
        <v>0</v>
      </c>
      <c r="BC366" s="863">
        <f t="shared" si="144"/>
        <v>0.36</v>
      </c>
    </row>
    <row r="367" spans="24:55">
      <c r="X367" s="12" t="s">
        <v>1018</v>
      </c>
      <c r="Y367" s="12" t="s">
        <v>1010</v>
      </c>
      <c r="Z367" s="12">
        <v>130</v>
      </c>
      <c r="AA367" s="12">
        <v>90</v>
      </c>
      <c r="AE367" s="12">
        <v>1</v>
      </c>
      <c r="AN367" s="12">
        <v>1</v>
      </c>
      <c r="AO367" s="12">
        <f t="shared" si="130"/>
        <v>-0.04</v>
      </c>
      <c r="AP367" s="862">
        <f t="shared" si="131"/>
        <v>-0.04</v>
      </c>
      <c r="AQ367" s="12">
        <f t="shared" si="132"/>
        <v>0</v>
      </c>
      <c r="AR367" s="12">
        <f t="shared" si="133"/>
        <v>0</v>
      </c>
      <c r="AS367" s="12">
        <f t="shared" si="134"/>
        <v>0</v>
      </c>
      <c r="AT367" s="12">
        <f t="shared" si="135"/>
        <v>-0.04</v>
      </c>
      <c r="AU367" s="12">
        <f t="shared" si="136"/>
        <v>0</v>
      </c>
      <c r="AV367" s="12">
        <f t="shared" si="137"/>
        <v>0</v>
      </c>
      <c r="AW367" s="12">
        <f t="shared" si="138"/>
        <v>0</v>
      </c>
      <c r="AX367" s="12">
        <f t="shared" si="139"/>
        <v>0</v>
      </c>
      <c r="AY367" s="12">
        <f t="shared" si="140"/>
        <v>0</v>
      </c>
      <c r="AZ367" s="12">
        <f t="shared" si="141"/>
        <v>0</v>
      </c>
      <c r="BA367" s="12">
        <f t="shared" si="142"/>
        <v>0</v>
      </c>
      <c r="BB367" s="12">
        <f t="shared" si="143"/>
        <v>0</v>
      </c>
      <c r="BC367" s="863">
        <f t="shared" si="144"/>
        <v>-0.04</v>
      </c>
    </row>
    <row r="368" spans="24:55">
      <c r="X368" s="12" t="s">
        <v>1018</v>
      </c>
      <c r="Y368" s="12" t="s">
        <v>1011</v>
      </c>
      <c r="Z368" s="12">
        <v>130</v>
      </c>
      <c r="AA368" s="12">
        <v>190.5</v>
      </c>
      <c r="AE368" s="12">
        <v>3</v>
      </c>
      <c r="AM368" s="12">
        <v>7</v>
      </c>
      <c r="AN368" s="12">
        <v>10</v>
      </c>
      <c r="AO368" s="12">
        <f t="shared" si="130"/>
        <v>6.0499999999999998E-2</v>
      </c>
      <c r="AP368" s="862">
        <f t="shared" si="131"/>
        <v>0.60499999999999998</v>
      </c>
      <c r="AQ368" s="12">
        <f t="shared" si="132"/>
        <v>0</v>
      </c>
      <c r="AR368" s="12">
        <f t="shared" si="133"/>
        <v>0</v>
      </c>
      <c r="AS368" s="12">
        <f t="shared" si="134"/>
        <v>0</v>
      </c>
      <c r="AT368" s="12">
        <f t="shared" si="135"/>
        <v>0.18149999999999999</v>
      </c>
      <c r="AU368" s="12">
        <f t="shared" si="136"/>
        <v>0</v>
      </c>
      <c r="AV368" s="12">
        <f t="shared" si="137"/>
        <v>0</v>
      </c>
      <c r="AW368" s="12">
        <f t="shared" si="138"/>
        <v>0</v>
      </c>
      <c r="AX368" s="12">
        <f t="shared" si="139"/>
        <v>0</v>
      </c>
      <c r="AY368" s="12">
        <f t="shared" si="140"/>
        <v>0</v>
      </c>
      <c r="AZ368" s="12">
        <f t="shared" si="141"/>
        <v>0</v>
      </c>
      <c r="BA368" s="12">
        <f t="shared" si="142"/>
        <v>0</v>
      </c>
      <c r="BB368" s="12">
        <f t="shared" si="143"/>
        <v>0.42349999999999999</v>
      </c>
      <c r="BC368" s="863">
        <f t="shared" si="144"/>
        <v>0.60499999999999998</v>
      </c>
    </row>
    <row r="369" spans="24:55">
      <c r="X369" s="12" t="s">
        <v>1019</v>
      </c>
      <c r="Y369" s="12" t="s">
        <v>1006</v>
      </c>
      <c r="Z369" s="12">
        <v>140</v>
      </c>
      <c r="AA369" s="12">
        <v>255</v>
      </c>
      <c r="AB369" s="12">
        <v>1</v>
      </c>
      <c r="AN369" s="12">
        <v>1</v>
      </c>
      <c r="AO369" s="12">
        <f t="shared" si="130"/>
        <v>0.115</v>
      </c>
      <c r="AP369" s="862">
        <f t="shared" si="131"/>
        <v>0.115</v>
      </c>
      <c r="AQ369" s="12">
        <f t="shared" si="132"/>
        <v>0.115</v>
      </c>
      <c r="AR369" s="12">
        <f t="shared" si="133"/>
        <v>0</v>
      </c>
      <c r="AS369" s="12">
        <f t="shared" si="134"/>
        <v>0</v>
      </c>
      <c r="AT369" s="12">
        <f t="shared" si="135"/>
        <v>0</v>
      </c>
      <c r="AU369" s="12">
        <f t="shared" si="136"/>
        <v>0</v>
      </c>
      <c r="AV369" s="12">
        <f t="shared" si="137"/>
        <v>0</v>
      </c>
      <c r="AW369" s="12">
        <f t="shared" si="138"/>
        <v>0</v>
      </c>
      <c r="AX369" s="12">
        <f t="shared" si="139"/>
        <v>0</v>
      </c>
      <c r="AY369" s="12">
        <f t="shared" si="140"/>
        <v>0</v>
      </c>
      <c r="AZ369" s="12">
        <f t="shared" si="141"/>
        <v>0</v>
      </c>
      <c r="BA369" s="12">
        <f t="shared" si="142"/>
        <v>0</v>
      </c>
      <c r="BB369" s="12">
        <f t="shared" si="143"/>
        <v>0</v>
      </c>
      <c r="BC369" s="863">
        <f t="shared" si="144"/>
        <v>0.115</v>
      </c>
    </row>
    <row r="370" spans="24:55">
      <c r="X370" s="12" t="s">
        <v>1019</v>
      </c>
      <c r="Y370" s="12" t="s">
        <v>1011</v>
      </c>
      <c r="Z370" s="12">
        <v>140</v>
      </c>
      <c r="AA370" s="12">
        <v>190.5</v>
      </c>
      <c r="AH370" s="12">
        <v>1</v>
      </c>
      <c r="AN370" s="12">
        <v>1</v>
      </c>
      <c r="AO370" s="12">
        <f t="shared" si="130"/>
        <v>5.0500000000000003E-2</v>
      </c>
      <c r="AP370" s="862">
        <f t="shared" si="131"/>
        <v>5.0500000000000003E-2</v>
      </c>
      <c r="AQ370" s="12">
        <f t="shared" si="132"/>
        <v>0</v>
      </c>
      <c r="AR370" s="12">
        <f t="shared" si="133"/>
        <v>0</v>
      </c>
      <c r="AS370" s="12">
        <f t="shared" si="134"/>
        <v>0</v>
      </c>
      <c r="AT370" s="12">
        <f t="shared" si="135"/>
        <v>0</v>
      </c>
      <c r="AU370" s="12">
        <f t="shared" si="136"/>
        <v>0</v>
      </c>
      <c r="AV370" s="12">
        <f t="shared" si="137"/>
        <v>0</v>
      </c>
      <c r="AW370" s="12">
        <f t="shared" si="138"/>
        <v>5.0500000000000003E-2</v>
      </c>
      <c r="AX370" s="12">
        <f t="shared" si="139"/>
        <v>0</v>
      </c>
      <c r="AY370" s="12">
        <f t="shared" si="140"/>
        <v>0</v>
      </c>
      <c r="AZ370" s="12">
        <f t="shared" si="141"/>
        <v>0</v>
      </c>
      <c r="BA370" s="12">
        <f t="shared" si="142"/>
        <v>0</v>
      </c>
      <c r="BB370" s="12">
        <f t="shared" si="143"/>
        <v>0</v>
      </c>
      <c r="BC370" s="863">
        <f t="shared" si="144"/>
        <v>5.0500000000000003E-2</v>
      </c>
    </row>
    <row r="371" spans="24:55">
      <c r="X371" s="12" t="s">
        <v>1020</v>
      </c>
      <c r="Y371" s="12" t="s">
        <v>1006</v>
      </c>
      <c r="Z371" s="12">
        <v>150</v>
      </c>
      <c r="AA371" s="12">
        <v>255</v>
      </c>
      <c r="AB371" s="12">
        <v>1</v>
      </c>
      <c r="AC371" s="12">
        <v>1</v>
      </c>
      <c r="AD371" s="12">
        <v>2</v>
      </c>
      <c r="AE371" s="12">
        <v>1</v>
      </c>
      <c r="AG371" s="12">
        <v>6</v>
      </c>
      <c r="AN371" s="12">
        <v>11</v>
      </c>
      <c r="AO371" s="12">
        <f t="shared" si="130"/>
        <v>0.105</v>
      </c>
      <c r="AP371" s="862">
        <f t="shared" si="131"/>
        <v>1.155</v>
      </c>
      <c r="AQ371" s="12">
        <f t="shared" si="132"/>
        <v>0.105</v>
      </c>
      <c r="AR371" s="12">
        <f t="shared" si="133"/>
        <v>0.105</v>
      </c>
      <c r="AS371" s="12">
        <f t="shared" si="134"/>
        <v>0.21</v>
      </c>
      <c r="AT371" s="12">
        <f t="shared" si="135"/>
        <v>0.105</v>
      </c>
      <c r="AU371" s="12">
        <f t="shared" si="136"/>
        <v>0</v>
      </c>
      <c r="AV371" s="12">
        <f t="shared" si="137"/>
        <v>0.63</v>
      </c>
      <c r="AW371" s="12">
        <f t="shared" si="138"/>
        <v>0</v>
      </c>
      <c r="AX371" s="12">
        <f t="shared" si="139"/>
        <v>0</v>
      </c>
      <c r="AY371" s="12">
        <f t="shared" si="140"/>
        <v>0</v>
      </c>
      <c r="AZ371" s="12">
        <f t="shared" si="141"/>
        <v>0</v>
      </c>
      <c r="BA371" s="12">
        <f t="shared" si="142"/>
        <v>0</v>
      </c>
      <c r="BB371" s="12">
        <f t="shared" si="143"/>
        <v>0</v>
      </c>
      <c r="BC371" s="863">
        <f t="shared" si="144"/>
        <v>1.155</v>
      </c>
    </row>
    <row r="372" spans="24:55">
      <c r="X372" s="12" t="s">
        <v>1020</v>
      </c>
      <c r="Y372" s="12" t="s">
        <v>1007</v>
      </c>
      <c r="Z372" s="12">
        <v>150</v>
      </c>
      <c r="AA372" s="12">
        <v>320</v>
      </c>
      <c r="AB372" s="12">
        <v>3</v>
      </c>
      <c r="AD372" s="12">
        <v>3</v>
      </c>
      <c r="AE372" s="12">
        <v>3</v>
      </c>
      <c r="AF372" s="12">
        <v>1</v>
      </c>
      <c r="AG372" s="12">
        <v>2</v>
      </c>
      <c r="AH372" s="12">
        <v>1</v>
      </c>
      <c r="AI372" s="12">
        <v>1</v>
      </c>
      <c r="AK372" s="12">
        <v>16</v>
      </c>
      <c r="AM372" s="12">
        <v>1</v>
      </c>
      <c r="AN372" s="12">
        <v>31</v>
      </c>
      <c r="AO372" s="12">
        <f t="shared" si="130"/>
        <v>0.17</v>
      </c>
      <c r="AP372" s="862">
        <f t="shared" si="131"/>
        <v>5.2700000000000005</v>
      </c>
      <c r="AQ372" s="12">
        <f t="shared" si="132"/>
        <v>0.51</v>
      </c>
      <c r="AR372" s="12">
        <f t="shared" si="133"/>
        <v>0</v>
      </c>
      <c r="AS372" s="12">
        <f t="shared" si="134"/>
        <v>0.51</v>
      </c>
      <c r="AT372" s="12">
        <f t="shared" si="135"/>
        <v>0.51</v>
      </c>
      <c r="AU372" s="12">
        <f t="shared" si="136"/>
        <v>0.17</v>
      </c>
      <c r="AV372" s="12">
        <f t="shared" si="137"/>
        <v>0.34</v>
      </c>
      <c r="AW372" s="12">
        <f t="shared" si="138"/>
        <v>0.17</v>
      </c>
      <c r="AX372" s="12">
        <f t="shared" si="139"/>
        <v>0.17</v>
      </c>
      <c r="AY372" s="12">
        <f t="shared" si="140"/>
        <v>0</v>
      </c>
      <c r="AZ372" s="12">
        <f t="shared" si="141"/>
        <v>2.72</v>
      </c>
      <c r="BA372" s="12">
        <f t="shared" si="142"/>
        <v>0</v>
      </c>
      <c r="BB372" s="12">
        <f t="shared" si="143"/>
        <v>0.17</v>
      </c>
      <c r="BC372" s="863">
        <f t="shared" si="144"/>
        <v>5.27</v>
      </c>
    </row>
    <row r="373" spans="24:55">
      <c r="X373" s="12" t="s">
        <v>1020</v>
      </c>
      <c r="Y373" s="12" t="s">
        <v>1009</v>
      </c>
      <c r="Z373" s="12">
        <v>150</v>
      </c>
      <c r="AA373" s="12">
        <v>490</v>
      </c>
      <c r="AH373" s="12">
        <v>1</v>
      </c>
      <c r="AN373" s="12">
        <v>1</v>
      </c>
      <c r="AO373" s="12">
        <f t="shared" si="130"/>
        <v>0.34</v>
      </c>
      <c r="AP373" s="862">
        <f t="shared" si="131"/>
        <v>0.34</v>
      </c>
      <c r="AQ373" s="12">
        <f t="shared" si="132"/>
        <v>0</v>
      </c>
      <c r="AR373" s="12">
        <f t="shared" si="133"/>
        <v>0</v>
      </c>
      <c r="AS373" s="12">
        <f t="shared" si="134"/>
        <v>0</v>
      </c>
      <c r="AT373" s="12">
        <f t="shared" si="135"/>
        <v>0</v>
      </c>
      <c r="AU373" s="12">
        <f t="shared" si="136"/>
        <v>0</v>
      </c>
      <c r="AV373" s="12">
        <f t="shared" si="137"/>
        <v>0</v>
      </c>
      <c r="AW373" s="12">
        <f t="shared" si="138"/>
        <v>0.34</v>
      </c>
      <c r="AX373" s="12">
        <f t="shared" si="139"/>
        <v>0</v>
      </c>
      <c r="AY373" s="12">
        <f t="shared" si="140"/>
        <v>0</v>
      </c>
      <c r="AZ373" s="12">
        <f t="shared" si="141"/>
        <v>0</v>
      </c>
      <c r="BA373" s="12">
        <f t="shared" si="142"/>
        <v>0</v>
      </c>
      <c r="BB373" s="12">
        <f t="shared" si="143"/>
        <v>0</v>
      </c>
      <c r="BC373" s="863">
        <f t="shared" si="144"/>
        <v>0.34</v>
      </c>
    </row>
    <row r="374" spans="24:55">
      <c r="X374" s="12" t="s">
        <v>1020</v>
      </c>
      <c r="Y374" s="12" t="s">
        <v>1055</v>
      </c>
      <c r="Z374" s="12">
        <v>150</v>
      </c>
      <c r="AA374" s="12">
        <v>65</v>
      </c>
      <c r="AF374" s="12">
        <v>1</v>
      </c>
      <c r="AN374" s="12">
        <v>1</v>
      </c>
      <c r="AO374" s="12">
        <f t="shared" si="130"/>
        <v>-8.5000000000000006E-2</v>
      </c>
      <c r="AP374" s="862">
        <f t="shared" si="131"/>
        <v>-8.5000000000000006E-2</v>
      </c>
      <c r="AQ374" s="12">
        <f t="shared" si="132"/>
        <v>0</v>
      </c>
      <c r="AR374" s="12">
        <f t="shared" si="133"/>
        <v>0</v>
      </c>
      <c r="AS374" s="12">
        <f t="shared" si="134"/>
        <v>0</v>
      </c>
      <c r="AT374" s="12">
        <f t="shared" si="135"/>
        <v>0</v>
      </c>
      <c r="AU374" s="12">
        <f t="shared" si="136"/>
        <v>-8.5000000000000006E-2</v>
      </c>
      <c r="AV374" s="12">
        <f t="shared" si="137"/>
        <v>0</v>
      </c>
      <c r="AW374" s="12">
        <f t="shared" si="138"/>
        <v>0</v>
      </c>
      <c r="AX374" s="12">
        <f t="shared" si="139"/>
        <v>0</v>
      </c>
      <c r="AY374" s="12">
        <f t="shared" si="140"/>
        <v>0</v>
      </c>
      <c r="AZ374" s="12">
        <f t="shared" si="141"/>
        <v>0</v>
      </c>
      <c r="BA374" s="12">
        <f t="shared" si="142"/>
        <v>0</v>
      </c>
      <c r="BB374" s="12">
        <f t="shared" si="143"/>
        <v>0</v>
      </c>
      <c r="BC374" s="863">
        <f t="shared" si="144"/>
        <v>-8.5000000000000006E-2</v>
      </c>
    </row>
    <row r="375" spans="24:55">
      <c r="X375" s="12" t="s">
        <v>1020</v>
      </c>
      <c r="Y375" s="12" t="s">
        <v>1069</v>
      </c>
      <c r="Z375" s="12">
        <v>150</v>
      </c>
      <c r="AA375" s="12">
        <v>67</v>
      </c>
      <c r="AH375" s="12">
        <v>1</v>
      </c>
      <c r="AN375" s="12">
        <v>1</v>
      </c>
      <c r="AO375" s="12">
        <f t="shared" si="130"/>
        <v>-8.3000000000000004E-2</v>
      </c>
      <c r="AP375" s="862">
        <f t="shared" si="131"/>
        <v>-8.3000000000000004E-2</v>
      </c>
      <c r="AQ375" s="12">
        <f t="shared" si="132"/>
        <v>0</v>
      </c>
      <c r="AR375" s="12">
        <f t="shared" si="133"/>
        <v>0</v>
      </c>
      <c r="AS375" s="12">
        <f t="shared" si="134"/>
        <v>0</v>
      </c>
      <c r="AT375" s="12">
        <f t="shared" si="135"/>
        <v>0</v>
      </c>
      <c r="AU375" s="12">
        <f t="shared" si="136"/>
        <v>0</v>
      </c>
      <c r="AV375" s="12">
        <f t="shared" si="137"/>
        <v>0</v>
      </c>
      <c r="AW375" s="12">
        <f t="shared" si="138"/>
        <v>-8.3000000000000004E-2</v>
      </c>
      <c r="AX375" s="12">
        <f t="shared" si="139"/>
        <v>0</v>
      </c>
      <c r="AY375" s="12">
        <f t="shared" si="140"/>
        <v>0</v>
      </c>
      <c r="AZ375" s="12">
        <f t="shared" si="141"/>
        <v>0</v>
      </c>
      <c r="BA375" s="12">
        <f t="shared" si="142"/>
        <v>0</v>
      </c>
      <c r="BB375" s="12">
        <f t="shared" si="143"/>
        <v>0</v>
      </c>
      <c r="BC375" s="863">
        <f t="shared" si="144"/>
        <v>-8.3000000000000004E-2</v>
      </c>
    </row>
    <row r="376" spans="24:55">
      <c r="X376" s="12" t="s">
        <v>1021</v>
      </c>
      <c r="Y376" s="12" t="s">
        <v>1004</v>
      </c>
      <c r="Z376" s="12">
        <v>170</v>
      </c>
      <c r="AA376" s="12">
        <v>123</v>
      </c>
      <c r="AE376" s="12">
        <v>1</v>
      </c>
      <c r="AH376" s="12">
        <v>1</v>
      </c>
      <c r="AN376" s="12">
        <v>2</v>
      </c>
      <c r="AO376" s="12">
        <f t="shared" si="130"/>
        <v>-4.7E-2</v>
      </c>
      <c r="AP376" s="862">
        <f t="shared" si="131"/>
        <v>-9.4E-2</v>
      </c>
      <c r="AQ376" s="12">
        <f t="shared" si="132"/>
        <v>0</v>
      </c>
      <c r="AR376" s="12">
        <f t="shared" si="133"/>
        <v>0</v>
      </c>
      <c r="AS376" s="12">
        <f t="shared" si="134"/>
        <v>0</v>
      </c>
      <c r="AT376" s="12">
        <f t="shared" si="135"/>
        <v>-4.7E-2</v>
      </c>
      <c r="AU376" s="12">
        <f t="shared" si="136"/>
        <v>0</v>
      </c>
      <c r="AV376" s="12">
        <f t="shared" si="137"/>
        <v>0</v>
      </c>
      <c r="AW376" s="12">
        <f t="shared" si="138"/>
        <v>-4.7E-2</v>
      </c>
      <c r="AX376" s="12">
        <f t="shared" si="139"/>
        <v>0</v>
      </c>
      <c r="AY376" s="12">
        <f t="shared" si="140"/>
        <v>0</v>
      </c>
      <c r="AZ376" s="12">
        <f t="shared" si="141"/>
        <v>0</v>
      </c>
      <c r="BA376" s="12">
        <f t="shared" si="142"/>
        <v>0</v>
      </c>
      <c r="BB376" s="12">
        <f t="shared" si="143"/>
        <v>0</v>
      </c>
      <c r="BC376" s="863">
        <f t="shared" si="144"/>
        <v>-9.4E-2</v>
      </c>
    </row>
    <row r="377" spans="24:55">
      <c r="X377" s="12" t="s">
        <v>1021</v>
      </c>
      <c r="Y377" s="12" t="s">
        <v>1005</v>
      </c>
      <c r="Z377" s="12">
        <v>170</v>
      </c>
      <c r="AA377" s="12">
        <v>190</v>
      </c>
      <c r="AB377" s="12">
        <v>1</v>
      </c>
      <c r="AK377" s="12">
        <v>1</v>
      </c>
      <c r="AN377" s="12">
        <v>2</v>
      </c>
      <c r="AO377" s="12">
        <f t="shared" si="130"/>
        <v>0.02</v>
      </c>
      <c r="AP377" s="862">
        <f t="shared" si="131"/>
        <v>0.04</v>
      </c>
      <c r="AQ377" s="12">
        <f t="shared" si="132"/>
        <v>0.02</v>
      </c>
      <c r="AR377" s="12">
        <f t="shared" si="133"/>
        <v>0</v>
      </c>
      <c r="AS377" s="12">
        <f t="shared" si="134"/>
        <v>0</v>
      </c>
      <c r="AT377" s="12">
        <f t="shared" si="135"/>
        <v>0</v>
      </c>
      <c r="AU377" s="12">
        <f t="shared" si="136"/>
        <v>0</v>
      </c>
      <c r="AV377" s="12">
        <f t="shared" si="137"/>
        <v>0</v>
      </c>
      <c r="AW377" s="12">
        <f t="shared" si="138"/>
        <v>0</v>
      </c>
      <c r="AX377" s="12">
        <f t="shared" si="139"/>
        <v>0</v>
      </c>
      <c r="AY377" s="12">
        <f t="shared" si="140"/>
        <v>0</v>
      </c>
      <c r="AZ377" s="12">
        <f t="shared" si="141"/>
        <v>0.02</v>
      </c>
      <c r="BA377" s="12">
        <f t="shared" si="142"/>
        <v>0</v>
      </c>
      <c r="BB377" s="12">
        <f t="shared" si="143"/>
        <v>0</v>
      </c>
      <c r="BC377" s="863">
        <f t="shared" si="144"/>
        <v>0.04</v>
      </c>
    </row>
    <row r="378" spans="24:55">
      <c r="X378" s="12" t="s">
        <v>1021</v>
      </c>
      <c r="Y378" s="12" t="s">
        <v>1006</v>
      </c>
      <c r="Z378" s="12">
        <v>170</v>
      </c>
      <c r="AA378" s="12">
        <v>255</v>
      </c>
      <c r="AB378" s="12">
        <v>2</v>
      </c>
      <c r="AC378" s="12">
        <v>2</v>
      </c>
      <c r="AD378" s="12">
        <v>3</v>
      </c>
      <c r="AE378" s="12">
        <v>2</v>
      </c>
      <c r="AG378" s="12">
        <v>11</v>
      </c>
      <c r="AJ378" s="12">
        <v>4</v>
      </c>
      <c r="AN378" s="12">
        <v>24</v>
      </c>
      <c r="AO378" s="12">
        <f t="shared" si="130"/>
        <v>8.5000000000000006E-2</v>
      </c>
      <c r="AP378" s="862">
        <f t="shared" si="131"/>
        <v>2.04</v>
      </c>
      <c r="AQ378" s="12">
        <f t="shared" si="132"/>
        <v>0.17</v>
      </c>
      <c r="AR378" s="12">
        <f t="shared" si="133"/>
        <v>0.17</v>
      </c>
      <c r="AS378" s="12">
        <f t="shared" si="134"/>
        <v>0.255</v>
      </c>
      <c r="AT378" s="12">
        <f t="shared" si="135"/>
        <v>0.17</v>
      </c>
      <c r="AU378" s="12">
        <f t="shared" si="136"/>
        <v>0</v>
      </c>
      <c r="AV378" s="12">
        <f t="shared" si="137"/>
        <v>0.93500000000000005</v>
      </c>
      <c r="AW378" s="12">
        <f t="shared" si="138"/>
        <v>0</v>
      </c>
      <c r="AX378" s="12">
        <f t="shared" si="139"/>
        <v>0</v>
      </c>
      <c r="AY378" s="12">
        <f t="shared" si="140"/>
        <v>0.34</v>
      </c>
      <c r="AZ378" s="12">
        <f t="shared" si="141"/>
        <v>0</v>
      </c>
      <c r="BA378" s="12">
        <f t="shared" si="142"/>
        <v>0</v>
      </c>
      <c r="BB378" s="12">
        <f t="shared" si="143"/>
        <v>0</v>
      </c>
      <c r="BC378" s="863">
        <f t="shared" si="144"/>
        <v>2.04</v>
      </c>
    </row>
    <row r="379" spans="24:55">
      <c r="X379" s="12" t="s">
        <v>1021</v>
      </c>
      <c r="Y379" s="12" t="s">
        <v>1007</v>
      </c>
      <c r="Z379" s="12">
        <v>170</v>
      </c>
      <c r="AA379" s="12">
        <v>320</v>
      </c>
      <c r="AB379" s="12">
        <v>3</v>
      </c>
      <c r="AC379" s="12">
        <v>2</v>
      </c>
      <c r="AD379" s="12">
        <v>7</v>
      </c>
      <c r="AE379" s="12">
        <v>8</v>
      </c>
      <c r="AF379" s="12">
        <v>11</v>
      </c>
      <c r="AH379" s="12">
        <v>4</v>
      </c>
      <c r="AI379" s="12">
        <v>2</v>
      </c>
      <c r="AJ379" s="12">
        <v>6</v>
      </c>
      <c r="AK379" s="12">
        <v>13</v>
      </c>
      <c r="AL379" s="12">
        <v>1</v>
      </c>
      <c r="AN379" s="12">
        <v>57</v>
      </c>
      <c r="AO379" s="12">
        <f t="shared" si="130"/>
        <v>0.15</v>
      </c>
      <c r="AP379" s="862">
        <f t="shared" si="131"/>
        <v>8.5499999999999989</v>
      </c>
      <c r="AQ379" s="12">
        <f t="shared" si="132"/>
        <v>0.44999999999999996</v>
      </c>
      <c r="AR379" s="12">
        <f t="shared" si="133"/>
        <v>0.3</v>
      </c>
      <c r="AS379" s="12">
        <f t="shared" si="134"/>
        <v>1.05</v>
      </c>
      <c r="AT379" s="12">
        <f t="shared" si="135"/>
        <v>1.2</v>
      </c>
      <c r="AU379" s="12">
        <f t="shared" si="136"/>
        <v>1.65</v>
      </c>
      <c r="AV379" s="12">
        <f t="shared" si="137"/>
        <v>0</v>
      </c>
      <c r="AW379" s="12">
        <f t="shared" si="138"/>
        <v>0.6</v>
      </c>
      <c r="AX379" s="12">
        <f t="shared" si="139"/>
        <v>0.3</v>
      </c>
      <c r="AY379" s="12">
        <f t="shared" si="140"/>
        <v>0.89999999999999991</v>
      </c>
      <c r="AZ379" s="12">
        <f t="shared" si="141"/>
        <v>1.95</v>
      </c>
      <c r="BA379" s="12">
        <f t="shared" si="142"/>
        <v>0.15</v>
      </c>
      <c r="BB379" s="12">
        <f t="shared" si="143"/>
        <v>0</v>
      </c>
      <c r="BC379" s="863">
        <f t="shared" si="144"/>
        <v>8.5499999999999989</v>
      </c>
    </row>
    <row r="380" spans="24:55">
      <c r="X380" s="12" t="s">
        <v>1021</v>
      </c>
      <c r="Y380" s="12" t="s">
        <v>1033</v>
      </c>
      <c r="Z380" s="12">
        <v>170</v>
      </c>
      <c r="AA380" s="12">
        <v>285</v>
      </c>
      <c r="AF380" s="12">
        <v>1</v>
      </c>
      <c r="AH380" s="12">
        <v>1</v>
      </c>
      <c r="AN380" s="12">
        <v>2</v>
      </c>
      <c r="AO380" s="12">
        <f t="shared" si="130"/>
        <v>0.115</v>
      </c>
      <c r="AP380" s="862">
        <f t="shared" si="131"/>
        <v>0.23</v>
      </c>
      <c r="AQ380" s="12">
        <f t="shared" si="132"/>
        <v>0</v>
      </c>
      <c r="AR380" s="12">
        <f t="shared" si="133"/>
        <v>0</v>
      </c>
      <c r="AS380" s="12">
        <f t="shared" si="134"/>
        <v>0</v>
      </c>
      <c r="AT380" s="12">
        <f t="shared" si="135"/>
        <v>0</v>
      </c>
      <c r="AU380" s="12">
        <f t="shared" si="136"/>
        <v>0.115</v>
      </c>
      <c r="AV380" s="12">
        <f t="shared" si="137"/>
        <v>0</v>
      </c>
      <c r="AW380" s="12">
        <f t="shared" si="138"/>
        <v>0.115</v>
      </c>
      <c r="AX380" s="12">
        <f t="shared" si="139"/>
        <v>0</v>
      </c>
      <c r="AY380" s="12">
        <f t="shared" si="140"/>
        <v>0</v>
      </c>
      <c r="AZ380" s="12">
        <f t="shared" si="141"/>
        <v>0</v>
      </c>
      <c r="BA380" s="12">
        <f t="shared" si="142"/>
        <v>0</v>
      </c>
      <c r="BB380" s="12">
        <f t="shared" si="143"/>
        <v>0</v>
      </c>
      <c r="BC380" s="863">
        <f t="shared" si="144"/>
        <v>0.23</v>
      </c>
    </row>
    <row r="381" spans="24:55">
      <c r="X381" s="12" t="s">
        <v>1021</v>
      </c>
      <c r="Y381" s="12" t="s">
        <v>1009</v>
      </c>
      <c r="Z381" s="12">
        <v>170</v>
      </c>
      <c r="AA381" s="12">
        <v>490</v>
      </c>
      <c r="AB381" s="12">
        <v>2</v>
      </c>
      <c r="AE381" s="12">
        <v>5</v>
      </c>
      <c r="AF381" s="12">
        <v>3</v>
      </c>
      <c r="AG381" s="12">
        <v>2</v>
      </c>
      <c r="AH381" s="12">
        <v>1</v>
      </c>
      <c r="AJ381" s="12">
        <v>1</v>
      </c>
      <c r="AL381" s="12">
        <v>2</v>
      </c>
      <c r="AN381" s="12">
        <v>16</v>
      </c>
      <c r="AO381" s="12">
        <f t="shared" si="130"/>
        <v>0.32</v>
      </c>
      <c r="AP381" s="862">
        <f t="shared" si="131"/>
        <v>5.12</v>
      </c>
      <c r="AQ381" s="12">
        <f t="shared" si="132"/>
        <v>0.64</v>
      </c>
      <c r="AR381" s="12">
        <f t="shared" si="133"/>
        <v>0</v>
      </c>
      <c r="AS381" s="12">
        <f t="shared" si="134"/>
        <v>0</v>
      </c>
      <c r="AT381" s="12">
        <f t="shared" si="135"/>
        <v>1.6</v>
      </c>
      <c r="AU381" s="12">
        <f t="shared" si="136"/>
        <v>0.96</v>
      </c>
      <c r="AV381" s="12">
        <f t="shared" si="137"/>
        <v>0.64</v>
      </c>
      <c r="AW381" s="12">
        <f t="shared" si="138"/>
        <v>0.32</v>
      </c>
      <c r="AX381" s="12">
        <f t="shared" si="139"/>
        <v>0</v>
      </c>
      <c r="AY381" s="12">
        <f t="shared" si="140"/>
        <v>0.32</v>
      </c>
      <c r="AZ381" s="12">
        <f t="shared" si="141"/>
        <v>0</v>
      </c>
      <c r="BA381" s="12">
        <f t="shared" si="142"/>
        <v>0.64</v>
      </c>
      <c r="BB381" s="12">
        <f t="shared" si="143"/>
        <v>0</v>
      </c>
      <c r="BC381" s="863">
        <f t="shared" si="144"/>
        <v>5.12</v>
      </c>
    </row>
    <row r="382" spans="24:55">
      <c r="X382" s="12" t="s">
        <v>1021</v>
      </c>
      <c r="Y382" s="12" t="s">
        <v>1055</v>
      </c>
      <c r="Z382" s="12">
        <v>170</v>
      </c>
      <c r="AA382" s="12">
        <v>65</v>
      </c>
      <c r="AF382" s="12">
        <v>1</v>
      </c>
      <c r="AN382" s="12">
        <v>1</v>
      </c>
      <c r="AO382" s="12">
        <f t="shared" si="130"/>
        <v>-0.105</v>
      </c>
      <c r="AP382" s="862">
        <f t="shared" si="131"/>
        <v>-0.105</v>
      </c>
      <c r="AQ382" s="12">
        <f t="shared" si="132"/>
        <v>0</v>
      </c>
      <c r="AR382" s="12">
        <f t="shared" si="133"/>
        <v>0</v>
      </c>
      <c r="AS382" s="12">
        <f t="shared" si="134"/>
        <v>0</v>
      </c>
      <c r="AT382" s="12">
        <f t="shared" si="135"/>
        <v>0</v>
      </c>
      <c r="AU382" s="12">
        <f t="shared" si="136"/>
        <v>-0.105</v>
      </c>
      <c r="AV382" s="12">
        <f t="shared" si="137"/>
        <v>0</v>
      </c>
      <c r="AW382" s="12">
        <f t="shared" si="138"/>
        <v>0</v>
      </c>
      <c r="AX382" s="12">
        <f t="shared" si="139"/>
        <v>0</v>
      </c>
      <c r="AY382" s="12">
        <f t="shared" si="140"/>
        <v>0</v>
      </c>
      <c r="AZ382" s="12">
        <f t="shared" si="141"/>
        <v>0</v>
      </c>
      <c r="BA382" s="12">
        <f t="shared" si="142"/>
        <v>0</v>
      </c>
      <c r="BB382" s="12">
        <f t="shared" si="143"/>
        <v>0</v>
      </c>
      <c r="BC382" s="863">
        <f t="shared" si="144"/>
        <v>-0.105</v>
      </c>
    </row>
    <row r="383" spans="24:55">
      <c r="X383" s="12" t="s">
        <v>1021</v>
      </c>
      <c r="Y383" s="12" t="s">
        <v>1010</v>
      </c>
      <c r="Z383" s="12">
        <v>170</v>
      </c>
      <c r="AA383" s="12">
        <v>90</v>
      </c>
      <c r="AJ383" s="12">
        <v>1</v>
      </c>
      <c r="AN383" s="12">
        <v>1</v>
      </c>
      <c r="AO383" s="12">
        <f t="shared" si="130"/>
        <v>-0.08</v>
      </c>
      <c r="AP383" s="862">
        <f t="shared" si="131"/>
        <v>-0.08</v>
      </c>
      <c r="AQ383" s="12">
        <f t="shared" si="132"/>
        <v>0</v>
      </c>
      <c r="AR383" s="12">
        <f t="shared" si="133"/>
        <v>0</v>
      </c>
      <c r="AS383" s="12">
        <f t="shared" si="134"/>
        <v>0</v>
      </c>
      <c r="AT383" s="12">
        <f t="shared" si="135"/>
        <v>0</v>
      </c>
      <c r="AU383" s="12">
        <f t="shared" si="136"/>
        <v>0</v>
      </c>
      <c r="AV383" s="12">
        <f t="shared" si="137"/>
        <v>0</v>
      </c>
      <c r="AW383" s="12">
        <f t="shared" si="138"/>
        <v>0</v>
      </c>
      <c r="AX383" s="12">
        <f t="shared" si="139"/>
        <v>0</v>
      </c>
      <c r="AY383" s="12">
        <f t="shared" si="140"/>
        <v>-0.08</v>
      </c>
      <c r="AZ383" s="12">
        <f t="shared" si="141"/>
        <v>0</v>
      </c>
      <c r="BA383" s="12">
        <f t="shared" si="142"/>
        <v>0</v>
      </c>
      <c r="BB383" s="12">
        <f t="shared" si="143"/>
        <v>0</v>
      </c>
      <c r="BC383" s="863">
        <f t="shared" si="144"/>
        <v>-0.08</v>
      </c>
    </row>
    <row r="384" spans="24:55">
      <c r="X384" s="12" t="s">
        <v>1021</v>
      </c>
      <c r="Y384" s="12" t="s">
        <v>1011</v>
      </c>
      <c r="Z384" s="12">
        <v>170</v>
      </c>
      <c r="AA384" s="12">
        <v>190.5</v>
      </c>
      <c r="AD384" s="12">
        <v>1</v>
      </c>
      <c r="AL384" s="12">
        <v>1</v>
      </c>
      <c r="AM384" s="12">
        <v>2</v>
      </c>
      <c r="AN384" s="12">
        <v>4</v>
      </c>
      <c r="AO384" s="12">
        <f t="shared" si="130"/>
        <v>2.0500000000000001E-2</v>
      </c>
      <c r="AP384" s="862">
        <f t="shared" si="131"/>
        <v>8.2000000000000003E-2</v>
      </c>
      <c r="AQ384" s="12">
        <f t="shared" si="132"/>
        <v>0</v>
      </c>
      <c r="AR384" s="12">
        <f t="shared" si="133"/>
        <v>0</v>
      </c>
      <c r="AS384" s="12">
        <f t="shared" si="134"/>
        <v>2.0500000000000001E-2</v>
      </c>
      <c r="AT384" s="12">
        <f t="shared" si="135"/>
        <v>0</v>
      </c>
      <c r="AU384" s="12">
        <f t="shared" si="136"/>
        <v>0</v>
      </c>
      <c r="AV384" s="12">
        <f t="shared" si="137"/>
        <v>0</v>
      </c>
      <c r="AW384" s="12">
        <f t="shared" si="138"/>
        <v>0</v>
      </c>
      <c r="AX384" s="12">
        <f t="shared" si="139"/>
        <v>0</v>
      </c>
      <c r="AY384" s="12">
        <f t="shared" si="140"/>
        <v>0</v>
      </c>
      <c r="AZ384" s="12">
        <f t="shared" si="141"/>
        <v>0</v>
      </c>
      <c r="BA384" s="12">
        <f t="shared" si="142"/>
        <v>2.0500000000000001E-2</v>
      </c>
      <c r="BB384" s="12">
        <f t="shared" si="143"/>
        <v>4.1000000000000002E-2</v>
      </c>
      <c r="BC384" s="863">
        <f t="shared" si="144"/>
        <v>8.2000000000000003E-2</v>
      </c>
    </row>
    <row r="385" spans="24:55">
      <c r="X385" s="12" t="s">
        <v>1057</v>
      </c>
      <c r="Y385" s="12" t="s">
        <v>1006</v>
      </c>
      <c r="Z385" s="12">
        <v>190</v>
      </c>
      <c r="AA385" s="12">
        <v>255</v>
      </c>
      <c r="AC385" s="12">
        <v>1</v>
      </c>
      <c r="AN385" s="12">
        <v>1</v>
      </c>
      <c r="AO385" s="12">
        <f t="shared" si="130"/>
        <v>6.5000000000000002E-2</v>
      </c>
      <c r="AP385" s="862">
        <f t="shared" si="131"/>
        <v>6.5000000000000002E-2</v>
      </c>
      <c r="AQ385" s="12">
        <f t="shared" si="132"/>
        <v>0</v>
      </c>
      <c r="AR385" s="12">
        <f t="shared" si="133"/>
        <v>6.5000000000000002E-2</v>
      </c>
      <c r="AS385" s="12">
        <f t="shared" si="134"/>
        <v>0</v>
      </c>
      <c r="AT385" s="12">
        <f t="shared" si="135"/>
        <v>0</v>
      </c>
      <c r="AU385" s="12">
        <f t="shared" si="136"/>
        <v>0</v>
      </c>
      <c r="AV385" s="12">
        <f t="shared" si="137"/>
        <v>0</v>
      </c>
      <c r="AW385" s="12">
        <f t="shared" si="138"/>
        <v>0</v>
      </c>
      <c r="AX385" s="12">
        <f t="shared" si="139"/>
        <v>0</v>
      </c>
      <c r="AY385" s="12">
        <f t="shared" si="140"/>
        <v>0</v>
      </c>
      <c r="AZ385" s="12">
        <f t="shared" si="141"/>
        <v>0</v>
      </c>
      <c r="BA385" s="12">
        <f t="shared" si="142"/>
        <v>0</v>
      </c>
      <c r="BB385" s="12">
        <f t="shared" si="143"/>
        <v>0</v>
      </c>
      <c r="BC385" s="863">
        <f t="shared" si="144"/>
        <v>6.5000000000000002E-2</v>
      </c>
    </row>
    <row r="386" spans="24:55">
      <c r="X386" s="12" t="s">
        <v>1057</v>
      </c>
      <c r="Y386" s="12" t="s">
        <v>1007</v>
      </c>
      <c r="Z386" s="12">
        <v>190</v>
      </c>
      <c r="AA386" s="12">
        <v>320</v>
      </c>
      <c r="AD386" s="12">
        <v>1</v>
      </c>
      <c r="AN386" s="12">
        <v>1</v>
      </c>
      <c r="AO386" s="12">
        <f t="shared" si="130"/>
        <v>0.13</v>
      </c>
      <c r="AP386" s="862">
        <f t="shared" si="131"/>
        <v>0.13</v>
      </c>
      <c r="AQ386" s="12">
        <f t="shared" si="132"/>
        <v>0</v>
      </c>
      <c r="AR386" s="12">
        <f t="shared" si="133"/>
        <v>0</v>
      </c>
      <c r="AS386" s="12">
        <f t="shared" si="134"/>
        <v>0.13</v>
      </c>
      <c r="AT386" s="12">
        <f t="shared" si="135"/>
        <v>0</v>
      </c>
      <c r="AU386" s="12">
        <f t="shared" si="136"/>
        <v>0</v>
      </c>
      <c r="AV386" s="12">
        <f t="shared" si="137"/>
        <v>0</v>
      </c>
      <c r="AW386" s="12">
        <f t="shared" si="138"/>
        <v>0</v>
      </c>
      <c r="AX386" s="12">
        <f t="shared" si="139"/>
        <v>0</v>
      </c>
      <c r="AY386" s="12">
        <f t="shared" si="140"/>
        <v>0</v>
      </c>
      <c r="AZ386" s="12">
        <f t="shared" si="141"/>
        <v>0</v>
      </c>
      <c r="BA386" s="12">
        <f t="shared" si="142"/>
        <v>0</v>
      </c>
      <c r="BB386" s="12">
        <f t="shared" si="143"/>
        <v>0</v>
      </c>
      <c r="BC386" s="863">
        <f t="shared" si="144"/>
        <v>0.13</v>
      </c>
    </row>
    <row r="387" spans="24:55">
      <c r="X387" s="12" t="s">
        <v>1057</v>
      </c>
      <c r="Y387" s="12" t="s">
        <v>1011</v>
      </c>
      <c r="Z387" s="12">
        <v>190</v>
      </c>
      <c r="AA387" s="12">
        <v>190.5</v>
      </c>
      <c r="AD387" s="12">
        <v>3</v>
      </c>
      <c r="AN387" s="12">
        <v>3</v>
      </c>
      <c r="AO387" s="12">
        <f t="shared" si="130"/>
        <v>5.0000000000000001E-4</v>
      </c>
      <c r="AP387" s="862">
        <f t="shared" si="131"/>
        <v>1.5E-3</v>
      </c>
      <c r="AQ387" s="12">
        <f t="shared" si="132"/>
        <v>0</v>
      </c>
      <c r="AR387" s="12">
        <f t="shared" si="133"/>
        <v>0</v>
      </c>
      <c r="AS387" s="12">
        <f t="shared" si="134"/>
        <v>1.5E-3</v>
      </c>
      <c r="AT387" s="12">
        <f t="shared" si="135"/>
        <v>0</v>
      </c>
      <c r="AU387" s="12">
        <f t="shared" si="136"/>
        <v>0</v>
      </c>
      <c r="AV387" s="12">
        <f t="shared" si="137"/>
        <v>0</v>
      </c>
      <c r="AW387" s="12">
        <f t="shared" si="138"/>
        <v>0</v>
      </c>
      <c r="AX387" s="12">
        <f t="shared" si="139"/>
        <v>0</v>
      </c>
      <c r="AY387" s="12">
        <f t="shared" si="140"/>
        <v>0</v>
      </c>
      <c r="AZ387" s="12">
        <f t="shared" si="141"/>
        <v>0</v>
      </c>
      <c r="BA387" s="12">
        <f t="shared" si="142"/>
        <v>0</v>
      </c>
      <c r="BB387" s="12">
        <f t="shared" si="143"/>
        <v>0</v>
      </c>
      <c r="BC387" s="863">
        <f t="shared" si="144"/>
        <v>1.5E-3</v>
      </c>
    </row>
    <row r="388" spans="24:55">
      <c r="X388" s="12" t="s">
        <v>1058</v>
      </c>
      <c r="Y388" s="12" t="s">
        <v>1006</v>
      </c>
      <c r="Z388" s="12">
        <v>200</v>
      </c>
      <c r="AA388" s="12">
        <v>255</v>
      </c>
      <c r="AG388" s="12">
        <v>2</v>
      </c>
      <c r="AN388" s="12">
        <v>2</v>
      </c>
      <c r="AO388" s="12">
        <f t="shared" si="130"/>
        <v>5.5E-2</v>
      </c>
      <c r="AP388" s="862">
        <f t="shared" si="131"/>
        <v>0.11</v>
      </c>
      <c r="AQ388" s="12">
        <f t="shared" si="132"/>
        <v>0</v>
      </c>
      <c r="AR388" s="12">
        <f t="shared" si="133"/>
        <v>0</v>
      </c>
      <c r="AS388" s="12">
        <f t="shared" si="134"/>
        <v>0</v>
      </c>
      <c r="AT388" s="12">
        <f t="shared" si="135"/>
        <v>0</v>
      </c>
      <c r="AU388" s="12">
        <f t="shared" si="136"/>
        <v>0</v>
      </c>
      <c r="AV388" s="12">
        <f t="shared" si="137"/>
        <v>0.11</v>
      </c>
      <c r="AW388" s="12">
        <f t="shared" si="138"/>
        <v>0</v>
      </c>
      <c r="AX388" s="12">
        <f t="shared" si="139"/>
        <v>0</v>
      </c>
      <c r="AY388" s="12">
        <f t="shared" si="140"/>
        <v>0</v>
      </c>
      <c r="AZ388" s="12">
        <f t="shared" si="141"/>
        <v>0</v>
      </c>
      <c r="BA388" s="12">
        <f t="shared" si="142"/>
        <v>0</v>
      </c>
      <c r="BB388" s="12">
        <f t="shared" si="143"/>
        <v>0</v>
      </c>
      <c r="BC388" s="863">
        <f t="shared" si="144"/>
        <v>0.11</v>
      </c>
    </row>
    <row r="389" spans="24:55">
      <c r="X389" s="12" t="s">
        <v>1058</v>
      </c>
      <c r="Y389" s="12" t="s">
        <v>1009</v>
      </c>
      <c r="Z389" s="12">
        <v>200</v>
      </c>
      <c r="AA389" s="12">
        <v>490</v>
      </c>
      <c r="AG389" s="12">
        <v>1</v>
      </c>
      <c r="AN389" s="12">
        <v>1</v>
      </c>
      <c r="AO389" s="12">
        <f t="shared" si="130"/>
        <v>0.28999999999999998</v>
      </c>
      <c r="AP389" s="862">
        <f t="shared" si="131"/>
        <v>0.28999999999999998</v>
      </c>
      <c r="AQ389" s="12">
        <f t="shared" si="132"/>
        <v>0</v>
      </c>
      <c r="AR389" s="12">
        <f t="shared" si="133"/>
        <v>0</v>
      </c>
      <c r="AS389" s="12">
        <f t="shared" si="134"/>
        <v>0</v>
      </c>
      <c r="AT389" s="12">
        <f t="shared" si="135"/>
        <v>0</v>
      </c>
      <c r="AU389" s="12">
        <f t="shared" si="136"/>
        <v>0</v>
      </c>
      <c r="AV389" s="12">
        <f t="shared" si="137"/>
        <v>0.28999999999999998</v>
      </c>
      <c r="AW389" s="12">
        <f t="shared" si="138"/>
        <v>0</v>
      </c>
      <c r="AX389" s="12">
        <f t="shared" si="139"/>
        <v>0</v>
      </c>
      <c r="AY389" s="12">
        <f t="shared" si="140"/>
        <v>0</v>
      </c>
      <c r="AZ389" s="12">
        <f t="shared" si="141"/>
        <v>0</v>
      </c>
      <c r="BA389" s="12">
        <f t="shared" si="142"/>
        <v>0</v>
      </c>
      <c r="BB389" s="12">
        <f t="shared" si="143"/>
        <v>0</v>
      </c>
      <c r="BC389" s="863">
        <f t="shared" si="144"/>
        <v>0.28999999999999998</v>
      </c>
    </row>
    <row r="390" spans="24:55">
      <c r="X390" s="12" t="s">
        <v>1059</v>
      </c>
      <c r="Y390" s="12" t="s">
        <v>1006</v>
      </c>
      <c r="Z390" s="12">
        <v>220</v>
      </c>
      <c r="AA390" s="12">
        <v>255</v>
      </c>
      <c r="AB390" s="12">
        <v>1</v>
      </c>
      <c r="AG390" s="12">
        <v>2</v>
      </c>
      <c r="AN390" s="12">
        <v>3</v>
      </c>
      <c r="AO390" s="12">
        <f t="shared" si="130"/>
        <v>3.5000000000000003E-2</v>
      </c>
      <c r="AP390" s="862">
        <f t="shared" si="131"/>
        <v>0.10500000000000001</v>
      </c>
      <c r="AQ390" s="12">
        <f t="shared" si="132"/>
        <v>3.5000000000000003E-2</v>
      </c>
      <c r="AR390" s="12">
        <f t="shared" si="133"/>
        <v>0</v>
      </c>
      <c r="AS390" s="12">
        <f t="shared" si="134"/>
        <v>0</v>
      </c>
      <c r="AT390" s="12">
        <f t="shared" si="135"/>
        <v>0</v>
      </c>
      <c r="AU390" s="12">
        <f t="shared" si="136"/>
        <v>0</v>
      </c>
      <c r="AV390" s="12">
        <f t="shared" si="137"/>
        <v>7.0000000000000007E-2</v>
      </c>
      <c r="AW390" s="12">
        <f t="shared" si="138"/>
        <v>0</v>
      </c>
      <c r="AX390" s="12">
        <f t="shared" si="139"/>
        <v>0</v>
      </c>
      <c r="AY390" s="12">
        <f t="shared" si="140"/>
        <v>0</v>
      </c>
      <c r="AZ390" s="12">
        <f t="shared" si="141"/>
        <v>0</v>
      </c>
      <c r="BA390" s="12">
        <f t="shared" si="142"/>
        <v>0</v>
      </c>
      <c r="BB390" s="12">
        <f t="shared" si="143"/>
        <v>0</v>
      </c>
      <c r="BC390" s="863">
        <f t="shared" si="144"/>
        <v>0.10500000000000001</v>
      </c>
    </row>
    <row r="391" spans="24:55">
      <c r="X391" s="12" t="s">
        <v>1059</v>
      </c>
      <c r="Y391" s="12" t="s">
        <v>1007</v>
      </c>
      <c r="Z391" s="12">
        <v>220</v>
      </c>
      <c r="AA391" s="12">
        <v>320</v>
      </c>
      <c r="AG391" s="12">
        <v>2</v>
      </c>
      <c r="AN391" s="12">
        <v>2</v>
      </c>
      <c r="AO391" s="12">
        <f t="shared" ref="AO391:AO454" si="145">(AA391-Z391)/1000</f>
        <v>0.1</v>
      </c>
      <c r="AP391" s="862">
        <f t="shared" ref="AP391:AP454" si="146">AN391*AO391</f>
        <v>0.2</v>
      </c>
      <c r="AQ391" s="12">
        <f t="shared" ref="AQ391:AQ454" si="147">$AO391*AB391</f>
        <v>0</v>
      </c>
      <c r="AR391" s="12">
        <f t="shared" ref="AR391:AR454" si="148">$AO391*AC391</f>
        <v>0</v>
      </c>
      <c r="AS391" s="12">
        <f t="shared" ref="AS391:AS454" si="149">$AO391*AD391</f>
        <v>0</v>
      </c>
      <c r="AT391" s="12">
        <f t="shared" ref="AT391:AT454" si="150">$AO391*AE391</f>
        <v>0</v>
      </c>
      <c r="AU391" s="12">
        <f t="shared" ref="AU391:AU454" si="151">$AO391*AF391</f>
        <v>0</v>
      </c>
      <c r="AV391" s="12">
        <f t="shared" ref="AV391:AV454" si="152">$AO391*AG391</f>
        <v>0.2</v>
      </c>
      <c r="AW391" s="12">
        <f t="shared" ref="AW391:AW454" si="153">$AO391*AH391</f>
        <v>0</v>
      </c>
      <c r="AX391" s="12">
        <f t="shared" ref="AX391:AX454" si="154">$AO391*AI391</f>
        <v>0</v>
      </c>
      <c r="AY391" s="12">
        <f t="shared" ref="AY391:AY454" si="155">$AO391*AJ391</f>
        <v>0</v>
      </c>
      <c r="AZ391" s="12">
        <f t="shared" ref="AZ391:AZ454" si="156">$AO391*AK391</f>
        <v>0</v>
      </c>
      <c r="BA391" s="12">
        <f t="shared" ref="BA391:BA454" si="157">$AO391*AL391</f>
        <v>0</v>
      </c>
      <c r="BB391" s="12">
        <f t="shared" ref="BB391:BB454" si="158">$AO391*AM391</f>
        <v>0</v>
      </c>
      <c r="BC391" s="863">
        <f t="shared" ref="BC391:BC454" si="159">SUM(AQ391:BB391)</f>
        <v>0.2</v>
      </c>
    </row>
    <row r="392" spans="24:55">
      <c r="X392" s="12" t="s">
        <v>1059</v>
      </c>
      <c r="Y392" s="12" t="s">
        <v>1009</v>
      </c>
      <c r="Z392" s="12">
        <v>220</v>
      </c>
      <c r="AA392" s="12">
        <v>490</v>
      </c>
      <c r="AD392" s="12">
        <v>1</v>
      </c>
      <c r="AE392" s="12">
        <v>3</v>
      </c>
      <c r="AG392" s="12">
        <v>2</v>
      </c>
      <c r="AN392" s="12">
        <v>6</v>
      </c>
      <c r="AO392" s="12">
        <f t="shared" si="145"/>
        <v>0.27</v>
      </c>
      <c r="AP392" s="862">
        <f t="shared" si="146"/>
        <v>1.62</v>
      </c>
      <c r="AQ392" s="12">
        <f t="shared" si="147"/>
        <v>0</v>
      </c>
      <c r="AR392" s="12">
        <f t="shared" si="148"/>
        <v>0</v>
      </c>
      <c r="AS392" s="12">
        <f t="shared" si="149"/>
        <v>0.27</v>
      </c>
      <c r="AT392" s="12">
        <f t="shared" si="150"/>
        <v>0.81</v>
      </c>
      <c r="AU392" s="12">
        <f t="shared" si="151"/>
        <v>0</v>
      </c>
      <c r="AV392" s="12">
        <f t="shared" si="152"/>
        <v>0.54</v>
      </c>
      <c r="AW392" s="12">
        <f t="shared" si="153"/>
        <v>0</v>
      </c>
      <c r="AX392" s="12">
        <f t="shared" si="154"/>
        <v>0</v>
      </c>
      <c r="AY392" s="12">
        <f t="shared" si="155"/>
        <v>0</v>
      </c>
      <c r="AZ392" s="12">
        <f t="shared" si="156"/>
        <v>0</v>
      </c>
      <c r="BA392" s="12">
        <f t="shared" si="157"/>
        <v>0</v>
      </c>
      <c r="BB392" s="12">
        <f t="shared" si="158"/>
        <v>0</v>
      </c>
      <c r="BC392" s="863">
        <f t="shared" si="159"/>
        <v>1.62</v>
      </c>
    </row>
    <row r="393" spans="24:55">
      <c r="X393" s="12" t="s">
        <v>1059</v>
      </c>
      <c r="Y393" s="12" t="s">
        <v>1069</v>
      </c>
      <c r="Z393" s="12">
        <v>220</v>
      </c>
      <c r="AA393" s="12">
        <v>67</v>
      </c>
      <c r="AG393" s="12">
        <v>1</v>
      </c>
      <c r="AN393" s="12">
        <v>1</v>
      </c>
      <c r="AO393" s="12">
        <f t="shared" si="145"/>
        <v>-0.153</v>
      </c>
      <c r="AP393" s="862">
        <f t="shared" si="146"/>
        <v>-0.153</v>
      </c>
      <c r="AQ393" s="12">
        <f t="shared" si="147"/>
        <v>0</v>
      </c>
      <c r="AR393" s="12">
        <f t="shared" si="148"/>
        <v>0</v>
      </c>
      <c r="AS393" s="12">
        <f t="shared" si="149"/>
        <v>0</v>
      </c>
      <c r="AT393" s="12">
        <f t="shared" si="150"/>
        <v>0</v>
      </c>
      <c r="AU393" s="12">
        <f t="shared" si="151"/>
        <v>0</v>
      </c>
      <c r="AV393" s="12">
        <f t="shared" si="152"/>
        <v>-0.153</v>
      </c>
      <c r="AW393" s="12">
        <f t="shared" si="153"/>
        <v>0</v>
      </c>
      <c r="AX393" s="12">
        <f t="shared" si="154"/>
        <v>0</v>
      </c>
      <c r="AY393" s="12">
        <f t="shared" si="155"/>
        <v>0</v>
      </c>
      <c r="AZ393" s="12">
        <f t="shared" si="156"/>
        <v>0</v>
      </c>
      <c r="BA393" s="12">
        <f t="shared" si="157"/>
        <v>0</v>
      </c>
      <c r="BB393" s="12">
        <f t="shared" si="158"/>
        <v>0</v>
      </c>
      <c r="BC393" s="863">
        <f t="shared" si="159"/>
        <v>-0.153</v>
      </c>
    </row>
    <row r="394" spans="24:55">
      <c r="X394" s="12" t="s">
        <v>1059</v>
      </c>
      <c r="Y394" s="12" t="s">
        <v>1011</v>
      </c>
      <c r="Z394" s="12">
        <v>220</v>
      </c>
      <c r="AA394" s="12">
        <v>190.5</v>
      </c>
      <c r="AD394" s="12">
        <v>1</v>
      </c>
      <c r="AN394" s="12">
        <v>1</v>
      </c>
      <c r="AO394" s="12">
        <f t="shared" si="145"/>
        <v>-2.9499999999999998E-2</v>
      </c>
      <c r="AP394" s="862">
        <f t="shared" si="146"/>
        <v>-2.9499999999999998E-2</v>
      </c>
      <c r="AQ394" s="12">
        <f t="shared" si="147"/>
        <v>0</v>
      </c>
      <c r="AR394" s="12">
        <f t="shared" si="148"/>
        <v>0</v>
      </c>
      <c r="AS394" s="12">
        <f t="shared" si="149"/>
        <v>-2.9499999999999998E-2</v>
      </c>
      <c r="AT394" s="12">
        <f t="shared" si="150"/>
        <v>0</v>
      </c>
      <c r="AU394" s="12">
        <f t="shared" si="151"/>
        <v>0</v>
      </c>
      <c r="AV394" s="12">
        <f t="shared" si="152"/>
        <v>0</v>
      </c>
      <c r="AW394" s="12">
        <f t="shared" si="153"/>
        <v>0</v>
      </c>
      <c r="AX394" s="12">
        <f t="shared" si="154"/>
        <v>0</v>
      </c>
      <c r="AY394" s="12">
        <f t="shared" si="155"/>
        <v>0</v>
      </c>
      <c r="AZ394" s="12">
        <f t="shared" si="156"/>
        <v>0</v>
      </c>
      <c r="BA394" s="12">
        <f t="shared" si="157"/>
        <v>0</v>
      </c>
      <c r="BB394" s="12">
        <f t="shared" si="158"/>
        <v>0</v>
      </c>
      <c r="BC394" s="863">
        <f t="shared" si="159"/>
        <v>-2.9499999999999998E-2</v>
      </c>
    </row>
    <row r="395" spans="24:55">
      <c r="X395" s="12" t="s">
        <v>1022</v>
      </c>
      <c r="Y395" s="12" t="s">
        <v>1006</v>
      </c>
      <c r="Z395" s="12">
        <v>230</v>
      </c>
      <c r="AA395" s="12">
        <v>255</v>
      </c>
      <c r="AC395" s="12">
        <v>2</v>
      </c>
      <c r="AN395" s="12">
        <v>2</v>
      </c>
      <c r="AO395" s="12">
        <f t="shared" si="145"/>
        <v>2.5000000000000001E-2</v>
      </c>
      <c r="AP395" s="862">
        <f t="shared" si="146"/>
        <v>0.05</v>
      </c>
      <c r="AQ395" s="12">
        <f t="shared" si="147"/>
        <v>0</v>
      </c>
      <c r="AR395" s="12">
        <f t="shared" si="148"/>
        <v>0.05</v>
      </c>
      <c r="AS395" s="12">
        <f t="shared" si="149"/>
        <v>0</v>
      </c>
      <c r="AT395" s="12">
        <f t="shared" si="150"/>
        <v>0</v>
      </c>
      <c r="AU395" s="12">
        <f t="shared" si="151"/>
        <v>0</v>
      </c>
      <c r="AV395" s="12">
        <f t="shared" si="152"/>
        <v>0</v>
      </c>
      <c r="AW395" s="12">
        <f t="shared" si="153"/>
        <v>0</v>
      </c>
      <c r="AX395" s="12">
        <f t="shared" si="154"/>
        <v>0</v>
      </c>
      <c r="AY395" s="12">
        <f t="shared" si="155"/>
        <v>0</v>
      </c>
      <c r="AZ395" s="12">
        <f t="shared" si="156"/>
        <v>0</v>
      </c>
      <c r="BA395" s="12">
        <f t="shared" si="157"/>
        <v>0</v>
      </c>
      <c r="BB395" s="12">
        <f t="shared" si="158"/>
        <v>0</v>
      </c>
      <c r="BC395" s="863">
        <f t="shared" si="159"/>
        <v>0.05</v>
      </c>
    </row>
    <row r="396" spans="24:55">
      <c r="X396" s="12" t="s">
        <v>1022</v>
      </c>
      <c r="Y396" s="12" t="s">
        <v>1007</v>
      </c>
      <c r="Z396" s="12">
        <v>230</v>
      </c>
      <c r="AA396" s="12">
        <v>320</v>
      </c>
      <c r="AL396" s="12">
        <v>1</v>
      </c>
      <c r="AN396" s="12">
        <v>1</v>
      </c>
      <c r="AO396" s="12">
        <f t="shared" si="145"/>
        <v>0.09</v>
      </c>
      <c r="AP396" s="862">
        <f t="shared" si="146"/>
        <v>0.09</v>
      </c>
      <c r="AQ396" s="12">
        <f t="shared" si="147"/>
        <v>0</v>
      </c>
      <c r="AR396" s="12">
        <f t="shared" si="148"/>
        <v>0</v>
      </c>
      <c r="AS396" s="12">
        <f t="shared" si="149"/>
        <v>0</v>
      </c>
      <c r="AT396" s="12">
        <f t="shared" si="150"/>
        <v>0</v>
      </c>
      <c r="AU396" s="12">
        <f t="shared" si="151"/>
        <v>0</v>
      </c>
      <c r="AV396" s="12">
        <f t="shared" si="152"/>
        <v>0</v>
      </c>
      <c r="AW396" s="12">
        <f t="shared" si="153"/>
        <v>0</v>
      </c>
      <c r="AX396" s="12">
        <f t="shared" si="154"/>
        <v>0</v>
      </c>
      <c r="AY396" s="12">
        <f t="shared" si="155"/>
        <v>0</v>
      </c>
      <c r="AZ396" s="12">
        <f t="shared" si="156"/>
        <v>0</v>
      </c>
      <c r="BA396" s="12">
        <f t="shared" si="157"/>
        <v>0.09</v>
      </c>
      <c r="BB396" s="12">
        <f t="shared" si="158"/>
        <v>0</v>
      </c>
      <c r="BC396" s="863">
        <f t="shared" si="159"/>
        <v>0.09</v>
      </c>
    </row>
    <row r="397" spans="24:55">
      <c r="X397" s="12" t="s">
        <v>1016</v>
      </c>
      <c r="Y397" s="12" t="s">
        <v>1006</v>
      </c>
      <c r="Z397" s="12">
        <v>250</v>
      </c>
      <c r="AA397" s="12">
        <v>255</v>
      </c>
      <c r="AD397" s="12">
        <v>1</v>
      </c>
      <c r="AN397" s="12">
        <v>1</v>
      </c>
      <c r="AO397" s="12">
        <f t="shared" si="145"/>
        <v>5.0000000000000001E-3</v>
      </c>
      <c r="AP397" s="862">
        <f t="shared" si="146"/>
        <v>5.0000000000000001E-3</v>
      </c>
      <c r="AQ397" s="12">
        <f t="shared" si="147"/>
        <v>0</v>
      </c>
      <c r="AR397" s="12">
        <f t="shared" si="148"/>
        <v>0</v>
      </c>
      <c r="AS397" s="12">
        <f t="shared" si="149"/>
        <v>5.0000000000000001E-3</v>
      </c>
      <c r="AT397" s="12">
        <f t="shared" si="150"/>
        <v>0</v>
      </c>
      <c r="AU397" s="12">
        <f t="shared" si="151"/>
        <v>0</v>
      </c>
      <c r="AV397" s="12">
        <f t="shared" si="152"/>
        <v>0</v>
      </c>
      <c r="AW397" s="12">
        <f t="shared" si="153"/>
        <v>0</v>
      </c>
      <c r="AX397" s="12">
        <f t="shared" si="154"/>
        <v>0</v>
      </c>
      <c r="AY397" s="12">
        <f t="shared" si="155"/>
        <v>0</v>
      </c>
      <c r="AZ397" s="12">
        <f t="shared" si="156"/>
        <v>0</v>
      </c>
      <c r="BA397" s="12">
        <f t="shared" si="157"/>
        <v>0</v>
      </c>
      <c r="BB397" s="12">
        <f t="shared" si="158"/>
        <v>0</v>
      </c>
      <c r="BC397" s="863">
        <f t="shared" si="159"/>
        <v>5.0000000000000001E-3</v>
      </c>
    </row>
    <row r="398" spans="24:55">
      <c r="X398" s="12" t="s">
        <v>1016</v>
      </c>
      <c r="Y398" s="12" t="s">
        <v>1007</v>
      </c>
      <c r="Z398" s="12">
        <v>250</v>
      </c>
      <c r="AA398" s="12">
        <v>320</v>
      </c>
      <c r="AB398" s="12">
        <v>1</v>
      </c>
      <c r="AD398" s="12">
        <v>3</v>
      </c>
      <c r="AF398" s="12">
        <v>1</v>
      </c>
      <c r="AH398" s="12">
        <v>1</v>
      </c>
      <c r="AJ398" s="12">
        <v>1</v>
      </c>
      <c r="AN398" s="12">
        <v>7</v>
      </c>
      <c r="AO398" s="12">
        <f t="shared" si="145"/>
        <v>7.0000000000000007E-2</v>
      </c>
      <c r="AP398" s="862">
        <f t="shared" si="146"/>
        <v>0.49000000000000005</v>
      </c>
      <c r="AQ398" s="12">
        <f t="shared" si="147"/>
        <v>7.0000000000000007E-2</v>
      </c>
      <c r="AR398" s="12">
        <f t="shared" si="148"/>
        <v>0</v>
      </c>
      <c r="AS398" s="12">
        <f t="shared" si="149"/>
        <v>0.21000000000000002</v>
      </c>
      <c r="AT398" s="12">
        <f t="shared" si="150"/>
        <v>0</v>
      </c>
      <c r="AU398" s="12">
        <f t="shared" si="151"/>
        <v>7.0000000000000007E-2</v>
      </c>
      <c r="AV398" s="12">
        <f t="shared" si="152"/>
        <v>0</v>
      </c>
      <c r="AW398" s="12">
        <f t="shared" si="153"/>
        <v>7.0000000000000007E-2</v>
      </c>
      <c r="AX398" s="12">
        <f t="shared" si="154"/>
        <v>0</v>
      </c>
      <c r="AY398" s="12">
        <f t="shared" si="155"/>
        <v>7.0000000000000007E-2</v>
      </c>
      <c r="AZ398" s="12">
        <f t="shared" si="156"/>
        <v>0</v>
      </c>
      <c r="BA398" s="12">
        <f t="shared" si="157"/>
        <v>0</v>
      </c>
      <c r="BB398" s="12">
        <f t="shared" si="158"/>
        <v>0</v>
      </c>
      <c r="BC398" s="863">
        <f t="shared" si="159"/>
        <v>0.49000000000000005</v>
      </c>
    </row>
    <row r="399" spans="24:55">
      <c r="X399" s="12" t="s">
        <v>1016</v>
      </c>
      <c r="Y399" s="12" t="s">
        <v>1011</v>
      </c>
      <c r="Z399" s="12">
        <v>250</v>
      </c>
      <c r="AA399" s="12">
        <v>190.5</v>
      </c>
      <c r="AD399" s="12">
        <v>2</v>
      </c>
      <c r="AN399" s="12">
        <v>2</v>
      </c>
      <c r="AO399" s="12">
        <f t="shared" si="145"/>
        <v>-5.9499999999999997E-2</v>
      </c>
      <c r="AP399" s="862">
        <f t="shared" si="146"/>
        <v>-0.11899999999999999</v>
      </c>
      <c r="AQ399" s="12">
        <f t="shared" si="147"/>
        <v>0</v>
      </c>
      <c r="AR399" s="12">
        <f t="shared" si="148"/>
        <v>0</v>
      </c>
      <c r="AS399" s="12">
        <f t="shared" si="149"/>
        <v>-0.11899999999999999</v>
      </c>
      <c r="AT399" s="12">
        <f t="shared" si="150"/>
        <v>0</v>
      </c>
      <c r="AU399" s="12">
        <f t="shared" si="151"/>
        <v>0</v>
      </c>
      <c r="AV399" s="12">
        <f t="shared" si="152"/>
        <v>0</v>
      </c>
      <c r="AW399" s="12">
        <f t="shared" si="153"/>
        <v>0</v>
      </c>
      <c r="AX399" s="12">
        <f t="shared" si="154"/>
        <v>0</v>
      </c>
      <c r="AY399" s="12">
        <f t="shared" si="155"/>
        <v>0</v>
      </c>
      <c r="AZ399" s="12">
        <f t="shared" si="156"/>
        <v>0</v>
      </c>
      <c r="BA399" s="12">
        <f t="shared" si="157"/>
        <v>0</v>
      </c>
      <c r="BB399" s="12">
        <f t="shared" si="158"/>
        <v>0</v>
      </c>
      <c r="BC399" s="863">
        <f t="shared" si="159"/>
        <v>-0.11899999999999999</v>
      </c>
    </row>
    <row r="400" spans="24:55">
      <c r="X400" s="12" t="s">
        <v>1032</v>
      </c>
      <c r="Y400" s="12" t="s">
        <v>1006</v>
      </c>
      <c r="Z400" s="12">
        <v>280</v>
      </c>
      <c r="AA400" s="12">
        <v>255</v>
      </c>
      <c r="AB400" s="12">
        <v>4</v>
      </c>
      <c r="AG400" s="12">
        <v>4</v>
      </c>
      <c r="AL400" s="12">
        <v>1</v>
      </c>
      <c r="AN400" s="12">
        <v>9</v>
      </c>
      <c r="AO400" s="12">
        <f t="shared" si="145"/>
        <v>-2.5000000000000001E-2</v>
      </c>
      <c r="AP400" s="862">
        <f t="shared" si="146"/>
        <v>-0.22500000000000001</v>
      </c>
      <c r="AQ400" s="12">
        <f t="shared" si="147"/>
        <v>-0.1</v>
      </c>
      <c r="AR400" s="12">
        <f t="shared" si="148"/>
        <v>0</v>
      </c>
      <c r="AS400" s="12">
        <f t="shared" si="149"/>
        <v>0</v>
      </c>
      <c r="AT400" s="12">
        <f t="shared" si="150"/>
        <v>0</v>
      </c>
      <c r="AU400" s="12">
        <f t="shared" si="151"/>
        <v>0</v>
      </c>
      <c r="AV400" s="12">
        <f t="shared" si="152"/>
        <v>-0.1</v>
      </c>
      <c r="AW400" s="12">
        <f t="shared" si="153"/>
        <v>0</v>
      </c>
      <c r="AX400" s="12">
        <f t="shared" si="154"/>
        <v>0</v>
      </c>
      <c r="AY400" s="12">
        <f t="shared" si="155"/>
        <v>0</v>
      </c>
      <c r="AZ400" s="12">
        <f t="shared" si="156"/>
        <v>0</v>
      </c>
      <c r="BA400" s="12">
        <f t="shared" si="157"/>
        <v>-2.5000000000000001E-2</v>
      </c>
      <c r="BB400" s="12">
        <f t="shared" si="158"/>
        <v>0</v>
      </c>
      <c r="BC400" s="863">
        <f t="shared" si="159"/>
        <v>-0.22500000000000001</v>
      </c>
    </row>
    <row r="401" spans="24:55">
      <c r="X401" s="12" t="s">
        <v>1032</v>
      </c>
      <c r="Y401" s="12" t="s">
        <v>1007</v>
      </c>
      <c r="Z401" s="12">
        <v>280</v>
      </c>
      <c r="AA401" s="12">
        <v>320</v>
      </c>
      <c r="AB401" s="12">
        <v>1</v>
      </c>
      <c r="AD401" s="12">
        <v>2</v>
      </c>
      <c r="AF401" s="12">
        <v>1</v>
      </c>
      <c r="AG401" s="12">
        <v>3</v>
      </c>
      <c r="AL401" s="12">
        <v>1</v>
      </c>
      <c r="AN401" s="12">
        <v>8</v>
      </c>
      <c r="AO401" s="12">
        <f t="shared" si="145"/>
        <v>0.04</v>
      </c>
      <c r="AP401" s="862">
        <f t="shared" si="146"/>
        <v>0.32</v>
      </c>
      <c r="AQ401" s="12">
        <f t="shared" si="147"/>
        <v>0.04</v>
      </c>
      <c r="AR401" s="12">
        <f t="shared" si="148"/>
        <v>0</v>
      </c>
      <c r="AS401" s="12">
        <f t="shared" si="149"/>
        <v>0.08</v>
      </c>
      <c r="AT401" s="12">
        <f t="shared" si="150"/>
        <v>0</v>
      </c>
      <c r="AU401" s="12">
        <f t="shared" si="151"/>
        <v>0.04</v>
      </c>
      <c r="AV401" s="12">
        <f t="shared" si="152"/>
        <v>0.12</v>
      </c>
      <c r="AW401" s="12">
        <f t="shared" si="153"/>
        <v>0</v>
      </c>
      <c r="AX401" s="12">
        <f t="shared" si="154"/>
        <v>0</v>
      </c>
      <c r="AY401" s="12">
        <f t="shared" si="155"/>
        <v>0</v>
      </c>
      <c r="AZ401" s="12">
        <f t="shared" si="156"/>
        <v>0</v>
      </c>
      <c r="BA401" s="12">
        <f t="shared" si="157"/>
        <v>0.04</v>
      </c>
      <c r="BB401" s="12">
        <f t="shared" si="158"/>
        <v>0</v>
      </c>
      <c r="BC401" s="863">
        <f t="shared" si="159"/>
        <v>0.32</v>
      </c>
    </row>
    <row r="402" spans="24:55">
      <c r="X402" s="12" t="s">
        <v>1032</v>
      </c>
      <c r="Y402" s="12" t="s">
        <v>1009</v>
      </c>
      <c r="Z402" s="12">
        <v>280</v>
      </c>
      <c r="AA402" s="12">
        <v>490</v>
      </c>
      <c r="AE402" s="12">
        <v>2</v>
      </c>
      <c r="AG402" s="12">
        <v>3</v>
      </c>
      <c r="AH402" s="12">
        <v>1</v>
      </c>
      <c r="AK402" s="12">
        <v>1</v>
      </c>
      <c r="AN402" s="12">
        <v>7</v>
      </c>
      <c r="AO402" s="12">
        <f t="shared" si="145"/>
        <v>0.21</v>
      </c>
      <c r="AP402" s="862">
        <f t="shared" si="146"/>
        <v>1.47</v>
      </c>
      <c r="AQ402" s="12">
        <f t="shared" si="147"/>
        <v>0</v>
      </c>
      <c r="AR402" s="12">
        <f t="shared" si="148"/>
        <v>0</v>
      </c>
      <c r="AS402" s="12">
        <f t="shared" si="149"/>
        <v>0</v>
      </c>
      <c r="AT402" s="12">
        <f t="shared" si="150"/>
        <v>0.42</v>
      </c>
      <c r="AU402" s="12">
        <f t="shared" si="151"/>
        <v>0</v>
      </c>
      <c r="AV402" s="12">
        <f t="shared" si="152"/>
        <v>0.63</v>
      </c>
      <c r="AW402" s="12">
        <f t="shared" si="153"/>
        <v>0.21</v>
      </c>
      <c r="AX402" s="12">
        <f t="shared" si="154"/>
        <v>0</v>
      </c>
      <c r="AY402" s="12">
        <f t="shared" si="155"/>
        <v>0</v>
      </c>
      <c r="AZ402" s="12">
        <f t="shared" si="156"/>
        <v>0.21</v>
      </c>
      <c r="BA402" s="12">
        <f t="shared" si="157"/>
        <v>0</v>
      </c>
      <c r="BB402" s="12">
        <f t="shared" si="158"/>
        <v>0</v>
      </c>
      <c r="BC402" s="863">
        <f t="shared" si="159"/>
        <v>1.47</v>
      </c>
    </row>
    <row r="403" spans="24:55">
      <c r="X403" s="12" t="s">
        <v>1024</v>
      </c>
      <c r="Y403" s="12" t="s">
        <v>1007</v>
      </c>
      <c r="Z403" s="12">
        <v>290</v>
      </c>
      <c r="AA403" s="12">
        <v>320</v>
      </c>
      <c r="AH403" s="12">
        <v>3</v>
      </c>
      <c r="AN403" s="12">
        <v>3</v>
      </c>
      <c r="AO403" s="12">
        <f t="shared" si="145"/>
        <v>0.03</v>
      </c>
      <c r="AP403" s="862">
        <f t="shared" si="146"/>
        <v>0.09</v>
      </c>
      <c r="AQ403" s="12">
        <f t="shared" si="147"/>
        <v>0</v>
      </c>
      <c r="AR403" s="12">
        <f t="shared" si="148"/>
        <v>0</v>
      </c>
      <c r="AS403" s="12">
        <f t="shared" si="149"/>
        <v>0</v>
      </c>
      <c r="AT403" s="12">
        <f t="shared" si="150"/>
        <v>0</v>
      </c>
      <c r="AU403" s="12">
        <f t="shared" si="151"/>
        <v>0</v>
      </c>
      <c r="AV403" s="12">
        <f t="shared" si="152"/>
        <v>0</v>
      </c>
      <c r="AW403" s="12">
        <f t="shared" si="153"/>
        <v>0.09</v>
      </c>
      <c r="AX403" s="12">
        <f t="shared" si="154"/>
        <v>0</v>
      </c>
      <c r="AY403" s="12">
        <f t="shared" si="155"/>
        <v>0</v>
      </c>
      <c r="AZ403" s="12">
        <f t="shared" si="156"/>
        <v>0</v>
      </c>
      <c r="BA403" s="12">
        <f t="shared" si="157"/>
        <v>0</v>
      </c>
      <c r="BB403" s="12">
        <f t="shared" si="158"/>
        <v>0</v>
      </c>
      <c r="BC403" s="863">
        <f t="shared" si="159"/>
        <v>0.09</v>
      </c>
    </row>
    <row r="404" spans="24:55">
      <c r="X404" s="12" t="s">
        <v>1025</v>
      </c>
      <c r="Y404" s="12" t="s">
        <v>1061</v>
      </c>
      <c r="Z404" s="12">
        <v>30</v>
      </c>
      <c r="AA404" s="12">
        <v>123</v>
      </c>
      <c r="AC404" s="12">
        <v>1</v>
      </c>
      <c r="AD404" s="12">
        <v>13</v>
      </c>
      <c r="AE404" s="12">
        <v>10</v>
      </c>
      <c r="AF404" s="12">
        <v>1</v>
      </c>
      <c r="AN404" s="12">
        <v>25</v>
      </c>
      <c r="AO404" s="12">
        <f t="shared" si="145"/>
        <v>9.2999999999999999E-2</v>
      </c>
      <c r="AP404" s="862">
        <f t="shared" si="146"/>
        <v>2.3250000000000002</v>
      </c>
      <c r="AQ404" s="12">
        <f t="shared" si="147"/>
        <v>0</v>
      </c>
      <c r="AR404" s="12">
        <f t="shared" si="148"/>
        <v>9.2999999999999999E-2</v>
      </c>
      <c r="AS404" s="12">
        <f t="shared" si="149"/>
        <v>1.2090000000000001</v>
      </c>
      <c r="AT404" s="12">
        <f t="shared" si="150"/>
        <v>0.92999999999999994</v>
      </c>
      <c r="AU404" s="12">
        <f t="shared" si="151"/>
        <v>9.2999999999999999E-2</v>
      </c>
      <c r="AV404" s="12">
        <f t="shared" si="152"/>
        <v>0</v>
      </c>
      <c r="AW404" s="12">
        <f t="shared" si="153"/>
        <v>0</v>
      </c>
      <c r="AX404" s="12">
        <f t="shared" si="154"/>
        <v>0</v>
      </c>
      <c r="AY404" s="12">
        <f t="shared" si="155"/>
        <v>0</v>
      </c>
      <c r="AZ404" s="12">
        <f t="shared" si="156"/>
        <v>0</v>
      </c>
      <c r="BA404" s="12">
        <f t="shared" si="157"/>
        <v>0</v>
      </c>
      <c r="BB404" s="12">
        <f t="shared" si="158"/>
        <v>0</v>
      </c>
      <c r="BC404" s="863">
        <f t="shared" si="159"/>
        <v>2.3250000000000002</v>
      </c>
    </row>
    <row r="405" spans="24:55">
      <c r="X405" s="12" t="s">
        <v>1025</v>
      </c>
      <c r="Y405" s="12" t="s">
        <v>1004</v>
      </c>
      <c r="Z405" s="12">
        <v>30</v>
      </c>
      <c r="AA405" s="12">
        <v>123</v>
      </c>
      <c r="AB405" s="12">
        <v>106</v>
      </c>
      <c r="AC405" s="12">
        <v>34</v>
      </c>
      <c r="AD405" s="12">
        <v>156</v>
      </c>
      <c r="AE405" s="12">
        <v>180</v>
      </c>
      <c r="AF405" s="12">
        <v>89</v>
      </c>
      <c r="AG405" s="12">
        <v>84</v>
      </c>
      <c r="AH405" s="12">
        <v>44</v>
      </c>
      <c r="AI405" s="12">
        <v>17</v>
      </c>
      <c r="AJ405" s="12">
        <v>90</v>
      </c>
      <c r="AK405" s="12">
        <v>78</v>
      </c>
      <c r="AL405" s="12">
        <v>9</v>
      </c>
      <c r="AM405" s="12">
        <v>1</v>
      </c>
      <c r="AN405" s="12">
        <v>888</v>
      </c>
      <c r="AO405" s="12">
        <f t="shared" si="145"/>
        <v>9.2999999999999999E-2</v>
      </c>
      <c r="AP405" s="862">
        <f t="shared" si="146"/>
        <v>82.584000000000003</v>
      </c>
      <c r="AQ405" s="12">
        <f t="shared" si="147"/>
        <v>9.8580000000000005</v>
      </c>
      <c r="AR405" s="12">
        <f t="shared" si="148"/>
        <v>3.1619999999999999</v>
      </c>
      <c r="AS405" s="12">
        <f t="shared" si="149"/>
        <v>14.507999999999999</v>
      </c>
      <c r="AT405" s="12">
        <f t="shared" si="150"/>
        <v>16.739999999999998</v>
      </c>
      <c r="AU405" s="12">
        <f t="shared" si="151"/>
        <v>8.2769999999999992</v>
      </c>
      <c r="AV405" s="12">
        <f t="shared" si="152"/>
        <v>7.8120000000000003</v>
      </c>
      <c r="AW405" s="12">
        <f t="shared" si="153"/>
        <v>4.0919999999999996</v>
      </c>
      <c r="AX405" s="12">
        <f t="shared" si="154"/>
        <v>1.581</v>
      </c>
      <c r="AY405" s="12">
        <f t="shared" si="155"/>
        <v>8.3699999999999992</v>
      </c>
      <c r="AZ405" s="12">
        <f t="shared" si="156"/>
        <v>7.2539999999999996</v>
      </c>
      <c r="BA405" s="12">
        <f t="shared" si="157"/>
        <v>0.83699999999999997</v>
      </c>
      <c r="BB405" s="12">
        <f t="shared" si="158"/>
        <v>9.2999999999999999E-2</v>
      </c>
      <c r="BC405" s="863">
        <f t="shared" si="159"/>
        <v>82.584000000000017</v>
      </c>
    </row>
    <row r="406" spans="24:55">
      <c r="X406" s="12" t="s">
        <v>1025</v>
      </c>
      <c r="Y406" s="12" t="s">
        <v>1005</v>
      </c>
      <c r="Z406" s="12">
        <v>30</v>
      </c>
      <c r="AA406" s="12">
        <v>190</v>
      </c>
      <c r="AB406" s="12">
        <v>5</v>
      </c>
      <c r="AC406" s="12">
        <v>13</v>
      </c>
      <c r="AD406" s="12">
        <v>1</v>
      </c>
      <c r="AG406" s="12">
        <v>1</v>
      </c>
      <c r="AH406" s="12">
        <v>2</v>
      </c>
      <c r="AJ406" s="12">
        <v>1</v>
      </c>
      <c r="AL406" s="12">
        <v>1</v>
      </c>
      <c r="AN406" s="12">
        <v>24</v>
      </c>
      <c r="AO406" s="12">
        <f t="shared" si="145"/>
        <v>0.16</v>
      </c>
      <c r="AP406" s="862">
        <f t="shared" si="146"/>
        <v>3.84</v>
      </c>
      <c r="AQ406" s="12">
        <f t="shared" si="147"/>
        <v>0.8</v>
      </c>
      <c r="AR406" s="12">
        <f t="shared" si="148"/>
        <v>2.08</v>
      </c>
      <c r="AS406" s="12">
        <f t="shared" si="149"/>
        <v>0.16</v>
      </c>
      <c r="AT406" s="12">
        <f t="shared" si="150"/>
        <v>0</v>
      </c>
      <c r="AU406" s="12">
        <f t="shared" si="151"/>
        <v>0</v>
      </c>
      <c r="AV406" s="12">
        <f t="shared" si="152"/>
        <v>0.16</v>
      </c>
      <c r="AW406" s="12">
        <f t="shared" si="153"/>
        <v>0.32</v>
      </c>
      <c r="AX406" s="12">
        <f t="shared" si="154"/>
        <v>0</v>
      </c>
      <c r="AY406" s="12">
        <f t="shared" si="155"/>
        <v>0.16</v>
      </c>
      <c r="AZ406" s="12">
        <f t="shared" si="156"/>
        <v>0</v>
      </c>
      <c r="BA406" s="12">
        <f t="shared" si="157"/>
        <v>0.16</v>
      </c>
      <c r="BB406" s="12">
        <f t="shared" si="158"/>
        <v>0</v>
      </c>
      <c r="BC406" s="863">
        <f t="shared" si="159"/>
        <v>3.8400000000000003</v>
      </c>
    </row>
    <row r="407" spans="24:55">
      <c r="X407" s="12" t="s">
        <v>1025</v>
      </c>
      <c r="Y407" s="12" t="s">
        <v>1006</v>
      </c>
      <c r="Z407" s="12">
        <v>30</v>
      </c>
      <c r="AA407" s="12">
        <v>255</v>
      </c>
      <c r="AB407" s="12">
        <v>3</v>
      </c>
      <c r="AC407" s="12">
        <v>1</v>
      </c>
      <c r="AD407" s="12">
        <v>5</v>
      </c>
      <c r="AE407" s="12">
        <v>11</v>
      </c>
      <c r="AF407" s="12">
        <v>1</v>
      </c>
      <c r="AK407" s="12">
        <v>1</v>
      </c>
      <c r="AN407" s="12">
        <v>22</v>
      </c>
      <c r="AO407" s="12">
        <f t="shared" si="145"/>
        <v>0.22500000000000001</v>
      </c>
      <c r="AP407" s="862">
        <f t="shared" si="146"/>
        <v>4.95</v>
      </c>
      <c r="AQ407" s="12">
        <f t="shared" si="147"/>
        <v>0.67500000000000004</v>
      </c>
      <c r="AR407" s="12">
        <f t="shared" si="148"/>
        <v>0.22500000000000001</v>
      </c>
      <c r="AS407" s="12">
        <f t="shared" si="149"/>
        <v>1.125</v>
      </c>
      <c r="AT407" s="12">
        <f t="shared" si="150"/>
        <v>2.4750000000000001</v>
      </c>
      <c r="AU407" s="12">
        <f t="shared" si="151"/>
        <v>0.22500000000000001</v>
      </c>
      <c r="AV407" s="12">
        <f t="shared" si="152"/>
        <v>0</v>
      </c>
      <c r="AW407" s="12">
        <f t="shared" si="153"/>
        <v>0</v>
      </c>
      <c r="AX407" s="12">
        <f t="shared" si="154"/>
        <v>0</v>
      </c>
      <c r="AY407" s="12">
        <f t="shared" si="155"/>
        <v>0</v>
      </c>
      <c r="AZ407" s="12">
        <f t="shared" si="156"/>
        <v>0.22500000000000001</v>
      </c>
      <c r="BA407" s="12">
        <f t="shared" si="157"/>
        <v>0</v>
      </c>
      <c r="BB407" s="12">
        <f t="shared" si="158"/>
        <v>0</v>
      </c>
      <c r="BC407" s="863">
        <f t="shared" si="159"/>
        <v>4.9499999999999993</v>
      </c>
    </row>
    <row r="408" spans="24:55">
      <c r="X408" s="12" t="s">
        <v>1025</v>
      </c>
      <c r="Y408" s="12" t="s">
        <v>1007</v>
      </c>
      <c r="Z408" s="12">
        <v>30</v>
      </c>
      <c r="AA408" s="12">
        <v>320</v>
      </c>
      <c r="AD408" s="12">
        <v>3</v>
      </c>
      <c r="AE408" s="12">
        <v>5</v>
      </c>
      <c r="AM408" s="12">
        <v>1</v>
      </c>
      <c r="AN408" s="12">
        <v>9</v>
      </c>
      <c r="AO408" s="12">
        <f t="shared" si="145"/>
        <v>0.28999999999999998</v>
      </c>
      <c r="AP408" s="862">
        <f t="shared" si="146"/>
        <v>2.61</v>
      </c>
      <c r="AQ408" s="12">
        <f t="shared" si="147"/>
        <v>0</v>
      </c>
      <c r="AR408" s="12">
        <f t="shared" si="148"/>
        <v>0</v>
      </c>
      <c r="AS408" s="12">
        <f t="shared" si="149"/>
        <v>0.86999999999999988</v>
      </c>
      <c r="AT408" s="12">
        <f t="shared" si="150"/>
        <v>1.45</v>
      </c>
      <c r="AU408" s="12">
        <f t="shared" si="151"/>
        <v>0</v>
      </c>
      <c r="AV408" s="12">
        <f t="shared" si="152"/>
        <v>0</v>
      </c>
      <c r="AW408" s="12">
        <f t="shared" si="153"/>
        <v>0</v>
      </c>
      <c r="AX408" s="12">
        <f t="shared" si="154"/>
        <v>0</v>
      </c>
      <c r="AY408" s="12">
        <f t="shared" si="155"/>
        <v>0</v>
      </c>
      <c r="AZ408" s="12">
        <f t="shared" si="156"/>
        <v>0</v>
      </c>
      <c r="BA408" s="12">
        <f t="shared" si="157"/>
        <v>0</v>
      </c>
      <c r="BB408" s="12">
        <f t="shared" si="158"/>
        <v>0.28999999999999998</v>
      </c>
      <c r="BC408" s="863">
        <f t="shared" si="159"/>
        <v>2.61</v>
      </c>
    </row>
    <row r="409" spans="24:55">
      <c r="X409" s="12" t="s">
        <v>1025</v>
      </c>
      <c r="Y409" s="12" t="s">
        <v>1026</v>
      </c>
      <c r="Z409" s="12">
        <v>30</v>
      </c>
      <c r="AA409" s="12">
        <v>40</v>
      </c>
      <c r="AK409" s="12">
        <v>2</v>
      </c>
      <c r="AL409" s="12">
        <v>1</v>
      </c>
      <c r="AN409" s="12">
        <v>3</v>
      </c>
      <c r="AO409" s="12">
        <f t="shared" si="145"/>
        <v>0.01</v>
      </c>
      <c r="AP409" s="862">
        <f t="shared" si="146"/>
        <v>0.03</v>
      </c>
      <c r="AQ409" s="12">
        <f t="shared" si="147"/>
        <v>0</v>
      </c>
      <c r="AR409" s="12">
        <f t="shared" si="148"/>
        <v>0</v>
      </c>
      <c r="AS409" s="12">
        <f t="shared" si="149"/>
        <v>0</v>
      </c>
      <c r="AT409" s="12">
        <f t="shared" si="150"/>
        <v>0</v>
      </c>
      <c r="AU409" s="12">
        <f t="shared" si="151"/>
        <v>0</v>
      </c>
      <c r="AV409" s="12">
        <f t="shared" si="152"/>
        <v>0</v>
      </c>
      <c r="AW409" s="12">
        <f t="shared" si="153"/>
        <v>0</v>
      </c>
      <c r="AX409" s="12">
        <f t="shared" si="154"/>
        <v>0</v>
      </c>
      <c r="AY409" s="12">
        <f t="shared" si="155"/>
        <v>0</v>
      </c>
      <c r="AZ409" s="12">
        <f t="shared" si="156"/>
        <v>0.02</v>
      </c>
      <c r="BA409" s="12">
        <f t="shared" si="157"/>
        <v>0.01</v>
      </c>
      <c r="BB409" s="12">
        <f t="shared" si="158"/>
        <v>0</v>
      </c>
      <c r="BC409" s="863">
        <f t="shared" si="159"/>
        <v>0.03</v>
      </c>
    </row>
    <row r="410" spans="24:55">
      <c r="X410" s="12" t="s">
        <v>1025</v>
      </c>
      <c r="Y410" s="12" t="s">
        <v>1010</v>
      </c>
      <c r="Z410" s="12">
        <v>30</v>
      </c>
      <c r="AA410" s="12">
        <v>90</v>
      </c>
      <c r="AB410" s="12">
        <v>239</v>
      </c>
      <c r="AC410" s="12">
        <v>127</v>
      </c>
      <c r="AD410" s="12">
        <v>300</v>
      </c>
      <c r="AE410" s="12">
        <v>430</v>
      </c>
      <c r="AF410" s="12">
        <v>210</v>
      </c>
      <c r="AG410" s="12">
        <v>49</v>
      </c>
      <c r="AJ410" s="12">
        <v>62</v>
      </c>
      <c r="AK410" s="12">
        <v>73</v>
      </c>
      <c r="AL410" s="12">
        <v>112</v>
      </c>
      <c r="AM410" s="12">
        <v>65</v>
      </c>
      <c r="AN410" s="12">
        <v>1667</v>
      </c>
      <c r="AO410" s="12">
        <f t="shared" si="145"/>
        <v>0.06</v>
      </c>
      <c r="AP410" s="862">
        <f t="shared" si="146"/>
        <v>100.02</v>
      </c>
      <c r="AQ410" s="12">
        <f t="shared" si="147"/>
        <v>14.34</v>
      </c>
      <c r="AR410" s="12">
        <f t="shared" si="148"/>
        <v>7.62</v>
      </c>
      <c r="AS410" s="12">
        <f t="shared" si="149"/>
        <v>18</v>
      </c>
      <c r="AT410" s="12">
        <f t="shared" si="150"/>
        <v>25.8</v>
      </c>
      <c r="AU410" s="12">
        <f t="shared" si="151"/>
        <v>12.6</v>
      </c>
      <c r="AV410" s="12">
        <f t="shared" si="152"/>
        <v>2.94</v>
      </c>
      <c r="AW410" s="12">
        <f t="shared" si="153"/>
        <v>0</v>
      </c>
      <c r="AX410" s="12">
        <f t="shared" si="154"/>
        <v>0</v>
      </c>
      <c r="AY410" s="12">
        <f t="shared" si="155"/>
        <v>3.7199999999999998</v>
      </c>
      <c r="AZ410" s="12">
        <f t="shared" si="156"/>
        <v>4.38</v>
      </c>
      <c r="BA410" s="12">
        <f t="shared" si="157"/>
        <v>6.72</v>
      </c>
      <c r="BB410" s="12">
        <f t="shared" si="158"/>
        <v>3.9</v>
      </c>
      <c r="BC410" s="863">
        <f t="shared" si="159"/>
        <v>100.02</v>
      </c>
    </row>
    <row r="411" spans="24:55">
      <c r="X411" s="12" t="s">
        <v>1025</v>
      </c>
      <c r="Y411" s="12" t="s">
        <v>1062</v>
      </c>
      <c r="Z411" s="12">
        <v>30</v>
      </c>
      <c r="AA411" s="12">
        <v>90</v>
      </c>
      <c r="AD411" s="12">
        <v>8</v>
      </c>
      <c r="AE411" s="12">
        <v>9</v>
      </c>
      <c r="AF411" s="12">
        <v>6</v>
      </c>
      <c r="AG411" s="12">
        <v>1</v>
      </c>
      <c r="AN411" s="12">
        <v>24</v>
      </c>
      <c r="AO411" s="12">
        <f t="shared" si="145"/>
        <v>0.06</v>
      </c>
      <c r="AP411" s="862">
        <f t="shared" si="146"/>
        <v>1.44</v>
      </c>
      <c r="AQ411" s="12">
        <f t="shared" si="147"/>
        <v>0</v>
      </c>
      <c r="AR411" s="12">
        <f t="shared" si="148"/>
        <v>0</v>
      </c>
      <c r="AS411" s="12">
        <f t="shared" si="149"/>
        <v>0.48</v>
      </c>
      <c r="AT411" s="12">
        <f t="shared" si="150"/>
        <v>0.54</v>
      </c>
      <c r="AU411" s="12">
        <f t="shared" si="151"/>
        <v>0.36</v>
      </c>
      <c r="AV411" s="12">
        <f t="shared" si="152"/>
        <v>0.06</v>
      </c>
      <c r="AW411" s="12">
        <f t="shared" si="153"/>
        <v>0</v>
      </c>
      <c r="AX411" s="12">
        <f t="shared" si="154"/>
        <v>0</v>
      </c>
      <c r="AY411" s="12">
        <f t="shared" si="155"/>
        <v>0</v>
      </c>
      <c r="AZ411" s="12">
        <f t="shared" si="156"/>
        <v>0</v>
      </c>
      <c r="BA411" s="12">
        <f t="shared" si="157"/>
        <v>0</v>
      </c>
      <c r="BB411" s="12">
        <f t="shared" si="158"/>
        <v>0</v>
      </c>
      <c r="BC411" s="863">
        <f t="shared" si="159"/>
        <v>1.44</v>
      </c>
    </row>
    <row r="412" spans="24:55">
      <c r="X412" s="12" t="s">
        <v>1025</v>
      </c>
      <c r="Y412" s="12" t="s">
        <v>1011</v>
      </c>
      <c r="Z412" s="12">
        <v>30</v>
      </c>
      <c r="AA412" s="12">
        <v>190.5</v>
      </c>
      <c r="AC412" s="12">
        <v>1</v>
      </c>
      <c r="AD412" s="12">
        <v>1</v>
      </c>
      <c r="AE412" s="12">
        <v>30</v>
      </c>
      <c r="AF412" s="12">
        <v>1</v>
      </c>
      <c r="AG412" s="12">
        <v>27</v>
      </c>
      <c r="AH412" s="12">
        <v>8</v>
      </c>
      <c r="AI412" s="12">
        <v>7</v>
      </c>
      <c r="AJ412" s="12">
        <v>20</v>
      </c>
      <c r="AL412" s="12">
        <v>2</v>
      </c>
      <c r="AN412" s="12">
        <v>97</v>
      </c>
      <c r="AO412" s="12">
        <f t="shared" si="145"/>
        <v>0.1605</v>
      </c>
      <c r="AP412" s="862">
        <f t="shared" si="146"/>
        <v>15.5685</v>
      </c>
      <c r="AQ412" s="12">
        <f t="shared" si="147"/>
        <v>0</v>
      </c>
      <c r="AR412" s="12">
        <f t="shared" si="148"/>
        <v>0.1605</v>
      </c>
      <c r="AS412" s="12">
        <f t="shared" si="149"/>
        <v>0.1605</v>
      </c>
      <c r="AT412" s="12">
        <f t="shared" si="150"/>
        <v>4.8150000000000004</v>
      </c>
      <c r="AU412" s="12">
        <f t="shared" si="151"/>
        <v>0.1605</v>
      </c>
      <c r="AV412" s="12">
        <f t="shared" si="152"/>
        <v>4.3334999999999999</v>
      </c>
      <c r="AW412" s="12">
        <f t="shared" si="153"/>
        <v>1.284</v>
      </c>
      <c r="AX412" s="12">
        <f t="shared" si="154"/>
        <v>1.1234999999999999</v>
      </c>
      <c r="AY412" s="12">
        <f t="shared" si="155"/>
        <v>3.21</v>
      </c>
      <c r="AZ412" s="12">
        <f t="shared" si="156"/>
        <v>0</v>
      </c>
      <c r="BA412" s="12">
        <f t="shared" si="157"/>
        <v>0.32100000000000001</v>
      </c>
      <c r="BB412" s="12">
        <f t="shared" si="158"/>
        <v>0</v>
      </c>
      <c r="BC412" s="863">
        <f t="shared" si="159"/>
        <v>15.568499999999998</v>
      </c>
    </row>
    <row r="413" spans="24:55">
      <c r="X413" s="12" t="s">
        <v>1025</v>
      </c>
      <c r="Y413" s="12" t="s">
        <v>1012</v>
      </c>
      <c r="Z413" s="12">
        <v>30</v>
      </c>
      <c r="AA413" s="12">
        <v>190.5</v>
      </c>
      <c r="AB413" s="12">
        <v>1</v>
      </c>
      <c r="AD413" s="12">
        <v>1</v>
      </c>
      <c r="AE413" s="12">
        <v>2</v>
      </c>
      <c r="AN413" s="12">
        <v>4</v>
      </c>
      <c r="AO413" s="12">
        <f t="shared" si="145"/>
        <v>0.1605</v>
      </c>
      <c r="AP413" s="862">
        <f t="shared" si="146"/>
        <v>0.64200000000000002</v>
      </c>
      <c r="AQ413" s="12">
        <f t="shared" si="147"/>
        <v>0.1605</v>
      </c>
      <c r="AR413" s="12">
        <f t="shared" si="148"/>
        <v>0</v>
      </c>
      <c r="AS413" s="12">
        <f t="shared" si="149"/>
        <v>0.1605</v>
      </c>
      <c r="AT413" s="12">
        <f t="shared" si="150"/>
        <v>0.32100000000000001</v>
      </c>
      <c r="AU413" s="12">
        <f t="shared" si="151"/>
        <v>0</v>
      </c>
      <c r="AV413" s="12">
        <f t="shared" si="152"/>
        <v>0</v>
      </c>
      <c r="AW413" s="12">
        <f t="shared" si="153"/>
        <v>0</v>
      </c>
      <c r="AX413" s="12">
        <f t="shared" si="154"/>
        <v>0</v>
      </c>
      <c r="AY413" s="12">
        <f t="shared" si="155"/>
        <v>0</v>
      </c>
      <c r="AZ413" s="12">
        <f t="shared" si="156"/>
        <v>0</v>
      </c>
      <c r="BA413" s="12">
        <f t="shared" si="157"/>
        <v>0</v>
      </c>
      <c r="BB413" s="12">
        <f t="shared" si="158"/>
        <v>0</v>
      </c>
      <c r="BC413" s="863">
        <f t="shared" si="159"/>
        <v>0.64200000000000002</v>
      </c>
    </row>
    <row r="414" spans="24:55">
      <c r="X414" s="12" t="s">
        <v>1026</v>
      </c>
      <c r="Y414" s="12" t="s">
        <v>1061</v>
      </c>
      <c r="Z414" s="12">
        <v>40</v>
      </c>
      <c r="AA414" s="12">
        <v>123</v>
      </c>
      <c r="AD414" s="12">
        <v>5</v>
      </c>
      <c r="AE414" s="12">
        <v>3</v>
      </c>
      <c r="AN414" s="12">
        <v>8</v>
      </c>
      <c r="AO414" s="12">
        <f t="shared" si="145"/>
        <v>8.3000000000000004E-2</v>
      </c>
      <c r="AP414" s="862">
        <f t="shared" si="146"/>
        <v>0.66400000000000003</v>
      </c>
      <c r="AQ414" s="12">
        <f t="shared" si="147"/>
        <v>0</v>
      </c>
      <c r="AR414" s="12">
        <f t="shared" si="148"/>
        <v>0</v>
      </c>
      <c r="AS414" s="12">
        <f t="shared" si="149"/>
        <v>0.41500000000000004</v>
      </c>
      <c r="AT414" s="12">
        <f t="shared" si="150"/>
        <v>0.249</v>
      </c>
      <c r="AU414" s="12">
        <f t="shared" si="151"/>
        <v>0</v>
      </c>
      <c r="AV414" s="12">
        <f t="shared" si="152"/>
        <v>0</v>
      </c>
      <c r="AW414" s="12">
        <f t="shared" si="153"/>
        <v>0</v>
      </c>
      <c r="AX414" s="12">
        <f t="shared" si="154"/>
        <v>0</v>
      </c>
      <c r="AY414" s="12">
        <f t="shared" si="155"/>
        <v>0</v>
      </c>
      <c r="AZ414" s="12">
        <f t="shared" si="156"/>
        <v>0</v>
      </c>
      <c r="BA414" s="12">
        <f t="shared" si="157"/>
        <v>0</v>
      </c>
      <c r="BB414" s="12">
        <f t="shared" si="158"/>
        <v>0</v>
      </c>
      <c r="BC414" s="863">
        <f t="shared" si="159"/>
        <v>0.66400000000000003</v>
      </c>
    </row>
    <row r="415" spans="24:55">
      <c r="X415" s="12" t="s">
        <v>1026</v>
      </c>
      <c r="Y415" s="12" t="s">
        <v>1004</v>
      </c>
      <c r="Z415" s="12">
        <v>40</v>
      </c>
      <c r="AA415" s="12">
        <v>123</v>
      </c>
      <c r="AB415" s="12">
        <v>157</v>
      </c>
      <c r="AC415" s="12">
        <v>42</v>
      </c>
      <c r="AD415" s="12">
        <v>89</v>
      </c>
      <c r="AE415" s="12">
        <v>134</v>
      </c>
      <c r="AF415" s="12">
        <v>65</v>
      </c>
      <c r="AG415" s="12">
        <v>57</v>
      </c>
      <c r="AH415" s="12">
        <v>91</v>
      </c>
      <c r="AI415" s="12">
        <v>72</v>
      </c>
      <c r="AJ415" s="12">
        <v>124</v>
      </c>
      <c r="AK415" s="12">
        <v>35</v>
      </c>
      <c r="AL415" s="12">
        <v>11</v>
      </c>
      <c r="AM415" s="12">
        <v>38</v>
      </c>
      <c r="AN415" s="12">
        <v>915</v>
      </c>
      <c r="AO415" s="12">
        <f t="shared" si="145"/>
        <v>8.3000000000000004E-2</v>
      </c>
      <c r="AP415" s="862">
        <f t="shared" si="146"/>
        <v>75.945000000000007</v>
      </c>
      <c r="AQ415" s="12">
        <f t="shared" si="147"/>
        <v>13.031000000000001</v>
      </c>
      <c r="AR415" s="12">
        <f t="shared" si="148"/>
        <v>3.4860000000000002</v>
      </c>
      <c r="AS415" s="12">
        <f t="shared" si="149"/>
        <v>7.3870000000000005</v>
      </c>
      <c r="AT415" s="12">
        <f t="shared" si="150"/>
        <v>11.122</v>
      </c>
      <c r="AU415" s="12">
        <f t="shared" si="151"/>
        <v>5.3950000000000005</v>
      </c>
      <c r="AV415" s="12">
        <f t="shared" si="152"/>
        <v>4.7309999999999999</v>
      </c>
      <c r="AW415" s="12">
        <f t="shared" si="153"/>
        <v>7.5530000000000008</v>
      </c>
      <c r="AX415" s="12">
        <f t="shared" si="154"/>
        <v>5.976</v>
      </c>
      <c r="AY415" s="12">
        <f t="shared" si="155"/>
        <v>10.292</v>
      </c>
      <c r="AZ415" s="12">
        <f t="shared" si="156"/>
        <v>2.9050000000000002</v>
      </c>
      <c r="BA415" s="12">
        <f t="shared" si="157"/>
        <v>0.91300000000000003</v>
      </c>
      <c r="BB415" s="12">
        <f t="shared" si="158"/>
        <v>3.1540000000000004</v>
      </c>
      <c r="BC415" s="863">
        <f t="shared" si="159"/>
        <v>75.944999999999993</v>
      </c>
    </row>
    <row r="416" spans="24:55">
      <c r="X416" s="12" t="s">
        <v>1026</v>
      </c>
      <c r="Y416" s="12" t="s">
        <v>1005</v>
      </c>
      <c r="Z416" s="12">
        <v>40</v>
      </c>
      <c r="AA416" s="12">
        <v>190</v>
      </c>
      <c r="AB416" s="12">
        <v>41</v>
      </c>
      <c r="AC416" s="12">
        <v>15</v>
      </c>
      <c r="AD416" s="12">
        <v>4</v>
      </c>
      <c r="AE416" s="12">
        <v>13</v>
      </c>
      <c r="AF416" s="12">
        <v>1</v>
      </c>
      <c r="AG416" s="12">
        <v>2</v>
      </c>
      <c r="AJ416" s="12">
        <v>2</v>
      </c>
      <c r="AK416" s="12">
        <v>15</v>
      </c>
      <c r="AL416" s="12">
        <v>8</v>
      </c>
      <c r="AM416" s="12">
        <v>23</v>
      </c>
      <c r="AN416" s="12">
        <v>124</v>
      </c>
      <c r="AO416" s="12">
        <f t="shared" si="145"/>
        <v>0.15</v>
      </c>
      <c r="AP416" s="862">
        <f t="shared" si="146"/>
        <v>18.599999999999998</v>
      </c>
      <c r="AQ416" s="12">
        <f t="shared" si="147"/>
        <v>6.1499999999999995</v>
      </c>
      <c r="AR416" s="12">
        <f t="shared" si="148"/>
        <v>2.25</v>
      </c>
      <c r="AS416" s="12">
        <f t="shared" si="149"/>
        <v>0.6</v>
      </c>
      <c r="AT416" s="12">
        <f t="shared" si="150"/>
        <v>1.95</v>
      </c>
      <c r="AU416" s="12">
        <f t="shared" si="151"/>
        <v>0.15</v>
      </c>
      <c r="AV416" s="12">
        <f t="shared" si="152"/>
        <v>0.3</v>
      </c>
      <c r="AW416" s="12">
        <f t="shared" si="153"/>
        <v>0</v>
      </c>
      <c r="AX416" s="12">
        <f t="shared" si="154"/>
        <v>0</v>
      </c>
      <c r="AY416" s="12">
        <f t="shared" si="155"/>
        <v>0.3</v>
      </c>
      <c r="AZ416" s="12">
        <f t="shared" si="156"/>
        <v>2.25</v>
      </c>
      <c r="BA416" s="12">
        <f t="shared" si="157"/>
        <v>1.2</v>
      </c>
      <c r="BB416" s="12">
        <f t="shared" si="158"/>
        <v>3.4499999999999997</v>
      </c>
      <c r="BC416" s="863">
        <f t="shared" si="159"/>
        <v>18.599999999999998</v>
      </c>
    </row>
    <row r="417" spans="24:55">
      <c r="X417" s="12" t="s">
        <v>1026</v>
      </c>
      <c r="Y417" s="12" t="s">
        <v>1006</v>
      </c>
      <c r="Z417" s="12">
        <v>40</v>
      </c>
      <c r="AA417" s="12">
        <v>255</v>
      </c>
      <c r="AB417" s="12">
        <v>11</v>
      </c>
      <c r="AC417" s="12">
        <v>17</v>
      </c>
      <c r="AD417" s="12">
        <v>10</v>
      </c>
      <c r="AE417" s="12">
        <v>32</v>
      </c>
      <c r="AF417" s="12">
        <v>24</v>
      </c>
      <c r="AG417" s="12">
        <v>18</v>
      </c>
      <c r="AH417" s="12">
        <v>1</v>
      </c>
      <c r="AM417" s="12">
        <v>1</v>
      </c>
      <c r="AN417" s="12">
        <v>114</v>
      </c>
      <c r="AO417" s="12">
        <f t="shared" si="145"/>
        <v>0.215</v>
      </c>
      <c r="AP417" s="862">
        <f t="shared" si="146"/>
        <v>24.509999999999998</v>
      </c>
      <c r="AQ417" s="12">
        <f t="shared" si="147"/>
        <v>2.3649999999999998</v>
      </c>
      <c r="AR417" s="12">
        <f t="shared" si="148"/>
        <v>3.6549999999999998</v>
      </c>
      <c r="AS417" s="12">
        <f t="shared" si="149"/>
        <v>2.15</v>
      </c>
      <c r="AT417" s="12">
        <f t="shared" si="150"/>
        <v>6.88</v>
      </c>
      <c r="AU417" s="12">
        <f t="shared" si="151"/>
        <v>5.16</v>
      </c>
      <c r="AV417" s="12">
        <f t="shared" si="152"/>
        <v>3.87</v>
      </c>
      <c r="AW417" s="12">
        <f t="shared" si="153"/>
        <v>0.215</v>
      </c>
      <c r="AX417" s="12">
        <f t="shared" si="154"/>
        <v>0</v>
      </c>
      <c r="AY417" s="12">
        <f t="shared" si="155"/>
        <v>0</v>
      </c>
      <c r="AZ417" s="12">
        <f t="shared" si="156"/>
        <v>0</v>
      </c>
      <c r="BA417" s="12">
        <f t="shared" si="157"/>
        <v>0</v>
      </c>
      <c r="BB417" s="12">
        <f t="shared" si="158"/>
        <v>0.215</v>
      </c>
      <c r="BC417" s="863">
        <f t="shared" si="159"/>
        <v>24.51</v>
      </c>
    </row>
    <row r="418" spans="24:55">
      <c r="X418" s="12" t="s">
        <v>1026</v>
      </c>
      <c r="Y418" s="12" t="s">
        <v>1007</v>
      </c>
      <c r="Z418" s="12">
        <v>40</v>
      </c>
      <c r="AA418" s="12">
        <v>320</v>
      </c>
      <c r="AB418" s="12">
        <v>1</v>
      </c>
      <c r="AC418" s="12">
        <v>2</v>
      </c>
      <c r="AD418" s="12">
        <v>10</v>
      </c>
      <c r="AE418" s="12">
        <v>6</v>
      </c>
      <c r="AF418" s="12">
        <v>38</v>
      </c>
      <c r="AG418" s="12">
        <v>12</v>
      </c>
      <c r="AH418" s="12">
        <v>13</v>
      </c>
      <c r="AL418" s="12">
        <v>2</v>
      </c>
      <c r="AM418" s="12">
        <v>1</v>
      </c>
      <c r="AN418" s="12">
        <v>85</v>
      </c>
      <c r="AO418" s="12">
        <f t="shared" si="145"/>
        <v>0.28000000000000003</v>
      </c>
      <c r="AP418" s="862">
        <f t="shared" si="146"/>
        <v>23.8</v>
      </c>
      <c r="AQ418" s="12">
        <f t="shared" si="147"/>
        <v>0.28000000000000003</v>
      </c>
      <c r="AR418" s="12">
        <f t="shared" si="148"/>
        <v>0.56000000000000005</v>
      </c>
      <c r="AS418" s="12">
        <f t="shared" si="149"/>
        <v>2.8000000000000003</v>
      </c>
      <c r="AT418" s="12">
        <f t="shared" si="150"/>
        <v>1.6800000000000002</v>
      </c>
      <c r="AU418" s="12">
        <f t="shared" si="151"/>
        <v>10.64</v>
      </c>
      <c r="AV418" s="12">
        <f t="shared" si="152"/>
        <v>3.3600000000000003</v>
      </c>
      <c r="AW418" s="12">
        <f t="shared" si="153"/>
        <v>3.6400000000000006</v>
      </c>
      <c r="AX418" s="12">
        <f t="shared" si="154"/>
        <v>0</v>
      </c>
      <c r="AY418" s="12">
        <f t="shared" si="155"/>
        <v>0</v>
      </c>
      <c r="AZ418" s="12">
        <f t="shared" si="156"/>
        <v>0</v>
      </c>
      <c r="BA418" s="12">
        <f t="shared" si="157"/>
        <v>0.56000000000000005</v>
      </c>
      <c r="BB418" s="12">
        <f t="shared" si="158"/>
        <v>0.28000000000000003</v>
      </c>
      <c r="BC418" s="863">
        <f t="shared" si="159"/>
        <v>23.8</v>
      </c>
    </row>
    <row r="419" spans="24:55">
      <c r="X419" s="12" t="s">
        <v>1026</v>
      </c>
      <c r="Y419" s="12" t="s">
        <v>1033</v>
      </c>
      <c r="Z419" s="12">
        <v>40</v>
      </c>
      <c r="AA419" s="12">
        <v>285</v>
      </c>
      <c r="AF419" s="12">
        <v>1</v>
      </c>
      <c r="AH419" s="12">
        <v>1</v>
      </c>
      <c r="AN419" s="12">
        <v>2</v>
      </c>
      <c r="AO419" s="12">
        <f t="shared" si="145"/>
        <v>0.245</v>
      </c>
      <c r="AP419" s="862">
        <f t="shared" si="146"/>
        <v>0.49</v>
      </c>
      <c r="AQ419" s="12">
        <f t="shared" si="147"/>
        <v>0</v>
      </c>
      <c r="AR419" s="12">
        <f t="shared" si="148"/>
        <v>0</v>
      </c>
      <c r="AS419" s="12">
        <f t="shared" si="149"/>
        <v>0</v>
      </c>
      <c r="AT419" s="12">
        <f t="shared" si="150"/>
        <v>0</v>
      </c>
      <c r="AU419" s="12">
        <f t="shared" si="151"/>
        <v>0.245</v>
      </c>
      <c r="AV419" s="12">
        <f t="shared" si="152"/>
        <v>0</v>
      </c>
      <c r="AW419" s="12">
        <f t="shared" si="153"/>
        <v>0.245</v>
      </c>
      <c r="AX419" s="12">
        <f t="shared" si="154"/>
        <v>0</v>
      </c>
      <c r="AY419" s="12">
        <f t="shared" si="155"/>
        <v>0</v>
      </c>
      <c r="AZ419" s="12">
        <f t="shared" si="156"/>
        <v>0</v>
      </c>
      <c r="BA419" s="12">
        <f t="shared" si="157"/>
        <v>0</v>
      </c>
      <c r="BB419" s="12">
        <f t="shared" si="158"/>
        <v>0</v>
      </c>
      <c r="BC419" s="863">
        <f t="shared" si="159"/>
        <v>0.49</v>
      </c>
    </row>
    <row r="420" spans="24:55">
      <c r="X420" s="12" t="s">
        <v>1026</v>
      </c>
      <c r="Y420" s="12" t="s">
        <v>1009</v>
      </c>
      <c r="Z420" s="12">
        <v>40</v>
      </c>
      <c r="AA420" s="12">
        <v>490</v>
      </c>
      <c r="AB420" s="12">
        <v>2</v>
      </c>
      <c r="AF420" s="12">
        <v>1</v>
      </c>
      <c r="AG420" s="12">
        <v>3</v>
      </c>
      <c r="AN420" s="12">
        <v>6</v>
      </c>
      <c r="AO420" s="12">
        <f t="shared" si="145"/>
        <v>0.45</v>
      </c>
      <c r="AP420" s="862">
        <f t="shared" si="146"/>
        <v>2.7</v>
      </c>
      <c r="AQ420" s="12">
        <f t="shared" si="147"/>
        <v>0.9</v>
      </c>
      <c r="AR420" s="12">
        <f t="shared" si="148"/>
        <v>0</v>
      </c>
      <c r="AS420" s="12">
        <f t="shared" si="149"/>
        <v>0</v>
      </c>
      <c r="AT420" s="12">
        <f t="shared" si="150"/>
        <v>0</v>
      </c>
      <c r="AU420" s="12">
        <f t="shared" si="151"/>
        <v>0.45</v>
      </c>
      <c r="AV420" s="12">
        <f t="shared" si="152"/>
        <v>1.35</v>
      </c>
      <c r="AW420" s="12">
        <f t="shared" si="153"/>
        <v>0</v>
      </c>
      <c r="AX420" s="12">
        <f t="shared" si="154"/>
        <v>0</v>
      </c>
      <c r="AY420" s="12">
        <f t="shared" si="155"/>
        <v>0</v>
      </c>
      <c r="AZ420" s="12">
        <f t="shared" si="156"/>
        <v>0</v>
      </c>
      <c r="BA420" s="12">
        <f t="shared" si="157"/>
        <v>0</v>
      </c>
      <c r="BB420" s="12">
        <f t="shared" si="158"/>
        <v>0</v>
      </c>
      <c r="BC420" s="863">
        <f t="shared" si="159"/>
        <v>2.7</v>
      </c>
    </row>
    <row r="421" spans="24:55">
      <c r="X421" s="12" t="s">
        <v>1026</v>
      </c>
      <c r="Y421" s="12" t="s">
        <v>1055</v>
      </c>
      <c r="Z421" s="12">
        <v>40</v>
      </c>
      <c r="AA421" s="12">
        <v>65</v>
      </c>
      <c r="AH421" s="12">
        <v>1</v>
      </c>
      <c r="AN421" s="12">
        <v>1</v>
      </c>
      <c r="AO421" s="12">
        <f t="shared" si="145"/>
        <v>2.5000000000000001E-2</v>
      </c>
      <c r="AP421" s="862">
        <f t="shared" si="146"/>
        <v>2.5000000000000001E-2</v>
      </c>
      <c r="AQ421" s="12">
        <f t="shared" si="147"/>
        <v>0</v>
      </c>
      <c r="AR421" s="12">
        <f t="shared" si="148"/>
        <v>0</v>
      </c>
      <c r="AS421" s="12">
        <f t="shared" si="149"/>
        <v>0</v>
      </c>
      <c r="AT421" s="12">
        <f t="shared" si="150"/>
        <v>0</v>
      </c>
      <c r="AU421" s="12">
        <f t="shared" si="151"/>
        <v>0</v>
      </c>
      <c r="AV421" s="12">
        <f t="shared" si="152"/>
        <v>0</v>
      </c>
      <c r="AW421" s="12">
        <f t="shared" si="153"/>
        <v>2.5000000000000001E-2</v>
      </c>
      <c r="AX421" s="12">
        <f t="shared" si="154"/>
        <v>0</v>
      </c>
      <c r="AY421" s="12">
        <f t="shared" si="155"/>
        <v>0</v>
      </c>
      <c r="AZ421" s="12">
        <f t="shared" si="156"/>
        <v>0</v>
      </c>
      <c r="BA421" s="12">
        <f t="shared" si="157"/>
        <v>0</v>
      </c>
      <c r="BB421" s="12">
        <f t="shared" si="158"/>
        <v>0</v>
      </c>
      <c r="BC421" s="863">
        <f t="shared" si="159"/>
        <v>2.5000000000000001E-2</v>
      </c>
    </row>
    <row r="422" spans="24:55">
      <c r="X422" s="12" t="s">
        <v>1026</v>
      </c>
      <c r="Y422" s="12" t="s">
        <v>1010</v>
      </c>
      <c r="Z422" s="12">
        <v>40</v>
      </c>
      <c r="AA422" s="12">
        <v>90</v>
      </c>
      <c r="AB422" s="12">
        <v>100</v>
      </c>
      <c r="AC422" s="12">
        <v>40</v>
      </c>
      <c r="AD422" s="12">
        <v>149</v>
      </c>
      <c r="AE422" s="12">
        <v>194</v>
      </c>
      <c r="AF422" s="12">
        <v>113</v>
      </c>
      <c r="AG422" s="12">
        <v>24</v>
      </c>
      <c r="AH422" s="12">
        <v>4</v>
      </c>
      <c r="AI422" s="12">
        <v>3</v>
      </c>
      <c r="AJ422" s="12">
        <v>19</v>
      </c>
      <c r="AK422" s="12">
        <v>14</v>
      </c>
      <c r="AL422" s="12">
        <v>4</v>
      </c>
      <c r="AM422" s="12">
        <v>5</v>
      </c>
      <c r="AN422" s="12">
        <v>669</v>
      </c>
      <c r="AO422" s="12">
        <f t="shared" si="145"/>
        <v>0.05</v>
      </c>
      <c r="AP422" s="862">
        <f t="shared" si="146"/>
        <v>33.450000000000003</v>
      </c>
      <c r="AQ422" s="12">
        <f t="shared" si="147"/>
        <v>5</v>
      </c>
      <c r="AR422" s="12">
        <f t="shared" si="148"/>
        <v>2</v>
      </c>
      <c r="AS422" s="12">
        <f t="shared" si="149"/>
        <v>7.45</v>
      </c>
      <c r="AT422" s="12">
        <f t="shared" si="150"/>
        <v>9.7000000000000011</v>
      </c>
      <c r="AU422" s="12">
        <f t="shared" si="151"/>
        <v>5.65</v>
      </c>
      <c r="AV422" s="12">
        <f t="shared" si="152"/>
        <v>1.2000000000000002</v>
      </c>
      <c r="AW422" s="12">
        <f t="shared" si="153"/>
        <v>0.2</v>
      </c>
      <c r="AX422" s="12">
        <f t="shared" si="154"/>
        <v>0.15000000000000002</v>
      </c>
      <c r="AY422" s="12">
        <f t="shared" si="155"/>
        <v>0.95000000000000007</v>
      </c>
      <c r="AZ422" s="12">
        <f t="shared" si="156"/>
        <v>0.70000000000000007</v>
      </c>
      <c r="BA422" s="12">
        <f t="shared" si="157"/>
        <v>0.2</v>
      </c>
      <c r="BB422" s="12">
        <f t="shared" si="158"/>
        <v>0.25</v>
      </c>
      <c r="BC422" s="863">
        <f t="shared" si="159"/>
        <v>33.450000000000003</v>
      </c>
    </row>
    <row r="423" spans="24:55">
      <c r="X423" s="12" t="s">
        <v>1026</v>
      </c>
      <c r="Y423" s="12" t="s">
        <v>1030</v>
      </c>
      <c r="Z423" s="12">
        <v>40</v>
      </c>
      <c r="AA423" s="12">
        <v>70</v>
      </c>
      <c r="AD423" s="12">
        <v>1</v>
      </c>
      <c r="AN423" s="12">
        <v>1</v>
      </c>
      <c r="AO423" s="12">
        <f t="shared" si="145"/>
        <v>0.03</v>
      </c>
      <c r="AP423" s="862">
        <f t="shared" si="146"/>
        <v>0.03</v>
      </c>
      <c r="AQ423" s="12">
        <f t="shared" si="147"/>
        <v>0</v>
      </c>
      <c r="AR423" s="12">
        <f t="shared" si="148"/>
        <v>0</v>
      </c>
      <c r="AS423" s="12">
        <f t="shared" si="149"/>
        <v>0.03</v>
      </c>
      <c r="AT423" s="12">
        <f t="shared" si="150"/>
        <v>0</v>
      </c>
      <c r="AU423" s="12">
        <f t="shared" si="151"/>
        <v>0</v>
      </c>
      <c r="AV423" s="12">
        <f t="shared" si="152"/>
        <v>0</v>
      </c>
      <c r="AW423" s="12">
        <f t="shared" si="153"/>
        <v>0</v>
      </c>
      <c r="AX423" s="12">
        <f t="shared" si="154"/>
        <v>0</v>
      </c>
      <c r="AY423" s="12">
        <f t="shared" si="155"/>
        <v>0</v>
      </c>
      <c r="AZ423" s="12">
        <f t="shared" si="156"/>
        <v>0</v>
      </c>
      <c r="BA423" s="12">
        <f t="shared" si="157"/>
        <v>0</v>
      </c>
      <c r="BB423" s="12">
        <f t="shared" si="158"/>
        <v>0</v>
      </c>
      <c r="BC423" s="863">
        <f t="shared" si="159"/>
        <v>0.03</v>
      </c>
    </row>
    <row r="424" spans="24:55">
      <c r="X424" s="12" t="s">
        <v>1026</v>
      </c>
      <c r="Y424" s="12" t="s">
        <v>1062</v>
      </c>
      <c r="Z424" s="12">
        <v>40</v>
      </c>
      <c r="AA424" s="12">
        <v>90</v>
      </c>
      <c r="AC424" s="12">
        <v>2</v>
      </c>
      <c r="AD424" s="12">
        <v>2</v>
      </c>
      <c r="AE424" s="12">
        <v>2</v>
      </c>
      <c r="AF424" s="12">
        <v>3</v>
      </c>
      <c r="AN424" s="12">
        <v>9</v>
      </c>
      <c r="AO424" s="12">
        <f t="shared" si="145"/>
        <v>0.05</v>
      </c>
      <c r="AP424" s="862">
        <f t="shared" si="146"/>
        <v>0.45</v>
      </c>
      <c r="AQ424" s="12">
        <f t="shared" si="147"/>
        <v>0</v>
      </c>
      <c r="AR424" s="12">
        <f t="shared" si="148"/>
        <v>0.1</v>
      </c>
      <c r="AS424" s="12">
        <f t="shared" si="149"/>
        <v>0.1</v>
      </c>
      <c r="AT424" s="12">
        <f t="shared" si="150"/>
        <v>0.1</v>
      </c>
      <c r="AU424" s="12">
        <f t="shared" si="151"/>
        <v>0.15000000000000002</v>
      </c>
      <c r="AV424" s="12">
        <f t="shared" si="152"/>
        <v>0</v>
      </c>
      <c r="AW424" s="12">
        <f t="shared" si="153"/>
        <v>0</v>
      </c>
      <c r="AX424" s="12">
        <f t="shared" si="154"/>
        <v>0</v>
      </c>
      <c r="AY424" s="12">
        <f t="shared" si="155"/>
        <v>0</v>
      </c>
      <c r="AZ424" s="12">
        <f t="shared" si="156"/>
        <v>0</v>
      </c>
      <c r="BA424" s="12">
        <f t="shared" si="157"/>
        <v>0</v>
      </c>
      <c r="BB424" s="12">
        <f t="shared" si="158"/>
        <v>0</v>
      </c>
      <c r="BC424" s="863">
        <f t="shared" si="159"/>
        <v>0.45000000000000007</v>
      </c>
    </row>
    <row r="425" spans="24:55">
      <c r="X425" s="12" t="s">
        <v>1026</v>
      </c>
      <c r="Y425" s="12" t="s">
        <v>1011</v>
      </c>
      <c r="Z425" s="12">
        <v>40</v>
      </c>
      <c r="AA425" s="12">
        <v>190.5</v>
      </c>
      <c r="AB425" s="12">
        <v>2</v>
      </c>
      <c r="AC425" s="12">
        <v>1</v>
      </c>
      <c r="AD425" s="12">
        <v>4</v>
      </c>
      <c r="AE425" s="12">
        <v>2</v>
      </c>
      <c r="AF425" s="12">
        <v>2</v>
      </c>
      <c r="AG425" s="12">
        <v>54</v>
      </c>
      <c r="AH425" s="12">
        <v>19</v>
      </c>
      <c r="AI425" s="12">
        <v>33</v>
      </c>
      <c r="AJ425" s="12">
        <v>49</v>
      </c>
      <c r="AK425" s="12">
        <v>10</v>
      </c>
      <c r="AL425" s="12">
        <v>12</v>
      </c>
      <c r="AM425" s="12">
        <v>14</v>
      </c>
      <c r="AN425" s="12">
        <v>202</v>
      </c>
      <c r="AO425" s="12">
        <f t="shared" si="145"/>
        <v>0.15049999999999999</v>
      </c>
      <c r="AP425" s="862">
        <f t="shared" si="146"/>
        <v>30.401</v>
      </c>
      <c r="AQ425" s="12">
        <f t="shared" si="147"/>
        <v>0.30099999999999999</v>
      </c>
      <c r="AR425" s="12">
        <f t="shared" si="148"/>
        <v>0.15049999999999999</v>
      </c>
      <c r="AS425" s="12">
        <f t="shared" si="149"/>
        <v>0.60199999999999998</v>
      </c>
      <c r="AT425" s="12">
        <f t="shared" si="150"/>
        <v>0.30099999999999999</v>
      </c>
      <c r="AU425" s="12">
        <f t="shared" si="151"/>
        <v>0.30099999999999999</v>
      </c>
      <c r="AV425" s="12">
        <f t="shared" si="152"/>
        <v>8.1269999999999989</v>
      </c>
      <c r="AW425" s="12">
        <f t="shared" si="153"/>
        <v>2.8594999999999997</v>
      </c>
      <c r="AX425" s="12">
        <f t="shared" si="154"/>
        <v>4.9664999999999999</v>
      </c>
      <c r="AY425" s="12">
        <f t="shared" si="155"/>
        <v>7.3744999999999994</v>
      </c>
      <c r="AZ425" s="12">
        <f t="shared" si="156"/>
        <v>1.5049999999999999</v>
      </c>
      <c r="BA425" s="12">
        <f t="shared" si="157"/>
        <v>1.806</v>
      </c>
      <c r="BB425" s="12">
        <f t="shared" si="158"/>
        <v>2.1069999999999998</v>
      </c>
      <c r="BC425" s="863">
        <f t="shared" si="159"/>
        <v>30.400999999999996</v>
      </c>
    </row>
    <row r="426" spans="24:55">
      <c r="X426" s="12" t="s">
        <v>1026</v>
      </c>
      <c r="Y426" s="12" t="s">
        <v>1012</v>
      </c>
      <c r="Z426" s="12">
        <v>40</v>
      </c>
      <c r="AA426" s="12">
        <v>190.5</v>
      </c>
      <c r="AB426" s="12">
        <v>1</v>
      </c>
      <c r="AE426" s="12">
        <v>1</v>
      </c>
      <c r="AF426" s="12">
        <v>1</v>
      </c>
      <c r="AN426" s="12">
        <v>3</v>
      </c>
      <c r="AO426" s="12">
        <f t="shared" si="145"/>
        <v>0.15049999999999999</v>
      </c>
      <c r="AP426" s="862">
        <f t="shared" si="146"/>
        <v>0.45150000000000001</v>
      </c>
      <c r="AQ426" s="12">
        <f t="shared" si="147"/>
        <v>0.15049999999999999</v>
      </c>
      <c r="AR426" s="12">
        <f t="shared" si="148"/>
        <v>0</v>
      </c>
      <c r="AS426" s="12">
        <f t="shared" si="149"/>
        <v>0</v>
      </c>
      <c r="AT426" s="12">
        <f t="shared" si="150"/>
        <v>0.15049999999999999</v>
      </c>
      <c r="AU426" s="12">
        <f t="shared" si="151"/>
        <v>0.15049999999999999</v>
      </c>
      <c r="AV426" s="12">
        <f t="shared" si="152"/>
        <v>0</v>
      </c>
      <c r="AW426" s="12">
        <f t="shared" si="153"/>
        <v>0</v>
      </c>
      <c r="AX426" s="12">
        <f t="shared" si="154"/>
        <v>0</v>
      </c>
      <c r="AY426" s="12">
        <f t="shared" si="155"/>
        <v>0</v>
      </c>
      <c r="AZ426" s="12">
        <f t="shared" si="156"/>
        <v>0</v>
      </c>
      <c r="BA426" s="12">
        <f t="shared" si="157"/>
        <v>0</v>
      </c>
      <c r="BB426" s="12">
        <f t="shared" si="158"/>
        <v>0</v>
      </c>
      <c r="BC426" s="863">
        <f t="shared" si="159"/>
        <v>0.45150000000000001</v>
      </c>
    </row>
    <row r="427" spans="24:55">
      <c r="X427" s="12" t="s">
        <v>1027</v>
      </c>
      <c r="Y427" s="12" t="s">
        <v>1061</v>
      </c>
      <c r="Z427" s="12">
        <v>50</v>
      </c>
      <c r="AA427" s="12">
        <v>123</v>
      </c>
      <c r="AE427" s="12">
        <v>2</v>
      </c>
      <c r="AN427" s="12">
        <v>2</v>
      </c>
      <c r="AO427" s="12">
        <f t="shared" si="145"/>
        <v>7.2999999999999995E-2</v>
      </c>
      <c r="AP427" s="862">
        <f t="shared" si="146"/>
        <v>0.14599999999999999</v>
      </c>
      <c r="AQ427" s="12">
        <f t="shared" si="147"/>
        <v>0</v>
      </c>
      <c r="AR427" s="12">
        <f t="shared" si="148"/>
        <v>0</v>
      </c>
      <c r="AS427" s="12">
        <f t="shared" si="149"/>
        <v>0</v>
      </c>
      <c r="AT427" s="12">
        <f t="shared" si="150"/>
        <v>0.14599999999999999</v>
      </c>
      <c r="AU427" s="12">
        <f t="shared" si="151"/>
        <v>0</v>
      </c>
      <c r="AV427" s="12">
        <f t="shared" si="152"/>
        <v>0</v>
      </c>
      <c r="AW427" s="12">
        <f t="shared" si="153"/>
        <v>0</v>
      </c>
      <c r="AX427" s="12">
        <f t="shared" si="154"/>
        <v>0</v>
      </c>
      <c r="AY427" s="12">
        <f t="shared" si="155"/>
        <v>0</v>
      </c>
      <c r="AZ427" s="12">
        <f t="shared" si="156"/>
        <v>0</v>
      </c>
      <c r="BA427" s="12">
        <f t="shared" si="157"/>
        <v>0</v>
      </c>
      <c r="BB427" s="12">
        <f t="shared" si="158"/>
        <v>0</v>
      </c>
      <c r="BC427" s="863">
        <f t="shared" si="159"/>
        <v>0.14599999999999999</v>
      </c>
    </row>
    <row r="428" spans="24:55">
      <c r="X428" s="12" t="s">
        <v>1027</v>
      </c>
      <c r="Y428" s="12" t="s">
        <v>1004</v>
      </c>
      <c r="Z428" s="12">
        <v>50</v>
      </c>
      <c r="AA428" s="12">
        <v>123</v>
      </c>
      <c r="AB428" s="12">
        <v>44</v>
      </c>
      <c r="AC428" s="12">
        <v>13</v>
      </c>
      <c r="AD428" s="12">
        <v>39</v>
      </c>
      <c r="AE428" s="12">
        <v>46</v>
      </c>
      <c r="AF428" s="12">
        <v>20</v>
      </c>
      <c r="AG428" s="12">
        <v>24</v>
      </c>
      <c r="AH428" s="12">
        <v>86</v>
      </c>
      <c r="AI428" s="12">
        <v>66</v>
      </c>
      <c r="AJ428" s="12">
        <v>57</v>
      </c>
      <c r="AK428" s="12">
        <v>14</v>
      </c>
      <c r="AL428" s="12">
        <v>10</v>
      </c>
      <c r="AN428" s="12">
        <v>419</v>
      </c>
      <c r="AO428" s="12">
        <f t="shared" si="145"/>
        <v>7.2999999999999995E-2</v>
      </c>
      <c r="AP428" s="862">
        <f t="shared" si="146"/>
        <v>30.587</v>
      </c>
      <c r="AQ428" s="12">
        <f t="shared" si="147"/>
        <v>3.2119999999999997</v>
      </c>
      <c r="AR428" s="12">
        <f t="shared" si="148"/>
        <v>0.94899999999999995</v>
      </c>
      <c r="AS428" s="12">
        <f t="shared" si="149"/>
        <v>2.847</v>
      </c>
      <c r="AT428" s="12">
        <f t="shared" si="150"/>
        <v>3.3579999999999997</v>
      </c>
      <c r="AU428" s="12">
        <f t="shared" si="151"/>
        <v>1.46</v>
      </c>
      <c r="AV428" s="12">
        <f t="shared" si="152"/>
        <v>1.7519999999999998</v>
      </c>
      <c r="AW428" s="12">
        <f t="shared" si="153"/>
        <v>6.2779999999999996</v>
      </c>
      <c r="AX428" s="12">
        <f t="shared" si="154"/>
        <v>4.8179999999999996</v>
      </c>
      <c r="AY428" s="12">
        <f t="shared" si="155"/>
        <v>4.1609999999999996</v>
      </c>
      <c r="AZ428" s="12">
        <f t="shared" si="156"/>
        <v>1.022</v>
      </c>
      <c r="BA428" s="12">
        <f t="shared" si="157"/>
        <v>0.73</v>
      </c>
      <c r="BB428" s="12">
        <f t="shared" si="158"/>
        <v>0</v>
      </c>
      <c r="BC428" s="863">
        <f t="shared" si="159"/>
        <v>30.587</v>
      </c>
    </row>
    <row r="429" spans="24:55">
      <c r="X429" s="12" t="s">
        <v>1027</v>
      </c>
      <c r="Y429" s="12" t="s">
        <v>1005</v>
      </c>
      <c r="Z429" s="12">
        <v>50</v>
      </c>
      <c r="AA429" s="12">
        <v>190</v>
      </c>
      <c r="AB429" s="12">
        <v>23</v>
      </c>
      <c r="AC429" s="12">
        <v>13</v>
      </c>
      <c r="AD429" s="12">
        <v>3</v>
      </c>
      <c r="AE429" s="12">
        <v>6</v>
      </c>
      <c r="AF429" s="12">
        <v>3</v>
      </c>
      <c r="AJ429" s="12">
        <v>2</v>
      </c>
      <c r="AK429" s="12">
        <v>8</v>
      </c>
      <c r="AN429" s="12">
        <v>58</v>
      </c>
      <c r="AO429" s="12">
        <f t="shared" si="145"/>
        <v>0.14000000000000001</v>
      </c>
      <c r="AP429" s="862">
        <f t="shared" si="146"/>
        <v>8.120000000000001</v>
      </c>
      <c r="AQ429" s="12">
        <f t="shared" si="147"/>
        <v>3.22</v>
      </c>
      <c r="AR429" s="12">
        <f t="shared" si="148"/>
        <v>1.8200000000000003</v>
      </c>
      <c r="AS429" s="12">
        <f t="shared" si="149"/>
        <v>0.42000000000000004</v>
      </c>
      <c r="AT429" s="12">
        <f t="shared" si="150"/>
        <v>0.84000000000000008</v>
      </c>
      <c r="AU429" s="12">
        <f t="shared" si="151"/>
        <v>0.42000000000000004</v>
      </c>
      <c r="AV429" s="12">
        <f t="shared" si="152"/>
        <v>0</v>
      </c>
      <c r="AW429" s="12">
        <f t="shared" si="153"/>
        <v>0</v>
      </c>
      <c r="AX429" s="12">
        <f t="shared" si="154"/>
        <v>0</v>
      </c>
      <c r="AY429" s="12">
        <f t="shared" si="155"/>
        <v>0.28000000000000003</v>
      </c>
      <c r="AZ429" s="12">
        <f t="shared" si="156"/>
        <v>1.1200000000000001</v>
      </c>
      <c r="BA429" s="12">
        <f t="shared" si="157"/>
        <v>0</v>
      </c>
      <c r="BB429" s="12">
        <f t="shared" si="158"/>
        <v>0</v>
      </c>
      <c r="BC429" s="863">
        <f t="shared" si="159"/>
        <v>8.120000000000001</v>
      </c>
    </row>
    <row r="430" spans="24:55">
      <c r="X430" s="12" t="s">
        <v>1027</v>
      </c>
      <c r="Y430" s="12" t="s">
        <v>1006</v>
      </c>
      <c r="Z430" s="12">
        <v>50</v>
      </c>
      <c r="AA430" s="12">
        <v>255</v>
      </c>
      <c r="AB430" s="12">
        <v>7</v>
      </c>
      <c r="AC430" s="12">
        <v>8</v>
      </c>
      <c r="AD430" s="12">
        <v>3</v>
      </c>
      <c r="AE430" s="12">
        <v>30</v>
      </c>
      <c r="AF430" s="12">
        <v>11</v>
      </c>
      <c r="AG430" s="12">
        <v>12</v>
      </c>
      <c r="AH430" s="12">
        <v>2</v>
      </c>
      <c r="AN430" s="12">
        <v>73</v>
      </c>
      <c r="AO430" s="12">
        <f t="shared" si="145"/>
        <v>0.20499999999999999</v>
      </c>
      <c r="AP430" s="862">
        <f t="shared" si="146"/>
        <v>14.965</v>
      </c>
      <c r="AQ430" s="12">
        <f t="shared" si="147"/>
        <v>1.4349999999999998</v>
      </c>
      <c r="AR430" s="12">
        <f t="shared" si="148"/>
        <v>1.64</v>
      </c>
      <c r="AS430" s="12">
        <f t="shared" si="149"/>
        <v>0.61499999999999999</v>
      </c>
      <c r="AT430" s="12">
        <f t="shared" si="150"/>
        <v>6.1499999999999995</v>
      </c>
      <c r="AU430" s="12">
        <f t="shared" si="151"/>
        <v>2.2549999999999999</v>
      </c>
      <c r="AV430" s="12">
        <f t="shared" si="152"/>
        <v>2.46</v>
      </c>
      <c r="AW430" s="12">
        <f t="shared" si="153"/>
        <v>0.41</v>
      </c>
      <c r="AX430" s="12">
        <f t="shared" si="154"/>
        <v>0</v>
      </c>
      <c r="AY430" s="12">
        <f t="shared" si="155"/>
        <v>0</v>
      </c>
      <c r="AZ430" s="12">
        <f t="shared" si="156"/>
        <v>0</v>
      </c>
      <c r="BA430" s="12">
        <f t="shared" si="157"/>
        <v>0</v>
      </c>
      <c r="BB430" s="12">
        <f t="shared" si="158"/>
        <v>0</v>
      </c>
      <c r="BC430" s="863">
        <f t="shared" si="159"/>
        <v>14.965</v>
      </c>
    </row>
    <row r="431" spans="24:55">
      <c r="X431" s="12" t="s">
        <v>1027</v>
      </c>
      <c r="Y431" s="12" t="s">
        <v>1007</v>
      </c>
      <c r="Z431" s="12">
        <v>50</v>
      </c>
      <c r="AA431" s="12">
        <v>320</v>
      </c>
      <c r="AB431" s="12">
        <v>1</v>
      </c>
      <c r="AC431" s="12">
        <v>11</v>
      </c>
      <c r="AD431" s="12">
        <v>33</v>
      </c>
      <c r="AF431" s="12">
        <v>24</v>
      </c>
      <c r="AG431" s="12">
        <v>2</v>
      </c>
      <c r="AH431" s="12">
        <v>3</v>
      </c>
      <c r="AI431" s="12">
        <v>1</v>
      </c>
      <c r="AJ431" s="12">
        <v>2</v>
      </c>
      <c r="AK431" s="12">
        <v>1</v>
      </c>
      <c r="AM431" s="12">
        <v>2</v>
      </c>
      <c r="AN431" s="12">
        <v>80</v>
      </c>
      <c r="AO431" s="12">
        <f t="shared" si="145"/>
        <v>0.27</v>
      </c>
      <c r="AP431" s="862">
        <f t="shared" si="146"/>
        <v>21.6</v>
      </c>
      <c r="AQ431" s="12">
        <f t="shared" si="147"/>
        <v>0.27</v>
      </c>
      <c r="AR431" s="12">
        <f t="shared" si="148"/>
        <v>2.97</v>
      </c>
      <c r="AS431" s="12">
        <f t="shared" si="149"/>
        <v>8.91</v>
      </c>
      <c r="AT431" s="12">
        <f t="shared" si="150"/>
        <v>0</v>
      </c>
      <c r="AU431" s="12">
        <f t="shared" si="151"/>
        <v>6.48</v>
      </c>
      <c r="AV431" s="12">
        <f t="shared" si="152"/>
        <v>0.54</v>
      </c>
      <c r="AW431" s="12">
        <f t="shared" si="153"/>
        <v>0.81</v>
      </c>
      <c r="AX431" s="12">
        <f t="shared" si="154"/>
        <v>0.27</v>
      </c>
      <c r="AY431" s="12">
        <f t="shared" si="155"/>
        <v>0.54</v>
      </c>
      <c r="AZ431" s="12">
        <f t="shared" si="156"/>
        <v>0.27</v>
      </c>
      <c r="BA431" s="12">
        <f t="shared" si="157"/>
        <v>0</v>
      </c>
      <c r="BB431" s="12">
        <f t="shared" si="158"/>
        <v>0.54</v>
      </c>
      <c r="BC431" s="863">
        <f t="shared" si="159"/>
        <v>21.599999999999998</v>
      </c>
    </row>
    <row r="432" spans="24:55">
      <c r="X432" s="12" t="s">
        <v>1027</v>
      </c>
      <c r="Y432" s="12" t="s">
        <v>1009</v>
      </c>
      <c r="Z432" s="12">
        <v>50</v>
      </c>
      <c r="AA432" s="12">
        <v>490</v>
      </c>
      <c r="AF432" s="12">
        <v>3</v>
      </c>
      <c r="AG432" s="12">
        <v>1</v>
      </c>
      <c r="AN432" s="12">
        <v>4</v>
      </c>
      <c r="AO432" s="12">
        <f t="shared" si="145"/>
        <v>0.44</v>
      </c>
      <c r="AP432" s="862">
        <f t="shared" si="146"/>
        <v>1.76</v>
      </c>
      <c r="AQ432" s="12">
        <f t="shared" si="147"/>
        <v>0</v>
      </c>
      <c r="AR432" s="12">
        <f t="shared" si="148"/>
        <v>0</v>
      </c>
      <c r="AS432" s="12">
        <f t="shared" si="149"/>
        <v>0</v>
      </c>
      <c r="AT432" s="12">
        <f t="shared" si="150"/>
        <v>0</v>
      </c>
      <c r="AU432" s="12">
        <f t="shared" si="151"/>
        <v>1.32</v>
      </c>
      <c r="AV432" s="12">
        <f t="shared" si="152"/>
        <v>0.44</v>
      </c>
      <c r="AW432" s="12">
        <f t="shared" si="153"/>
        <v>0</v>
      </c>
      <c r="AX432" s="12">
        <f t="shared" si="154"/>
        <v>0</v>
      </c>
      <c r="AY432" s="12">
        <f t="shared" si="155"/>
        <v>0</v>
      </c>
      <c r="AZ432" s="12">
        <f t="shared" si="156"/>
        <v>0</v>
      </c>
      <c r="BA432" s="12">
        <f t="shared" si="157"/>
        <v>0</v>
      </c>
      <c r="BB432" s="12">
        <f t="shared" si="158"/>
        <v>0</v>
      </c>
      <c r="BC432" s="863">
        <f t="shared" si="159"/>
        <v>1.76</v>
      </c>
    </row>
    <row r="433" spans="24:55">
      <c r="X433" s="12" t="s">
        <v>1027</v>
      </c>
      <c r="Y433" s="12" t="s">
        <v>1055</v>
      </c>
      <c r="Z433" s="12">
        <v>50</v>
      </c>
      <c r="AA433" s="12">
        <v>65</v>
      </c>
      <c r="AD433" s="12">
        <v>3</v>
      </c>
      <c r="AG433" s="12">
        <v>1</v>
      </c>
      <c r="AN433" s="12">
        <v>4</v>
      </c>
      <c r="AO433" s="12">
        <f t="shared" si="145"/>
        <v>1.4999999999999999E-2</v>
      </c>
      <c r="AP433" s="862">
        <f t="shared" si="146"/>
        <v>0.06</v>
      </c>
      <c r="AQ433" s="12">
        <f t="shared" si="147"/>
        <v>0</v>
      </c>
      <c r="AR433" s="12">
        <f t="shared" si="148"/>
        <v>0</v>
      </c>
      <c r="AS433" s="12">
        <f t="shared" si="149"/>
        <v>4.4999999999999998E-2</v>
      </c>
      <c r="AT433" s="12">
        <f t="shared" si="150"/>
        <v>0</v>
      </c>
      <c r="AU433" s="12">
        <f t="shared" si="151"/>
        <v>0</v>
      </c>
      <c r="AV433" s="12">
        <f t="shared" si="152"/>
        <v>1.4999999999999999E-2</v>
      </c>
      <c r="AW433" s="12">
        <f t="shared" si="153"/>
        <v>0</v>
      </c>
      <c r="AX433" s="12">
        <f t="shared" si="154"/>
        <v>0</v>
      </c>
      <c r="AY433" s="12">
        <f t="shared" si="155"/>
        <v>0</v>
      </c>
      <c r="AZ433" s="12">
        <f t="shared" si="156"/>
        <v>0</v>
      </c>
      <c r="BA433" s="12">
        <f t="shared" si="157"/>
        <v>0</v>
      </c>
      <c r="BB433" s="12">
        <f t="shared" si="158"/>
        <v>0</v>
      </c>
      <c r="BC433" s="863">
        <f t="shared" si="159"/>
        <v>0.06</v>
      </c>
    </row>
    <row r="434" spans="24:55">
      <c r="X434" s="12" t="s">
        <v>1027</v>
      </c>
      <c r="Y434" s="12" t="s">
        <v>1069</v>
      </c>
      <c r="Z434" s="12">
        <v>50</v>
      </c>
      <c r="AA434" s="12">
        <v>67</v>
      </c>
      <c r="AH434" s="12">
        <v>1</v>
      </c>
      <c r="AN434" s="12">
        <v>1</v>
      </c>
      <c r="AO434" s="12">
        <f t="shared" si="145"/>
        <v>1.7000000000000001E-2</v>
      </c>
      <c r="AP434" s="862">
        <f t="shared" si="146"/>
        <v>1.7000000000000001E-2</v>
      </c>
      <c r="AQ434" s="12">
        <f t="shared" si="147"/>
        <v>0</v>
      </c>
      <c r="AR434" s="12">
        <f t="shared" si="148"/>
        <v>0</v>
      </c>
      <c r="AS434" s="12">
        <f t="shared" si="149"/>
        <v>0</v>
      </c>
      <c r="AT434" s="12">
        <f t="shared" si="150"/>
        <v>0</v>
      </c>
      <c r="AU434" s="12">
        <f t="shared" si="151"/>
        <v>0</v>
      </c>
      <c r="AV434" s="12">
        <f t="shared" si="152"/>
        <v>0</v>
      </c>
      <c r="AW434" s="12">
        <f t="shared" si="153"/>
        <v>1.7000000000000001E-2</v>
      </c>
      <c r="AX434" s="12">
        <f t="shared" si="154"/>
        <v>0</v>
      </c>
      <c r="AY434" s="12">
        <f t="shared" si="155"/>
        <v>0</v>
      </c>
      <c r="AZ434" s="12">
        <f t="shared" si="156"/>
        <v>0</v>
      </c>
      <c r="BA434" s="12">
        <f t="shared" si="157"/>
        <v>0</v>
      </c>
      <c r="BB434" s="12">
        <f t="shared" si="158"/>
        <v>0</v>
      </c>
      <c r="BC434" s="863">
        <f t="shared" si="159"/>
        <v>1.7000000000000001E-2</v>
      </c>
    </row>
    <row r="435" spans="24:55">
      <c r="X435" s="12" t="s">
        <v>1027</v>
      </c>
      <c r="Y435" s="12" t="s">
        <v>1010</v>
      </c>
      <c r="Z435" s="12">
        <v>50</v>
      </c>
      <c r="AA435" s="12">
        <v>90</v>
      </c>
      <c r="AB435" s="12">
        <v>16</v>
      </c>
      <c r="AC435" s="12">
        <v>9</v>
      </c>
      <c r="AD435" s="12">
        <v>21</v>
      </c>
      <c r="AE435" s="12">
        <v>25</v>
      </c>
      <c r="AF435" s="12">
        <v>6</v>
      </c>
      <c r="AG435" s="12">
        <v>4</v>
      </c>
      <c r="AJ435" s="12">
        <v>11</v>
      </c>
      <c r="AK435" s="12">
        <v>3</v>
      </c>
      <c r="AM435" s="12">
        <v>2</v>
      </c>
      <c r="AN435" s="12">
        <v>97</v>
      </c>
      <c r="AO435" s="12">
        <f t="shared" si="145"/>
        <v>0.04</v>
      </c>
      <c r="AP435" s="862">
        <f t="shared" si="146"/>
        <v>3.88</v>
      </c>
      <c r="AQ435" s="12">
        <f t="shared" si="147"/>
        <v>0.64</v>
      </c>
      <c r="AR435" s="12">
        <f t="shared" si="148"/>
        <v>0.36</v>
      </c>
      <c r="AS435" s="12">
        <f t="shared" si="149"/>
        <v>0.84</v>
      </c>
      <c r="AT435" s="12">
        <f t="shared" si="150"/>
        <v>1</v>
      </c>
      <c r="AU435" s="12">
        <f t="shared" si="151"/>
        <v>0.24</v>
      </c>
      <c r="AV435" s="12">
        <f t="shared" si="152"/>
        <v>0.16</v>
      </c>
      <c r="AW435" s="12">
        <f t="shared" si="153"/>
        <v>0</v>
      </c>
      <c r="AX435" s="12">
        <f t="shared" si="154"/>
        <v>0</v>
      </c>
      <c r="AY435" s="12">
        <f t="shared" si="155"/>
        <v>0.44</v>
      </c>
      <c r="AZ435" s="12">
        <f t="shared" si="156"/>
        <v>0.12</v>
      </c>
      <c r="BA435" s="12">
        <f t="shared" si="157"/>
        <v>0</v>
      </c>
      <c r="BB435" s="12">
        <f t="shared" si="158"/>
        <v>0.08</v>
      </c>
      <c r="BC435" s="863">
        <f t="shared" si="159"/>
        <v>3.8800000000000003</v>
      </c>
    </row>
    <row r="436" spans="24:55">
      <c r="X436" s="12" t="s">
        <v>1027</v>
      </c>
      <c r="Y436" s="12" t="s">
        <v>1011</v>
      </c>
      <c r="Z436" s="12">
        <v>50</v>
      </c>
      <c r="AA436" s="12">
        <v>190.5</v>
      </c>
      <c r="AB436" s="12">
        <v>2</v>
      </c>
      <c r="AC436" s="12">
        <v>7</v>
      </c>
      <c r="AE436" s="12">
        <v>5</v>
      </c>
      <c r="AF436" s="12">
        <v>2</v>
      </c>
      <c r="AG436" s="12">
        <v>13</v>
      </c>
      <c r="AH436" s="12">
        <v>9</v>
      </c>
      <c r="AI436" s="12">
        <v>37</v>
      </c>
      <c r="AJ436" s="12">
        <v>23</v>
      </c>
      <c r="AK436" s="12">
        <v>9</v>
      </c>
      <c r="AL436" s="12">
        <v>1</v>
      </c>
      <c r="AN436" s="12">
        <v>108</v>
      </c>
      <c r="AO436" s="12">
        <f t="shared" si="145"/>
        <v>0.14050000000000001</v>
      </c>
      <c r="AP436" s="862">
        <f t="shared" si="146"/>
        <v>15.174000000000001</v>
      </c>
      <c r="AQ436" s="12">
        <f t="shared" si="147"/>
        <v>0.28100000000000003</v>
      </c>
      <c r="AR436" s="12">
        <f t="shared" si="148"/>
        <v>0.98350000000000004</v>
      </c>
      <c r="AS436" s="12">
        <f t="shared" si="149"/>
        <v>0</v>
      </c>
      <c r="AT436" s="12">
        <f t="shared" si="150"/>
        <v>0.70250000000000012</v>
      </c>
      <c r="AU436" s="12">
        <f t="shared" si="151"/>
        <v>0.28100000000000003</v>
      </c>
      <c r="AV436" s="12">
        <f t="shared" si="152"/>
        <v>1.8265000000000002</v>
      </c>
      <c r="AW436" s="12">
        <f t="shared" si="153"/>
        <v>1.2645000000000002</v>
      </c>
      <c r="AX436" s="12">
        <f t="shared" si="154"/>
        <v>5.1985000000000001</v>
      </c>
      <c r="AY436" s="12">
        <f t="shared" si="155"/>
        <v>3.2315000000000005</v>
      </c>
      <c r="AZ436" s="12">
        <f t="shared" si="156"/>
        <v>1.2645000000000002</v>
      </c>
      <c r="BA436" s="12">
        <f t="shared" si="157"/>
        <v>0.14050000000000001</v>
      </c>
      <c r="BB436" s="12">
        <f t="shared" si="158"/>
        <v>0</v>
      </c>
      <c r="BC436" s="863">
        <f t="shared" si="159"/>
        <v>15.174000000000001</v>
      </c>
    </row>
    <row r="437" spans="24:55">
      <c r="X437" s="12" t="s">
        <v>1027</v>
      </c>
      <c r="Y437" s="12" t="s">
        <v>1012</v>
      </c>
      <c r="Z437" s="12">
        <v>50</v>
      </c>
      <c r="AA437" s="12">
        <v>190.5</v>
      </c>
      <c r="AB437" s="12">
        <v>1</v>
      </c>
      <c r="AN437" s="12">
        <v>1</v>
      </c>
      <c r="AO437" s="12">
        <f t="shared" si="145"/>
        <v>0.14050000000000001</v>
      </c>
      <c r="AP437" s="862">
        <f t="shared" si="146"/>
        <v>0.14050000000000001</v>
      </c>
      <c r="AQ437" s="12">
        <f t="shared" si="147"/>
        <v>0.14050000000000001</v>
      </c>
      <c r="AR437" s="12">
        <f t="shared" si="148"/>
        <v>0</v>
      </c>
      <c r="AS437" s="12">
        <f t="shared" si="149"/>
        <v>0</v>
      </c>
      <c r="AT437" s="12">
        <f t="shared" si="150"/>
        <v>0</v>
      </c>
      <c r="AU437" s="12">
        <f t="shared" si="151"/>
        <v>0</v>
      </c>
      <c r="AV437" s="12">
        <f t="shared" si="152"/>
        <v>0</v>
      </c>
      <c r="AW437" s="12">
        <f t="shared" si="153"/>
        <v>0</v>
      </c>
      <c r="AX437" s="12">
        <f t="shared" si="154"/>
        <v>0</v>
      </c>
      <c r="AY437" s="12">
        <f t="shared" si="155"/>
        <v>0</v>
      </c>
      <c r="AZ437" s="12">
        <f t="shared" si="156"/>
        <v>0</v>
      </c>
      <c r="BA437" s="12">
        <f t="shared" si="157"/>
        <v>0</v>
      </c>
      <c r="BB437" s="12">
        <f t="shared" si="158"/>
        <v>0</v>
      </c>
      <c r="BC437" s="863">
        <f t="shared" si="159"/>
        <v>0.14050000000000001</v>
      </c>
    </row>
    <row r="438" spans="24:55">
      <c r="X438" s="12" t="s">
        <v>1070</v>
      </c>
      <c r="Y438" s="12" t="s">
        <v>1004</v>
      </c>
      <c r="Z438" s="12">
        <v>77</v>
      </c>
      <c r="AA438" s="12">
        <v>123</v>
      </c>
      <c r="AK438" s="12">
        <v>3</v>
      </c>
      <c r="AN438" s="12">
        <v>3</v>
      </c>
      <c r="AO438" s="12">
        <f t="shared" si="145"/>
        <v>4.5999999999999999E-2</v>
      </c>
      <c r="AP438" s="862">
        <f t="shared" si="146"/>
        <v>0.13800000000000001</v>
      </c>
      <c r="AQ438" s="12">
        <f t="shared" si="147"/>
        <v>0</v>
      </c>
      <c r="AR438" s="12">
        <f t="shared" si="148"/>
        <v>0</v>
      </c>
      <c r="AS438" s="12">
        <f t="shared" si="149"/>
        <v>0</v>
      </c>
      <c r="AT438" s="12">
        <f t="shared" si="150"/>
        <v>0</v>
      </c>
      <c r="AU438" s="12">
        <f t="shared" si="151"/>
        <v>0</v>
      </c>
      <c r="AV438" s="12">
        <f t="shared" si="152"/>
        <v>0</v>
      </c>
      <c r="AW438" s="12">
        <f t="shared" si="153"/>
        <v>0</v>
      </c>
      <c r="AX438" s="12">
        <f t="shared" si="154"/>
        <v>0</v>
      </c>
      <c r="AY438" s="12">
        <f t="shared" si="155"/>
        <v>0</v>
      </c>
      <c r="AZ438" s="12">
        <f t="shared" si="156"/>
        <v>0.13800000000000001</v>
      </c>
      <c r="BA438" s="12">
        <f t="shared" si="157"/>
        <v>0</v>
      </c>
      <c r="BB438" s="12">
        <f t="shared" si="158"/>
        <v>0</v>
      </c>
      <c r="BC438" s="863">
        <f t="shared" si="159"/>
        <v>0.13800000000000001</v>
      </c>
    </row>
    <row r="439" spans="24:55">
      <c r="X439" s="12" t="s">
        <v>1029</v>
      </c>
      <c r="Y439" s="12" t="s">
        <v>1061</v>
      </c>
      <c r="Z439" s="12">
        <v>60</v>
      </c>
      <c r="AA439" s="12">
        <v>123</v>
      </c>
      <c r="AD439" s="12">
        <v>1</v>
      </c>
      <c r="AE439" s="12">
        <v>8</v>
      </c>
      <c r="AF439" s="12">
        <v>1</v>
      </c>
      <c r="AN439" s="12">
        <v>10</v>
      </c>
      <c r="AO439" s="12">
        <f t="shared" si="145"/>
        <v>6.3E-2</v>
      </c>
      <c r="AP439" s="862">
        <f t="shared" si="146"/>
        <v>0.63</v>
      </c>
      <c r="AQ439" s="12">
        <f t="shared" si="147"/>
        <v>0</v>
      </c>
      <c r="AR439" s="12">
        <f t="shared" si="148"/>
        <v>0</v>
      </c>
      <c r="AS439" s="12">
        <f t="shared" si="149"/>
        <v>6.3E-2</v>
      </c>
      <c r="AT439" s="12">
        <f t="shared" si="150"/>
        <v>0.504</v>
      </c>
      <c r="AU439" s="12">
        <f t="shared" si="151"/>
        <v>6.3E-2</v>
      </c>
      <c r="AV439" s="12">
        <f t="shared" si="152"/>
        <v>0</v>
      </c>
      <c r="AW439" s="12">
        <f t="shared" si="153"/>
        <v>0</v>
      </c>
      <c r="AX439" s="12">
        <f t="shared" si="154"/>
        <v>0</v>
      </c>
      <c r="AY439" s="12">
        <f t="shared" si="155"/>
        <v>0</v>
      </c>
      <c r="AZ439" s="12">
        <f t="shared" si="156"/>
        <v>0</v>
      </c>
      <c r="BA439" s="12">
        <f t="shared" si="157"/>
        <v>0</v>
      </c>
      <c r="BB439" s="12">
        <f t="shared" si="158"/>
        <v>0</v>
      </c>
      <c r="BC439" s="863">
        <f t="shared" si="159"/>
        <v>0.62999999999999989</v>
      </c>
    </row>
    <row r="440" spans="24:55">
      <c r="X440" s="12" t="s">
        <v>1029</v>
      </c>
      <c r="Y440" s="12" t="s">
        <v>1004</v>
      </c>
      <c r="Z440" s="12">
        <v>60</v>
      </c>
      <c r="AA440" s="12">
        <v>123</v>
      </c>
      <c r="AB440" s="12">
        <v>122</v>
      </c>
      <c r="AC440" s="12">
        <v>35</v>
      </c>
      <c r="AD440" s="12">
        <v>96</v>
      </c>
      <c r="AE440" s="12">
        <v>151</v>
      </c>
      <c r="AF440" s="12">
        <v>85</v>
      </c>
      <c r="AG440" s="12">
        <v>71</v>
      </c>
      <c r="AH440" s="12">
        <v>101</v>
      </c>
      <c r="AI440" s="12">
        <v>80</v>
      </c>
      <c r="AJ440" s="12">
        <v>90</v>
      </c>
      <c r="AK440" s="12">
        <v>53</v>
      </c>
      <c r="AL440" s="12">
        <v>16</v>
      </c>
      <c r="AM440" s="12">
        <v>3</v>
      </c>
      <c r="AN440" s="12">
        <v>903</v>
      </c>
      <c r="AO440" s="12">
        <f t="shared" si="145"/>
        <v>6.3E-2</v>
      </c>
      <c r="AP440" s="862">
        <f t="shared" si="146"/>
        <v>56.889000000000003</v>
      </c>
      <c r="AQ440" s="12">
        <f t="shared" si="147"/>
        <v>7.6859999999999999</v>
      </c>
      <c r="AR440" s="12">
        <f t="shared" si="148"/>
        <v>2.2050000000000001</v>
      </c>
      <c r="AS440" s="12">
        <f t="shared" si="149"/>
        <v>6.048</v>
      </c>
      <c r="AT440" s="12">
        <f t="shared" si="150"/>
        <v>9.5129999999999999</v>
      </c>
      <c r="AU440" s="12">
        <f t="shared" si="151"/>
        <v>5.3550000000000004</v>
      </c>
      <c r="AV440" s="12">
        <f t="shared" si="152"/>
        <v>4.4729999999999999</v>
      </c>
      <c r="AW440" s="12">
        <f t="shared" si="153"/>
        <v>6.3630000000000004</v>
      </c>
      <c r="AX440" s="12">
        <f t="shared" si="154"/>
        <v>5.04</v>
      </c>
      <c r="AY440" s="12">
        <f t="shared" si="155"/>
        <v>5.67</v>
      </c>
      <c r="AZ440" s="12">
        <f t="shared" si="156"/>
        <v>3.339</v>
      </c>
      <c r="BA440" s="12">
        <f t="shared" si="157"/>
        <v>1.008</v>
      </c>
      <c r="BB440" s="12">
        <f t="shared" si="158"/>
        <v>0.189</v>
      </c>
      <c r="BC440" s="863">
        <f t="shared" si="159"/>
        <v>56.889000000000003</v>
      </c>
    </row>
    <row r="441" spans="24:55">
      <c r="X441" s="12" t="s">
        <v>1029</v>
      </c>
      <c r="Y441" s="12" t="s">
        <v>1063</v>
      </c>
      <c r="Z441" s="12">
        <v>60</v>
      </c>
      <c r="AA441" s="12">
        <v>129</v>
      </c>
      <c r="AF441" s="12">
        <v>1</v>
      </c>
      <c r="AG441" s="12">
        <v>1</v>
      </c>
      <c r="AN441" s="12">
        <v>2</v>
      </c>
      <c r="AO441" s="12">
        <f t="shared" si="145"/>
        <v>6.9000000000000006E-2</v>
      </c>
      <c r="AP441" s="862">
        <f t="shared" si="146"/>
        <v>0.13800000000000001</v>
      </c>
      <c r="AQ441" s="12">
        <f t="shared" si="147"/>
        <v>0</v>
      </c>
      <c r="AR441" s="12">
        <f t="shared" si="148"/>
        <v>0</v>
      </c>
      <c r="AS441" s="12">
        <f t="shared" si="149"/>
        <v>0</v>
      </c>
      <c r="AT441" s="12">
        <f t="shared" si="150"/>
        <v>0</v>
      </c>
      <c r="AU441" s="12">
        <f t="shared" si="151"/>
        <v>6.9000000000000006E-2</v>
      </c>
      <c r="AV441" s="12">
        <f t="shared" si="152"/>
        <v>6.9000000000000006E-2</v>
      </c>
      <c r="AW441" s="12">
        <f t="shared" si="153"/>
        <v>0</v>
      </c>
      <c r="AX441" s="12">
        <f t="shared" si="154"/>
        <v>0</v>
      </c>
      <c r="AY441" s="12">
        <f t="shared" si="155"/>
        <v>0</v>
      </c>
      <c r="AZ441" s="12">
        <f t="shared" si="156"/>
        <v>0</v>
      </c>
      <c r="BA441" s="12">
        <f t="shared" si="157"/>
        <v>0</v>
      </c>
      <c r="BB441" s="12">
        <f t="shared" si="158"/>
        <v>0</v>
      </c>
      <c r="BC441" s="863">
        <f t="shared" si="159"/>
        <v>0.13800000000000001</v>
      </c>
    </row>
    <row r="442" spans="24:55">
      <c r="X442" s="12" t="s">
        <v>1029</v>
      </c>
      <c r="Y442" s="12" t="s">
        <v>1005</v>
      </c>
      <c r="Z442" s="12">
        <v>60</v>
      </c>
      <c r="AA442" s="12">
        <v>190</v>
      </c>
      <c r="AB442" s="12">
        <v>52</v>
      </c>
      <c r="AC442" s="12">
        <v>72</v>
      </c>
      <c r="AD442" s="12">
        <v>9</v>
      </c>
      <c r="AE442" s="12">
        <v>11</v>
      </c>
      <c r="AF442" s="12">
        <v>11</v>
      </c>
      <c r="AG442" s="12">
        <v>2</v>
      </c>
      <c r="AH442" s="12">
        <v>1</v>
      </c>
      <c r="AJ442" s="12">
        <v>9</v>
      </c>
      <c r="AK442" s="12">
        <v>29</v>
      </c>
      <c r="AN442" s="12">
        <v>196</v>
      </c>
      <c r="AO442" s="12">
        <f t="shared" si="145"/>
        <v>0.13</v>
      </c>
      <c r="AP442" s="862">
        <f t="shared" si="146"/>
        <v>25.48</v>
      </c>
      <c r="AQ442" s="12">
        <f t="shared" si="147"/>
        <v>6.76</v>
      </c>
      <c r="AR442" s="12">
        <f t="shared" si="148"/>
        <v>9.36</v>
      </c>
      <c r="AS442" s="12">
        <f t="shared" si="149"/>
        <v>1.17</v>
      </c>
      <c r="AT442" s="12">
        <f t="shared" si="150"/>
        <v>1.4300000000000002</v>
      </c>
      <c r="AU442" s="12">
        <f t="shared" si="151"/>
        <v>1.4300000000000002</v>
      </c>
      <c r="AV442" s="12">
        <f t="shared" si="152"/>
        <v>0.26</v>
      </c>
      <c r="AW442" s="12">
        <f t="shared" si="153"/>
        <v>0.13</v>
      </c>
      <c r="AX442" s="12">
        <f t="shared" si="154"/>
        <v>0</v>
      </c>
      <c r="AY442" s="12">
        <f t="shared" si="155"/>
        <v>1.17</v>
      </c>
      <c r="AZ442" s="12">
        <f t="shared" si="156"/>
        <v>3.77</v>
      </c>
      <c r="BA442" s="12">
        <f t="shared" si="157"/>
        <v>0</v>
      </c>
      <c r="BB442" s="12">
        <f t="shared" si="158"/>
        <v>0</v>
      </c>
      <c r="BC442" s="863">
        <f t="shared" si="159"/>
        <v>25.48</v>
      </c>
    </row>
    <row r="443" spans="24:55">
      <c r="X443" s="12" t="s">
        <v>1029</v>
      </c>
      <c r="Y443" s="12" t="s">
        <v>1006</v>
      </c>
      <c r="Z443" s="12">
        <v>60</v>
      </c>
      <c r="AA443" s="12">
        <v>255</v>
      </c>
      <c r="AB443" s="12">
        <v>17</v>
      </c>
      <c r="AC443" s="12">
        <v>27</v>
      </c>
      <c r="AD443" s="12">
        <v>11</v>
      </c>
      <c r="AE443" s="12">
        <v>65</v>
      </c>
      <c r="AF443" s="12">
        <v>25</v>
      </c>
      <c r="AG443" s="12">
        <v>37</v>
      </c>
      <c r="AH443" s="12">
        <v>4</v>
      </c>
      <c r="AK443" s="12">
        <v>1</v>
      </c>
      <c r="AL443" s="12">
        <v>3</v>
      </c>
      <c r="AN443" s="12">
        <v>190</v>
      </c>
      <c r="AO443" s="12">
        <f t="shared" si="145"/>
        <v>0.19500000000000001</v>
      </c>
      <c r="AP443" s="862">
        <f t="shared" si="146"/>
        <v>37.050000000000004</v>
      </c>
      <c r="AQ443" s="12">
        <f t="shared" si="147"/>
        <v>3.3149999999999999</v>
      </c>
      <c r="AR443" s="12">
        <f t="shared" si="148"/>
        <v>5.2650000000000006</v>
      </c>
      <c r="AS443" s="12">
        <f t="shared" si="149"/>
        <v>2.145</v>
      </c>
      <c r="AT443" s="12">
        <f t="shared" si="150"/>
        <v>12.675000000000001</v>
      </c>
      <c r="AU443" s="12">
        <f t="shared" si="151"/>
        <v>4.875</v>
      </c>
      <c r="AV443" s="12">
        <f t="shared" si="152"/>
        <v>7.2149999999999999</v>
      </c>
      <c r="AW443" s="12">
        <f t="shared" si="153"/>
        <v>0.78</v>
      </c>
      <c r="AX443" s="12">
        <f t="shared" si="154"/>
        <v>0</v>
      </c>
      <c r="AY443" s="12">
        <f t="shared" si="155"/>
        <v>0</v>
      </c>
      <c r="AZ443" s="12">
        <f t="shared" si="156"/>
        <v>0.19500000000000001</v>
      </c>
      <c r="BA443" s="12">
        <f t="shared" si="157"/>
        <v>0.58499999999999996</v>
      </c>
      <c r="BB443" s="12">
        <f t="shared" si="158"/>
        <v>0</v>
      </c>
      <c r="BC443" s="863">
        <f t="shared" si="159"/>
        <v>37.049999999999997</v>
      </c>
    </row>
    <row r="444" spans="24:55">
      <c r="X444" s="12" t="s">
        <v>1029</v>
      </c>
      <c r="Y444" s="12" t="s">
        <v>1007</v>
      </c>
      <c r="Z444" s="12">
        <v>60</v>
      </c>
      <c r="AA444" s="12">
        <v>320</v>
      </c>
      <c r="AB444" s="12">
        <v>2</v>
      </c>
      <c r="AC444" s="12">
        <v>21</v>
      </c>
      <c r="AD444" s="12">
        <v>7</v>
      </c>
      <c r="AE444" s="12">
        <v>12</v>
      </c>
      <c r="AF444" s="12">
        <v>19</v>
      </c>
      <c r="AG444" s="12">
        <v>10</v>
      </c>
      <c r="AH444" s="12">
        <v>17</v>
      </c>
      <c r="AI444" s="12">
        <v>4</v>
      </c>
      <c r="AJ444" s="12">
        <v>3</v>
      </c>
      <c r="AK444" s="12">
        <v>5</v>
      </c>
      <c r="AL444" s="12">
        <v>1</v>
      </c>
      <c r="AM444" s="12">
        <v>1</v>
      </c>
      <c r="AN444" s="12">
        <v>102</v>
      </c>
      <c r="AO444" s="12">
        <f t="shared" si="145"/>
        <v>0.26</v>
      </c>
      <c r="AP444" s="862">
        <f t="shared" si="146"/>
        <v>26.52</v>
      </c>
      <c r="AQ444" s="12">
        <f t="shared" si="147"/>
        <v>0.52</v>
      </c>
      <c r="AR444" s="12">
        <f t="shared" si="148"/>
        <v>5.46</v>
      </c>
      <c r="AS444" s="12">
        <f t="shared" si="149"/>
        <v>1.82</v>
      </c>
      <c r="AT444" s="12">
        <f t="shared" si="150"/>
        <v>3.12</v>
      </c>
      <c r="AU444" s="12">
        <f t="shared" si="151"/>
        <v>4.9400000000000004</v>
      </c>
      <c r="AV444" s="12">
        <f t="shared" si="152"/>
        <v>2.6</v>
      </c>
      <c r="AW444" s="12">
        <f t="shared" si="153"/>
        <v>4.42</v>
      </c>
      <c r="AX444" s="12">
        <f t="shared" si="154"/>
        <v>1.04</v>
      </c>
      <c r="AY444" s="12">
        <f t="shared" si="155"/>
        <v>0.78</v>
      </c>
      <c r="AZ444" s="12">
        <f t="shared" si="156"/>
        <v>1.3</v>
      </c>
      <c r="BA444" s="12">
        <f t="shared" si="157"/>
        <v>0.26</v>
      </c>
      <c r="BB444" s="12">
        <f t="shared" si="158"/>
        <v>0.26</v>
      </c>
      <c r="BC444" s="863">
        <f t="shared" si="159"/>
        <v>26.520000000000007</v>
      </c>
    </row>
    <row r="445" spans="24:55">
      <c r="X445" s="12" t="s">
        <v>1029</v>
      </c>
      <c r="Y445" s="12" t="s">
        <v>1008</v>
      </c>
      <c r="Z445" s="12">
        <v>60</v>
      </c>
      <c r="AA445" s="12">
        <v>285</v>
      </c>
      <c r="AF445" s="12">
        <v>1</v>
      </c>
      <c r="AN445" s="12">
        <v>1</v>
      </c>
      <c r="AO445" s="12">
        <f t="shared" si="145"/>
        <v>0.22500000000000001</v>
      </c>
      <c r="AP445" s="862">
        <f t="shared" si="146"/>
        <v>0.22500000000000001</v>
      </c>
      <c r="AQ445" s="12">
        <f t="shared" si="147"/>
        <v>0</v>
      </c>
      <c r="AR445" s="12">
        <f t="shared" si="148"/>
        <v>0</v>
      </c>
      <c r="AS445" s="12">
        <f t="shared" si="149"/>
        <v>0</v>
      </c>
      <c r="AT445" s="12">
        <f t="shared" si="150"/>
        <v>0</v>
      </c>
      <c r="AU445" s="12">
        <f t="shared" si="151"/>
        <v>0.22500000000000001</v>
      </c>
      <c r="AV445" s="12">
        <f t="shared" si="152"/>
        <v>0</v>
      </c>
      <c r="AW445" s="12">
        <f t="shared" si="153"/>
        <v>0</v>
      </c>
      <c r="AX445" s="12">
        <f t="shared" si="154"/>
        <v>0</v>
      </c>
      <c r="AY445" s="12">
        <f t="shared" si="155"/>
        <v>0</v>
      </c>
      <c r="AZ445" s="12">
        <f t="shared" si="156"/>
        <v>0</v>
      </c>
      <c r="BA445" s="12">
        <f t="shared" si="157"/>
        <v>0</v>
      </c>
      <c r="BB445" s="12">
        <f t="shared" si="158"/>
        <v>0</v>
      </c>
      <c r="BC445" s="863">
        <f t="shared" si="159"/>
        <v>0.22500000000000001</v>
      </c>
    </row>
    <row r="446" spans="24:55">
      <c r="X446" s="12" t="s">
        <v>1029</v>
      </c>
      <c r="Y446" s="12" t="s">
        <v>1009</v>
      </c>
      <c r="Z446" s="12">
        <v>60</v>
      </c>
      <c r="AA446" s="12">
        <v>490</v>
      </c>
      <c r="AD446" s="12">
        <v>1</v>
      </c>
      <c r="AF446" s="12">
        <v>8</v>
      </c>
      <c r="AG446" s="12">
        <v>1</v>
      </c>
      <c r="AH446" s="12">
        <v>3</v>
      </c>
      <c r="AJ446" s="12">
        <v>4</v>
      </c>
      <c r="AN446" s="12">
        <v>17</v>
      </c>
      <c r="AO446" s="12">
        <f t="shared" si="145"/>
        <v>0.43</v>
      </c>
      <c r="AP446" s="862">
        <f t="shared" si="146"/>
        <v>7.31</v>
      </c>
      <c r="AQ446" s="12">
        <f t="shared" si="147"/>
        <v>0</v>
      </c>
      <c r="AR446" s="12">
        <f t="shared" si="148"/>
        <v>0</v>
      </c>
      <c r="AS446" s="12">
        <f t="shared" si="149"/>
        <v>0.43</v>
      </c>
      <c r="AT446" s="12">
        <f t="shared" si="150"/>
        <v>0</v>
      </c>
      <c r="AU446" s="12">
        <f t="shared" si="151"/>
        <v>3.44</v>
      </c>
      <c r="AV446" s="12">
        <f t="shared" si="152"/>
        <v>0.43</v>
      </c>
      <c r="AW446" s="12">
        <f t="shared" si="153"/>
        <v>1.29</v>
      </c>
      <c r="AX446" s="12">
        <f t="shared" si="154"/>
        <v>0</v>
      </c>
      <c r="AY446" s="12">
        <f t="shared" si="155"/>
        <v>1.72</v>
      </c>
      <c r="AZ446" s="12">
        <f t="shared" si="156"/>
        <v>0</v>
      </c>
      <c r="BA446" s="12">
        <f t="shared" si="157"/>
        <v>0</v>
      </c>
      <c r="BB446" s="12">
        <f t="shared" si="158"/>
        <v>0</v>
      </c>
      <c r="BC446" s="863">
        <f t="shared" si="159"/>
        <v>7.31</v>
      </c>
    </row>
    <row r="447" spans="24:55">
      <c r="X447" s="12" t="s">
        <v>1029</v>
      </c>
      <c r="Y447" s="12" t="s">
        <v>1055</v>
      </c>
      <c r="Z447" s="12">
        <v>60</v>
      </c>
      <c r="AA447" s="12">
        <v>65</v>
      </c>
      <c r="AF447" s="12">
        <v>2</v>
      </c>
      <c r="AN447" s="12">
        <v>2</v>
      </c>
      <c r="AO447" s="12">
        <f t="shared" si="145"/>
        <v>5.0000000000000001E-3</v>
      </c>
      <c r="AP447" s="862">
        <f t="shared" si="146"/>
        <v>0.01</v>
      </c>
      <c r="AQ447" s="12">
        <f t="shared" si="147"/>
        <v>0</v>
      </c>
      <c r="AR447" s="12">
        <f t="shared" si="148"/>
        <v>0</v>
      </c>
      <c r="AS447" s="12">
        <f t="shared" si="149"/>
        <v>0</v>
      </c>
      <c r="AT447" s="12">
        <f t="shared" si="150"/>
        <v>0</v>
      </c>
      <c r="AU447" s="12">
        <f t="shared" si="151"/>
        <v>0.01</v>
      </c>
      <c r="AV447" s="12">
        <f t="shared" si="152"/>
        <v>0</v>
      </c>
      <c r="AW447" s="12">
        <f t="shared" si="153"/>
        <v>0</v>
      </c>
      <c r="AX447" s="12">
        <f t="shared" si="154"/>
        <v>0</v>
      </c>
      <c r="AY447" s="12">
        <f t="shared" si="155"/>
        <v>0</v>
      </c>
      <c r="AZ447" s="12">
        <f t="shared" si="156"/>
        <v>0</v>
      </c>
      <c r="BA447" s="12">
        <f t="shared" si="157"/>
        <v>0</v>
      </c>
      <c r="BB447" s="12">
        <f t="shared" si="158"/>
        <v>0</v>
      </c>
      <c r="BC447" s="863">
        <f t="shared" si="159"/>
        <v>0.01</v>
      </c>
    </row>
    <row r="448" spans="24:55">
      <c r="X448" s="12" t="s">
        <v>1029</v>
      </c>
      <c r="Y448" s="12" t="s">
        <v>1069</v>
      </c>
      <c r="Z448" s="12">
        <v>60</v>
      </c>
      <c r="AA448" s="12">
        <v>67</v>
      </c>
      <c r="AG448" s="12">
        <v>2</v>
      </c>
      <c r="AH448" s="12">
        <v>2</v>
      </c>
      <c r="AN448" s="12">
        <v>4</v>
      </c>
      <c r="AO448" s="12">
        <f t="shared" si="145"/>
        <v>7.0000000000000001E-3</v>
      </c>
      <c r="AP448" s="862">
        <f t="shared" si="146"/>
        <v>2.8000000000000001E-2</v>
      </c>
      <c r="AQ448" s="12">
        <f t="shared" si="147"/>
        <v>0</v>
      </c>
      <c r="AR448" s="12">
        <f t="shared" si="148"/>
        <v>0</v>
      </c>
      <c r="AS448" s="12">
        <f t="shared" si="149"/>
        <v>0</v>
      </c>
      <c r="AT448" s="12">
        <f t="shared" si="150"/>
        <v>0</v>
      </c>
      <c r="AU448" s="12">
        <f t="shared" si="151"/>
        <v>0</v>
      </c>
      <c r="AV448" s="12">
        <f t="shared" si="152"/>
        <v>1.4E-2</v>
      </c>
      <c r="AW448" s="12">
        <f t="shared" si="153"/>
        <v>1.4E-2</v>
      </c>
      <c r="AX448" s="12">
        <f t="shared" si="154"/>
        <v>0</v>
      </c>
      <c r="AY448" s="12">
        <f t="shared" si="155"/>
        <v>0</v>
      </c>
      <c r="AZ448" s="12">
        <f t="shared" si="156"/>
        <v>0</v>
      </c>
      <c r="BA448" s="12">
        <f t="shared" si="157"/>
        <v>0</v>
      </c>
      <c r="BB448" s="12">
        <f t="shared" si="158"/>
        <v>0</v>
      </c>
      <c r="BC448" s="863">
        <f t="shared" si="159"/>
        <v>2.8000000000000001E-2</v>
      </c>
    </row>
    <row r="449" spans="24:55">
      <c r="X449" s="12" t="s">
        <v>1029</v>
      </c>
      <c r="Y449" s="12" t="s">
        <v>1010</v>
      </c>
      <c r="Z449" s="12">
        <v>60</v>
      </c>
      <c r="AA449" s="12">
        <v>90</v>
      </c>
      <c r="AB449" s="12">
        <v>35</v>
      </c>
      <c r="AC449" s="12">
        <v>20</v>
      </c>
      <c r="AD449" s="12">
        <v>56</v>
      </c>
      <c r="AE449" s="12">
        <v>77</v>
      </c>
      <c r="AF449" s="12">
        <v>34</v>
      </c>
      <c r="AG449" s="12">
        <v>2</v>
      </c>
      <c r="AH449" s="12">
        <v>1</v>
      </c>
      <c r="AI449" s="12">
        <v>5</v>
      </c>
      <c r="AJ449" s="12">
        <v>8</v>
      </c>
      <c r="AK449" s="12">
        <v>5</v>
      </c>
      <c r="AL449" s="12">
        <v>1</v>
      </c>
      <c r="AM449" s="12">
        <v>4</v>
      </c>
      <c r="AN449" s="12">
        <v>248</v>
      </c>
      <c r="AO449" s="12">
        <f t="shared" si="145"/>
        <v>0.03</v>
      </c>
      <c r="AP449" s="862">
        <f t="shared" si="146"/>
        <v>7.4399999999999995</v>
      </c>
      <c r="AQ449" s="12">
        <f t="shared" si="147"/>
        <v>1.05</v>
      </c>
      <c r="AR449" s="12">
        <f t="shared" si="148"/>
        <v>0.6</v>
      </c>
      <c r="AS449" s="12">
        <f t="shared" si="149"/>
        <v>1.68</v>
      </c>
      <c r="AT449" s="12">
        <f t="shared" si="150"/>
        <v>2.31</v>
      </c>
      <c r="AU449" s="12">
        <f t="shared" si="151"/>
        <v>1.02</v>
      </c>
      <c r="AV449" s="12">
        <f t="shared" si="152"/>
        <v>0.06</v>
      </c>
      <c r="AW449" s="12">
        <f t="shared" si="153"/>
        <v>0.03</v>
      </c>
      <c r="AX449" s="12">
        <f t="shared" si="154"/>
        <v>0.15</v>
      </c>
      <c r="AY449" s="12">
        <f t="shared" si="155"/>
        <v>0.24</v>
      </c>
      <c r="AZ449" s="12">
        <f t="shared" si="156"/>
        <v>0.15</v>
      </c>
      <c r="BA449" s="12">
        <f t="shared" si="157"/>
        <v>0.03</v>
      </c>
      <c r="BB449" s="12">
        <f t="shared" si="158"/>
        <v>0.12</v>
      </c>
      <c r="BC449" s="863">
        <f t="shared" si="159"/>
        <v>7.4400000000000013</v>
      </c>
    </row>
    <row r="450" spans="24:55">
      <c r="X450" s="12" t="s">
        <v>1029</v>
      </c>
      <c r="Y450" s="12" t="s">
        <v>1062</v>
      </c>
      <c r="Z450" s="12">
        <v>60</v>
      </c>
      <c r="AA450" s="12">
        <v>90</v>
      </c>
      <c r="AD450" s="12">
        <v>3</v>
      </c>
      <c r="AE450" s="12">
        <v>4</v>
      </c>
      <c r="AF450" s="12">
        <v>1</v>
      </c>
      <c r="AN450" s="12">
        <v>8</v>
      </c>
      <c r="AO450" s="12">
        <f t="shared" si="145"/>
        <v>0.03</v>
      </c>
      <c r="AP450" s="862">
        <f t="shared" si="146"/>
        <v>0.24</v>
      </c>
      <c r="AQ450" s="12">
        <f t="shared" si="147"/>
        <v>0</v>
      </c>
      <c r="AR450" s="12">
        <f t="shared" si="148"/>
        <v>0</v>
      </c>
      <c r="AS450" s="12">
        <f t="shared" si="149"/>
        <v>0.09</v>
      </c>
      <c r="AT450" s="12">
        <f t="shared" si="150"/>
        <v>0.12</v>
      </c>
      <c r="AU450" s="12">
        <f t="shared" si="151"/>
        <v>0.03</v>
      </c>
      <c r="AV450" s="12">
        <f t="shared" si="152"/>
        <v>0</v>
      </c>
      <c r="AW450" s="12">
        <f t="shared" si="153"/>
        <v>0</v>
      </c>
      <c r="AX450" s="12">
        <f t="shared" si="154"/>
        <v>0</v>
      </c>
      <c r="AY450" s="12">
        <f t="shared" si="155"/>
        <v>0</v>
      </c>
      <c r="AZ450" s="12">
        <f t="shared" si="156"/>
        <v>0</v>
      </c>
      <c r="BA450" s="12">
        <f t="shared" si="157"/>
        <v>0</v>
      </c>
      <c r="BB450" s="12">
        <f t="shared" si="158"/>
        <v>0</v>
      </c>
      <c r="BC450" s="863">
        <f t="shared" si="159"/>
        <v>0.24</v>
      </c>
    </row>
    <row r="451" spans="24:55">
      <c r="X451" s="12" t="s">
        <v>1029</v>
      </c>
      <c r="Y451" s="12" t="s">
        <v>1011</v>
      </c>
      <c r="Z451" s="12">
        <v>60</v>
      </c>
      <c r="AA451" s="12">
        <v>190.5</v>
      </c>
      <c r="AB451" s="12">
        <v>6</v>
      </c>
      <c r="AC451" s="12">
        <v>26</v>
      </c>
      <c r="AD451" s="12">
        <v>3</v>
      </c>
      <c r="AE451" s="12">
        <v>15</v>
      </c>
      <c r="AF451" s="12">
        <v>7</v>
      </c>
      <c r="AG451" s="12">
        <v>59</v>
      </c>
      <c r="AH451" s="12">
        <v>12</v>
      </c>
      <c r="AI451" s="12">
        <v>30</v>
      </c>
      <c r="AJ451" s="12">
        <v>54</v>
      </c>
      <c r="AK451" s="12">
        <v>36</v>
      </c>
      <c r="AL451" s="12">
        <v>13</v>
      </c>
      <c r="AM451" s="12">
        <v>1</v>
      </c>
      <c r="AN451" s="12">
        <v>262</v>
      </c>
      <c r="AO451" s="12">
        <f t="shared" si="145"/>
        <v>0.1305</v>
      </c>
      <c r="AP451" s="862">
        <f t="shared" si="146"/>
        <v>34.191000000000003</v>
      </c>
      <c r="AQ451" s="12">
        <f t="shared" si="147"/>
        <v>0.78300000000000003</v>
      </c>
      <c r="AR451" s="12">
        <f t="shared" si="148"/>
        <v>3.3930000000000002</v>
      </c>
      <c r="AS451" s="12">
        <f t="shared" si="149"/>
        <v>0.39150000000000001</v>
      </c>
      <c r="AT451" s="12">
        <f t="shared" si="150"/>
        <v>1.9575</v>
      </c>
      <c r="AU451" s="12">
        <f t="shared" si="151"/>
        <v>0.91349999999999998</v>
      </c>
      <c r="AV451" s="12">
        <f t="shared" si="152"/>
        <v>7.6995000000000005</v>
      </c>
      <c r="AW451" s="12">
        <f t="shared" si="153"/>
        <v>1.5660000000000001</v>
      </c>
      <c r="AX451" s="12">
        <f t="shared" si="154"/>
        <v>3.915</v>
      </c>
      <c r="AY451" s="12">
        <f t="shared" si="155"/>
        <v>7.0470000000000006</v>
      </c>
      <c r="AZ451" s="12">
        <f t="shared" si="156"/>
        <v>4.6980000000000004</v>
      </c>
      <c r="BA451" s="12">
        <f t="shared" si="157"/>
        <v>1.6965000000000001</v>
      </c>
      <c r="BB451" s="12">
        <f t="shared" si="158"/>
        <v>0.1305</v>
      </c>
      <c r="BC451" s="863">
        <f t="shared" si="159"/>
        <v>34.191000000000003</v>
      </c>
    </row>
    <row r="452" spans="24:55">
      <c r="X452" s="12" t="s">
        <v>1029</v>
      </c>
      <c r="Y452" s="12" t="s">
        <v>1012</v>
      </c>
      <c r="Z452" s="12">
        <v>60</v>
      </c>
      <c r="AA452" s="12">
        <v>190.5</v>
      </c>
      <c r="AB452" s="12">
        <v>1</v>
      </c>
      <c r="AC452" s="12">
        <v>1</v>
      </c>
      <c r="AN452" s="12">
        <v>2</v>
      </c>
      <c r="AO452" s="12">
        <f t="shared" si="145"/>
        <v>0.1305</v>
      </c>
      <c r="AP452" s="862">
        <f t="shared" si="146"/>
        <v>0.26100000000000001</v>
      </c>
      <c r="AQ452" s="12">
        <f t="shared" si="147"/>
        <v>0.1305</v>
      </c>
      <c r="AR452" s="12">
        <f t="shared" si="148"/>
        <v>0.1305</v>
      </c>
      <c r="AS452" s="12">
        <f t="shared" si="149"/>
        <v>0</v>
      </c>
      <c r="AT452" s="12">
        <f t="shared" si="150"/>
        <v>0</v>
      </c>
      <c r="AU452" s="12">
        <f t="shared" si="151"/>
        <v>0</v>
      </c>
      <c r="AV452" s="12">
        <f t="shared" si="152"/>
        <v>0</v>
      </c>
      <c r="AW452" s="12">
        <f t="shared" si="153"/>
        <v>0</v>
      </c>
      <c r="AX452" s="12">
        <f t="shared" si="154"/>
        <v>0</v>
      </c>
      <c r="AY452" s="12">
        <f t="shared" si="155"/>
        <v>0</v>
      </c>
      <c r="AZ452" s="12">
        <f t="shared" si="156"/>
        <v>0</v>
      </c>
      <c r="BA452" s="12">
        <f t="shared" si="157"/>
        <v>0</v>
      </c>
      <c r="BB452" s="12">
        <f t="shared" si="158"/>
        <v>0</v>
      </c>
      <c r="BC452" s="863">
        <f t="shared" si="159"/>
        <v>0.26100000000000001</v>
      </c>
    </row>
    <row r="453" spans="24:55">
      <c r="X453" s="12" t="s">
        <v>1010</v>
      </c>
      <c r="Y453" s="12" t="s">
        <v>1004</v>
      </c>
      <c r="Z453" s="12">
        <v>90</v>
      </c>
      <c r="AA453" s="12">
        <v>123</v>
      </c>
      <c r="AK453" s="12">
        <v>1</v>
      </c>
      <c r="AN453" s="12">
        <v>1</v>
      </c>
      <c r="AO453" s="12">
        <f t="shared" si="145"/>
        <v>3.3000000000000002E-2</v>
      </c>
      <c r="AP453" s="862">
        <f t="shared" si="146"/>
        <v>3.3000000000000002E-2</v>
      </c>
      <c r="AQ453" s="12">
        <f t="shared" si="147"/>
        <v>0</v>
      </c>
      <c r="AR453" s="12">
        <f t="shared" si="148"/>
        <v>0</v>
      </c>
      <c r="AS453" s="12">
        <f t="shared" si="149"/>
        <v>0</v>
      </c>
      <c r="AT453" s="12">
        <f t="shared" si="150"/>
        <v>0</v>
      </c>
      <c r="AU453" s="12">
        <f t="shared" si="151"/>
        <v>0</v>
      </c>
      <c r="AV453" s="12">
        <f t="shared" si="152"/>
        <v>0</v>
      </c>
      <c r="AW453" s="12">
        <f t="shared" si="153"/>
        <v>0</v>
      </c>
      <c r="AX453" s="12">
        <f t="shared" si="154"/>
        <v>0</v>
      </c>
      <c r="AY453" s="12">
        <f t="shared" si="155"/>
        <v>0</v>
      </c>
      <c r="AZ453" s="12">
        <f t="shared" si="156"/>
        <v>3.3000000000000002E-2</v>
      </c>
      <c r="BA453" s="12">
        <f t="shared" si="157"/>
        <v>0</v>
      </c>
      <c r="BB453" s="12">
        <f t="shared" si="158"/>
        <v>0</v>
      </c>
      <c r="BC453" s="863">
        <f t="shared" si="159"/>
        <v>3.3000000000000002E-2</v>
      </c>
    </row>
    <row r="454" spans="24:55">
      <c r="X454" s="12" t="s">
        <v>1030</v>
      </c>
      <c r="Y454" s="12" t="s">
        <v>1004</v>
      </c>
      <c r="Z454" s="12">
        <v>70</v>
      </c>
      <c r="AA454" s="12">
        <v>123</v>
      </c>
      <c r="AB454" s="12">
        <v>1</v>
      </c>
      <c r="AC454" s="12">
        <v>3</v>
      </c>
      <c r="AD454" s="12">
        <v>2</v>
      </c>
      <c r="AE454" s="12">
        <v>13</v>
      </c>
      <c r="AF454" s="12">
        <v>1</v>
      </c>
      <c r="AG454" s="12">
        <v>1</v>
      </c>
      <c r="AH454" s="12">
        <v>11</v>
      </c>
      <c r="AI454" s="12">
        <v>3</v>
      </c>
      <c r="AJ454" s="12">
        <v>13</v>
      </c>
      <c r="AK454" s="12">
        <v>2</v>
      </c>
      <c r="AN454" s="12">
        <v>50</v>
      </c>
      <c r="AO454" s="12">
        <f t="shared" si="145"/>
        <v>5.2999999999999999E-2</v>
      </c>
      <c r="AP454" s="862">
        <f t="shared" si="146"/>
        <v>2.65</v>
      </c>
      <c r="AQ454" s="12">
        <f t="shared" si="147"/>
        <v>5.2999999999999999E-2</v>
      </c>
      <c r="AR454" s="12">
        <f t="shared" si="148"/>
        <v>0.159</v>
      </c>
      <c r="AS454" s="12">
        <f t="shared" si="149"/>
        <v>0.106</v>
      </c>
      <c r="AT454" s="12">
        <f t="shared" si="150"/>
        <v>0.68899999999999995</v>
      </c>
      <c r="AU454" s="12">
        <f t="shared" si="151"/>
        <v>5.2999999999999999E-2</v>
      </c>
      <c r="AV454" s="12">
        <f t="shared" si="152"/>
        <v>5.2999999999999999E-2</v>
      </c>
      <c r="AW454" s="12">
        <f t="shared" si="153"/>
        <v>0.58299999999999996</v>
      </c>
      <c r="AX454" s="12">
        <f t="shared" si="154"/>
        <v>0.159</v>
      </c>
      <c r="AY454" s="12">
        <f t="shared" si="155"/>
        <v>0.68899999999999995</v>
      </c>
      <c r="AZ454" s="12">
        <f t="shared" si="156"/>
        <v>0.106</v>
      </c>
      <c r="BA454" s="12">
        <f t="shared" si="157"/>
        <v>0</v>
      </c>
      <c r="BB454" s="12">
        <f t="shared" si="158"/>
        <v>0</v>
      </c>
      <c r="BC454" s="863">
        <f t="shared" si="159"/>
        <v>2.6499999999999995</v>
      </c>
    </row>
    <row r="455" spans="24:55">
      <c r="X455" s="12" t="s">
        <v>1030</v>
      </c>
      <c r="Y455" s="12" t="s">
        <v>1019</v>
      </c>
      <c r="Z455" s="12">
        <v>70</v>
      </c>
      <c r="AA455" s="12">
        <v>140</v>
      </c>
      <c r="AK455" s="12">
        <v>1</v>
      </c>
      <c r="AN455" s="12">
        <v>1</v>
      </c>
      <c r="AO455" s="12">
        <f t="shared" ref="AO455:AO483" si="160">(AA455-Z455)/1000</f>
        <v>7.0000000000000007E-2</v>
      </c>
      <c r="AP455" s="862">
        <f t="shared" ref="AP455:AP483" si="161">AN455*AO455</f>
        <v>7.0000000000000007E-2</v>
      </c>
      <c r="AQ455" s="12">
        <f t="shared" ref="AQ455:AQ483" si="162">$AO455*AB455</f>
        <v>0</v>
      </c>
      <c r="AR455" s="12">
        <f t="shared" ref="AR455:AR483" si="163">$AO455*AC455</f>
        <v>0</v>
      </c>
      <c r="AS455" s="12">
        <f t="shared" ref="AS455:AS483" si="164">$AO455*AD455</f>
        <v>0</v>
      </c>
      <c r="AT455" s="12">
        <f t="shared" ref="AT455:AT483" si="165">$AO455*AE455</f>
        <v>0</v>
      </c>
      <c r="AU455" s="12">
        <f t="shared" ref="AU455:AU483" si="166">$AO455*AF455</f>
        <v>0</v>
      </c>
      <c r="AV455" s="12">
        <f t="shared" ref="AV455:AV483" si="167">$AO455*AG455</f>
        <v>0</v>
      </c>
      <c r="AW455" s="12">
        <f t="shared" ref="AW455:AW483" si="168">$AO455*AH455</f>
        <v>0</v>
      </c>
      <c r="AX455" s="12">
        <f t="shared" ref="AX455:AX483" si="169">$AO455*AI455</f>
        <v>0</v>
      </c>
      <c r="AY455" s="12">
        <f t="shared" ref="AY455:AY483" si="170">$AO455*AJ455</f>
        <v>0</v>
      </c>
      <c r="AZ455" s="12">
        <f t="shared" ref="AZ455:AZ483" si="171">$AO455*AK455</f>
        <v>7.0000000000000007E-2</v>
      </c>
      <c r="BA455" s="12">
        <f t="shared" ref="BA455:BA483" si="172">$AO455*AL455</f>
        <v>0</v>
      </c>
      <c r="BB455" s="12">
        <f t="shared" ref="BB455:BB483" si="173">$AO455*AM455</f>
        <v>0</v>
      </c>
      <c r="BC455" s="863">
        <f t="shared" ref="BC455:BC483" si="174">SUM(AQ455:BB455)</f>
        <v>7.0000000000000007E-2</v>
      </c>
    </row>
    <row r="456" spans="24:55">
      <c r="X456" s="12" t="s">
        <v>1030</v>
      </c>
      <c r="Y456" s="12" t="s">
        <v>1005</v>
      </c>
      <c r="Z456" s="12">
        <v>70</v>
      </c>
      <c r="AA456" s="12">
        <v>190</v>
      </c>
      <c r="AB456" s="12">
        <v>2</v>
      </c>
      <c r="AC456" s="12">
        <v>9</v>
      </c>
      <c r="AD456" s="12">
        <v>6</v>
      </c>
      <c r="AE456" s="12">
        <v>10</v>
      </c>
      <c r="AJ456" s="12">
        <v>13</v>
      </c>
      <c r="AK456" s="12">
        <v>2</v>
      </c>
      <c r="AN456" s="12">
        <v>42</v>
      </c>
      <c r="AO456" s="12">
        <f t="shared" si="160"/>
        <v>0.12</v>
      </c>
      <c r="AP456" s="862">
        <f t="shared" si="161"/>
        <v>5.04</v>
      </c>
      <c r="AQ456" s="12">
        <f t="shared" si="162"/>
        <v>0.24</v>
      </c>
      <c r="AR456" s="12">
        <f t="shared" si="163"/>
        <v>1.08</v>
      </c>
      <c r="AS456" s="12">
        <f t="shared" si="164"/>
        <v>0.72</v>
      </c>
      <c r="AT456" s="12">
        <f t="shared" si="165"/>
        <v>1.2</v>
      </c>
      <c r="AU456" s="12">
        <f t="shared" si="166"/>
        <v>0</v>
      </c>
      <c r="AV456" s="12">
        <f t="shared" si="167"/>
        <v>0</v>
      </c>
      <c r="AW456" s="12">
        <f t="shared" si="168"/>
        <v>0</v>
      </c>
      <c r="AX456" s="12">
        <f t="shared" si="169"/>
        <v>0</v>
      </c>
      <c r="AY456" s="12">
        <f t="shared" si="170"/>
        <v>1.56</v>
      </c>
      <c r="AZ456" s="12">
        <f t="shared" si="171"/>
        <v>0.24</v>
      </c>
      <c r="BA456" s="12">
        <f t="shared" si="172"/>
        <v>0</v>
      </c>
      <c r="BB456" s="12">
        <f t="shared" si="173"/>
        <v>0</v>
      </c>
      <c r="BC456" s="863">
        <f t="shared" si="174"/>
        <v>5.0400000000000009</v>
      </c>
    </row>
    <row r="457" spans="24:55">
      <c r="X457" s="12" t="s">
        <v>1030</v>
      </c>
      <c r="Y457" s="12" t="s">
        <v>1006</v>
      </c>
      <c r="Z457" s="12">
        <v>70</v>
      </c>
      <c r="AA457" s="12">
        <v>255</v>
      </c>
      <c r="AB457" s="12">
        <v>2</v>
      </c>
      <c r="AC457" s="12">
        <v>16</v>
      </c>
      <c r="AD457" s="12">
        <v>7</v>
      </c>
      <c r="AE457" s="12">
        <v>9</v>
      </c>
      <c r="AF457" s="12">
        <v>5</v>
      </c>
      <c r="AG457" s="12">
        <v>24</v>
      </c>
      <c r="AH457" s="12">
        <v>2</v>
      </c>
      <c r="AI457" s="12">
        <v>9</v>
      </c>
      <c r="AK457" s="12">
        <v>5</v>
      </c>
      <c r="AN457" s="12">
        <v>79</v>
      </c>
      <c r="AO457" s="12">
        <f t="shared" si="160"/>
        <v>0.185</v>
      </c>
      <c r="AP457" s="862">
        <f t="shared" si="161"/>
        <v>14.615</v>
      </c>
      <c r="AQ457" s="12">
        <f t="shared" si="162"/>
        <v>0.37</v>
      </c>
      <c r="AR457" s="12">
        <f t="shared" si="163"/>
        <v>2.96</v>
      </c>
      <c r="AS457" s="12">
        <f t="shared" si="164"/>
        <v>1.2949999999999999</v>
      </c>
      <c r="AT457" s="12">
        <f t="shared" si="165"/>
        <v>1.665</v>
      </c>
      <c r="AU457" s="12">
        <f t="shared" si="166"/>
        <v>0.92500000000000004</v>
      </c>
      <c r="AV457" s="12">
        <f t="shared" si="167"/>
        <v>4.4399999999999995</v>
      </c>
      <c r="AW457" s="12">
        <f t="shared" si="168"/>
        <v>0.37</v>
      </c>
      <c r="AX457" s="12">
        <f t="shared" si="169"/>
        <v>1.665</v>
      </c>
      <c r="AY457" s="12">
        <f t="shared" si="170"/>
        <v>0</v>
      </c>
      <c r="AZ457" s="12">
        <f t="shared" si="171"/>
        <v>0.92500000000000004</v>
      </c>
      <c r="BA457" s="12">
        <f t="shared" si="172"/>
        <v>0</v>
      </c>
      <c r="BB457" s="12">
        <f t="shared" si="173"/>
        <v>0</v>
      </c>
      <c r="BC457" s="863">
        <f t="shared" si="174"/>
        <v>14.614999999999998</v>
      </c>
    </row>
    <row r="458" spans="24:55">
      <c r="X458" s="12" t="s">
        <v>1030</v>
      </c>
      <c r="Y458" s="12" t="s">
        <v>1007</v>
      </c>
      <c r="Z458" s="12">
        <v>70</v>
      </c>
      <c r="AA458" s="12">
        <v>320</v>
      </c>
      <c r="AB458" s="12">
        <v>5</v>
      </c>
      <c r="AC458" s="12">
        <v>12</v>
      </c>
      <c r="AD458" s="12">
        <v>4</v>
      </c>
      <c r="AE458" s="12">
        <v>9</v>
      </c>
      <c r="AF458" s="12">
        <v>3</v>
      </c>
      <c r="AG458" s="12">
        <v>13</v>
      </c>
      <c r="AH458" s="12">
        <v>17</v>
      </c>
      <c r="AI458" s="12">
        <v>9</v>
      </c>
      <c r="AJ458" s="12">
        <v>2</v>
      </c>
      <c r="AK458" s="12">
        <v>3</v>
      </c>
      <c r="AL458" s="12">
        <v>2</v>
      </c>
      <c r="AN458" s="12">
        <v>79</v>
      </c>
      <c r="AO458" s="12">
        <f t="shared" si="160"/>
        <v>0.25</v>
      </c>
      <c r="AP458" s="862">
        <f t="shared" si="161"/>
        <v>19.75</v>
      </c>
      <c r="AQ458" s="12">
        <f t="shared" si="162"/>
        <v>1.25</v>
      </c>
      <c r="AR458" s="12">
        <f t="shared" si="163"/>
        <v>3</v>
      </c>
      <c r="AS458" s="12">
        <f t="shared" si="164"/>
        <v>1</v>
      </c>
      <c r="AT458" s="12">
        <f t="shared" si="165"/>
        <v>2.25</v>
      </c>
      <c r="AU458" s="12">
        <f t="shared" si="166"/>
        <v>0.75</v>
      </c>
      <c r="AV458" s="12">
        <f t="shared" si="167"/>
        <v>3.25</v>
      </c>
      <c r="AW458" s="12">
        <f t="shared" si="168"/>
        <v>4.25</v>
      </c>
      <c r="AX458" s="12">
        <f t="shared" si="169"/>
        <v>2.25</v>
      </c>
      <c r="AY458" s="12">
        <f t="shared" si="170"/>
        <v>0.5</v>
      </c>
      <c r="AZ458" s="12">
        <f t="shared" si="171"/>
        <v>0.75</v>
      </c>
      <c r="BA458" s="12">
        <f t="shared" si="172"/>
        <v>0.5</v>
      </c>
      <c r="BB458" s="12">
        <f t="shared" si="173"/>
        <v>0</v>
      </c>
      <c r="BC458" s="863">
        <f t="shared" si="174"/>
        <v>19.75</v>
      </c>
    </row>
    <row r="459" spans="24:55">
      <c r="X459" s="12" t="s">
        <v>1030</v>
      </c>
      <c r="Y459" s="12" t="s">
        <v>1008</v>
      </c>
      <c r="Z459" s="12">
        <v>70</v>
      </c>
      <c r="AA459" s="12">
        <v>285</v>
      </c>
      <c r="AB459" s="12">
        <v>1</v>
      </c>
      <c r="AF459" s="12">
        <v>3</v>
      </c>
      <c r="AN459" s="12">
        <v>4</v>
      </c>
      <c r="AO459" s="12">
        <f t="shared" si="160"/>
        <v>0.215</v>
      </c>
      <c r="AP459" s="862">
        <f t="shared" si="161"/>
        <v>0.86</v>
      </c>
      <c r="AQ459" s="12">
        <f t="shared" si="162"/>
        <v>0.215</v>
      </c>
      <c r="AR459" s="12">
        <f t="shared" si="163"/>
        <v>0</v>
      </c>
      <c r="AS459" s="12">
        <f t="shared" si="164"/>
        <v>0</v>
      </c>
      <c r="AT459" s="12">
        <f t="shared" si="165"/>
        <v>0</v>
      </c>
      <c r="AU459" s="12">
        <f t="shared" si="166"/>
        <v>0.64500000000000002</v>
      </c>
      <c r="AV459" s="12">
        <f t="shared" si="167"/>
        <v>0</v>
      </c>
      <c r="AW459" s="12">
        <f t="shared" si="168"/>
        <v>0</v>
      </c>
      <c r="AX459" s="12">
        <f t="shared" si="169"/>
        <v>0</v>
      </c>
      <c r="AY459" s="12">
        <f t="shared" si="170"/>
        <v>0</v>
      </c>
      <c r="AZ459" s="12">
        <f t="shared" si="171"/>
        <v>0</v>
      </c>
      <c r="BA459" s="12">
        <f t="shared" si="172"/>
        <v>0</v>
      </c>
      <c r="BB459" s="12">
        <f t="shared" si="173"/>
        <v>0</v>
      </c>
      <c r="BC459" s="863">
        <f t="shared" si="174"/>
        <v>0.86</v>
      </c>
    </row>
    <row r="460" spans="24:55">
      <c r="X460" s="12" t="s">
        <v>1030</v>
      </c>
      <c r="Y460" s="12" t="s">
        <v>1009</v>
      </c>
      <c r="Z460" s="12">
        <v>70</v>
      </c>
      <c r="AA460" s="12">
        <v>490</v>
      </c>
      <c r="AF460" s="12">
        <v>2</v>
      </c>
      <c r="AG460" s="12">
        <v>2</v>
      </c>
      <c r="AN460" s="12">
        <v>4</v>
      </c>
      <c r="AO460" s="12">
        <f t="shared" si="160"/>
        <v>0.42</v>
      </c>
      <c r="AP460" s="862">
        <f t="shared" si="161"/>
        <v>1.68</v>
      </c>
      <c r="AQ460" s="12">
        <f t="shared" si="162"/>
        <v>0</v>
      </c>
      <c r="AR460" s="12">
        <f t="shared" si="163"/>
        <v>0</v>
      </c>
      <c r="AS460" s="12">
        <f t="shared" si="164"/>
        <v>0</v>
      </c>
      <c r="AT460" s="12">
        <f t="shared" si="165"/>
        <v>0</v>
      </c>
      <c r="AU460" s="12">
        <f t="shared" si="166"/>
        <v>0.84</v>
      </c>
      <c r="AV460" s="12">
        <f t="shared" si="167"/>
        <v>0.84</v>
      </c>
      <c r="AW460" s="12">
        <f t="shared" si="168"/>
        <v>0</v>
      </c>
      <c r="AX460" s="12">
        <f t="shared" si="169"/>
        <v>0</v>
      </c>
      <c r="AY460" s="12">
        <f t="shared" si="170"/>
        <v>0</v>
      </c>
      <c r="AZ460" s="12">
        <f t="shared" si="171"/>
        <v>0</v>
      </c>
      <c r="BA460" s="12">
        <f t="shared" si="172"/>
        <v>0</v>
      </c>
      <c r="BB460" s="12">
        <f t="shared" si="173"/>
        <v>0</v>
      </c>
      <c r="BC460" s="863">
        <f t="shared" si="174"/>
        <v>1.68</v>
      </c>
    </row>
    <row r="461" spans="24:55">
      <c r="X461" s="12" t="s">
        <v>1030</v>
      </c>
      <c r="Y461" s="12" t="s">
        <v>1055</v>
      </c>
      <c r="Z461" s="12">
        <v>70</v>
      </c>
      <c r="AA461" s="12">
        <v>65</v>
      </c>
      <c r="AF461" s="12">
        <v>1</v>
      </c>
      <c r="AN461" s="12">
        <v>1</v>
      </c>
      <c r="AO461" s="12">
        <f t="shared" si="160"/>
        <v>-5.0000000000000001E-3</v>
      </c>
      <c r="AP461" s="862">
        <f t="shared" si="161"/>
        <v>-5.0000000000000001E-3</v>
      </c>
      <c r="AQ461" s="12">
        <f t="shared" si="162"/>
        <v>0</v>
      </c>
      <c r="AR461" s="12">
        <f t="shared" si="163"/>
        <v>0</v>
      </c>
      <c r="AS461" s="12">
        <f t="shared" si="164"/>
        <v>0</v>
      </c>
      <c r="AT461" s="12">
        <f t="shared" si="165"/>
        <v>0</v>
      </c>
      <c r="AU461" s="12">
        <f t="shared" si="166"/>
        <v>-5.0000000000000001E-3</v>
      </c>
      <c r="AV461" s="12">
        <f t="shared" si="167"/>
        <v>0</v>
      </c>
      <c r="AW461" s="12">
        <f t="shared" si="168"/>
        <v>0</v>
      </c>
      <c r="AX461" s="12">
        <f t="shared" si="169"/>
        <v>0</v>
      </c>
      <c r="AY461" s="12">
        <f t="shared" si="170"/>
        <v>0</v>
      </c>
      <c r="AZ461" s="12">
        <f t="shared" si="171"/>
        <v>0</v>
      </c>
      <c r="BA461" s="12">
        <f t="shared" si="172"/>
        <v>0</v>
      </c>
      <c r="BB461" s="12">
        <f t="shared" si="173"/>
        <v>0</v>
      </c>
      <c r="BC461" s="863">
        <f t="shared" si="174"/>
        <v>-5.0000000000000001E-3</v>
      </c>
    </row>
    <row r="462" spans="24:55">
      <c r="X462" s="12" t="s">
        <v>1030</v>
      </c>
      <c r="Y462" s="12" t="s">
        <v>1069</v>
      </c>
      <c r="Z462" s="12">
        <v>70</v>
      </c>
      <c r="AA462" s="12">
        <v>67</v>
      </c>
      <c r="AK462" s="12">
        <v>1</v>
      </c>
      <c r="AN462" s="12">
        <v>1</v>
      </c>
      <c r="AO462" s="12">
        <f t="shared" si="160"/>
        <v>-3.0000000000000001E-3</v>
      </c>
      <c r="AP462" s="862">
        <f t="shared" si="161"/>
        <v>-3.0000000000000001E-3</v>
      </c>
      <c r="AQ462" s="12">
        <f t="shared" si="162"/>
        <v>0</v>
      </c>
      <c r="AR462" s="12">
        <f t="shared" si="163"/>
        <v>0</v>
      </c>
      <c r="AS462" s="12">
        <f t="shared" si="164"/>
        <v>0</v>
      </c>
      <c r="AT462" s="12">
        <f t="shared" si="165"/>
        <v>0</v>
      </c>
      <c r="AU462" s="12">
        <f t="shared" si="166"/>
        <v>0</v>
      </c>
      <c r="AV462" s="12">
        <f t="shared" si="167"/>
        <v>0</v>
      </c>
      <c r="AW462" s="12">
        <f t="shared" si="168"/>
        <v>0</v>
      </c>
      <c r="AX462" s="12">
        <f t="shared" si="169"/>
        <v>0</v>
      </c>
      <c r="AY462" s="12">
        <f t="shared" si="170"/>
        <v>0</v>
      </c>
      <c r="AZ462" s="12">
        <f t="shared" si="171"/>
        <v>-3.0000000000000001E-3</v>
      </c>
      <c r="BA462" s="12">
        <f t="shared" si="172"/>
        <v>0</v>
      </c>
      <c r="BB462" s="12">
        <f t="shared" si="173"/>
        <v>0</v>
      </c>
      <c r="BC462" s="863">
        <f t="shared" si="174"/>
        <v>-3.0000000000000001E-3</v>
      </c>
    </row>
    <row r="463" spans="24:55">
      <c r="X463" s="12" t="s">
        <v>1030</v>
      </c>
      <c r="Y463" s="12" t="s">
        <v>1010</v>
      </c>
      <c r="Z463" s="12">
        <v>70</v>
      </c>
      <c r="AA463" s="12">
        <v>90</v>
      </c>
      <c r="AC463" s="12">
        <v>2</v>
      </c>
      <c r="AE463" s="12">
        <v>5</v>
      </c>
      <c r="AF463" s="12">
        <v>4</v>
      </c>
      <c r="AN463" s="12">
        <v>11</v>
      </c>
      <c r="AO463" s="12">
        <f t="shared" si="160"/>
        <v>0.02</v>
      </c>
      <c r="AP463" s="862">
        <f t="shared" si="161"/>
        <v>0.22</v>
      </c>
      <c r="AQ463" s="12">
        <f t="shared" si="162"/>
        <v>0</v>
      </c>
      <c r="AR463" s="12">
        <f t="shared" si="163"/>
        <v>0.04</v>
      </c>
      <c r="AS463" s="12">
        <f t="shared" si="164"/>
        <v>0</v>
      </c>
      <c r="AT463" s="12">
        <f t="shared" si="165"/>
        <v>0.1</v>
      </c>
      <c r="AU463" s="12">
        <f t="shared" si="166"/>
        <v>0.08</v>
      </c>
      <c r="AV463" s="12">
        <f t="shared" si="167"/>
        <v>0</v>
      </c>
      <c r="AW463" s="12">
        <f t="shared" si="168"/>
        <v>0</v>
      </c>
      <c r="AX463" s="12">
        <f t="shared" si="169"/>
        <v>0</v>
      </c>
      <c r="AY463" s="12">
        <f t="shared" si="170"/>
        <v>0</v>
      </c>
      <c r="AZ463" s="12">
        <f t="shared" si="171"/>
        <v>0</v>
      </c>
      <c r="BA463" s="12">
        <f t="shared" si="172"/>
        <v>0</v>
      </c>
      <c r="BB463" s="12">
        <f t="shared" si="173"/>
        <v>0</v>
      </c>
      <c r="BC463" s="863">
        <f t="shared" si="174"/>
        <v>0.22000000000000003</v>
      </c>
    </row>
    <row r="464" spans="24:55">
      <c r="X464" s="12" t="s">
        <v>1030</v>
      </c>
      <c r="Y464" s="12" t="s">
        <v>1011</v>
      </c>
      <c r="Z464" s="12">
        <v>70</v>
      </c>
      <c r="AA464" s="12">
        <v>190.5</v>
      </c>
      <c r="AC464" s="12">
        <v>12</v>
      </c>
      <c r="AD464" s="12">
        <v>4</v>
      </c>
      <c r="AE464" s="12">
        <v>7</v>
      </c>
      <c r="AF464" s="12">
        <v>2</v>
      </c>
      <c r="AG464" s="12">
        <v>1</v>
      </c>
      <c r="AH464" s="12">
        <v>3</v>
      </c>
      <c r="AI464" s="12">
        <v>4</v>
      </c>
      <c r="AJ464" s="12">
        <v>2</v>
      </c>
      <c r="AK464" s="12">
        <v>1</v>
      </c>
      <c r="AN464" s="12">
        <v>36</v>
      </c>
      <c r="AO464" s="12">
        <f t="shared" si="160"/>
        <v>0.1205</v>
      </c>
      <c r="AP464" s="862">
        <f t="shared" si="161"/>
        <v>4.3380000000000001</v>
      </c>
      <c r="AQ464" s="12">
        <f t="shared" si="162"/>
        <v>0</v>
      </c>
      <c r="AR464" s="12">
        <f t="shared" si="163"/>
        <v>1.446</v>
      </c>
      <c r="AS464" s="12">
        <f t="shared" si="164"/>
        <v>0.48199999999999998</v>
      </c>
      <c r="AT464" s="12">
        <f t="shared" si="165"/>
        <v>0.84349999999999992</v>
      </c>
      <c r="AU464" s="12">
        <f t="shared" si="166"/>
        <v>0.24099999999999999</v>
      </c>
      <c r="AV464" s="12">
        <f t="shared" si="167"/>
        <v>0.1205</v>
      </c>
      <c r="AW464" s="12">
        <f t="shared" si="168"/>
        <v>0.36149999999999999</v>
      </c>
      <c r="AX464" s="12">
        <f t="shared" si="169"/>
        <v>0.48199999999999998</v>
      </c>
      <c r="AY464" s="12">
        <f t="shared" si="170"/>
        <v>0.24099999999999999</v>
      </c>
      <c r="AZ464" s="12">
        <f t="shared" si="171"/>
        <v>0.1205</v>
      </c>
      <c r="BA464" s="12">
        <f t="shared" si="172"/>
        <v>0</v>
      </c>
      <c r="BB464" s="12">
        <f t="shared" si="173"/>
        <v>0</v>
      </c>
      <c r="BC464" s="863">
        <f t="shared" si="174"/>
        <v>4.3379999999999992</v>
      </c>
    </row>
    <row r="465" spans="24:55">
      <c r="X465" s="12" t="s">
        <v>1030</v>
      </c>
      <c r="Y465" s="12" t="s">
        <v>1012</v>
      </c>
      <c r="Z465" s="12">
        <v>70</v>
      </c>
      <c r="AA465" s="12">
        <v>190.5</v>
      </c>
      <c r="AF465" s="12">
        <v>1</v>
      </c>
      <c r="AN465" s="12">
        <v>1</v>
      </c>
      <c r="AO465" s="12">
        <f t="shared" si="160"/>
        <v>0.1205</v>
      </c>
      <c r="AP465" s="862">
        <f t="shared" si="161"/>
        <v>0.1205</v>
      </c>
      <c r="AQ465" s="12">
        <f t="shared" si="162"/>
        <v>0</v>
      </c>
      <c r="AR465" s="12">
        <f t="shared" si="163"/>
        <v>0</v>
      </c>
      <c r="AS465" s="12">
        <f t="shared" si="164"/>
        <v>0</v>
      </c>
      <c r="AT465" s="12">
        <f t="shared" si="165"/>
        <v>0</v>
      </c>
      <c r="AU465" s="12">
        <f t="shared" si="166"/>
        <v>0.1205</v>
      </c>
      <c r="AV465" s="12">
        <f t="shared" si="167"/>
        <v>0</v>
      </c>
      <c r="AW465" s="12">
        <f t="shared" si="168"/>
        <v>0</v>
      </c>
      <c r="AX465" s="12">
        <f t="shared" si="169"/>
        <v>0</v>
      </c>
      <c r="AY465" s="12">
        <f t="shared" si="170"/>
        <v>0</v>
      </c>
      <c r="AZ465" s="12">
        <f t="shared" si="171"/>
        <v>0</v>
      </c>
      <c r="BA465" s="12">
        <f t="shared" si="172"/>
        <v>0</v>
      </c>
      <c r="BB465" s="12">
        <f t="shared" si="173"/>
        <v>0</v>
      </c>
      <c r="BC465" s="863">
        <f t="shared" si="174"/>
        <v>0.1205</v>
      </c>
    </row>
    <row r="466" spans="24:55">
      <c r="X466" s="12" t="s">
        <v>1031</v>
      </c>
      <c r="Y466" s="12" t="s">
        <v>1004</v>
      </c>
      <c r="Z466" s="12">
        <v>80</v>
      </c>
      <c r="AA466" s="12">
        <v>123</v>
      </c>
      <c r="AB466" s="12">
        <v>9</v>
      </c>
      <c r="AC466" s="12">
        <v>5</v>
      </c>
      <c r="AD466" s="12">
        <v>6</v>
      </c>
      <c r="AE466" s="12">
        <v>12</v>
      </c>
      <c r="AF466" s="12">
        <v>5</v>
      </c>
      <c r="AG466" s="12">
        <v>2</v>
      </c>
      <c r="AH466" s="12">
        <v>21</v>
      </c>
      <c r="AI466" s="12">
        <v>4</v>
      </c>
      <c r="AJ466" s="12">
        <v>22</v>
      </c>
      <c r="AK466" s="12">
        <v>7</v>
      </c>
      <c r="AL466" s="12">
        <v>2</v>
      </c>
      <c r="AN466" s="12">
        <v>95</v>
      </c>
      <c r="AO466" s="12">
        <f t="shared" si="160"/>
        <v>4.2999999999999997E-2</v>
      </c>
      <c r="AP466" s="862">
        <f t="shared" si="161"/>
        <v>4.085</v>
      </c>
      <c r="AQ466" s="12">
        <f t="shared" si="162"/>
        <v>0.38699999999999996</v>
      </c>
      <c r="AR466" s="12">
        <f t="shared" si="163"/>
        <v>0.21499999999999997</v>
      </c>
      <c r="AS466" s="12">
        <f t="shared" si="164"/>
        <v>0.25800000000000001</v>
      </c>
      <c r="AT466" s="12">
        <f t="shared" si="165"/>
        <v>0.51600000000000001</v>
      </c>
      <c r="AU466" s="12">
        <f t="shared" si="166"/>
        <v>0.21499999999999997</v>
      </c>
      <c r="AV466" s="12">
        <f t="shared" si="167"/>
        <v>8.5999999999999993E-2</v>
      </c>
      <c r="AW466" s="12">
        <f t="shared" si="168"/>
        <v>0.90299999999999991</v>
      </c>
      <c r="AX466" s="12">
        <f t="shared" si="169"/>
        <v>0.17199999999999999</v>
      </c>
      <c r="AY466" s="12">
        <f t="shared" si="170"/>
        <v>0.94599999999999995</v>
      </c>
      <c r="AZ466" s="12">
        <f t="shared" si="171"/>
        <v>0.30099999999999999</v>
      </c>
      <c r="BA466" s="12">
        <f t="shared" si="172"/>
        <v>8.5999999999999993E-2</v>
      </c>
      <c r="BB466" s="12">
        <f t="shared" si="173"/>
        <v>0</v>
      </c>
      <c r="BC466" s="863">
        <f t="shared" si="174"/>
        <v>4.085</v>
      </c>
    </row>
    <row r="467" spans="24:55">
      <c r="X467" s="12" t="s">
        <v>1031</v>
      </c>
      <c r="Y467" s="12" t="s">
        <v>1019</v>
      </c>
      <c r="Z467" s="12">
        <v>80</v>
      </c>
      <c r="AA467" s="12">
        <v>140</v>
      </c>
      <c r="AE467" s="12">
        <v>1</v>
      </c>
      <c r="AN467" s="12">
        <v>1</v>
      </c>
      <c r="AO467" s="12">
        <f t="shared" si="160"/>
        <v>0.06</v>
      </c>
      <c r="AP467" s="862">
        <f t="shared" si="161"/>
        <v>0.06</v>
      </c>
      <c r="AQ467" s="12">
        <f t="shared" si="162"/>
        <v>0</v>
      </c>
      <c r="AR467" s="12">
        <f t="shared" si="163"/>
        <v>0</v>
      </c>
      <c r="AS467" s="12">
        <f t="shared" si="164"/>
        <v>0</v>
      </c>
      <c r="AT467" s="12">
        <f t="shared" si="165"/>
        <v>0.06</v>
      </c>
      <c r="AU467" s="12">
        <f t="shared" si="166"/>
        <v>0</v>
      </c>
      <c r="AV467" s="12">
        <f t="shared" si="167"/>
        <v>0</v>
      </c>
      <c r="AW467" s="12">
        <f t="shared" si="168"/>
        <v>0</v>
      </c>
      <c r="AX467" s="12">
        <f t="shared" si="169"/>
        <v>0</v>
      </c>
      <c r="AY467" s="12">
        <f t="shared" si="170"/>
        <v>0</v>
      </c>
      <c r="AZ467" s="12">
        <f t="shared" si="171"/>
        <v>0</v>
      </c>
      <c r="BA467" s="12">
        <f t="shared" si="172"/>
        <v>0</v>
      </c>
      <c r="BB467" s="12">
        <f t="shared" si="173"/>
        <v>0</v>
      </c>
      <c r="BC467" s="863">
        <f t="shared" si="174"/>
        <v>0.06</v>
      </c>
    </row>
    <row r="468" spans="24:55">
      <c r="X468" s="12" t="s">
        <v>1031</v>
      </c>
      <c r="Y468" s="12" t="s">
        <v>1005</v>
      </c>
      <c r="Z468" s="12">
        <v>80</v>
      </c>
      <c r="AA468" s="12">
        <v>190</v>
      </c>
      <c r="AB468" s="12">
        <v>5</v>
      </c>
      <c r="AC468" s="12">
        <v>6</v>
      </c>
      <c r="AD468" s="12">
        <v>4</v>
      </c>
      <c r="AE468" s="12">
        <v>18</v>
      </c>
      <c r="AG468" s="12">
        <v>1</v>
      </c>
      <c r="AI468" s="12">
        <v>1</v>
      </c>
      <c r="AJ468" s="12">
        <v>15</v>
      </c>
      <c r="AK468" s="12">
        <v>4</v>
      </c>
      <c r="AN468" s="12">
        <v>54</v>
      </c>
      <c r="AO468" s="12">
        <f t="shared" si="160"/>
        <v>0.11</v>
      </c>
      <c r="AP468" s="862">
        <f t="shared" si="161"/>
        <v>5.94</v>
      </c>
      <c r="AQ468" s="12">
        <f t="shared" si="162"/>
        <v>0.55000000000000004</v>
      </c>
      <c r="AR468" s="12">
        <f t="shared" si="163"/>
        <v>0.66</v>
      </c>
      <c r="AS468" s="12">
        <f t="shared" si="164"/>
        <v>0.44</v>
      </c>
      <c r="AT468" s="12">
        <f t="shared" si="165"/>
        <v>1.98</v>
      </c>
      <c r="AU468" s="12">
        <f t="shared" si="166"/>
        <v>0</v>
      </c>
      <c r="AV468" s="12">
        <f t="shared" si="167"/>
        <v>0.11</v>
      </c>
      <c r="AW468" s="12">
        <f t="shared" si="168"/>
        <v>0</v>
      </c>
      <c r="AX468" s="12">
        <f t="shared" si="169"/>
        <v>0.11</v>
      </c>
      <c r="AY468" s="12">
        <f t="shared" si="170"/>
        <v>1.65</v>
      </c>
      <c r="AZ468" s="12">
        <f t="shared" si="171"/>
        <v>0.44</v>
      </c>
      <c r="BA468" s="12">
        <f t="shared" si="172"/>
        <v>0</v>
      </c>
      <c r="BB468" s="12">
        <f t="shared" si="173"/>
        <v>0</v>
      </c>
      <c r="BC468" s="863">
        <f t="shared" si="174"/>
        <v>5.94</v>
      </c>
    </row>
    <row r="469" spans="24:55">
      <c r="X469" s="12" t="s">
        <v>1031</v>
      </c>
      <c r="Y469" s="12" t="s">
        <v>1006</v>
      </c>
      <c r="Z469" s="12">
        <v>80</v>
      </c>
      <c r="AA469" s="12">
        <v>255</v>
      </c>
      <c r="AB469" s="12">
        <v>9</v>
      </c>
      <c r="AC469" s="12">
        <v>8</v>
      </c>
      <c r="AD469" s="12">
        <v>10</v>
      </c>
      <c r="AE469" s="12">
        <v>15</v>
      </c>
      <c r="AF469" s="12">
        <v>2</v>
      </c>
      <c r="AG469" s="12">
        <v>13</v>
      </c>
      <c r="AH469" s="12">
        <v>3</v>
      </c>
      <c r="AI469" s="12">
        <v>4</v>
      </c>
      <c r="AK469" s="12">
        <v>7</v>
      </c>
      <c r="AN469" s="12">
        <v>71</v>
      </c>
      <c r="AO469" s="12">
        <f t="shared" si="160"/>
        <v>0.17499999999999999</v>
      </c>
      <c r="AP469" s="862">
        <f t="shared" si="161"/>
        <v>12.424999999999999</v>
      </c>
      <c r="AQ469" s="12">
        <f t="shared" si="162"/>
        <v>1.575</v>
      </c>
      <c r="AR469" s="12">
        <f t="shared" si="163"/>
        <v>1.4</v>
      </c>
      <c r="AS469" s="12">
        <f t="shared" si="164"/>
        <v>1.75</v>
      </c>
      <c r="AT469" s="12">
        <f t="shared" si="165"/>
        <v>2.625</v>
      </c>
      <c r="AU469" s="12">
        <f t="shared" si="166"/>
        <v>0.35</v>
      </c>
      <c r="AV469" s="12">
        <f t="shared" si="167"/>
        <v>2.2749999999999999</v>
      </c>
      <c r="AW469" s="12">
        <f t="shared" si="168"/>
        <v>0.52499999999999991</v>
      </c>
      <c r="AX469" s="12">
        <f t="shared" si="169"/>
        <v>0.7</v>
      </c>
      <c r="AY469" s="12">
        <f t="shared" si="170"/>
        <v>0</v>
      </c>
      <c r="AZ469" s="12">
        <f t="shared" si="171"/>
        <v>1.2249999999999999</v>
      </c>
      <c r="BA469" s="12">
        <f t="shared" si="172"/>
        <v>0</v>
      </c>
      <c r="BB469" s="12">
        <f t="shared" si="173"/>
        <v>0</v>
      </c>
      <c r="BC469" s="863">
        <f t="shared" si="174"/>
        <v>12.424999999999999</v>
      </c>
    </row>
    <row r="470" spans="24:55">
      <c r="X470" s="12" t="s">
        <v>1031</v>
      </c>
      <c r="Y470" s="12" t="s">
        <v>1007</v>
      </c>
      <c r="Z470" s="12">
        <v>80</v>
      </c>
      <c r="AA470" s="12">
        <v>320</v>
      </c>
      <c r="AC470" s="12">
        <v>3</v>
      </c>
      <c r="AD470" s="12">
        <v>6</v>
      </c>
      <c r="AE470" s="12">
        <v>13</v>
      </c>
      <c r="AF470" s="12">
        <v>5</v>
      </c>
      <c r="AG470" s="12">
        <v>3</v>
      </c>
      <c r="AH470" s="12">
        <v>8</v>
      </c>
      <c r="AI470" s="12">
        <v>7</v>
      </c>
      <c r="AJ470" s="12">
        <v>2</v>
      </c>
      <c r="AK470" s="12">
        <v>17</v>
      </c>
      <c r="AL470" s="12">
        <v>3</v>
      </c>
      <c r="AN470" s="12">
        <v>67</v>
      </c>
      <c r="AO470" s="12">
        <f t="shared" si="160"/>
        <v>0.24</v>
      </c>
      <c r="AP470" s="862">
        <f t="shared" si="161"/>
        <v>16.079999999999998</v>
      </c>
      <c r="AQ470" s="12">
        <f t="shared" si="162"/>
        <v>0</v>
      </c>
      <c r="AR470" s="12">
        <f t="shared" si="163"/>
        <v>0.72</v>
      </c>
      <c r="AS470" s="12">
        <f t="shared" si="164"/>
        <v>1.44</v>
      </c>
      <c r="AT470" s="12">
        <f t="shared" si="165"/>
        <v>3.12</v>
      </c>
      <c r="AU470" s="12">
        <f t="shared" si="166"/>
        <v>1.2</v>
      </c>
      <c r="AV470" s="12">
        <f t="shared" si="167"/>
        <v>0.72</v>
      </c>
      <c r="AW470" s="12">
        <f t="shared" si="168"/>
        <v>1.92</v>
      </c>
      <c r="AX470" s="12">
        <f t="shared" si="169"/>
        <v>1.68</v>
      </c>
      <c r="AY470" s="12">
        <f t="shared" si="170"/>
        <v>0.48</v>
      </c>
      <c r="AZ470" s="12">
        <f t="shared" si="171"/>
        <v>4.08</v>
      </c>
      <c r="BA470" s="12">
        <f t="shared" si="172"/>
        <v>0.72</v>
      </c>
      <c r="BB470" s="12">
        <f t="shared" si="173"/>
        <v>0</v>
      </c>
      <c r="BC470" s="863">
        <f t="shared" si="174"/>
        <v>16.080000000000002</v>
      </c>
    </row>
    <row r="471" spans="24:55">
      <c r="X471" s="12" t="s">
        <v>1031</v>
      </c>
      <c r="Y471" s="12" t="s">
        <v>1033</v>
      </c>
      <c r="Z471" s="12">
        <v>80</v>
      </c>
      <c r="AA471" s="12">
        <v>285</v>
      </c>
      <c r="AI471" s="12">
        <v>2</v>
      </c>
      <c r="AN471" s="12">
        <v>2</v>
      </c>
      <c r="AO471" s="12">
        <f t="shared" si="160"/>
        <v>0.20499999999999999</v>
      </c>
      <c r="AP471" s="862">
        <f t="shared" si="161"/>
        <v>0.41</v>
      </c>
      <c r="AQ471" s="12">
        <f t="shared" si="162"/>
        <v>0</v>
      </c>
      <c r="AR471" s="12">
        <f t="shared" si="163"/>
        <v>0</v>
      </c>
      <c r="AS471" s="12">
        <f t="shared" si="164"/>
        <v>0</v>
      </c>
      <c r="AT471" s="12">
        <f t="shared" si="165"/>
        <v>0</v>
      </c>
      <c r="AU471" s="12">
        <f t="shared" si="166"/>
        <v>0</v>
      </c>
      <c r="AV471" s="12">
        <f t="shared" si="167"/>
        <v>0</v>
      </c>
      <c r="AW471" s="12">
        <f t="shared" si="168"/>
        <v>0</v>
      </c>
      <c r="AX471" s="12">
        <f t="shared" si="169"/>
        <v>0.41</v>
      </c>
      <c r="AY471" s="12">
        <f t="shared" si="170"/>
        <v>0</v>
      </c>
      <c r="AZ471" s="12">
        <f t="shared" si="171"/>
        <v>0</v>
      </c>
      <c r="BA471" s="12">
        <f t="shared" si="172"/>
        <v>0</v>
      </c>
      <c r="BB471" s="12">
        <f t="shared" si="173"/>
        <v>0</v>
      </c>
      <c r="BC471" s="863">
        <f t="shared" si="174"/>
        <v>0.41</v>
      </c>
    </row>
    <row r="472" spans="24:55">
      <c r="X472" s="12" t="s">
        <v>1031</v>
      </c>
      <c r="Y472" s="12" t="s">
        <v>1009</v>
      </c>
      <c r="Z472" s="12">
        <v>80</v>
      </c>
      <c r="AA472" s="12">
        <v>490</v>
      </c>
      <c r="AF472" s="12">
        <v>2</v>
      </c>
      <c r="AN472" s="12">
        <v>2</v>
      </c>
      <c r="AO472" s="12">
        <f t="shared" si="160"/>
        <v>0.41</v>
      </c>
      <c r="AP472" s="862">
        <f t="shared" si="161"/>
        <v>0.82</v>
      </c>
      <c r="AQ472" s="12">
        <f t="shared" si="162"/>
        <v>0</v>
      </c>
      <c r="AR472" s="12">
        <f t="shared" si="163"/>
        <v>0</v>
      </c>
      <c r="AS472" s="12">
        <f t="shared" si="164"/>
        <v>0</v>
      </c>
      <c r="AT472" s="12">
        <f t="shared" si="165"/>
        <v>0</v>
      </c>
      <c r="AU472" s="12">
        <f t="shared" si="166"/>
        <v>0.82</v>
      </c>
      <c r="AV472" s="12">
        <f t="shared" si="167"/>
        <v>0</v>
      </c>
      <c r="AW472" s="12">
        <f t="shared" si="168"/>
        <v>0</v>
      </c>
      <c r="AX472" s="12">
        <f t="shared" si="169"/>
        <v>0</v>
      </c>
      <c r="AY472" s="12">
        <f t="shared" si="170"/>
        <v>0</v>
      </c>
      <c r="AZ472" s="12">
        <f t="shared" si="171"/>
        <v>0</v>
      </c>
      <c r="BA472" s="12">
        <f t="shared" si="172"/>
        <v>0</v>
      </c>
      <c r="BB472" s="12">
        <f t="shared" si="173"/>
        <v>0</v>
      </c>
      <c r="BC472" s="863">
        <f t="shared" si="174"/>
        <v>0.82</v>
      </c>
    </row>
    <row r="473" spans="24:55">
      <c r="X473" s="12" t="s">
        <v>1031</v>
      </c>
      <c r="Y473" s="12" t="s">
        <v>1069</v>
      </c>
      <c r="Z473" s="12">
        <v>80</v>
      </c>
      <c r="AA473" s="12">
        <v>67</v>
      </c>
      <c r="AG473" s="12">
        <v>1</v>
      </c>
      <c r="AN473" s="12">
        <v>1</v>
      </c>
      <c r="AO473" s="12">
        <f t="shared" si="160"/>
        <v>-1.2999999999999999E-2</v>
      </c>
      <c r="AP473" s="862">
        <f t="shared" si="161"/>
        <v>-1.2999999999999999E-2</v>
      </c>
      <c r="AQ473" s="12">
        <f t="shared" si="162"/>
        <v>0</v>
      </c>
      <c r="AR473" s="12">
        <f t="shared" si="163"/>
        <v>0</v>
      </c>
      <c r="AS473" s="12">
        <f t="shared" si="164"/>
        <v>0</v>
      </c>
      <c r="AT473" s="12">
        <f t="shared" si="165"/>
        <v>0</v>
      </c>
      <c r="AU473" s="12">
        <f t="shared" si="166"/>
        <v>0</v>
      </c>
      <c r="AV473" s="12">
        <f t="shared" si="167"/>
        <v>-1.2999999999999999E-2</v>
      </c>
      <c r="AW473" s="12">
        <f t="shared" si="168"/>
        <v>0</v>
      </c>
      <c r="AX473" s="12">
        <f t="shared" si="169"/>
        <v>0</v>
      </c>
      <c r="AY473" s="12">
        <f t="shared" si="170"/>
        <v>0</v>
      </c>
      <c r="AZ473" s="12">
        <f t="shared" si="171"/>
        <v>0</v>
      </c>
      <c r="BA473" s="12">
        <f t="shared" si="172"/>
        <v>0</v>
      </c>
      <c r="BB473" s="12">
        <f t="shared" si="173"/>
        <v>0</v>
      </c>
      <c r="BC473" s="863">
        <f t="shared" si="174"/>
        <v>-1.2999999999999999E-2</v>
      </c>
    </row>
    <row r="474" spans="24:55">
      <c r="X474" s="12" t="s">
        <v>1031</v>
      </c>
      <c r="Y474" s="12" t="s">
        <v>1010</v>
      </c>
      <c r="Z474" s="12">
        <v>80</v>
      </c>
      <c r="AA474" s="12">
        <v>90</v>
      </c>
      <c r="AB474" s="12">
        <v>2</v>
      </c>
      <c r="AC474" s="12">
        <v>1</v>
      </c>
      <c r="AE474" s="12">
        <v>3</v>
      </c>
      <c r="AF474" s="12">
        <v>1</v>
      </c>
      <c r="AH474" s="12">
        <v>1</v>
      </c>
      <c r="AJ474" s="12">
        <v>2</v>
      </c>
      <c r="AN474" s="12">
        <v>10</v>
      </c>
      <c r="AO474" s="12">
        <f t="shared" si="160"/>
        <v>0.01</v>
      </c>
      <c r="AP474" s="862">
        <f t="shared" si="161"/>
        <v>0.1</v>
      </c>
      <c r="AQ474" s="12">
        <f t="shared" si="162"/>
        <v>0.02</v>
      </c>
      <c r="AR474" s="12">
        <f t="shared" si="163"/>
        <v>0.01</v>
      </c>
      <c r="AS474" s="12">
        <f t="shared" si="164"/>
        <v>0</v>
      </c>
      <c r="AT474" s="12">
        <f t="shared" si="165"/>
        <v>0.03</v>
      </c>
      <c r="AU474" s="12">
        <f t="shared" si="166"/>
        <v>0.01</v>
      </c>
      <c r="AV474" s="12">
        <f t="shared" si="167"/>
        <v>0</v>
      </c>
      <c r="AW474" s="12">
        <f t="shared" si="168"/>
        <v>0.01</v>
      </c>
      <c r="AX474" s="12">
        <f t="shared" si="169"/>
        <v>0</v>
      </c>
      <c r="AY474" s="12">
        <f t="shared" si="170"/>
        <v>0.02</v>
      </c>
      <c r="AZ474" s="12">
        <f t="shared" si="171"/>
        <v>0</v>
      </c>
      <c r="BA474" s="12">
        <f t="shared" si="172"/>
        <v>0</v>
      </c>
      <c r="BB474" s="12">
        <f t="shared" si="173"/>
        <v>0</v>
      </c>
      <c r="BC474" s="863">
        <f t="shared" si="174"/>
        <v>9.9999999999999992E-2</v>
      </c>
    </row>
    <row r="475" spans="24:55">
      <c r="X475" s="12" t="s">
        <v>1031</v>
      </c>
      <c r="Y475" s="12" t="s">
        <v>1011</v>
      </c>
      <c r="Z475" s="12">
        <v>80</v>
      </c>
      <c r="AA475" s="12">
        <v>190.5</v>
      </c>
      <c r="AC475" s="12">
        <v>9</v>
      </c>
      <c r="AD475" s="12">
        <v>5</v>
      </c>
      <c r="AE475" s="12">
        <v>16</v>
      </c>
      <c r="AF475" s="12">
        <v>1</v>
      </c>
      <c r="AG475" s="12">
        <v>8</v>
      </c>
      <c r="AH475" s="12">
        <v>10</v>
      </c>
      <c r="AI475" s="12">
        <v>5</v>
      </c>
      <c r="AJ475" s="12">
        <v>3</v>
      </c>
      <c r="AK475" s="12">
        <v>8</v>
      </c>
      <c r="AN475" s="12">
        <v>65</v>
      </c>
      <c r="AO475" s="12">
        <f t="shared" si="160"/>
        <v>0.1105</v>
      </c>
      <c r="AP475" s="862">
        <f t="shared" si="161"/>
        <v>7.1825000000000001</v>
      </c>
      <c r="AQ475" s="12">
        <f t="shared" si="162"/>
        <v>0</v>
      </c>
      <c r="AR475" s="12">
        <f t="shared" si="163"/>
        <v>0.99450000000000005</v>
      </c>
      <c r="AS475" s="12">
        <f t="shared" si="164"/>
        <v>0.55249999999999999</v>
      </c>
      <c r="AT475" s="12">
        <f t="shared" si="165"/>
        <v>1.768</v>
      </c>
      <c r="AU475" s="12">
        <f t="shared" si="166"/>
        <v>0.1105</v>
      </c>
      <c r="AV475" s="12">
        <f t="shared" si="167"/>
        <v>0.88400000000000001</v>
      </c>
      <c r="AW475" s="12">
        <f t="shared" si="168"/>
        <v>1.105</v>
      </c>
      <c r="AX475" s="12">
        <f t="shared" si="169"/>
        <v>0.55249999999999999</v>
      </c>
      <c r="AY475" s="12">
        <f t="shared" si="170"/>
        <v>0.33150000000000002</v>
      </c>
      <c r="AZ475" s="12">
        <f t="shared" si="171"/>
        <v>0.88400000000000001</v>
      </c>
      <c r="BA475" s="12">
        <f t="shared" si="172"/>
        <v>0</v>
      </c>
      <c r="BB475" s="12">
        <f t="shared" si="173"/>
        <v>0</v>
      </c>
      <c r="BC475" s="863">
        <f t="shared" si="174"/>
        <v>7.182500000000001</v>
      </c>
    </row>
    <row r="476" spans="24:55">
      <c r="X476" s="12" t="s">
        <v>1028</v>
      </c>
      <c r="Y476" s="12" t="s">
        <v>1004</v>
      </c>
      <c r="Z476" s="12">
        <v>90</v>
      </c>
      <c r="AA476" s="12">
        <v>123</v>
      </c>
      <c r="AC476" s="12">
        <v>1</v>
      </c>
      <c r="AD476" s="12">
        <v>3</v>
      </c>
      <c r="AE476" s="12">
        <v>2</v>
      </c>
      <c r="AF476" s="12">
        <v>4</v>
      </c>
      <c r="AH476" s="12">
        <v>4</v>
      </c>
      <c r="AJ476" s="12">
        <v>10</v>
      </c>
      <c r="AK476" s="12">
        <v>2</v>
      </c>
      <c r="AN476" s="12">
        <v>26</v>
      </c>
      <c r="AO476" s="12">
        <f t="shared" si="160"/>
        <v>3.3000000000000002E-2</v>
      </c>
      <c r="AP476" s="862">
        <f t="shared" si="161"/>
        <v>0.8580000000000001</v>
      </c>
      <c r="AQ476" s="12">
        <f t="shared" si="162"/>
        <v>0</v>
      </c>
      <c r="AR476" s="12">
        <f t="shared" si="163"/>
        <v>3.3000000000000002E-2</v>
      </c>
      <c r="AS476" s="12">
        <f t="shared" si="164"/>
        <v>9.9000000000000005E-2</v>
      </c>
      <c r="AT476" s="12">
        <f t="shared" si="165"/>
        <v>6.6000000000000003E-2</v>
      </c>
      <c r="AU476" s="12">
        <f t="shared" si="166"/>
        <v>0.13200000000000001</v>
      </c>
      <c r="AV476" s="12">
        <f t="shared" si="167"/>
        <v>0</v>
      </c>
      <c r="AW476" s="12">
        <f t="shared" si="168"/>
        <v>0.13200000000000001</v>
      </c>
      <c r="AX476" s="12">
        <f t="shared" si="169"/>
        <v>0</v>
      </c>
      <c r="AY476" s="12">
        <f t="shared" si="170"/>
        <v>0.33</v>
      </c>
      <c r="AZ476" s="12">
        <f t="shared" si="171"/>
        <v>6.6000000000000003E-2</v>
      </c>
      <c r="BA476" s="12">
        <f t="shared" si="172"/>
        <v>0</v>
      </c>
      <c r="BB476" s="12">
        <f t="shared" si="173"/>
        <v>0</v>
      </c>
      <c r="BC476" s="863">
        <f t="shared" si="174"/>
        <v>0.8580000000000001</v>
      </c>
    </row>
    <row r="477" spans="24:55">
      <c r="X477" s="12" t="s">
        <v>1028</v>
      </c>
      <c r="Y477" s="12" t="s">
        <v>1005</v>
      </c>
      <c r="Z477" s="12">
        <v>90</v>
      </c>
      <c r="AA477" s="12">
        <v>190</v>
      </c>
      <c r="AB477" s="12">
        <v>6</v>
      </c>
      <c r="AC477" s="12">
        <v>4</v>
      </c>
      <c r="AD477" s="12">
        <v>3</v>
      </c>
      <c r="AJ477" s="12">
        <v>6</v>
      </c>
      <c r="AK477" s="12">
        <v>4</v>
      </c>
      <c r="AN477" s="12">
        <v>23</v>
      </c>
      <c r="AO477" s="12">
        <f t="shared" si="160"/>
        <v>0.1</v>
      </c>
      <c r="AP477" s="862">
        <f t="shared" si="161"/>
        <v>2.3000000000000003</v>
      </c>
      <c r="AQ477" s="12">
        <f t="shared" si="162"/>
        <v>0.60000000000000009</v>
      </c>
      <c r="AR477" s="12">
        <f t="shared" si="163"/>
        <v>0.4</v>
      </c>
      <c r="AS477" s="12">
        <f t="shared" si="164"/>
        <v>0.30000000000000004</v>
      </c>
      <c r="AT477" s="12">
        <f t="shared" si="165"/>
        <v>0</v>
      </c>
      <c r="AU477" s="12">
        <f t="shared" si="166"/>
        <v>0</v>
      </c>
      <c r="AV477" s="12">
        <f t="shared" si="167"/>
        <v>0</v>
      </c>
      <c r="AW477" s="12">
        <f t="shared" si="168"/>
        <v>0</v>
      </c>
      <c r="AX477" s="12">
        <f t="shared" si="169"/>
        <v>0</v>
      </c>
      <c r="AY477" s="12">
        <f t="shared" si="170"/>
        <v>0.60000000000000009</v>
      </c>
      <c r="AZ477" s="12">
        <f t="shared" si="171"/>
        <v>0.4</v>
      </c>
      <c r="BA477" s="12">
        <f t="shared" si="172"/>
        <v>0</v>
      </c>
      <c r="BB477" s="12">
        <f t="shared" si="173"/>
        <v>0</v>
      </c>
      <c r="BC477" s="863">
        <f t="shared" si="174"/>
        <v>2.3000000000000003</v>
      </c>
    </row>
    <row r="478" spans="24:55">
      <c r="X478" s="12" t="s">
        <v>1028</v>
      </c>
      <c r="Y478" s="12" t="s">
        <v>1006</v>
      </c>
      <c r="Z478" s="12">
        <v>90</v>
      </c>
      <c r="AA478" s="12">
        <v>255</v>
      </c>
      <c r="AB478" s="12">
        <v>4</v>
      </c>
      <c r="AC478" s="12">
        <v>10</v>
      </c>
      <c r="AD478" s="12">
        <v>8</v>
      </c>
      <c r="AE478" s="12">
        <v>15</v>
      </c>
      <c r="AF478" s="12">
        <v>3</v>
      </c>
      <c r="AG478" s="12">
        <v>14</v>
      </c>
      <c r="AH478" s="12">
        <v>2</v>
      </c>
      <c r="AK478" s="12">
        <v>5</v>
      </c>
      <c r="AL478" s="12">
        <v>1</v>
      </c>
      <c r="AN478" s="12">
        <v>62</v>
      </c>
      <c r="AO478" s="12">
        <f t="shared" si="160"/>
        <v>0.16500000000000001</v>
      </c>
      <c r="AP478" s="862">
        <f t="shared" si="161"/>
        <v>10.23</v>
      </c>
      <c r="AQ478" s="12">
        <f t="shared" si="162"/>
        <v>0.66</v>
      </c>
      <c r="AR478" s="12">
        <f t="shared" si="163"/>
        <v>1.6500000000000001</v>
      </c>
      <c r="AS478" s="12">
        <f t="shared" si="164"/>
        <v>1.32</v>
      </c>
      <c r="AT478" s="12">
        <f t="shared" si="165"/>
        <v>2.4750000000000001</v>
      </c>
      <c r="AU478" s="12">
        <f t="shared" si="166"/>
        <v>0.495</v>
      </c>
      <c r="AV478" s="12">
        <f t="shared" si="167"/>
        <v>2.31</v>
      </c>
      <c r="AW478" s="12">
        <f t="shared" si="168"/>
        <v>0.33</v>
      </c>
      <c r="AX478" s="12">
        <f t="shared" si="169"/>
        <v>0</v>
      </c>
      <c r="AY478" s="12">
        <f t="shared" si="170"/>
        <v>0</v>
      </c>
      <c r="AZ478" s="12">
        <f t="shared" si="171"/>
        <v>0.82500000000000007</v>
      </c>
      <c r="BA478" s="12">
        <f t="shared" si="172"/>
        <v>0.16500000000000001</v>
      </c>
      <c r="BB478" s="12">
        <f t="shared" si="173"/>
        <v>0</v>
      </c>
      <c r="BC478" s="863">
        <f t="shared" si="174"/>
        <v>10.229999999999999</v>
      </c>
    </row>
    <row r="479" spans="24:55">
      <c r="X479" s="12" t="s">
        <v>1028</v>
      </c>
      <c r="Y479" s="12" t="s">
        <v>1007</v>
      </c>
      <c r="Z479" s="12">
        <v>90</v>
      </c>
      <c r="AA479" s="12">
        <v>320</v>
      </c>
      <c r="AB479" s="12">
        <v>7</v>
      </c>
      <c r="AC479" s="12">
        <v>7</v>
      </c>
      <c r="AD479" s="12">
        <v>5</v>
      </c>
      <c r="AE479" s="12">
        <v>8</v>
      </c>
      <c r="AF479" s="12">
        <v>7</v>
      </c>
      <c r="AG479" s="12">
        <v>5</v>
      </c>
      <c r="AH479" s="12">
        <v>14</v>
      </c>
      <c r="AI479" s="12">
        <v>2</v>
      </c>
      <c r="AJ479" s="12">
        <v>4</v>
      </c>
      <c r="AK479" s="12">
        <v>3</v>
      </c>
      <c r="AN479" s="12">
        <v>62</v>
      </c>
      <c r="AO479" s="12">
        <f t="shared" si="160"/>
        <v>0.23</v>
      </c>
      <c r="AP479" s="862">
        <f t="shared" si="161"/>
        <v>14.26</v>
      </c>
      <c r="AQ479" s="12">
        <f t="shared" si="162"/>
        <v>1.61</v>
      </c>
      <c r="AR479" s="12">
        <f t="shared" si="163"/>
        <v>1.61</v>
      </c>
      <c r="AS479" s="12">
        <f t="shared" si="164"/>
        <v>1.1500000000000001</v>
      </c>
      <c r="AT479" s="12">
        <f t="shared" si="165"/>
        <v>1.84</v>
      </c>
      <c r="AU479" s="12">
        <f t="shared" si="166"/>
        <v>1.61</v>
      </c>
      <c r="AV479" s="12">
        <f t="shared" si="167"/>
        <v>1.1500000000000001</v>
      </c>
      <c r="AW479" s="12">
        <f t="shared" si="168"/>
        <v>3.22</v>
      </c>
      <c r="AX479" s="12">
        <f t="shared" si="169"/>
        <v>0.46</v>
      </c>
      <c r="AY479" s="12">
        <f t="shared" si="170"/>
        <v>0.92</v>
      </c>
      <c r="AZ479" s="12">
        <f t="shared" si="171"/>
        <v>0.69000000000000006</v>
      </c>
      <c r="BA479" s="12">
        <f t="shared" si="172"/>
        <v>0</v>
      </c>
      <c r="BB479" s="12">
        <f t="shared" si="173"/>
        <v>0</v>
      </c>
      <c r="BC479" s="863">
        <f t="shared" si="174"/>
        <v>14.260000000000002</v>
      </c>
    </row>
    <row r="480" spans="24:55">
      <c r="X480" s="12" t="s">
        <v>1028</v>
      </c>
      <c r="Y480" s="12" t="s">
        <v>1009</v>
      </c>
      <c r="Z480" s="12">
        <v>90</v>
      </c>
      <c r="AA480" s="12">
        <v>490</v>
      </c>
      <c r="AD480" s="12">
        <v>2</v>
      </c>
      <c r="AF480" s="12">
        <v>1</v>
      </c>
      <c r="AG480" s="12">
        <v>1</v>
      </c>
      <c r="AH480" s="12">
        <v>1</v>
      </c>
      <c r="AN480" s="12">
        <v>5</v>
      </c>
      <c r="AO480" s="12">
        <f t="shared" si="160"/>
        <v>0.4</v>
      </c>
      <c r="AP480" s="862">
        <f t="shared" si="161"/>
        <v>2</v>
      </c>
      <c r="AQ480" s="12">
        <f t="shared" si="162"/>
        <v>0</v>
      </c>
      <c r="AR480" s="12">
        <f t="shared" si="163"/>
        <v>0</v>
      </c>
      <c r="AS480" s="12">
        <f t="shared" si="164"/>
        <v>0.8</v>
      </c>
      <c r="AT480" s="12">
        <f t="shared" si="165"/>
        <v>0</v>
      </c>
      <c r="AU480" s="12">
        <f t="shared" si="166"/>
        <v>0.4</v>
      </c>
      <c r="AV480" s="12">
        <f t="shared" si="167"/>
        <v>0.4</v>
      </c>
      <c r="AW480" s="12">
        <f t="shared" si="168"/>
        <v>0.4</v>
      </c>
      <c r="AX480" s="12">
        <f t="shared" si="169"/>
        <v>0</v>
      </c>
      <c r="AY480" s="12">
        <f t="shared" si="170"/>
        <v>0</v>
      </c>
      <c r="AZ480" s="12">
        <f t="shared" si="171"/>
        <v>0</v>
      </c>
      <c r="BA480" s="12">
        <f t="shared" si="172"/>
        <v>0</v>
      </c>
      <c r="BB480" s="12">
        <f t="shared" si="173"/>
        <v>0</v>
      </c>
      <c r="BC480" s="863">
        <f t="shared" si="174"/>
        <v>2</v>
      </c>
    </row>
    <row r="481" spans="24:55">
      <c r="X481" s="12" t="s">
        <v>1028</v>
      </c>
      <c r="Y481" s="12" t="s">
        <v>1069</v>
      </c>
      <c r="Z481" s="12">
        <v>90</v>
      </c>
      <c r="AA481" s="12">
        <v>67</v>
      </c>
      <c r="AG481" s="12">
        <v>2</v>
      </c>
      <c r="AH481" s="12">
        <v>1</v>
      </c>
      <c r="AN481" s="12">
        <v>3</v>
      </c>
      <c r="AO481" s="12">
        <f t="shared" si="160"/>
        <v>-2.3E-2</v>
      </c>
      <c r="AP481" s="862">
        <f t="shared" si="161"/>
        <v>-6.9000000000000006E-2</v>
      </c>
      <c r="AQ481" s="12">
        <f t="shared" si="162"/>
        <v>0</v>
      </c>
      <c r="AR481" s="12">
        <f t="shared" si="163"/>
        <v>0</v>
      </c>
      <c r="AS481" s="12">
        <f t="shared" si="164"/>
        <v>0</v>
      </c>
      <c r="AT481" s="12">
        <f t="shared" si="165"/>
        <v>0</v>
      </c>
      <c r="AU481" s="12">
        <f t="shared" si="166"/>
        <v>0</v>
      </c>
      <c r="AV481" s="12">
        <f t="shared" si="167"/>
        <v>-4.5999999999999999E-2</v>
      </c>
      <c r="AW481" s="12">
        <f t="shared" si="168"/>
        <v>-2.3E-2</v>
      </c>
      <c r="AX481" s="12">
        <f t="shared" si="169"/>
        <v>0</v>
      </c>
      <c r="AY481" s="12">
        <f t="shared" si="170"/>
        <v>0</v>
      </c>
      <c r="AZ481" s="12">
        <f t="shared" si="171"/>
        <v>0</v>
      </c>
      <c r="BA481" s="12">
        <f t="shared" si="172"/>
        <v>0</v>
      </c>
      <c r="BB481" s="12">
        <f t="shared" si="173"/>
        <v>0</v>
      </c>
      <c r="BC481" s="863">
        <f t="shared" si="174"/>
        <v>-6.9000000000000006E-2</v>
      </c>
    </row>
    <row r="482" spans="24:55">
      <c r="X482" s="12" t="s">
        <v>1028</v>
      </c>
      <c r="Y482" s="12" t="s">
        <v>1010</v>
      </c>
      <c r="Z482" s="12">
        <v>90</v>
      </c>
      <c r="AA482" s="12">
        <v>90</v>
      </c>
      <c r="AB482" s="12">
        <v>2</v>
      </c>
      <c r="AD482" s="12">
        <v>1</v>
      </c>
      <c r="AE482" s="12">
        <v>3</v>
      </c>
      <c r="AF482" s="12">
        <v>1</v>
      </c>
      <c r="AN482" s="12">
        <v>7</v>
      </c>
      <c r="AO482" s="12">
        <f t="shared" si="160"/>
        <v>0</v>
      </c>
      <c r="AP482" s="862">
        <f t="shared" si="161"/>
        <v>0</v>
      </c>
      <c r="AQ482" s="12">
        <f t="shared" si="162"/>
        <v>0</v>
      </c>
      <c r="AR482" s="12">
        <f t="shared" si="163"/>
        <v>0</v>
      </c>
      <c r="AS482" s="12">
        <f t="shared" si="164"/>
        <v>0</v>
      </c>
      <c r="AT482" s="12">
        <f t="shared" si="165"/>
        <v>0</v>
      </c>
      <c r="AU482" s="12">
        <f t="shared" si="166"/>
        <v>0</v>
      </c>
      <c r="AV482" s="12">
        <f t="shared" si="167"/>
        <v>0</v>
      </c>
      <c r="AW482" s="12">
        <f t="shared" si="168"/>
        <v>0</v>
      </c>
      <c r="AX482" s="12">
        <f t="shared" si="169"/>
        <v>0</v>
      </c>
      <c r="AY482" s="12">
        <f t="shared" si="170"/>
        <v>0</v>
      </c>
      <c r="AZ482" s="12">
        <f t="shared" si="171"/>
        <v>0</v>
      </c>
      <c r="BA482" s="12">
        <f t="shared" si="172"/>
        <v>0</v>
      </c>
      <c r="BB482" s="12">
        <f t="shared" si="173"/>
        <v>0</v>
      </c>
      <c r="BC482" s="863">
        <f t="shared" si="174"/>
        <v>0</v>
      </c>
    </row>
    <row r="483" spans="24:55">
      <c r="X483" s="12" t="s">
        <v>1028</v>
      </c>
      <c r="Y483" s="12" t="s">
        <v>1011</v>
      </c>
      <c r="Z483" s="12">
        <v>90</v>
      </c>
      <c r="AA483" s="12">
        <v>190.5</v>
      </c>
      <c r="AB483" s="12">
        <v>1</v>
      </c>
      <c r="AD483" s="12">
        <v>1</v>
      </c>
      <c r="AE483" s="12">
        <v>6</v>
      </c>
      <c r="AF483" s="12">
        <v>1</v>
      </c>
      <c r="AG483" s="12">
        <v>7</v>
      </c>
      <c r="AH483" s="12">
        <v>6</v>
      </c>
      <c r="AJ483" s="12">
        <v>9</v>
      </c>
      <c r="AL483" s="12">
        <v>1</v>
      </c>
      <c r="AN483" s="12">
        <v>32</v>
      </c>
      <c r="AO483" s="12">
        <f t="shared" si="160"/>
        <v>0.10050000000000001</v>
      </c>
      <c r="AP483" s="862">
        <f t="shared" si="161"/>
        <v>3.2160000000000002</v>
      </c>
      <c r="AQ483" s="12">
        <f t="shared" si="162"/>
        <v>0.10050000000000001</v>
      </c>
      <c r="AR483" s="12">
        <f t="shared" si="163"/>
        <v>0</v>
      </c>
      <c r="AS483" s="12">
        <f t="shared" si="164"/>
        <v>0.10050000000000001</v>
      </c>
      <c r="AT483" s="12">
        <f t="shared" si="165"/>
        <v>0.60299999999999998</v>
      </c>
      <c r="AU483" s="12">
        <f t="shared" si="166"/>
        <v>0.10050000000000001</v>
      </c>
      <c r="AV483" s="12">
        <f t="shared" si="167"/>
        <v>0.70350000000000001</v>
      </c>
      <c r="AW483" s="12">
        <f t="shared" si="168"/>
        <v>0.60299999999999998</v>
      </c>
      <c r="AX483" s="12">
        <f t="shared" si="169"/>
        <v>0</v>
      </c>
      <c r="AY483" s="12">
        <f t="shared" si="170"/>
        <v>0.90450000000000008</v>
      </c>
      <c r="AZ483" s="12">
        <f t="shared" si="171"/>
        <v>0</v>
      </c>
      <c r="BA483" s="12">
        <f t="shared" si="172"/>
        <v>0.10050000000000001</v>
      </c>
      <c r="BB483" s="12">
        <f t="shared" si="173"/>
        <v>0</v>
      </c>
      <c r="BC483" s="863">
        <f t="shared" si="174"/>
        <v>3.2160000000000002</v>
      </c>
    </row>
    <row r="484" spans="24:55" ht="15.75" thickBot="1">
      <c r="X484" s="8" t="s">
        <v>996</v>
      </c>
      <c r="Y484" s="8"/>
      <c r="AB484" s="864">
        <v>1196</v>
      </c>
      <c r="AC484" s="864">
        <v>775</v>
      </c>
      <c r="AD484" s="864">
        <v>1315</v>
      </c>
      <c r="AE484" s="864">
        <v>1864</v>
      </c>
      <c r="AF484" s="864">
        <v>967</v>
      </c>
      <c r="AG484" s="864">
        <v>787</v>
      </c>
      <c r="AH484" s="864">
        <v>631</v>
      </c>
      <c r="AI484" s="864">
        <v>436</v>
      </c>
      <c r="AJ484" s="864">
        <v>810</v>
      </c>
      <c r="AK484" s="864">
        <v>562</v>
      </c>
      <c r="AL484" s="864">
        <v>236</v>
      </c>
      <c r="AM484" s="864">
        <v>216</v>
      </c>
      <c r="AN484" s="864">
        <v>9795</v>
      </c>
      <c r="AO484" s="864"/>
      <c r="AP484" s="865">
        <f>SUM(AP326:AP483)</f>
        <v>1015.1954999999998</v>
      </c>
      <c r="AQ484" s="865">
        <f t="shared" ref="AQ484:BC484" si="175">SUM(AQ326:AQ483)</f>
        <v>113.47049999999997</v>
      </c>
      <c r="AR484" s="865">
        <f t="shared" si="175"/>
        <v>94.274500000000018</v>
      </c>
      <c r="AS484" s="865">
        <f t="shared" si="175"/>
        <v>119.87249999999996</v>
      </c>
      <c r="AT484" s="865">
        <f t="shared" si="175"/>
        <v>176.75500000000002</v>
      </c>
      <c r="AU484" s="865">
        <f t="shared" si="175"/>
        <v>105.24400000000003</v>
      </c>
      <c r="AV484" s="865">
        <f t="shared" si="175"/>
        <v>100.58200000000002</v>
      </c>
      <c r="AW484" s="865">
        <f t="shared" si="175"/>
        <v>75.18100000000004</v>
      </c>
      <c r="AX484" s="865">
        <f t="shared" si="175"/>
        <v>46.825499999999991</v>
      </c>
      <c r="AY484" s="865">
        <f t="shared" si="175"/>
        <v>75.734999999999999</v>
      </c>
      <c r="AZ484" s="865">
        <f t="shared" si="175"/>
        <v>61.168499999999995</v>
      </c>
      <c r="BA484" s="865">
        <f t="shared" si="175"/>
        <v>22.2745</v>
      </c>
      <c r="BB484" s="865">
        <f t="shared" si="175"/>
        <v>23.8125</v>
      </c>
      <c r="BC484" s="865">
        <f t="shared" si="175"/>
        <v>1015.1954999999998</v>
      </c>
    </row>
    <row r="487" spans="24:55">
      <c r="X487" s="882" t="s">
        <v>993</v>
      </c>
      <c r="Y487" s="882"/>
      <c r="Z487" s="882"/>
      <c r="AA487" s="882"/>
      <c r="AB487" s="882" t="s">
        <v>994</v>
      </c>
      <c r="AC487" s="882" t="s">
        <v>995</v>
      </c>
      <c r="AD487" s="882"/>
      <c r="AE487" s="882"/>
      <c r="AF487" s="882"/>
      <c r="AG487" s="882"/>
      <c r="AH487" s="882"/>
      <c r="AI487" s="882"/>
      <c r="AJ487" s="882"/>
      <c r="AK487" s="882"/>
      <c r="AL487" s="882"/>
      <c r="AM487" s="882"/>
      <c r="AN487" s="882"/>
    </row>
    <row r="488" spans="24:55">
      <c r="X488" s="882"/>
      <c r="Y488" s="882"/>
      <c r="Z488" s="882"/>
      <c r="AA488" s="882"/>
      <c r="AB488" s="963">
        <v>2020</v>
      </c>
      <c r="AC488" s="963"/>
      <c r="AD488" s="963"/>
      <c r="AE488" s="963"/>
      <c r="AF488" s="963"/>
      <c r="AG488" s="963"/>
      <c r="AH488" s="963"/>
      <c r="AI488" s="963"/>
      <c r="AJ488" s="963"/>
      <c r="AK488" s="963"/>
      <c r="AL488" s="963"/>
      <c r="AM488" s="963"/>
      <c r="AN488" s="882" t="s">
        <v>996</v>
      </c>
    </row>
    <row r="489" spans="24:55" ht="30.75" thickBot="1">
      <c r="X489" s="869" t="s">
        <v>997</v>
      </c>
      <c r="Y489" s="869" t="s">
        <v>998</v>
      </c>
      <c r="Z489" s="869" t="s">
        <v>999</v>
      </c>
      <c r="AA489" s="869" t="s">
        <v>1000</v>
      </c>
      <c r="AB489" s="869">
        <v>1</v>
      </c>
      <c r="AC489" s="869">
        <v>2</v>
      </c>
      <c r="AD489" s="869">
        <v>3</v>
      </c>
      <c r="AE489" s="869">
        <v>4</v>
      </c>
      <c r="AF489" s="869">
        <v>5</v>
      </c>
      <c r="AG489" s="869">
        <v>6</v>
      </c>
      <c r="AH489" s="869">
        <v>7</v>
      </c>
      <c r="AI489" s="869">
        <v>8</v>
      </c>
      <c r="AJ489" s="869">
        <v>9</v>
      </c>
      <c r="AK489" s="869">
        <v>10</v>
      </c>
      <c r="AL489" s="869">
        <v>11</v>
      </c>
      <c r="AM489" s="869">
        <v>12</v>
      </c>
      <c r="AN489" s="869"/>
      <c r="AO489" s="867" t="s">
        <v>1001</v>
      </c>
      <c r="AP489" s="867" t="s">
        <v>1002</v>
      </c>
      <c r="AQ489" s="867" t="s">
        <v>1037</v>
      </c>
      <c r="AR489" s="867" t="s">
        <v>1038</v>
      </c>
      <c r="AS489" s="867" t="s">
        <v>1039</v>
      </c>
      <c r="AT489" s="867" t="s">
        <v>1040</v>
      </c>
      <c r="AU489" s="867" t="s">
        <v>1041</v>
      </c>
      <c r="AV489" s="867" t="s">
        <v>1042</v>
      </c>
      <c r="AW489" s="867" t="s">
        <v>1043</v>
      </c>
      <c r="AX489" s="867" t="s">
        <v>1044</v>
      </c>
      <c r="AY489" s="867" t="s">
        <v>1045</v>
      </c>
      <c r="AZ489" s="867" t="s">
        <v>1046</v>
      </c>
      <c r="BA489" s="867" t="s">
        <v>1047</v>
      </c>
      <c r="BB489" s="867" t="s">
        <v>1048</v>
      </c>
      <c r="BC489" s="868" t="s">
        <v>26</v>
      </c>
    </row>
    <row r="490" spans="24:55">
      <c r="X490" s="12" t="s">
        <v>1003</v>
      </c>
      <c r="Y490" s="12" t="s">
        <v>1004</v>
      </c>
      <c r="Z490" s="12">
        <v>100</v>
      </c>
      <c r="AA490" s="12">
        <v>123</v>
      </c>
      <c r="AB490" s="12">
        <v>4</v>
      </c>
      <c r="AC490" s="12">
        <v>6</v>
      </c>
      <c r="AN490" s="12">
        <v>10</v>
      </c>
      <c r="AO490" s="12">
        <f>(AA490-Z490)/1000</f>
        <v>2.3E-2</v>
      </c>
      <c r="AP490" s="862">
        <f>AN490*AO490</f>
        <v>0.22999999999999998</v>
      </c>
      <c r="AQ490" s="12">
        <f>$AO490*AB490</f>
        <v>9.1999999999999998E-2</v>
      </c>
      <c r="AR490" s="12">
        <f>$AO490*AC490</f>
        <v>0.13800000000000001</v>
      </c>
      <c r="AS490" s="12">
        <f t="shared" ref="AS490" si="176">$AO490*AD490</f>
        <v>0</v>
      </c>
      <c r="AT490" s="12">
        <f t="shared" ref="AT490" si="177">$AO490*AE490</f>
        <v>0</v>
      </c>
      <c r="AU490" s="12">
        <f t="shared" ref="AU490" si="178">$AO490*AF490</f>
        <v>0</v>
      </c>
      <c r="AV490" s="12">
        <f t="shared" ref="AV490" si="179">$AO490*AG490</f>
        <v>0</v>
      </c>
      <c r="AW490" s="12">
        <f t="shared" ref="AW490" si="180">$AO490*AH490</f>
        <v>0</v>
      </c>
      <c r="AX490" s="12">
        <f t="shared" ref="AX490" si="181">$AO490*AI490</f>
        <v>0</v>
      </c>
      <c r="AY490" s="12">
        <f t="shared" ref="AY490" si="182">$AO490*AJ490</f>
        <v>0</v>
      </c>
      <c r="AZ490" s="12">
        <f t="shared" ref="AZ490" si="183">$AO490*AK490</f>
        <v>0</v>
      </c>
      <c r="BA490" s="12">
        <f t="shared" ref="BA490" si="184">$AO490*AL490</f>
        <v>0</v>
      </c>
      <c r="BB490" s="12">
        <f t="shared" ref="BB490" si="185">$AO490*AM490</f>
        <v>0</v>
      </c>
      <c r="BC490" s="863">
        <f>SUM(AQ490:BB490)</f>
        <v>0.23</v>
      </c>
    </row>
    <row r="491" spans="24:55">
      <c r="X491" s="12" t="s">
        <v>1003</v>
      </c>
      <c r="Y491" s="12" t="s">
        <v>1005</v>
      </c>
      <c r="Z491" s="12">
        <v>100</v>
      </c>
      <c r="AA491" s="12">
        <v>190</v>
      </c>
      <c r="AB491" s="12">
        <v>18</v>
      </c>
      <c r="AC491" s="12">
        <v>1</v>
      </c>
      <c r="AD491" s="12">
        <v>3</v>
      </c>
      <c r="AE491" s="12">
        <v>1</v>
      </c>
      <c r="AN491" s="12">
        <v>23</v>
      </c>
      <c r="AO491" s="12">
        <f t="shared" ref="AO491:AO554" si="186">(AA491-Z491)/1000</f>
        <v>0.09</v>
      </c>
      <c r="AP491" s="862">
        <f t="shared" ref="AP491:AP554" si="187">AN491*AO491</f>
        <v>2.0699999999999998</v>
      </c>
      <c r="AQ491" s="12">
        <f t="shared" ref="AQ491:AQ554" si="188">$AO491*AB491</f>
        <v>1.6199999999999999</v>
      </c>
      <c r="AR491" s="12">
        <f t="shared" ref="AR491:AR554" si="189">$AO491*AC491</f>
        <v>0.09</v>
      </c>
      <c r="AS491" s="12">
        <f t="shared" ref="AS491:AS554" si="190">$AO491*AD491</f>
        <v>0.27</v>
      </c>
      <c r="AT491" s="12">
        <f t="shared" ref="AT491:AT554" si="191">$AO491*AE491</f>
        <v>0.09</v>
      </c>
      <c r="AU491" s="12">
        <f t="shared" ref="AU491:AU554" si="192">$AO491*AF491</f>
        <v>0</v>
      </c>
      <c r="AV491" s="12">
        <f t="shared" ref="AV491:AV554" si="193">$AO491*AG491</f>
        <v>0</v>
      </c>
      <c r="AW491" s="12">
        <f t="shared" ref="AW491:AW554" si="194">$AO491*AH491</f>
        <v>0</v>
      </c>
      <c r="AX491" s="12">
        <f t="shared" ref="AX491:AX554" si="195">$AO491*AI491</f>
        <v>0</v>
      </c>
      <c r="AY491" s="12">
        <f t="shared" ref="AY491:AY554" si="196">$AO491*AJ491</f>
        <v>0</v>
      </c>
      <c r="AZ491" s="12">
        <f t="shared" ref="AZ491:AZ554" si="197">$AO491*AK491</f>
        <v>0</v>
      </c>
      <c r="BA491" s="12">
        <f t="shared" ref="BA491:BA554" si="198">$AO491*AL491</f>
        <v>0</v>
      </c>
      <c r="BB491" s="12">
        <f t="shared" ref="BB491:BB554" si="199">$AO491*AM491</f>
        <v>0</v>
      </c>
      <c r="BC491" s="863">
        <f t="shared" ref="BC491:BC554" si="200">SUM(AQ491:BB491)</f>
        <v>2.0699999999999998</v>
      </c>
    </row>
    <row r="492" spans="24:55">
      <c r="X492" s="12" t="s">
        <v>1003</v>
      </c>
      <c r="Y492" s="12" t="s">
        <v>1006</v>
      </c>
      <c r="Z492" s="12">
        <v>100</v>
      </c>
      <c r="AA492" s="12">
        <v>255</v>
      </c>
      <c r="AG492" s="12">
        <v>1</v>
      </c>
      <c r="AN492" s="12">
        <v>1</v>
      </c>
      <c r="AO492" s="12">
        <f t="shared" si="186"/>
        <v>0.155</v>
      </c>
      <c r="AP492" s="862">
        <f t="shared" si="187"/>
        <v>0.155</v>
      </c>
      <c r="AQ492" s="12">
        <f t="shared" si="188"/>
        <v>0</v>
      </c>
      <c r="AR492" s="12">
        <f t="shared" si="189"/>
        <v>0</v>
      </c>
      <c r="AS492" s="12">
        <f t="shared" si="190"/>
        <v>0</v>
      </c>
      <c r="AT492" s="12">
        <f t="shared" si="191"/>
        <v>0</v>
      </c>
      <c r="AU492" s="12">
        <f t="shared" si="192"/>
        <v>0</v>
      </c>
      <c r="AV492" s="12">
        <f t="shared" si="193"/>
        <v>0.155</v>
      </c>
      <c r="AW492" s="12">
        <f t="shared" si="194"/>
        <v>0</v>
      </c>
      <c r="AX492" s="12">
        <f t="shared" si="195"/>
        <v>0</v>
      </c>
      <c r="AY492" s="12">
        <f t="shared" si="196"/>
        <v>0</v>
      </c>
      <c r="AZ492" s="12">
        <f t="shared" si="197"/>
        <v>0</v>
      </c>
      <c r="BA492" s="12">
        <f t="shared" si="198"/>
        <v>0</v>
      </c>
      <c r="BB492" s="12">
        <f t="shared" si="199"/>
        <v>0</v>
      </c>
      <c r="BC492" s="863">
        <f t="shared" si="200"/>
        <v>0.155</v>
      </c>
    </row>
    <row r="493" spans="24:55">
      <c r="X493" s="12" t="s">
        <v>1003</v>
      </c>
      <c r="Y493" s="12" t="s">
        <v>1007</v>
      </c>
      <c r="Z493" s="12">
        <v>100</v>
      </c>
      <c r="AA493" s="12">
        <v>320</v>
      </c>
      <c r="AB493" s="12">
        <v>3</v>
      </c>
      <c r="AD493" s="12">
        <v>8</v>
      </c>
      <c r="AE493" s="12">
        <v>1</v>
      </c>
      <c r="AL493" s="12">
        <v>9</v>
      </c>
      <c r="AN493" s="12">
        <v>21</v>
      </c>
      <c r="AO493" s="12">
        <f t="shared" si="186"/>
        <v>0.22</v>
      </c>
      <c r="AP493" s="862">
        <f t="shared" si="187"/>
        <v>4.62</v>
      </c>
      <c r="AQ493" s="12">
        <f t="shared" si="188"/>
        <v>0.66</v>
      </c>
      <c r="AR493" s="12">
        <f t="shared" si="189"/>
        <v>0</v>
      </c>
      <c r="AS493" s="12">
        <f t="shared" si="190"/>
        <v>1.76</v>
      </c>
      <c r="AT493" s="12">
        <f t="shared" si="191"/>
        <v>0.22</v>
      </c>
      <c r="AU493" s="12">
        <f t="shared" si="192"/>
        <v>0</v>
      </c>
      <c r="AV493" s="12">
        <f t="shared" si="193"/>
        <v>0</v>
      </c>
      <c r="AW493" s="12">
        <f t="shared" si="194"/>
        <v>0</v>
      </c>
      <c r="AX493" s="12">
        <f t="shared" si="195"/>
        <v>0</v>
      </c>
      <c r="AY493" s="12">
        <f t="shared" si="196"/>
        <v>0</v>
      </c>
      <c r="AZ493" s="12">
        <f t="shared" si="197"/>
        <v>0</v>
      </c>
      <c r="BA493" s="12">
        <f t="shared" si="198"/>
        <v>1.98</v>
      </c>
      <c r="BB493" s="12">
        <f t="shared" si="199"/>
        <v>0</v>
      </c>
      <c r="BC493" s="863">
        <f t="shared" si="200"/>
        <v>4.62</v>
      </c>
    </row>
    <row r="494" spans="24:55">
      <c r="X494" s="12" t="s">
        <v>1003</v>
      </c>
      <c r="Y494" s="12" t="s">
        <v>1010</v>
      </c>
      <c r="Z494" s="12">
        <v>100</v>
      </c>
      <c r="AA494" s="12">
        <v>90</v>
      </c>
      <c r="AD494" s="12">
        <v>3</v>
      </c>
      <c r="AL494" s="12">
        <v>1</v>
      </c>
      <c r="AN494" s="12">
        <v>4</v>
      </c>
      <c r="AO494" s="12">
        <f t="shared" si="186"/>
        <v>-0.01</v>
      </c>
      <c r="AP494" s="862">
        <f t="shared" si="187"/>
        <v>-0.04</v>
      </c>
      <c r="AQ494" s="12">
        <f t="shared" si="188"/>
        <v>0</v>
      </c>
      <c r="AR494" s="12">
        <f t="shared" si="189"/>
        <v>0</v>
      </c>
      <c r="AS494" s="12">
        <f t="shared" si="190"/>
        <v>-0.03</v>
      </c>
      <c r="AT494" s="12">
        <f t="shared" si="191"/>
        <v>0</v>
      </c>
      <c r="AU494" s="12">
        <f t="shared" si="192"/>
        <v>0</v>
      </c>
      <c r="AV494" s="12">
        <f t="shared" si="193"/>
        <v>0</v>
      </c>
      <c r="AW494" s="12">
        <f t="shared" si="194"/>
        <v>0</v>
      </c>
      <c r="AX494" s="12">
        <f t="shared" si="195"/>
        <v>0</v>
      </c>
      <c r="AY494" s="12">
        <f t="shared" si="196"/>
        <v>0</v>
      </c>
      <c r="AZ494" s="12">
        <f t="shared" si="197"/>
        <v>0</v>
      </c>
      <c r="BA494" s="12">
        <f t="shared" si="198"/>
        <v>-0.01</v>
      </c>
      <c r="BB494" s="12">
        <f t="shared" si="199"/>
        <v>0</v>
      </c>
      <c r="BC494" s="863">
        <f t="shared" si="200"/>
        <v>-0.04</v>
      </c>
    </row>
    <row r="495" spans="24:55">
      <c r="X495" s="12" t="s">
        <v>1003</v>
      </c>
      <c r="Y495" s="12" t="s">
        <v>1011</v>
      </c>
      <c r="Z495" s="12">
        <v>100</v>
      </c>
      <c r="AA495" s="12">
        <v>190.5</v>
      </c>
      <c r="AB495" s="12">
        <v>8</v>
      </c>
      <c r="AC495" s="12">
        <v>1</v>
      </c>
      <c r="AD495" s="12">
        <v>1</v>
      </c>
      <c r="AE495" s="12">
        <v>1</v>
      </c>
      <c r="AN495" s="12">
        <v>11</v>
      </c>
      <c r="AO495" s="12">
        <f t="shared" si="186"/>
        <v>9.0499999999999997E-2</v>
      </c>
      <c r="AP495" s="862">
        <f t="shared" si="187"/>
        <v>0.99549999999999994</v>
      </c>
      <c r="AQ495" s="12">
        <f t="shared" si="188"/>
        <v>0.72399999999999998</v>
      </c>
      <c r="AR495" s="12">
        <f t="shared" si="189"/>
        <v>9.0499999999999997E-2</v>
      </c>
      <c r="AS495" s="12">
        <f t="shared" si="190"/>
        <v>9.0499999999999997E-2</v>
      </c>
      <c r="AT495" s="12">
        <f t="shared" si="191"/>
        <v>9.0499999999999997E-2</v>
      </c>
      <c r="AU495" s="12">
        <f t="shared" si="192"/>
        <v>0</v>
      </c>
      <c r="AV495" s="12">
        <f t="shared" si="193"/>
        <v>0</v>
      </c>
      <c r="AW495" s="12">
        <f t="shared" si="194"/>
        <v>0</v>
      </c>
      <c r="AX495" s="12">
        <f t="shared" si="195"/>
        <v>0</v>
      </c>
      <c r="AY495" s="12">
        <f t="shared" si="196"/>
        <v>0</v>
      </c>
      <c r="AZ495" s="12">
        <f t="shared" si="197"/>
        <v>0</v>
      </c>
      <c r="BA495" s="12">
        <f t="shared" si="198"/>
        <v>0</v>
      </c>
      <c r="BB495" s="12">
        <f t="shared" si="199"/>
        <v>0</v>
      </c>
      <c r="BC495" s="863">
        <f t="shared" si="200"/>
        <v>0.99550000000000005</v>
      </c>
    </row>
    <row r="496" spans="24:55">
      <c r="X496" s="12" t="s">
        <v>1013</v>
      </c>
      <c r="Y496" s="12" t="s">
        <v>1004</v>
      </c>
      <c r="Z496" s="12">
        <v>110</v>
      </c>
      <c r="AA496" s="12">
        <v>123</v>
      </c>
      <c r="AC496" s="12">
        <v>1</v>
      </c>
      <c r="AN496" s="12">
        <v>1</v>
      </c>
      <c r="AO496" s="12">
        <f t="shared" si="186"/>
        <v>1.2999999999999999E-2</v>
      </c>
      <c r="AP496" s="862">
        <f t="shared" si="187"/>
        <v>1.2999999999999999E-2</v>
      </c>
      <c r="AQ496" s="12">
        <f t="shared" si="188"/>
        <v>0</v>
      </c>
      <c r="AR496" s="12">
        <f t="shared" si="189"/>
        <v>1.2999999999999999E-2</v>
      </c>
      <c r="AS496" s="12">
        <f t="shared" si="190"/>
        <v>0</v>
      </c>
      <c r="AT496" s="12">
        <f t="shared" si="191"/>
        <v>0</v>
      </c>
      <c r="AU496" s="12">
        <f t="shared" si="192"/>
        <v>0</v>
      </c>
      <c r="AV496" s="12">
        <f t="shared" si="193"/>
        <v>0</v>
      </c>
      <c r="AW496" s="12">
        <f t="shared" si="194"/>
        <v>0</v>
      </c>
      <c r="AX496" s="12">
        <f t="shared" si="195"/>
        <v>0</v>
      </c>
      <c r="AY496" s="12">
        <f t="shared" si="196"/>
        <v>0</v>
      </c>
      <c r="AZ496" s="12">
        <f t="shared" si="197"/>
        <v>0</v>
      </c>
      <c r="BA496" s="12">
        <f t="shared" si="198"/>
        <v>0</v>
      </c>
      <c r="BB496" s="12">
        <f t="shared" si="199"/>
        <v>0</v>
      </c>
      <c r="BC496" s="863">
        <f t="shared" si="200"/>
        <v>1.2999999999999999E-2</v>
      </c>
    </row>
    <row r="497" spans="24:55">
      <c r="X497" s="12" t="s">
        <v>1013</v>
      </c>
      <c r="Y497" s="12" t="s">
        <v>1005</v>
      </c>
      <c r="Z497" s="12">
        <v>110</v>
      </c>
      <c r="AA497" s="12">
        <v>190</v>
      </c>
      <c r="AL497" s="12">
        <v>4</v>
      </c>
      <c r="AN497" s="12">
        <v>4</v>
      </c>
      <c r="AO497" s="12">
        <f t="shared" si="186"/>
        <v>0.08</v>
      </c>
      <c r="AP497" s="862">
        <f t="shared" si="187"/>
        <v>0.32</v>
      </c>
      <c r="AQ497" s="12">
        <f t="shared" si="188"/>
        <v>0</v>
      </c>
      <c r="AR497" s="12">
        <f t="shared" si="189"/>
        <v>0</v>
      </c>
      <c r="AS497" s="12">
        <f t="shared" si="190"/>
        <v>0</v>
      </c>
      <c r="AT497" s="12">
        <f t="shared" si="191"/>
        <v>0</v>
      </c>
      <c r="AU497" s="12">
        <f t="shared" si="192"/>
        <v>0</v>
      </c>
      <c r="AV497" s="12">
        <f t="shared" si="193"/>
        <v>0</v>
      </c>
      <c r="AW497" s="12">
        <f t="shared" si="194"/>
        <v>0</v>
      </c>
      <c r="AX497" s="12">
        <f t="shared" si="195"/>
        <v>0</v>
      </c>
      <c r="AY497" s="12">
        <f t="shared" si="196"/>
        <v>0</v>
      </c>
      <c r="AZ497" s="12">
        <f t="shared" si="197"/>
        <v>0</v>
      </c>
      <c r="BA497" s="12">
        <f t="shared" si="198"/>
        <v>0.32</v>
      </c>
      <c r="BB497" s="12">
        <f t="shared" si="199"/>
        <v>0</v>
      </c>
      <c r="BC497" s="863">
        <f t="shared" si="200"/>
        <v>0.32</v>
      </c>
    </row>
    <row r="498" spans="24:55">
      <c r="X498" s="12" t="s">
        <v>1013</v>
      </c>
      <c r="Y498" s="12" t="s">
        <v>1006</v>
      </c>
      <c r="Z498" s="12">
        <v>110</v>
      </c>
      <c r="AA498" s="12">
        <v>255</v>
      </c>
      <c r="AL498" s="12">
        <v>2</v>
      </c>
      <c r="AN498" s="12">
        <v>2</v>
      </c>
      <c r="AO498" s="12">
        <f t="shared" si="186"/>
        <v>0.14499999999999999</v>
      </c>
      <c r="AP498" s="862">
        <f t="shared" si="187"/>
        <v>0.28999999999999998</v>
      </c>
      <c r="AQ498" s="12">
        <f t="shared" si="188"/>
        <v>0</v>
      </c>
      <c r="AR498" s="12">
        <f t="shared" si="189"/>
        <v>0</v>
      </c>
      <c r="AS498" s="12">
        <f t="shared" si="190"/>
        <v>0</v>
      </c>
      <c r="AT498" s="12">
        <f t="shared" si="191"/>
        <v>0</v>
      </c>
      <c r="AU498" s="12">
        <f t="shared" si="192"/>
        <v>0</v>
      </c>
      <c r="AV498" s="12">
        <f t="shared" si="193"/>
        <v>0</v>
      </c>
      <c r="AW498" s="12">
        <f t="shared" si="194"/>
        <v>0</v>
      </c>
      <c r="AX498" s="12">
        <f t="shared" si="195"/>
        <v>0</v>
      </c>
      <c r="AY498" s="12">
        <f t="shared" si="196"/>
        <v>0</v>
      </c>
      <c r="AZ498" s="12">
        <f t="shared" si="197"/>
        <v>0</v>
      </c>
      <c r="BA498" s="12">
        <f t="shared" si="198"/>
        <v>0.28999999999999998</v>
      </c>
      <c r="BB498" s="12">
        <f t="shared" si="199"/>
        <v>0</v>
      </c>
      <c r="BC498" s="863">
        <f t="shared" si="200"/>
        <v>0.28999999999999998</v>
      </c>
    </row>
    <row r="499" spans="24:55">
      <c r="X499" s="12" t="s">
        <v>1013</v>
      </c>
      <c r="Y499" s="12" t="s">
        <v>1007</v>
      </c>
      <c r="Z499" s="12">
        <v>110</v>
      </c>
      <c r="AA499" s="12">
        <v>320</v>
      </c>
      <c r="AB499" s="12">
        <v>1</v>
      </c>
      <c r="AC499" s="12">
        <v>2</v>
      </c>
      <c r="AJ499" s="12">
        <v>4</v>
      </c>
      <c r="AL499" s="12">
        <v>4</v>
      </c>
      <c r="AN499" s="12">
        <v>11</v>
      </c>
      <c r="AO499" s="12">
        <f t="shared" si="186"/>
        <v>0.21</v>
      </c>
      <c r="AP499" s="862">
        <f t="shared" si="187"/>
        <v>2.31</v>
      </c>
      <c r="AQ499" s="12">
        <f t="shared" si="188"/>
        <v>0.21</v>
      </c>
      <c r="AR499" s="12">
        <f t="shared" si="189"/>
        <v>0.42</v>
      </c>
      <c r="AS499" s="12">
        <f t="shared" si="190"/>
        <v>0</v>
      </c>
      <c r="AT499" s="12">
        <f t="shared" si="191"/>
        <v>0</v>
      </c>
      <c r="AU499" s="12">
        <f t="shared" si="192"/>
        <v>0</v>
      </c>
      <c r="AV499" s="12">
        <f t="shared" si="193"/>
        <v>0</v>
      </c>
      <c r="AW499" s="12">
        <f t="shared" si="194"/>
        <v>0</v>
      </c>
      <c r="AX499" s="12">
        <f t="shared" si="195"/>
        <v>0</v>
      </c>
      <c r="AY499" s="12">
        <f t="shared" si="196"/>
        <v>0.84</v>
      </c>
      <c r="AZ499" s="12">
        <f t="shared" si="197"/>
        <v>0</v>
      </c>
      <c r="BA499" s="12">
        <f t="shared" si="198"/>
        <v>0.84</v>
      </c>
      <c r="BB499" s="12">
        <f t="shared" si="199"/>
        <v>0</v>
      </c>
      <c r="BC499" s="863">
        <f t="shared" si="200"/>
        <v>2.31</v>
      </c>
    </row>
    <row r="500" spans="24:55">
      <c r="X500" s="12" t="s">
        <v>1015</v>
      </c>
      <c r="Y500" s="12" t="s">
        <v>1004</v>
      </c>
      <c r="Z500" s="12">
        <v>120</v>
      </c>
      <c r="AA500" s="12">
        <v>123</v>
      </c>
      <c r="AB500" s="12">
        <v>1</v>
      </c>
      <c r="AC500" s="12">
        <v>1</v>
      </c>
      <c r="AN500" s="12">
        <v>2</v>
      </c>
      <c r="AO500" s="12">
        <f t="shared" si="186"/>
        <v>3.0000000000000001E-3</v>
      </c>
      <c r="AP500" s="862">
        <f t="shared" si="187"/>
        <v>6.0000000000000001E-3</v>
      </c>
      <c r="AQ500" s="12">
        <f t="shared" si="188"/>
        <v>3.0000000000000001E-3</v>
      </c>
      <c r="AR500" s="12">
        <f t="shared" si="189"/>
        <v>3.0000000000000001E-3</v>
      </c>
      <c r="AS500" s="12">
        <f t="shared" si="190"/>
        <v>0</v>
      </c>
      <c r="AT500" s="12">
        <f t="shared" si="191"/>
        <v>0</v>
      </c>
      <c r="AU500" s="12">
        <f t="shared" si="192"/>
        <v>0</v>
      </c>
      <c r="AV500" s="12">
        <f t="shared" si="193"/>
        <v>0</v>
      </c>
      <c r="AW500" s="12">
        <f t="shared" si="194"/>
        <v>0</v>
      </c>
      <c r="AX500" s="12">
        <f t="shared" si="195"/>
        <v>0</v>
      </c>
      <c r="AY500" s="12">
        <f t="shared" si="196"/>
        <v>0</v>
      </c>
      <c r="AZ500" s="12">
        <f t="shared" si="197"/>
        <v>0</v>
      </c>
      <c r="BA500" s="12">
        <f t="shared" si="198"/>
        <v>0</v>
      </c>
      <c r="BB500" s="12">
        <f t="shared" si="199"/>
        <v>0</v>
      </c>
      <c r="BC500" s="863">
        <f t="shared" si="200"/>
        <v>6.0000000000000001E-3</v>
      </c>
    </row>
    <row r="501" spans="24:55">
      <c r="X501" s="12" t="s">
        <v>1015</v>
      </c>
      <c r="Y501" s="12" t="s">
        <v>1005</v>
      </c>
      <c r="Z501" s="12">
        <v>120</v>
      </c>
      <c r="AA501" s="12">
        <v>190</v>
      </c>
      <c r="AD501" s="12">
        <v>3</v>
      </c>
      <c r="AE501" s="12">
        <v>4</v>
      </c>
      <c r="AH501" s="12">
        <v>1</v>
      </c>
      <c r="AN501" s="12">
        <v>8</v>
      </c>
      <c r="AO501" s="12">
        <f t="shared" si="186"/>
        <v>7.0000000000000007E-2</v>
      </c>
      <c r="AP501" s="862">
        <f t="shared" si="187"/>
        <v>0.56000000000000005</v>
      </c>
      <c r="AQ501" s="12">
        <f t="shared" si="188"/>
        <v>0</v>
      </c>
      <c r="AR501" s="12">
        <f t="shared" si="189"/>
        <v>0</v>
      </c>
      <c r="AS501" s="12">
        <f t="shared" si="190"/>
        <v>0.21000000000000002</v>
      </c>
      <c r="AT501" s="12">
        <f t="shared" si="191"/>
        <v>0.28000000000000003</v>
      </c>
      <c r="AU501" s="12">
        <f t="shared" si="192"/>
        <v>0</v>
      </c>
      <c r="AV501" s="12">
        <f t="shared" si="193"/>
        <v>0</v>
      </c>
      <c r="AW501" s="12">
        <f t="shared" si="194"/>
        <v>7.0000000000000007E-2</v>
      </c>
      <c r="AX501" s="12">
        <f t="shared" si="195"/>
        <v>0</v>
      </c>
      <c r="AY501" s="12">
        <f t="shared" si="196"/>
        <v>0</v>
      </c>
      <c r="AZ501" s="12">
        <f t="shared" si="197"/>
        <v>0</v>
      </c>
      <c r="BA501" s="12">
        <f t="shared" si="198"/>
        <v>0</v>
      </c>
      <c r="BB501" s="12">
        <f t="shared" si="199"/>
        <v>0</v>
      </c>
      <c r="BC501" s="863">
        <f t="shared" si="200"/>
        <v>0.56000000000000005</v>
      </c>
    </row>
    <row r="502" spans="24:55">
      <c r="X502" s="12" t="s">
        <v>1015</v>
      </c>
      <c r="Y502" s="12" t="s">
        <v>1006</v>
      </c>
      <c r="Z502" s="12">
        <v>120</v>
      </c>
      <c r="AA502" s="12">
        <v>255</v>
      </c>
      <c r="AD502" s="12">
        <v>1</v>
      </c>
      <c r="AE502" s="12">
        <v>2</v>
      </c>
      <c r="AN502" s="12">
        <v>3</v>
      </c>
      <c r="AO502" s="12">
        <f t="shared" si="186"/>
        <v>0.13500000000000001</v>
      </c>
      <c r="AP502" s="862">
        <f t="shared" si="187"/>
        <v>0.40500000000000003</v>
      </c>
      <c r="AQ502" s="12">
        <f t="shared" si="188"/>
        <v>0</v>
      </c>
      <c r="AR502" s="12">
        <f t="shared" si="189"/>
        <v>0</v>
      </c>
      <c r="AS502" s="12">
        <f t="shared" si="190"/>
        <v>0.13500000000000001</v>
      </c>
      <c r="AT502" s="12">
        <f t="shared" si="191"/>
        <v>0.27</v>
      </c>
      <c r="AU502" s="12">
        <f t="shared" si="192"/>
        <v>0</v>
      </c>
      <c r="AV502" s="12">
        <f t="shared" si="193"/>
        <v>0</v>
      </c>
      <c r="AW502" s="12">
        <f t="shared" si="194"/>
        <v>0</v>
      </c>
      <c r="AX502" s="12">
        <f t="shared" si="195"/>
        <v>0</v>
      </c>
      <c r="AY502" s="12">
        <f t="shared" si="196"/>
        <v>0</v>
      </c>
      <c r="AZ502" s="12">
        <f t="shared" si="197"/>
        <v>0</v>
      </c>
      <c r="BA502" s="12">
        <f t="shared" si="198"/>
        <v>0</v>
      </c>
      <c r="BB502" s="12">
        <f t="shared" si="199"/>
        <v>0</v>
      </c>
      <c r="BC502" s="863">
        <f t="shared" si="200"/>
        <v>0.40500000000000003</v>
      </c>
    </row>
    <row r="503" spans="24:55">
      <c r="X503" s="12" t="s">
        <v>1015</v>
      </c>
      <c r="Y503" s="12" t="s">
        <v>1007</v>
      </c>
      <c r="Z503" s="12">
        <v>120</v>
      </c>
      <c r="AA503" s="12">
        <v>320</v>
      </c>
      <c r="AB503" s="12">
        <v>6</v>
      </c>
      <c r="AC503" s="12">
        <v>2</v>
      </c>
      <c r="AD503" s="12">
        <v>3</v>
      </c>
      <c r="AH503" s="12">
        <v>1</v>
      </c>
      <c r="AL503" s="12">
        <v>12</v>
      </c>
      <c r="AM503" s="12">
        <v>2</v>
      </c>
      <c r="AN503" s="12">
        <v>26</v>
      </c>
      <c r="AO503" s="12">
        <f t="shared" si="186"/>
        <v>0.2</v>
      </c>
      <c r="AP503" s="862">
        <f t="shared" si="187"/>
        <v>5.2</v>
      </c>
      <c r="AQ503" s="12">
        <f t="shared" si="188"/>
        <v>1.2000000000000002</v>
      </c>
      <c r="AR503" s="12">
        <f t="shared" si="189"/>
        <v>0.4</v>
      </c>
      <c r="AS503" s="12">
        <f t="shared" si="190"/>
        <v>0.60000000000000009</v>
      </c>
      <c r="AT503" s="12">
        <f t="shared" si="191"/>
        <v>0</v>
      </c>
      <c r="AU503" s="12">
        <f t="shared" si="192"/>
        <v>0</v>
      </c>
      <c r="AV503" s="12">
        <f t="shared" si="193"/>
        <v>0</v>
      </c>
      <c r="AW503" s="12">
        <f t="shared" si="194"/>
        <v>0.2</v>
      </c>
      <c r="AX503" s="12">
        <f t="shared" si="195"/>
        <v>0</v>
      </c>
      <c r="AY503" s="12">
        <f t="shared" si="196"/>
        <v>0</v>
      </c>
      <c r="AZ503" s="12">
        <f t="shared" si="197"/>
        <v>0</v>
      </c>
      <c r="BA503" s="12">
        <f t="shared" si="198"/>
        <v>2.4000000000000004</v>
      </c>
      <c r="BB503" s="12">
        <f t="shared" si="199"/>
        <v>0.4</v>
      </c>
      <c r="BC503" s="863">
        <f t="shared" si="200"/>
        <v>5.2000000000000011</v>
      </c>
    </row>
    <row r="504" spans="24:55">
      <c r="X504" s="12" t="s">
        <v>1015</v>
      </c>
      <c r="Y504" s="12" t="s">
        <v>1009</v>
      </c>
      <c r="Z504" s="12">
        <v>120</v>
      </c>
      <c r="AA504" s="12">
        <v>490</v>
      </c>
      <c r="AD504" s="12">
        <v>3</v>
      </c>
      <c r="AE504" s="12">
        <v>3</v>
      </c>
      <c r="AN504" s="12">
        <v>6</v>
      </c>
      <c r="AO504" s="12">
        <f t="shared" si="186"/>
        <v>0.37</v>
      </c>
      <c r="AP504" s="862">
        <f t="shared" si="187"/>
        <v>2.2199999999999998</v>
      </c>
      <c r="AQ504" s="12">
        <f t="shared" si="188"/>
        <v>0</v>
      </c>
      <c r="AR504" s="12">
        <f t="shared" si="189"/>
        <v>0</v>
      </c>
      <c r="AS504" s="12">
        <f t="shared" si="190"/>
        <v>1.1099999999999999</v>
      </c>
      <c r="AT504" s="12">
        <f t="shared" si="191"/>
        <v>1.1099999999999999</v>
      </c>
      <c r="AU504" s="12">
        <f t="shared" si="192"/>
        <v>0</v>
      </c>
      <c r="AV504" s="12">
        <f t="shared" si="193"/>
        <v>0</v>
      </c>
      <c r="AW504" s="12">
        <f t="shared" si="194"/>
        <v>0</v>
      </c>
      <c r="AX504" s="12">
        <f t="shared" si="195"/>
        <v>0</v>
      </c>
      <c r="AY504" s="12">
        <f t="shared" si="196"/>
        <v>0</v>
      </c>
      <c r="AZ504" s="12">
        <f t="shared" si="197"/>
        <v>0</v>
      </c>
      <c r="BA504" s="12">
        <f t="shared" si="198"/>
        <v>0</v>
      </c>
      <c r="BB504" s="12">
        <f t="shared" si="199"/>
        <v>0</v>
      </c>
      <c r="BC504" s="863">
        <f t="shared" si="200"/>
        <v>2.2199999999999998</v>
      </c>
    </row>
    <row r="505" spans="24:55">
      <c r="X505" s="12" t="s">
        <v>1015</v>
      </c>
      <c r="Y505" s="12" t="s">
        <v>1069</v>
      </c>
      <c r="Z505" s="12">
        <v>120</v>
      </c>
      <c r="AA505" s="12">
        <v>67</v>
      </c>
      <c r="AI505" s="12">
        <v>1</v>
      </c>
      <c r="AN505" s="12">
        <v>1</v>
      </c>
      <c r="AO505" s="12">
        <f t="shared" si="186"/>
        <v>-5.2999999999999999E-2</v>
      </c>
      <c r="AP505" s="862">
        <f t="shared" si="187"/>
        <v>-5.2999999999999999E-2</v>
      </c>
      <c r="AQ505" s="12">
        <f t="shared" si="188"/>
        <v>0</v>
      </c>
      <c r="AR505" s="12">
        <f t="shared" si="189"/>
        <v>0</v>
      </c>
      <c r="AS505" s="12">
        <f t="shared" si="190"/>
        <v>0</v>
      </c>
      <c r="AT505" s="12">
        <f t="shared" si="191"/>
        <v>0</v>
      </c>
      <c r="AU505" s="12">
        <f t="shared" si="192"/>
        <v>0</v>
      </c>
      <c r="AV505" s="12">
        <f t="shared" si="193"/>
        <v>0</v>
      </c>
      <c r="AW505" s="12">
        <f t="shared" si="194"/>
        <v>0</v>
      </c>
      <c r="AX505" s="12">
        <f t="shared" si="195"/>
        <v>-5.2999999999999999E-2</v>
      </c>
      <c r="AY505" s="12">
        <f t="shared" si="196"/>
        <v>0</v>
      </c>
      <c r="AZ505" s="12">
        <f t="shared" si="197"/>
        <v>0</v>
      </c>
      <c r="BA505" s="12">
        <f t="shared" si="198"/>
        <v>0</v>
      </c>
      <c r="BB505" s="12">
        <f t="shared" si="199"/>
        <v>0</v>
      </c>
      <c r="BC505" s="863">
        <f t="shared" si="200"/>
        <v>-5.2999999999999999E-2</v>
      </c>
    </row>
    <row r="506" spans="24:55">
      <c r="X506" s="12" t="s">
        <v>1015</v>
      </c>
      <c r="Y506" s="12" t="s">
        <v>1011</v>
      </c>
      <c r="Z506" s="12">
        <v>120</v>
      </c>
      <c r="AA506" s="12">
        <v>190.5</v>
      </c>
      <c r="AB506" s="12">
        <v>2</v>
      </c>
      <c r="AN506" s="12">
        <v>2</v>
      </c>
      <c r="AO506" s="12">
        <f t="shared" si="186"/>
        <v>7.0499999999999993E-2</v>
      </c>
      <c r="AP506" s="862">
        <f t="shared" si="187"/>
        <v>0.14099999999999999</v>
      </c>
      <c r="AQ506" s="12">
        <f t="shared" si="188"/>
        <v>0.14099999999999999</v>
      </c>
      <c r="AR506" s="12">
        <f t="shared" si="189"/>
        <v>0</v>
      </c>
      <c r="AS506" s="12">
        <f t="shared" si="190"/>
        <v>0</v>
      </c>
      <c r="AT506" s="12">
        <f t="shared" si="191"/>
        <v>0</v>
      </c>
      <c r="AU506" s="12">
        <f t="shared" si="192"/>
        <v>0</v>
      </c>
      <c r="AV506" s="12">
        <f t="shared" si="193"/>
        <v>0</v>
      </c>
      <c r="AW506" s="12">
        <f t="shared" si="194"/>
        <v>0</v>
      </c>
      <c r="AX506" s="12">
        <f t="shared" si="195"/>
        <v>0</v>
      </c>
      <c r="AY506" s="12">
        <f t="shared" si="196"/>
        <v>0</v>
      </c>
      <c r="AZ506" s="12">
        <f t="shared" si="197"/>
        <v>0</v>
      </c>
      <c r="BA506" s="12">
        <f t="shared" si="198"/>
        <v>0</v>
      </c>
      <c r="BB506" s="12">
        <f t="shared" si="199"/>
        <v>0</v>
      </c>
      <c r="BC506" s="863">
        <f t="shared" si="200"/>
        <v>0.14099999999999999</v>
      </c>
    </row>
    <row r="507" spans="24:55">
      <c r="X507" s="12" t="s">
        <v>1018</v>
      </c>
      <c r="Y507" s="12" t="s">
        <v>1007</v>
      </c>
      <c r="Z507" s="12">
        <v>130</v>
      </c>
      <c r="AA507" s="12">
        <v>320</v>
      </c>
      <c r="AB507" s="12">
        <v>1</v>
      </c>
      <c r="AC507" s="12">
        <v>3</v>
      </c>
      <c r="AF507" s="12">
        <v>2</v>
      </c>
      <c r="AN507" s="12">
        <v>6</v>
      </c>
      <c r="AO507" s="12">
        <f t="shared" si="186"/>
        <v>0.19</v>
      </c>
      <c r="AP507" s="862">
        <f t="shared" si="187"/>
        <v>1.1400000000000001</v>
      </c>
      <c r="AQ507" s="12">
        <f t="shared" si="188"/>
        <v>0.19</v>
      </c>
      <c r="AR507" s="12">
        <f t="shared" si="189"/>
        <v>0.57000000000000006</v>
      </c>
      <c r="AS507" s="12">
        <f t="shared" si="190"/>
        <v>0</v>
      </c>
      <c r="AT507" s="12">
        <f t="shared" si="191"/>
        <v>0</v>
      </c>
      <c r="AU507" s="12">
        <f t="shared" si="192"/>
        <v>0.38</v>
      </c>
      <c r="AV507" s="12">
        <f t="shared" si="193"/>
        <v>0</v>
      </c>
      <c r="AW507" s="12">
        <f t="shared" si="194"/>
        <v>0</v>
      </c>
      <c r="AX507" s="12">
        <f t="shared" si="195"/>
        <v>0</v>
      </c>
      <c r="AY507" s="12">
        <f t="shared" si="196"/>
        <v>0</v>
      </c>
      <c r="AZ507" s="12">
        <f t="shared" si="197"/>
        <v>0</v>
      </c>
      <c r="BA507" s="12">
        <f t="shared" si="198"/>
        <v>0</v>
      </c>
      <c r="BB507" s="12">
        <f t="shared" si="199"/>
        <v>0</v>
      </c>
      <c r="BC507" s="863">
        <f t="shared" si="200"/>
        <v>1.1400000000000001</v>
      </c>
    </row>
    <row r="508" spans="24:55">
      <c r="X508" s="12" t="s">
        <v>1020</v>
      </c>
      <c r="Y508" s="12" t="s">
        <v>1006</v>
      </c>
      <c r="Z508" s="12">
        <v>150</v>
      </c>
      <c r="AA508" s="12">
        <v>255</v>
      </c>
      <c r="AL508" s="12">
        <v>1</v>
      </c>
      <c r="AN508" s="12">
        <v>1</v>
      </c>
      <c r="AO508" s="12">
        <f t="shared" si="186"/>
        <v>0.105</v>
      </c>
      <c r="AP508" s="862">
        <f t="shared" si="187"/>
        <v>0.105</v>
      </c>
      <c r="AQ508" s="12">
        <f t="shared" si="188"/>
        <v>0</v>
      </c>
      <c r="AR508" s="12">
        <f t="shared" si="189"/>
        <v>0</v>
      </c>
      <c r="AS508" s="12">
        <f t="shared" si="190"/>
        <v>0</v>
      </c>
      <c r="AT508" s="12">
        <f t="shared" si="191"/>
        <v>0</v>
      </c>
      <c r="AU508" s="12">
        <f t="shared" si="192"/>
        <v>0</v>
      </c>
      <c r="AV508" s="12">
        <f t="shared" si="193"/>
        <v>0</v>
      </c>
      <c r="AW508" s="12">
        <f t="shared" si="194"/>
        <v>0</v>
      </c>
      <c r="AX508" s="12">
        <f t="shared" si="195"/>
        <v>0</v>
      </c>
      <c r="AY508" s="12">
        <f t="shared" si="196"/>
        <v>0</v>
      </c>
      <c r="AZ508" s="12">
        <f t="shared" si="197"/>
        <v>0</v>
      </c>
      <c r="BA508" s="12">
        <f t="shared" si="198"/>
        <v>0.105</v>
      </c>
      <c r="BB508" s="12">
        <f t="shared" si="199"/>
        <v>0</v>
      </c>
      <c r="BC508" s="863">
        <f t="shared" si="200"/>
        <v>0.105</v>
      </c>
    </row>
    <row r="509" spans="24:55">
      <c r="X509" s="12" t="s">
        <v>1020</v>
      </c>
      <c r="Y509" s="12" t="s">
        <v>1007</v>
      </c>
      <c r="Z509" s="12">
        <v>150</v>
      </c>
      <c r="AA509" s="12">
        <v>320</v>
      </c>
      <c r="AC509" s="12">
        <v>1</v>
      </c>
      <c r="AL509" s="12">
        <v>2</v>
      </c>
      <c r="AN509" s="12">
        <v>3</v>
      </c>
      <c r="AO509" s="12">
        <f t="shared" si="186"/>
        <v>0.17</v>
      </c>
      <c r="AP509" s="862">
        <f t="shared" si="187"/>
        <v>0.51</v>
      </c>
      <c r="AQ509" s="12">
        <f t="shared" si="188"/>
        <v>0</v>
      </c>
      <c r="AR509" s="12">
        <f t="shared" si="189"/>
        <v>0.17</v>
      </c>
      <c r="AS509" s="12">
        <f t="shared" si="190"/>
        <v>0</v>
      </c>
      <c r="AT509" s="12">
        <f t="shared" si="191"/>
        <v>0</v>
      </c>
      <c r="AU509" s="12">
        <f t="shared" si="192"/>
        <v>0</v>
      </c>
      <c r="AV509" s="12">
        <f t="shared" si="193"/>
        <v>0</v>
      </c>
      <c r="AW509" s="12">
        <f t="shared" si="194"/>
        <v>0</v>
      </c>
      <c r="AX509" s="12">
        <f t="shared" si="195"/>
        <v>0</v>
      </c>
      <c r="AY509" s="12">
        <f t="shared" si="196"/>
        <v>0</v>
      </c>
      <c r="AZ509" s="12">
        <f t="shared" si="197"/>
        <v>0</v>
      </c>
      <c r="BA509" s="12">
        <f t="shared" si="198"/>
        <v>0.34</v>
      </c>
      <c r="BB509" s="12">
        <f t="shared" si="199"/>
        <v>0</v>
      </c>
      <c r="BC509" s="863">
        <f t="shared" si="200"/>
        <v>0.51</v>
      </c>
    </row>
    <row r="510" spans="24:55">
      <c r="X510" s="12" t="s">
        <v>1054</v>
      </c>
      <c r="Y510" s="12" t="s">
        <v>1011</v>
      </c>
      <c r="Z510" s="12">
        <v>160</v>
      </c>
      <c r="AA510" s="12">
        <v>190.5</v>
      </c>
      <c r="AG510" s="12">
        <v>1</v>
      </c>
      <c r="AN510" s="12">
        <v>1</v>
      </c>
      <c r="AO510" s="12">
        <f t="shared" si="186"/>
        <v>3.0499999999999999E-2</v>
      </c>
      <c r="AP510" s="862">
        <f t="shared" si="187"/>
        <v>3.0499999999999999E-2</v>
      </c>
      <c r="AQ510" s="12">
        <f t="shared" si="188"/>
        <v>0</v>
      </c>
      <c r="AR510" s="12">
        <f t="shared" si="189"/>
        <v>0</v>
      </c>
      <c r="AS510" s="12">
        <f t="shared" si="190"/>
        <v>0</v>
      </c>
      <c r="AT510" s="12">
        <f t="shared" si="191"/>
        <v>0</v>
      </c>
      <c r="AU510" s="12">
        <f t="shared" si="192"/>
        <v>0</v>
      </c>
      <c r="AV510" s="12">
        <f t="shared" si="193"/>
        <v>3.0499999999999999E-2</v>
      </c>
      <c r="AW510" s="12">
        <f t="shared" si="194"/>
        <v>0</v>
      </c>
      <c r="AX510" s="12">
        <f t="shared" si="195"/>
        <v>0</v>
      </c>
      <c r="AY510" s="12">
        <f t="shared" si="196"/>
        <v>0</v>
      </c>
      <c r="AZ510" s="12">
        <f t="shared" si="197"/>
        <v>0</v>
      </c>
      <c r="BA510" s="12">
        <f t="shared" si="198"/>
        <v>0</v>
      </c>
      <c r="BB510" s="12">
        <f t="shared" si="199"/>
        <v>0</v>
      </c>
      <c r="BC510" s="863">
        <f t="shared" si="200"/>
        <v>3.0499999999999999E-2</v>
      </c>
    </row>
    <row r="511" spans="24:55">
      <c r="X511" s="12" t="s">
        <v>1021</v>
      </c>
      <c r="Y511" s="12" t="s">
        <v>1005</v>
      </c>
      <c r="Z511" s="12">
        <v>170</v>
      </c>
      <c r="AA511" s="12">
        <v>190</v>
      </c>
      <c r="AH511" s="12">
        <v>1</v>
      </c>
      <c r="AN511" s="12">
        <v>1</v>
      </c>
      <c r="AO511" s="12">
        <f t="shared" si="186"/>
        <v>0.02</v>
      </c>
      <c r="AP511" s="862">
        <f t="shared" si="187"/>
        <v>0.02</v>
      </c>
      <c r="AQ511" s="12">
        <f t="shared" si="188"/>
        <v>0</v>
      </c>
      <c r="AR511" s="12">
        <f t="shared" si="189"/>
        <v>0</v>
      </c>
      <c r="AS511" s="12">
        <f t="shared" si="190"/>
        <v>0</v>
      </c>
      <c r="AT511" s="12">
        <f t="shared" si="191"/>
        <v>0</v>
      </c>
      <c r="AU511" s="12">
        <f t="shared" si="192"/>
        <v>0</v>
      </c>
      <c r="AV511" s="12">
        <f t="shared" si="193"/>
        <v>0</v>
      </c>
      <c r="AW511" s="12">
        <f t="shared" si="194"/>
        <v>0.02</v>
      </c>
      <c r="AX511" s="12">
        <f t="shared" si="195"/>
        <v>0</v>
      </c>
      <c r="AY511" s="12">
        <f t="shared" si="196"/>
        <v>0</v>
      </c>
      <c r="AZ511" s="12">
        <f t="shared" si="197"/>
        <v>0</v>
      </c>
      <c r="BA511" s="12">
        <f t="shared" si="198"/>
        <v>0</v>
      </c>
      <c r="BB511" s="12">
        <f t="shared" si="199"/>
        <v>0</v>
      </c>
      <c r="BC511" s="863">
        <f t="shared" si="200"/>
        <v>0.02</v>
      </c>
    </row>
    <row r="512" spans="24:55">
      <c r="X512" s="12" t="s">
        <v>1021</v>
      </c>
      <c r="Y512" s="12" t="s">
        <v>1006</v>
      </c>
      <c r="Z512" s="12">
        <v>170</v>
      </c>
      <c r="AA512" s="12">
        <v>255</v>
      </c>
      <c r="AE512" s="12">
        <v>1</v>
      </c>
      <c r="AN512" s="12">
        <v>1</v>
      </c>
      <c r="AO512" s="12">
        <f t="shared" si="186"/>
        <v>8.5000000000000006E-2</v>
      </c>
      <c r="AP512" s="862">
        <f t="shared" si="187"/>
        <v>8.5000000000000006E-2</v>
      </c>
      <c r="AQ512" s="12">
        <f t="shared" si="188"/>
        <v>0</v>
      </c>
      <c r="AR512" s="12">
        <f t="shared" si="189"/>
        <v>0</v>
      </c>
      <c r="AS512" s="12">
        <f t="shared" si="190"/>
        <v>0</v>
      </c>
      <c r="AT512" s="12">
        <f t="shared" si="191"/>
        <v>8.5000000000000006E-2</v>
      </c>
      <c r="AU512" s="12">
        <f t="shared" si="192"/>
        <v>0</v>
      </c>
      <c r="AV512" s="12">
        <f t="shared" si="193"/>
        <v>0</v>
      </c>
      <c r="AW512" s="12">
        <f t="shared" si="194"/>
        <v>0</v>
      </c>
      <c r="AX512" s="12">
        <f t="shared" si="195"/>
        <v>0</v>
      </c>
      <c r="AY512" s="12">
        <f t="shared" si="196"/>
        <v>0</v>
      </c>
      <c r="AZ512" s="12">
        <f t="shared" si="197"/>
        <v>0</v>
      </c>
      <c r="BA512" s="12">
        <f t="shared" si="198"/>
        <v>0</v>
      </c>
      <c r="BB512" s="12">
        <f t="shared" si="199"/>
        <v>0</v>
      </c>
      <c r="BC512" s="863">
        <f t="shared" si="200"/>
        <v>8.5000000000000006E-2</v>
      </c>
    </row>
    <row r="513" spans="24:55">
      <c r="X513" s="12" t="s">
        <v>1021</v>
      </c>
      <c r="Y513" s="12" t="s">
        <v>1007</v>
      </c>
      <c r="Z513" s="12">
        <v>170</v>
      </c>
      <c r="AA513" s="12">
        <v>320</v>
      </c>
      <c r="AB513" s="12">
        <v>1</v>
      </c>
      <c r="AC513" s="12">
        <v>5</v>
      </c>
      <c r="AD513" s="12">
        <v>1</v>
      </c>
      <c r="AH513" s="12">
        <v>1</v>
      </c>
      <c r="AI513" s="12">
        <v>2</v>
      </c>
      <c r="AL513" s="12">
        <v>2</v>
      </c>
      <c r="AN513" s="12">
        <v>12</v>
      </c>
      <c r="AO513" s="12">
        <f t="shared" si="186"/>
        <v>0.15</v>
      </c>
      <c r="AP513" s="862">
        <f t="shared" si="187"/>
        <v>1.7999999999999998</v>
      </c>
      <c r="AQ513" s="12">
        <f t="shared" si="188"/>
        <v>0.15</v>
      </c>
      <c r="AR513" s="12">
        <f t="shared" si="189"/>
        <v>0.75</v>
      </c>
      <c r="AS513" s="12">
        <f t="shared" si="190"/>
        <v>0.15</v>
      </c>
      <c r="AT513" s="12">
        <f t="shared" si="191"/>
        <v>0</v>
      </c>
      <c r="AU513" s="12">
        <f t="shared" si="192"/>
        <v>0</v>
      </c>
      <c r="AV513" s="12">
        <f t="shared" si="193"/>
        <v>0</v>
      </c>
      <c r="AW513" s="12">
        <f t="shared" si="194"/>
        <v>0.15</v>
      </c>
      <c r="AX513" s="12">
        <f t="shared" si="195"/>
        <v>0.3</v>
      </c>
      <c r="AY513" s="12">
        <f t="shared" si="196"/>
        <v>0</v>
      </c>
      <c r="AZ513" s="12">
        <f t="shared" si="197"/>
        <v>0</v>
      </c>
      <c r="BA513" s="12">
        <f t="shared" si="198"/>
        <v>0.3</v>
      </c>
      <c r="BB513" s="12">
        <f t="shared" si="199"/>
        <v>0</v>
      </c>
      <c r="BC513" s="863">
        <f t="shared" si="200"/>
        <v>1.8</v>
      </c>
    </row>
    <row r="514" spans="24:55">
      <c r="X514" s="12" t="s">
        <v>1021</v>
      </c>
      <c r="Y514" s="12" t="s">
        <v>1009</v>
      </c>
      <c r="Z514" s="12">
        <v>170</v>
      </c>
      <c r="AA514" s="12">
        <v>490</v>
      </c>
      <c r="AD514" s="12">
        <v>5</v>
      </c>
      <c r="AE514" s="12">
        <v>3</v>
      </c>
      <c r="AH514" s="12">
        <v>1</v>
      </c>
      <c r="AN514" s="12">
        <v>9</v>
      </c>
      <c r="AO514" s="12">
        <f t="shared" si="186"/>
        <v>0.32</v>
      </c>
      <c r="AP514" s="862">
        <f t="shared" si="187"/>
        <v>2.88</v>
      </c>
      <c r="AQ514" s="12">
        <f t="shared" si="188"/>
        <v>0</v>
      </c>
      <c r="AR514" s="12">
        <f t="shared" si="189"/>
        <v>0</v>
      </c>
      <c r="AS514" s="12">
        <f t="shared" si="190"/>
        <v>1.6</v>
      </c>
      <c r="AT514" s="12">
        <f t="shared" si="191"/>
        <v>0.96</v>
      </c>
      <c r="AU514" s="12">
        <f t="shared" si="192"/>
        <v>0</v>
      </c>
      <c r="AV514" s="12">
        <f t="shared" si="193"/>
        <v>0</v>
      </c>
      <c r="AW514" s="12">
        <f t="shared" si="194"/>
        <v>0.32</v>
      </c>
      <c r="AX514" s="12">
        <f t="shared" si="195"/>
        <v>0</v>
      </c>
      <c r="AY514" s="12">
        <f t="shared" si="196"/>
        <v>0</v>
      </c>
      <c r="AZ514" s="12">
        <f t="shared" si="197"/>
        <v>0</v>
      </c>
      <c r="BA514" s="12">
        <f t="shared" si="198"/>
        <v>0</v>
      </c>
      <c r="BB514" s="12">
        <f t="shared" si="199"/>
        <v>0</v>
      </c>
      <c r="BC514" s="863">
        <f t="shared" si="200"/>
        <v>2.88</v>
      </c>
    </row>
    <row r="515" spans="24:55">
      <c r="X515" s="12" t="s">
        <v>1021</v>
      </c>
      <c r="Y515" s="12" t="s">
        <v>1011</v>
      </c>
      <c r="Z515" s="12">
        <v>170</v>
      </c>
      <c r="AA515" s="12">
        <v>190.5</v>
      </c>
      <c r="AD515" s="12">
        <v>8</v>
      </c>
      <c r="AN515" s="12">
        <v>8</v>
      </c>
      <c r="AO515" s="12">
        <f t="shared" si="186"/>
        <v>2.0500000000000001E-2</v>
      </c>
      <c r="AP515" s="862">
        <f t="shared" si="187"/>
        <v>0.16400000000000001</v>
      </c>
      <c r="AQ515" s="12">
        <f t="shared" si="188"/>
        <v>0</v>
      </c>
      <c r="AR515" s="12">
        <f t="shared" si="189"/>
        <v>0</v>
      </c>
      <c r="AS515" s="12">
        <f t="shared" si="190"/>
        <v>0.16400000000000001</v>
      </c>
      <c r="AT515" s="12">
        <f t="shared" si="191"/>
        <v>0</v>
      </c>
      <c r="AU515" s="12">
        <f t="shared" si="192"/>
        <v>0</v>
      </c>
      <c r="AV515" s="12">
        <f t="shared" si="193"/>
        <v>0</v>
      </c>
      <c r="AW515" s="12">
        <f t="shared" si="194"/>
        <v>0</v>
      </c>
      <c r="AX515" s="12">
        <f t="shared" si="195"/>
        <v>0</v>
      </c>
      <c r="AY515" s="12">
        <f t="shared" si="196"/>
        <v>0</v>
      </c>
      <c r="AZ515" s="12">
        <f t="shared" si="197"/>
        <v>0</v>
      </c>
      <c r="BA515" s="12">
        <f t="shared" si="198"/>
        <v>0</v>
      </c>
      <c r="BB515" s="12">
        <f t="shared" si="199"/>
        <v>0</v>
      </c>
      <c r="BC515" s="863">
        <f t="shared" si="200"/>
        <v>0.16400000000000001</v>
      </c>
    </row>
    <row r="516" spans="24:55">
      <c r="X516" s="12" t="s">
        <v>1072</v>
      </c>
      <c r="Y516" s="12" t="s">
        <v>1032</v>
      </c>
      <c r="Z516" s="12">
        <v>210</v>
      </c>
      <c r="AA516" s="12">
        <v>280</v>
      </c>
      <c r="AI516" s="12">
        <v>1</v>
      </c>
      <c r="AN516" s="12">
        <v>1</v>
      </c>
      <c r="AO516" s="12">
        <f t="shared" si="186"/>
        <v>7.0000000000000007E-2</v>
      </c>
      <c r="AP516" s="862">
        <f t="shared" si="187"/>
        <v>7.0000000000000007E-2</v>
      </c>
      <c r="AQ516" s="12">
        <f t="shared" si="188"/>
        <v>0</v>
      </c>
      <c r="AR516" s="12">
        <f t="shared" si="189"/>
        <v>0</v>
      </c>
      <c r="AS516" s="12">
        <f t="shared" si="190"/>
        <v>0</v>
      </c>
      <c r="AT516" s="12">
        <f t="shared" si="191"/>
        <v>0</v>
      </c>
      <c r="AU516" s="12">
        <f t="shared" si="192"/>
        <v>0</v>
      </c>
      <c r="AV516" s="12">
        <f t="shared" si="193"/>
        <v>0</v>
      </c>
      <c r="AW516" s="12">
        <f t="shared" si="194"/>
        <v>0</v>
      </c>
      <c r="AX516" s="12">
        <f t="shared" si="195"/>
        <v>7.0000000000000007E-2</v>
      </c>
      <c r="AY516" s="12">
        <f t="shared" si="196"/>
        <v>0</v>
      </c>
      <c r="AZ516" s="12">
        <f t="shared" si="197"/>
        <v>0</v>
      </c>
      <c r="BA516" s="12">
        <f t="shared" si="198"/>
        <v>0</v>
      </c>
      <c r="BB516" s="12">
        <f t="shared" si="199"/>
        <v>0</v>
      </c>
      <c r="BC516" s="863">
        <f t="shared" si="200"/>
        <v>7.0000000000000007E-2</v>
      </c>
    </row>
    <row r="517" spans="24:55">
      <c r="X517" s="12" t="s">
        <v>1059</v>
      </c>
      <c r="Y517" s="12" t="s">
        <v>1009</v>
      </c>
      <c r="Z517" s="12">
        <v>220</v>
      </c>
      <c r="AA517" s="12">
        <v>490</v>
      </c>
      <c r="AC517" s="12">
        <v>2</v>
      </c>
      <c r="AN517" s="12">
        <v>2</v>
      </c>
      <c r="AO517" s="12">
        <f t="shared" si="186"/>
        <v>0.27</v>
      </c>
      <c r="AP517" s="862">
        <f t="shared" si="187"/>
        <v>0.54</v>
      </c>
      <c r="AQ517" s="12">
        <f t="shared" si="188"/>
        <v>0</v>
      </c>
      <c r="AR517" s="12">
        <f t="shared" si="189"/>
        <v>0.54</v>
      </c>
      <c r="AS517" s="12">
        <f t="shared" si="190"/>
        <v>0</v>
      </c>
      <c r="AT517" s="12">
        <f t="shared" si="191"/>
        <v>0</v>
      </c>
      <c r="AU517" s="12">
        <f t="shared" si="192"/>
        <v>0</v>
      </c>
      <c r="AV517" s="12">
        <f t="shared" si="193"/>
        <v>0</v>
      </c>
      <c r="AW517" s="12">
        <f t="shared" si="194"/>
        <v>0</v>
      </c>
      <c r="AX517" s="12">
        <f t="shared" si="195"/>
        <v>0</v>
      </c>
      <c r="AY517" s="12">
        <f t="shared" si="196"/>
        <v>0</v>
      </c>
      <c r="AZ517" s="12">
        <f t="shared" si="197"/>
        <v>0</v>
      </c>
      <c r="BA517" s="12">
        <f t="shared" si="198"/>
        <v>0</v>
      </c>
      <c r="BB517" s="12">
        <f t="shared" si="199"/>
        <v>0</v>
      </c>
      <c r="BC517" s="863">
        <f t="shared" si="200"/>
        <v>0.54</v>
      </c>
    </row>
    <row r="518" spans="24:55">
      <c r="X518" s="12" t="s">
        <v>1016</v>
      </c>
      <c r="Y518" s="12" t="s">
        <v>1009</v>
      </c>
      <c r="Z518" s="12">
        <v>250</v>
      </c>
      <c r="AA518" s="12">
        <v>490</v>
      </c>
      <c r="AH518" s="12">
        <v>1</v>
      </c>
      <c r="AK518" s="12">
        <v>2</v>
      </c>
      <c r="AL518" s="12">
        <v>1</v>
      </c>
      <c r="AN518" s="12">
        <v>4</v>
      </c>
      <c r="AO518" s="12">
        <f t="shared" si="186"/>
        <v>0.24</v>
      </c>
      <c r="AP518" s="862">
        <f t="shared" si="187"/>
        <v>0.96</v>
      </c>
      <c r="AQ518" s="12">
        <f t="shared" si="188"/>
        <v>0</v>
      </c>
      <c r="AR518" s="12">
        <f t="shared" si="189"/>
        <v>0</v>
      </c>
      <c r="AS518" s="12">
        <f t="shared" si="190"/>
        <v>0</v>
      </c>
      <c r="AT518" s="12">
        <f t="shared" si="191"/>
        <v>0</v>
      </c>
      <c r="AU518" s="12">
        <f t="shared" si="192"/>
        <v>0</v>
      </c>
      <c r="AV518" s="12">
        <f t="shared" si="193"/>
        <v>0</v>
      </c>
      <c r="AW518" s="12">
        <f t="shared" si="194"/>
        <v>0.24</v>
      </c>
      <c r="AX518" s="12">
        <f t="shared" si="195"/>
        <v>0</v>
      </c>
      <c r="AY518" s="12">
        <f t="shared" si="196"/>
        <v>0</v>
      </c>
      <c r="AZ518" s="12">
        <f t="shared" si="197"/>
        <v>0.48</v>
      </c>
      <c r="BA518" s="12">
        <f t="shared" si="198"/>
        <v>0.24</v>
      </c>
      <c r="BB518" s="12">
        <f t="shared" si="199"/>
        <v>0</v>
      </c>
      <c r="BC518" s="863">
        <f t="shared" si="200"/>
        <v>0.96</v>
      </c>
    </row>
    <row r="519" spans="24:55">
      <c r="X519" s="12" t="s">
        <v>1032</v>
      </c>
      <c r="Y519" s="12" t="s">
        <v>1009</v>
      </c>
      <c r="Z519" s="12">
        <v>280</v>
      </c>
      <c r="AA519" s="12">
        <v>490</v>
      </c>
      <c r="AD519" s="12">
        <v>2</v>
      </c>
      <c r="AE519" s="12">
        <v>1</v>
      </c>
      <c r="AN519" s="12">
        <v>3</v>
      </c>
      <c r="AO519" s="12">
        <f t="shared" si="186"/>
        <v>0.21</v>
      </c>
      <c r="AP519" s="862">
        <f t="shared" si="187"/>
        <v>0.63</v>
      </c>
      <c r="AQ519" s="12">
        <f t="shared" si="188"/>
        <v>0</v>
      </c>
      <c r="AR519" s="12">
        <f t="shared" si="189"/>
        <v>0</v>
      </c>
      <c r="AS519" s="12">
        <f t="shared" si="190"/>
        <v>0.42</v>
      </c>
      <c r="AT519" s="12">
        <f t="shared" si="191"/>
        <v>0.21</v>
      </c>
      <c r="AU519" s="12">
        <f t="shared" si="192"/>
        <v>0</v>
      </c>
      <c r="AV519" s="12">
        <f t="shared" si="193"/>
        <v>0</v>
      </c>
      <c r="AW519" s="12">
        <f t="shared" si="194"/>
        <v>0</v>
      </c>
      <c r="AX519" s="12">
        <f t="shared" si="195"/>
        <v>0</v>
      </c>
      <c r="AY519" s="12">
        <f t="shared" si="196"/>
        <v>0</v>
      </c>
      <c r="AZ519" s="12">
        <f t="shared" si="197"/>
        <v>0</v>
      </c>
      <c r="BA519" s="12">
        <f t="shared" si="198"/>
        <v>0</v>
      </c>
      <c r="BB519" s="12">
        <f t="shared" si="199"/>
        <v>0</v>
      </c>
      <c r="BC519" s="863">
        <f t="shared" si="200"/>
        <v>0.63</v>
      </c>
    </row>
    <row r="520" spans="24:55">
      <c r="X520" s="12" t="s">
        <v>1025</v>
      </c>
      <c r="Y520" s="12" t="s">
        <v>1004</v>
      </c>
      <c r="Z520" s="12">
        <v>30</v>
      </c>
      <c r="AA520" s="12">
        <v>123</v>
      </c>
      <c r="AB520" s="12">
        <v>1</v>
      </c>
      <c r="AC520" s="12">
        <v>21</v>
      </c>
      <c r="AD520" s="12">
        <v>18</v>
      </c>
      <c r="AK520" s="12">
        <v>47</v>
      </c>
      <c r="AM520" s="12">
        <v>4</v>
      </c>
      <c r="AN520" s="12">
        <v>91</v>
      </c>
      <c r="AO520" s="12">
        <f t="shared" si="186"/>
        <v>9.2999999999999999E-2</v>
      </c>
      <c r="AP520" s="862">
        <f t="shared" si="187"/>
        <v>8.4629999999999992</v>
      </c>
      <c r="AQ520" s="12">
        <f t="shared" si="188"/>
        <v>9.2999999999999999E-2</v>
      </c>
      <c r="AR520" s="12">
        <f t="shared" si="189"/>
        <v>1.9530000000000001</v>
      </c>
      <c r="AS520" s="12">
        <f t="shared" si="190"/>
        <v>1.6739999999999999</v>
      </c>
      <c r="AT520" s="12">
        <f t="shared" si="191"/>
        <v>0</v>
      </c>
      <c r="AU520" s="12">
        <f t="shared" si="192"/>
        <v>0</v>
      </c>
      <c r="AV520" s="12">
        <f t="shared" si="193"/>
        <v>0</v>
      </c>
      <c r="AW520" s="12">
        <f t="shared" si="194"/>
        <v>0</v>
      </c>
      <c r="AX520" s="12">
        <f t="shared" si="195"/>
        <v>0</v>
      </c>
      <c r="AY520" s="12">
        <f t="shared" si="196"/>
        <v>0</v>
      </c>
      <c r="AZ520" s="12">
        <f t="shared" si="197"/>
        <v>4.3709999999999996</v>
      </c>
      <c r="BA520" s="12">
        <f t="shared" si="198"/>
        <v>0</v>
      </c>
      <c r="BB520" s="12">
        <f t="shared" si="199"/>
        <v>0.372</v>
      </c>
      <c r="BC520" s="863">
        <f t="shared" si="200"/>
        <v>8.4629999999999992</v>
      </c>
    </row>
    <row r="521" spans="24:55">
      <c r="X521" s="12" t="s">
        <v>1025</v>
      </c>
      <c r="Y521" s="12" t="s">
        <v>1005</v>
      </c>
      <c r="Z521" s="12">
        <v>30</v>
      </c>
      <c r="AA521" s="12">
        <v>190</v>
      </c>
      <c r="AB521" s="12">
        <v>9</v>
      </c>
      <c r="AC521" s="12">
        <v>3</v>
      </c>
      <c r="AE521" s="12">
        <v>1</v>
      </c>
      <c r="AN521" s="12">
        <v>13</v>
      </c>
      <c r="AO521" s="12">
        <f t="shared" si="186"/>
        <v>0.16</v>
      </c>
      <c r="AP521" s="862">
        <f t="shared" si="187"/>
        <v>2.08</v>
      </c>
      <c r="AQ521" s="12">
        <f t="shared" si="188"/>
        <v>1.44</v>
      </c>
      <c r="AR521" s="12">
        <f t="shared" si="189"/>
        <v>0.48</v>
      </c>
      <c r="AS521" s="12">
        <f t="shared" si="190"/>
        <v>0</v>
      </c>
      <c r="AT521" s="12">
        <f t="shared" si="191"/>
        <v>0.16</v>
      </c>
      <c r="AU521" s="12">
        <f t="shared" si="192"/>
        <v>0</v>
      </c>
      <c r="AV521" s="12">
        <f t="shared" si="193"/>
        <v>0</v>
      </c>
      <c r="AW521" s="12">
        <f t="shared" si="194"/>
        <v>0</v>
      </c>
      <c r="AX521" s="12">
        <f t="shared" si="195"/>
        <v>0</v>
      </c>
      <c r="AY521" s="12">
        <f t="shared" si="196"/>
        <v>0</v>
      </c>
      <c r="AZ521" s="12">
        <f t="shared" si="197"/>
        <v>0</v>
      </c>
      <c r="BA521" s="12">
        <f t="shared" si="198"/>
        <v>0</v>
      </c>
      <c r="BB521" s="12">
        <f t="shared" si="199"/>
        <v>0</v>
      </c>
      <c r="BC521" s="863">
        <f t="shared" si="200"/>
        <v>2.08</v>
      </c>
    </row>
    <row r="522" spans="24:55">
      <c r="X522" s="12" t="s">
        <v>1025</v>
      </c>
      <c r="Y522" s="12" t="s">
        <v>1007</v>
      </c>
      <c r="Z522" s="12">
        <v>30</v>
      </c>
      <c r="AA522" s="12">
        <v>320</v>
      </c>
      <c r="AI522" s="12">
        <v>3</v>
      </c>
      <c r="AL522" s="12">
        <v>6</v>
      </c>
      <c r="AN522" s="12">
        <v>9</v>
      </c>
      <c r="AO522" s="12">
        <f t="shared" si="186"/>
        <v>0.28999999999999998</v>
      </c>
      <c r="AP522" s="862">
        <f t="shared" si="187"/>
        <v>2.61</v>
      </c>
      <c r="AQ522" s="12">
        <f t="shared" si="188"/>
        <v>0</v>
      </c>
      <c r="AR522" s="12">
        <f t="shared" si="189"/>
        <v>0</v>
      </c>
      <c r="AS522" s="12">
        <f t="shared" si="190"/>
        <v>0</v>
      </c>
      <c r="AT522" s="12">
        <f t="shared" si="191"/>
        <v>0</v>
      </c>
      <c r="AU522" s="12">
        <f t="shared" si="192"/>
        <v>0</v>
      </c>
      <c r="AV522" s="12">
        <f t="shared" si="193"/>
        <v>0</v>
      </c>
      <c r="AW522" s="12">
        <f t="shared" si="194"/>
        <v>0</v>
      </c>
      <c r="AX522" s="12">
        <f t="shared" si="195"/>
        <v>0.86999999999999988</v>
      </c>
      <c r="AY522" s="12">
        <f t="shared" si="196"/>
        <v>0</v>
      </c>
      <c r="AZ522" s="12">
        <f t="shared" si="197"/>
        <v>0</v>
      </c>
      <c r="BA522" s="12">
        <f t="shared" si="198"/>
        <v>1.7399999999999998</v>
      </c>
      <c r="BB522" s="12">
        <f t="shared" si="199"/>
        <v>0</v>
      </c>
      <c r="BC522" s="863">
        <f t="shared" si="200"/>
        <v>2.6099999999999994</v>
      </c>
    </row>
    <row r="523" spans="24:55">
      <c r="X523" s="12" t="s">
        <v>1025</v>
      </c>
      <c r="Y523" s="12" t="s">
        <v>1010</v>
      </c>
      <c r="Z523" s="12">
        <v>30</v>
      </c>
      <c r="AA523" s="12">
        <v>90</v>
      </c>
      <c r="AB523" s="12">
        <v>4</v>
      </c>
      <c r="AC523" s="12">
        <v>183</v>
      </c>
      <c r="AD523" s="12">
        <v>73</v>
      </c>
      <c r="AE523" s="12">
        <v>6</v>
      </c>
      <c r="AG523" s="12">
        <v>1</v>
      </c>
      <c r="AH523" s="12">
        <v>135</v>
      </c>
      <c r="AK523" s="12">
        <v>1</v>
      </c>
      <c r="AL523" s="12">
        <v>2</v>
      </c>
      <c r="AM523" s="12">
        <v>72</v>
      </c>
      <c r="AN523" s="12">
        <v>477</v>
      </c>
      <c r="AO523" s="12">
        <f t="shared" si="186"/>
        <v>0.06</v>
      </c>
      <c r="AP523" s="862">
        <f t="shared" si="187"/>
        <v>28.619999999999997</v>
      </c>
      <c r="AQ523" s="12">
        <f t="shared" si="188"/>
        <v>0.24</v>
      </c>
      <c r="AR523" s="12">
        <f t="shared" si="189"/>
        <v>10.98</v>
      </c>
      <c r="AS523" s="12">
        <f t="shared" si="190"/>
        <v>4.38</v>
      </c>
      <c r="AT523" s="12">
        <f t="shared" si="191"/>
        <v>0.36</v>
      </c>
      <c r="AU523" s="12">
        <f t="shared" si="192"/>
        <v>0</v>
      </c>
      <c r="AV523" s="12">
        <f t="shared" si="193"/>
        <v>0.06</v>
      </c>
      <c r="AW523" s="12">
        <f t="shared" si="194"/>
        <v>8.1</v>
      </c>
      <c r="AX523" s="12">
        <f t="shared" si="195"/>
        <v>0</v>
      </c>
      <c r="AY523" s="12">
        <f t="shared" si="196"/>
        <v>0</v>
      </c>
      <c r="AZ523" s="12">
        <f t="shared" si="197"/>
        <v>0.06</v>
      </c>
      <c r="BA523" s="12">
        <f t="shared" si="198"/>
        <v>0.12</v>
      </c>
      <c r="BB523" s="12">
        <f t="shared" si="199"/>
        <v>4.32</v>
      </c>
      <c r="BC523" s="863">
        <f t="shared" si="200"/>
        <v>28.619999999999997</v>
      </c>
    </row>
    <row r="524" spans="24:55">
      <c r="X524" s="12" t="s">
        <v>1025</v>
      </c>
      <c r="Y524" s="12" t="s">
        <v>1011</v>
      </c>
      <c r="Z524" s="12">
        <v>30</v>
      </c>
      <c r="AA524" s="12">
        <v>190.5</v>
      </c>
      <c r="AC524" s="12">
        <v>1</v>
      </c>
      <c r="AD524" s="12">
        <v>1</v>
      </c>
      <c r="AK524" s="12">
        <v>2</v>
      </c>
      <c r="AL524" s="12">
        <v>5</v>
      </c>
      <c r="AM524" s="12">
        <v>2</v>
      </c>
      <c r="AN524" s="12">
        <v>11</v>
      </c>
      <c r="AO524" s="12">
        <f t="shared" si="186"/>
        <v>0.1605</v>
      </c>
      <c r="AP524" s="862">
        <f t="shared" si="187"/>
        <v>1.7655000000000001</v>
      </c>
      <c r="AQ524" s="12">
        <f t="shared" si="188"/>
        <v>0</v>
      </c>
      <c r="AR524" s="12">
        <f t="shared" si="189"/>
        <v>0.1605</v>
      </c>
      <c r="AS524" s="12">
        <f t="shared" si="190"/>
        <v>0.1605</v>
      </c>
      <c r="AT524" s="12">
        <f t="shared" si="191"/>
        <v>0</v>
      </c>
      <c r="AU524" s="12">
        <f t="shared" si="192"/>
        <v>0</v>
      </c>
      <c r="AV524" s="12">
        <f t="shared" si="193"/>
        <v>0</v>
      </c>
      <c r="AW524" s="12">
        <f t="shared" si="194"/>
        <v>0</v>
      </c>
      <c r="AX524" s="12">
        <f t="shared" si="195"/>
        <v>0</v>
      </c>
      <c r="AY524" s="12">
        <f t="shared" si="196"/>
        <v>0</v>
      </c>
      <c r="AZ524" s="12">
        <f t="shared" si="197"/>
        <v>0.32100000000000001</v>
      </c>
      <c r="BA524" s="12">
        <f t="shared" si="198"/>
        <v>0.80249999999999999</v>
      </c>
      <c r="BB524" s="12">
        <f t="shared" si="199"/>
        <v>0.32100000000000001</v>
      </c>
      <c r="BC524" s="863">
        <f t="shared" si="200"/>
        <v>1.7655000000000001</v>
      </c>
    </row>
    <row r="525" spans="24:55">
      <c r="X525" s="12" t="s">
        <v>1025</v>
      </c>
      <c r="Y525" s="12" t="s">
        <v>1012</v>
      </c>
      <c r="Z525" s="12">
        <v>30</v>
      </c>
      <c r="AA525" s="12">
        <v>190.5</v>
      </c>
      <c r="AH525" s="12">
        <v>2</v>
      </c>
      <c r="AI525" s="12">
        <v>1</v>
      </c>
      <c r="AN525" s="12">
        <v>3</v>
      </c>
      <c r="AO525" s="12">
        <f t="shared" si="186"/>
        <v>0.1605</v>
      </c>
      <c r="AP525" s="862">
        <f t="shared" si="187"/>
        <v>0.48150000000000004</v>
      </c>
      <c r="AQ525" s="12">
        <f t="shared" si="188"/>
        <v>0</v>
      </c>
      <c r="AR525" s="12">
        <f t="shared" si="189"/>
        <v>0</v>
      </c>
      <c r="AS525" s="12">
        <f t="shared" si="190"/>
        <v>0</v>
      </c>
      <c r="AT525" s="12">
        <f t="shared" si="191"/>
        <v>0</v>
      </c>
      <c r="AU525" s="12">
        <f t="shared" si="192"/>
        <v>0</v>
      </c>
      <c r="AV525" s="12">
        <f t="shared" si="193"/>
        <v>0</v>
      </c>
      <c r="AW525" s="12">
        <f t="shared" si="194"/>
        <v>0.32100000000000001</v>
      </c>
      <c r="AX525" s="12">
        <f t="shared" si="195"/>
        <v>0.1605</v>
      </c>
      <c r="AY525" s="12">
        <f t="shared" si="196"/>
        <v>0</v>
      </c>
      <c r="AZ525" s="12">
        <f t="shared" si="197"/>
        <v>0</v>
      </c>
      <c r="BA525" s="12">
        <f t="shared" si="198"/>
        <v>0</v>
      </c>
      <c r="BB525" s="12">
        <f t="shared" si="199"/>
        <v>0</v>
      </c>
      <c r="BC525" s="863">
        <f t="shared" si="200"/>
        <v>0.48150000000000004</v>
      </c>
    </row>
    <row r="526" spans="24:55">
      <c r="X526" s="12" t="s">
        <v>1026</v>
      </c>
      <c r="Y526" s="12" t="s">
        <v>1004</v>
      </c>
      <c r="Z526" s="12">
        <v>40</v>
      </c>
      <c r="AA526" s="12">
        <v>123</v>
      </c>
      <c r="AB526" s="12">
        <v>25</v>
      </c>
      <c r="AC526" s="12">
        <v>53</v>
      </c>
      <c r="AD526" s="12">
        <v>6</v>
      </c>
      <c r="AE526" s="12">
        <v>3</v>
      </c>
      <c r="AF526" s="12">
        <v>1</v>
      </c>
      <c r="AK526" s="12">
        <v>10</v>
      </c>
      <c r="AL526" s="12">
        <v>1</v>
      </c>
      <c r="AN526" s="12">
        <v>99</v>
      </c>
      <c r="AO526" s="12">
        <f t="shared" si="186"/>
        <v>8.3000000000000004E-2</v>
      </c>
      <c r="AP526" s="862">
        <f t="shared" si="187"/>
        <v>8.2170000000000005</v>
      </c>
      <c r="AQ526" s="12">
        <f t="shared" si="188"/>
        <v>2.0750000000000002</v>
      </c>
      <c r="AR526" s="12">
        <f t="shared" si="189"/>
        <v>4.399</v>
      </c>
      <c r="AS526" s="12">
        <f t="shared" si="190"/>
        <v>0.498</v>
      </c>
      <c r="AT526" s="12">
        <f t="shared" si="191"/>
        <v>0.249</v>
      </c>
      <c r="AU526" s="12">
        <f t="shared" si="192"/>
        <v>8.3000000000000004E-2</v>
      </c>
      <c r="AV526" s="12">
        <f t="shared" si="193"/>
        <v>0</v>
      </c>
      <c r="AW526" s="12">
        <f t="shared" si="194"/>
        <v>0</v>
      </c>
      <c r="AX526" s="12">
        <f t="shared" si="195"/>
        <v>0</v>
      </c>
      <c r="AY526" s="12">
        <f t="shared" si="196"/>
        <v>0</v>
      </c>
      <c r="AZ526" s="12">
        <f t="shared" si="197"/>
        <v>0.83000000000000007</v>
      </c>
      <c r="BA526" s="12">
        <f t="shared" si="198"/>
        <v>8.3000000000000004E-2</v>
      </c>
      <c r="BB526" s="12">
        <f t="shared" si="199"/>
        <v>0</v>
      </c>
      <c r="BC526" s="863">
        <f t="shared" si="200"/>
        <v>8.2170000000000005</v>
      </c>
    </row>
    <row r="527" spans="24:55">
      <c r="X527" s="12" t="s">
        <v>1026</v>
      </c>
      <c r="Y527" s="12" t="s">
        <v>1005</v>
      </c>
      <c r="Z527" s="12">
        <v>40</v>
      </c>
      <c r="AA527" s="12">
        <v>190</v>
      </c>
      <c r="AB527" s="12">
        <v>174</v>
      </c>
      <c r="AC527" s="12">
        <v>14</v>
      </c>
      <c r="AD527" s="12">
        <v>6</v>
      </c>
      <c r="AE527" s="12">
        <v>3</v>
      </c>
      <c r="AI527" s="12">
        <v>8</v>
      </c>
      <c r="AN527" s="12">
        <v>205</v>
      </c>
      <c r="AO527" s="12">
        <f t="shared" si="186"/>
        <v>0.15</v>
      </c>
      <c r="AP527" s="862">
        <f t="shared" si="187"/>
        <v>30.75</v>
      </c>
      <c r="AQ527" s="12">
        <f t="shared" si="188"/>
        <v>26.099999999999998</v>
      </c>
      <c r="AR527" s="12">
        <f t="shared" si="189"/>
        <v>2.1</v>
      </c>
      <c r="AS527" s="12">
        <f t="shared" si="190"/>
        <v>0.89999999999999991</v>
      </c>
      <c r="AT527" s="12">
        <f t="shared" si="191"/>
        <v>0.44999999999999996</v>
      </c>
      <c r="AU527" s="12">
        <f t="shared" si="192"/>
        <v>0</v>
      </c>
      <c r="AV527" s="12">
        <f t="shared" si="193"/>
        <v>0</v>
      </c>
      <c r="AW527" s="12">
        <f t="shared" si="194"/>
        <v>0</v>
      </c>
      <c r="AX527" s="12">
        <f t="shared" si="195"/>
        <v>1.2</v>
      </c>
      <c r="AY527" s="12">
        <f t="shared" si="196"/>
        <v>0</v>
      </c>
      <c r="AZ527" s="12">
        <f t="shared" si="197"/>
        <v>0</v>
      </c>
      <c r="BA527" s="12">
        <f t="shared" si="198"/>
        <v>0</v>
      </c>
      <c r="BB527" s="12">
        <f t="shared" si="199"/>
        <v>0</v>
      </c>
      <c r="BC527" s="863">
        <f t="shared" si="200"/>
        <v>30.749999999999996</v>
      </c>
    </row>
    <row r="528" spans="24:55">
      <c r="X528" s="12" t="s">
        <v>1026</v>
      </c>
      <c r="Y528" s="12" t="s">
        <v>1006</v>
      </c>
      <c r="Z528" s="12">
        <v>40</v>
      </c>
      <c r="AA528" s="12">
        <v>255</v>
      </c>
      <c r="AB528" s="12">
        <v>7</v>
      </c>
      <c r="AI528" s="12">
        <v>5</v>
      </c>
      <c r="AN528" s="12">
        <v>12</v>
      </c>
      <c r="AO528" s="12">
        <f t="shared" si="186"/>
        <v>0.215</v>
      </c>
      <c r="AP528" s="862">
        <f t="shared" si="187"/>
        <v>2.58</v>
      </c>
      <c r="AQ528" s="12">
        <f t="shared" si="188"/>
        <v>1.5049999999999999</v>
      </c>
      <c r="AR528" s="12">
        <f t="shared" si="189"/>
        <v>0</v>
      </c>
      <c r="AS528" s="12">
        <f t="shared" si="190"/>
        <v>0</v>
      </c>
      <c r="AT528" s="12">
        <f t="shared" si="191"/>
        <v>0</v>
      </c>
      <c r="AU528" s="12">
        <f t="shared" si="192"/>
        <v>0</v>
      </c>
      <c r="AV528" s="12">
        <f t="shared" si="193"/>
        <v>0</v>
      </c>
      <c r="AW528" s="12">
        <f t="shared" si="194"/>
        <v>0</v>
      </c>
      <c r="AX528" s="12">
        <f t="shared" si="195"/>
        <v>1.075</v>
      </c>
      <c r="AY528" s="12">
        <f t="shared" si="196"/>
        <v>0</v>
      </c>
      <c r="AZ528" s="12">
        <f t="shared" si="197"/>
        <v>0</v>
      </c>
      <c r="BA528" s="12">
        <f t="shared" si="198"/>
        <v>0</v>
      </c>
      <c r="BB528" s="12">
        <f t="shared" si="199"/>
        <v>0</v>
      </c>
      <c r="BC528" s="863">
        <f t="shared" si="200"/>
        <v>2.58</v>
      </c>
    </row>
    <row r="529" spans="24:55">
      <c r="X529" s="12" t="s">
        <v>1026</v>
      </c>
      <c r="Y529" s="12" t="s">
        <v>1007</v>
      </c>
      <c r="Z529" s="12">
        <v>40</v>
      </c>
      <c r="AA529" s="12">
        <v>320</v>
      </c>
      <c r="AB529" s="12">
        <v>3</v>
      </c>
      <c r="AC529" s="12">
        <v>1</v>
      </c>
      <c r="AH529" s="12">
        <v>1</v>
      </c>
      <c r="AL529" s="12">
        <v>2</v>
      </c>
      <c r="AM529" s="12">
        <v>1</v>
      </c>
      <c r="AN529" s="12">
        <v>8</v>
      </c>
      <c r="AO529" s="12">
        <f t="shared" si="186"/>
        <v>0.28000000000000003</v>
      </c>
      <c r="AP529" s="862">
        <f t="shared" si="187"/>
        <v>2.2400000000000002</v>
      </c>
      <c r="AQ529" s="12">
        <f t="shared" si="188"/>
        <v>0.84000000000000008</v>
      </c>
      <c r="AR529" s="12">
        <f t="shared" si="189"/>
        <v>0.28000000000000003</v>
      </c>
      <c r="AS529" s="12">
        <f t="shared" si="190"/>
        <v>0</v>
      </c>
      <c r="AT529" s="12">
        <f t="shared" si="191"/>
        <v>0</v>
      </c>
      <c r="AU529" s="12">
        <f t="shared" si="192"/>
        <v>0</v>
      </c>
      <c r="AV529" s="12">
        <f t="shared" si="193"/>
        <v>0</v>
      </c>
      <c r="AW529" s="12">
        <f t="shared" si="194"/>
        <v>0.28000000000000003</v>
      </c>
      <c r="AX529" s="12">
        <f t="shared" si="195"/>
        <v>0</v>
      </c>
      <c r="AY529" s="12">
        <f t="shared" si="196"/>
        <v>0</v>
      </c>
      <c r="AZ529" s="12">
        <f t="shared" si="197"/>
        <v>0</v>
      </c>
      <c r="BA529" s="12">
        <f t="shared" si="198"/>
        <v>0.56000000000000005</v>
      </c>
      <c r="BB529" s="12">
        <f t="shared" si="199"/>
        <v>0.28000000000000003</v>
      </c>
      <c r="BC529" s="863">
        <f t="shared" si="200"/>
        <v>2.2400000000000002</v>
      </c>
    </row>
    <row r="530" spans="24:55">
      <c r="X530" s="12" t="s">
        <v>1026</v>
      </c>
      <c r="Y530" s="12" t="s">
        <v>1010</v>
      </c>
      <c r="Z530" s="12">
        <v>40</v>
      </c>
      <c r="AA530" s="12">
        <v>90</v>
      </c>
      <c r="AC530" s="12">
        <v>73</v>
      </c>
      <c r="AD530" s="12">
        <v>39</v>
      </c>
      <c r="AE530" s="12">
        <v>1</v>
      </c>
      <c r="AH530" s="12">
        <v>37</v>
      </c>
      <c r="AN530" s="12">
        <v>150</v>
      </c>
      <c r="AO530" s="12">
        <f t="shared" si="186"/>
        <v>0.05</v>
      </c>
      <c r="AP530" s="862">
        <f t="shared" si="187"/>
        <v>7.5</v>
      </c>
      <c r="AQ530" s="12">
        <f t="shared" si="188"/>
        <v>0</v>
      </c>
      <c r="AR530" s="12">
        <f t="shared" si="189"/>
        <v>3.6500000000000004</v>
      </c>
      <c r="AS530" s="12">
        <f t="shared" si="190"/>
        <v>1.9500000000000002</v>
      </c>
      <c r="AT530" s="12">
        <f t="shared" si="191"/>
        <v>0.05</v>
      </c>
      <c r="AU530" s="12">
        <f t="shared" si="192"/>
        <v>0</v>
      </c>
      <c r="AV530" s="12">
        <f t="shared" si="193"/>
        <v>0</v>
      </c>
      <c r="AW530" s="12">
        <f t="shared" si="194"/>
        <v>1.85</v>
      </c>
      <c r="AX530" s="12">
        <f t="shared" si="195"/>
        <v>0</v>
      </c>
      <c r="AY530" s="12">
        <f t="shared" si="196"/>
        <v>0</v>
      </c>
      <c r="AZ530" s="12">
        <f t="shared" si="197"/>
        <v>0</v>
      </c>
      <c r="BA530" s="12">
        <f t="shared" si="198"/>
        <v>0</v>
      </c>
      <c r="BB530" s="12">
        <f t="shared" si="199"/>
        <v>0</v>
      </c>
      <c r="BC530" s="863">
        <f t="shared" si="200"/>
        <v>7.5</v>
      </c>
    </row>
    <row r="531" spans="24:55">
      <c r="X531" s="12" t="s">
        <v>1026</v>
      </c>
      <c r="Y531" s="12" t="s">
        <v>1011</v>
      </c>
      <c r="Z531" s="12">
        <v>40</v>
      </c>
      <c r="AA531" s="12">
        <v>190.5</v>
      </c>
      <c r="AB531" s="12">
        <v>33</v>
      </c>
      <c r="AC531" s="12">
        <v>20</v>
      </c>
      <c r="AD531" s="12">
        <v>3</v>
      </c>
      <c r="AL531" s="12">
        <v>3</v>
      </c>
      <c r="AN531" s="12">
        <v>59</v>
      </c>
      <c r="AO531" s="12">
        <f t="shared" si="186"/>
        <v>0.15049999999999999</v>
      </c>
      <c r="AP531" s="862">
        <f t="shared" si="187"/>
        <v>8.8795000000000002</v>
      </c>
      <c r="AQ531" s="12">
        <f t="shared" si="188"/>
        <v>4.9664999999999999</v>
      </c>
      <c r="AR531" s="12">
        <f t="shared" si="189"/>
        <v>3.01</v>
      </c>
      <c r="AS531" s="12">
        <f t="shared" si="190"/>
        <v>0.45150000000000001</v>
      </c>
      <c r="AT531" s="12">
        <f t="shared" si="191"/>
        <v>0</v>
      </c>
      <c r="AU531" s="12">
        <f t="shared" si="192"/>
        <v>0</v>
      </c>
      <c r="AV531" s="12">
        <f t="shared" si="193"/>
        <v>0</v>
      </c>
      <c r="AW531" s="12">
        <f t="shared" si="194"/>
        <v>0</v>
      </c>
      <c r="AX531" s="12">
        <f t="shared" si="195"/>
        <v>0</v>
      </c>
      <c r="AY531" s="12">
        <f t="shared" si="196"/>
        <v>0</v>
      </c>
      <c r="AZ531" s="12">
        <f t="shared" si="197"/>
        <v>0</v>
      </c>
      <c r="BA531" s="12">
        <f t="shared" si="198"/>
        <v>0.45150000000000001</v>
      </c>
      <c r="BB531" s="12">
        <f t="shared" si="199"/>
        <v>0</v>
      </c>
      <c r="BC531" s="863">
        <f t="shared" si="200"/>
        <v>8.8794999999999984</v>
      </c>
    </row>
    <row r="532" spans="24:55">
      <c r="X532" s="12" t="s">
        <v>1027</v>
      </c>
      <c r="Y532" s="12" t="s">
        <v>1004</v>
      </c>
      <c r="Z532" s="12">
        <v>50</v>
      </c>
      <c r="AA532" s="12">
        <v>123</v>
      </c>
      <c r="AB532" s="12">
        <v>4</v>
      </c>
      <c r="AC532" s="12">
        <v>3</v>
      </c>
      <c r="AE532" s="12">
        <v>3</v>
      </c>
      <c r="AG532" s="12">
        <v>2</v>
      </c>
      <c r="AN532" s="12">
        <v>12</v>
      </c>
      <c r="AO532" s="12">
        <f t="shared" si="186"/>
        <v>7.2999999999999995E-2</v>
      </c>
      <c r="AP532" s="862">
        <f t="shared" si="187"/>
        <v>0.87599999999999989</v>
      </c>
      <c r="AQ532" s="12">
        <f t="shared" si="188"/>
        <v>0.29199999999999998</v>
      </c>
      <c r="AR532" s="12">
        <f t="shared" si="189"/>
        <v>0.21899999999999997</v>
      </c>
      <c r="AS532" s="12">
        <f t="shared" si="190"/>
        <v>0</v>
      </c>
      <c r="AT532" s="12">
        <f t="shared" si="191"/>
        <v>0.21899999999999997</v>
      </c>
      <c r="AU532" s="12">
        <f t="shared" si="192"/>
        <v>0</v>
      </c>
      <c r="AV532" s="12">
        <f t="shared" si="193"/>
        <v>0.14599999999999999</v>
      </c>
      <c r="AW532" s="12">
        <f t="shared" si="194"/>
        <v>0</v>
      </c>
      <c r="AX532" s="12">
        <f t="shared" si="195"/>
        <v>0</v>
      </c>
      <c r="AY532" s="12">
        <f t="shared" si="196"/>
        <v>0</v>
      </c>
      <c r="AZ532" s="12">
        <f t="shared" si="197"/>
        <v>0</v>
      </c>
      <c r="BA532" s="12">
        <f t="shared" si="198"/>
        <v>0</v>
      </c>
      <c r="BB532" s="12">
        <f t="shared" si="199"/>
        <v>0</v>
      </c>
      <c r="BC532" s="863">
        <f t="shared" si="200"/>
        <v>0.87599999999999989</v>
      </c>
    </row>
    <row r="533" spans="24:55">
      <c r="X533" s="12" t="s">
        <v>1027</v>
      </c>
      <c r="Y533" s="12" t="s">
        <v>1005</v>
      </c>
      <c r="Z533" s="12">
        <v>50</v>
      </c>
      <c r="AA533" s="12">
        <v>190</v>
      </c>
      <c r="AB533" s="12">
        <v>12</v>
      </c>
      <c r="AC533" s="12">
        <v>4</v>
      </c>
      <c r="AD533" s="12">
        <v>3</v>
      </c>
      <c r="AE533" s="12">
        <v>12</v>
      </c>
      <c r="AJ533" s="12">
        <v>1</v>
      </c>
      <c r="AL533" s="12">
        <v>2</v>
      </c>
      <c r="AN533" s="12">
        <v>34</v>
      </c>
      <c r="AO533" s="12">
        <f t="shared" si="186"/>
        <v>0.14000000000000001</v>
      </c>
      <c r="AP533" s="862">
        <f t="shared" si="187"/>
        <v>4.7600000000000007</v>
      </c>
      <c r="AQ533" s="12">
        <f t="shared" si="188"/>
        <v>1.6800000000000002</v>
      </c>
      <c r="AR533" s="12">
        <f t="shared" si="189"/>
        <v>0.56000000000000005</v>
      </c>
      <c r="AS533" s="12">
        <f t="shared" si="190"/>
        <v>0.42000000000000004</v>
      </c>
      <c r="AT533" s="12">
        <f t="shared" si="191"/>
        <v>1.6800000000000002</v>
      </c>
      <c r="AU533" s="12">
        <f t="shared" si="192"/>
        <v>0</v>
      </c>
      <c r="AV533" s="12">
        <f t="shared" si="193"/>
        <v>0</v>
      </c>
      <c r="AW533" s="12">
        <f t="shared" si="194"/>
        <v>0</v>
      </c>
      <c r="AX533" s="12">
        <f t="shared" si="195"/>
        <v>0</v>
      </c>
      <c r="AY533" s="12">
        <f t="shared" si="196"/>
        <v>0.14000000000000001</v>
      </c>
      <c r="AZ533" s="12">
        <f t="shared" si="197"/>
        <v>0</v>
      </c>
      <c r="BA533" s="12">
        <f t="shared" si="198"/>
        <v>0.28000000000000003</v>
      </c>
      <c r="BB533" s="12">
        <f t="shared" si="199"/>
        <v>0</v>
      </c>
      <c r="BC533" s="863">
        <f t="shared" si="200"/>
        <v>4.76</v>
      </c>
    </row>
    <row r="534" spans="24:55">
      <c r="X534" s="12" t="s">
        <v>1027</v>
      </c>
      <c r="Y534" s="12" t="s">
        <v>1006</v>
      </c>
      <c r="Z534" s="12">
        <v>50</v>
      </c>
      <c r="AA534" s="12">
        <v>255</v>
      </c>
      <c r="AB534" s="12">
        <v>1</v>
      </c>
      <c r="AD534" s="12">
        <v>2</v>
      </c>
      <c r="AI534" s="12">
        <v>4</v>
      </c>
      <c r="AL534" s="12">
        <v>3</v>
      </c>
      <c r="AN534" s="12">
        <v>10</v>
      </c>
      <c r="AO534" s="12">
        <f t="shared" si="186"/>
        <v>0.20499999999999999</v>
      </c>
      <c r="AP534" s="862">
        <f t="shared" si="187"/>
        <v>2.0499999999999998</v>
      </c>
      <c r="AQ534" s="12">
        <f t="shared" si="188"/>
        <v>0.20499999999999999</v>
      </c>
      <c r="AR534" s="12">
        <f t="shared" si="189"/>
        <v>0</v>
      </c>
      <c r="AS534" s="12">
        <f t="shared" si="190"/>
        <v>0.41</v>
      </c>
      <c r="AT534" s="12">
        <f t="shared" si="191"/>
        <v>0</v>
      </c>
      <c r="AU534" s="12">
        <f t="shared" si="192"/>
        <v>0</v>
      </c>
      <c r="AV534" s="12">
        <f t="shared" si="193"/>
        <v>0</v>
      </c>
      <c r="AW534" s="12">
        <f t="shared" si="194"/>
        <v>0</v>
      </c>
      <c r="AX534" s="12">
        <f t="shared" si="195"/>
        <v>0.82</v>
      </c>
      <c r="AY534" s="12">
        <f t="shared" si="196"/>
        <v>0</v>
      </c>
      <c r="AZ534" s="12">
        <f t="shared" si="197"/>
        <v>0</v>
      </c>
      <c r="BA534" s="12">
        <f t="shared" si="198"/>
        <v>0.61499999999999999</v>
      </c>
      <c r="BB534" s="12">
        <f t="shared" si="199"/>
        <v>0</v>
      </c>
      <c r="BC534" s="863">
        <f t="shared" si="200"/>
        <v>2.0499999999999998</v>
      </c>
    </row>
    <row r="535" spans="24:55">
      <c r="X535" s="12" t="s">
        <v>1027</v>
      </c>
      <c r="Y535" s="12" t="s">
        <v>1007</v>
      </c>
      <c r="Z535" s="12">
        <v>50</v>
      </c>
      <c r="AA535" s="12">
        <v>320</v>
      </c>
      <c r="AC535" s="12">
        <v>4</v>
      </c>
      <c r="AG535" s="12">
        <v>2</v>
      </c>
      <c r="AI535" s="12">
        <v>1</v>
      </c>
      <c r="AJ535" s="12">
        <v>1</v>
      </c>
      <c r="AN535" s="12">
        <v>8</v>
      </c>
      <c r="AO535" s="12">
        <f t="shared" si="186"/>
        <v>0.27</v>
      </c>
      <c r="AP535" s="862">
        <f t="shared" si="187"/>
        <v>2.16</v>
      </c>
      <c r="AQ535" s="12">
        <f t="shared" si="188"/>
        <v>0</v>
      </c>
      <c r="AR535" s="12">
        <f t="shared" si="189"/>
        <v>1.08</v>
      </c>
      <c r="AS535" s="12">
        <f t="shared" si="190"/>
        <v>0</v>
      </c>
      <c r="AT535" s="12">
        <f t="shared" si="191"/>
        <v>0</v>
      </c>
      <c r="AU535" s="12">
        <f t="shared" si="192"/>
        <v>0</v>
      </c>
      <c r="AV535" s="12">
        <f t="shared" si="193"/>
        <v>0.54</v>
      </c>
      <c r="AW535" s="12">
        <f t="shared" si="194"/>
        <v>0</v>
      </c>
      <c r="AX535" s="12">
        <f t="shared" si="195"/>
        <v>0.27</v>
      </c>
      <c r="AY535" s="12">
        <f t="shared" si="196"/>
        <v>0.27</v>
      </c>
      <c r="AZ535" s="12">
        <f t="shared" si="197"/>
        <v>0</v>
      </c>
      <c r="BA535" s="12">
        <f t="shared" si="198"/>
        <v>0</v>
      </c>
      <c r="BB535" s="12">
        <f t="shared" si="199"/>
        <v>0</v>
      </c>
      <c r="BC535" s="863">
        <f t="shared" si="200"/>
        <v>2.16</v>
      </c>
    </row>
    <row r="536" spans="24:55">
      <c r="X536" s="12" t="s">
        <v>1027</v>
      </c>
      <c r="Y536" s="12" t="s">
        <v>1009</v>
      </c>
      <c r="Z536" s="12">
        <v>50</v>
      </c>
      <c r="AA536" s="12">
        <v>490</v>
      </c>
      <c r="AC536" s="12">
        <v>1</v>
      </c>
      <c r="AN536" s="12">
        <v>1</v>
      </c>
      <c r="AO536" s="12">
        <f t="shared" si="186"/>
        <v>0.44</v>
      </c>
      <c r="AP536" s="862">
        <f t="shared" si="187"/>
        <v>0.44</v>
      </c>
      <c r="AQ536" s="12">
        <f t="shared" si="188"/>
        <v>0</v>
      </c>
      <c r="AR536" s="12">
        <f t="shared" si="189"/>
        <v>0.44</v>
      </c>
      <c r="AS536" s="12">
        <f t="shared" si="190"/>
        <v>0</v>
      </c>
      <c r="AT536" s="12">
        <f t="shared" si="191"/>
        <v>0</v>
      </c>
      <c r="AU536" s="12">
        <f t="shared" si="192"/>
        <v>0</v>
      </c>
      <c r="AV536" s="12">
        <f t="shared" si="193"/>
        <v>0</v>
      </c>
      <c r="AW536" s="12">
        <f t="shared" si="194"/>
        <v>0</v>
      </c>
      <c r="AX536" s="12">
        <f t="shared" si="195"/>
        <v>0</v>
      </c>
      <c r="AY536" s="12">
        <f t="shared" si="196"/>
        <v>0</v>
      </c>
      <c r="AZ536" s="12">
        <f t="shared" si="197"/>
        <v>0</v>
      </c>
      <c r="BA536" s="12">
        <f t="shared" si="198"/>
        <v>0</v>
      </c>
      <c r="BB536" s="12">
        <f t="shared" si="199"/>
        <v>0</v>
      </c>
      <c r="BC536" s="863">
        <f t="shared" si="200"/>
        <v>0.44</v>
      </c>
    </row>
    <row r="537" spans="24:55">
      <c r="X537" s="12" t="s">
        <v>1027</v>
      </c>
      <c r="Y537" s="12" t="s">
        <v>1010</v>
      </c>
      <c r="Z537" s="12">
        <v>50</v>
      </c>
      <c r="AA537" s="12">
        <v>90</v>
      </c>
      <c r="AB537" s="12">
        <v>1</v>
      </c>
      <c r="AC537" s="12">
        <v>14</v>
      </c>
      <c r="AD537" s="12">
        <v>7</v>
      </c>
      <c r="AE537" s="12">
        <v>2</v>
      </c>
      <c r="AG537" s="12">
        <v>3</v>
      </c>
      <c r="AH537" s="12">
        <v>1</v>
      </c>
      <c r="AN537" s="12">
        <v>28</v>
      </c>
      <c r="AO537" s="12">
        <f t="shared" si="186"/>
        <v>0.04</v>
      </c>
      <c r="AP537" s="862">
        <f t="shared" si="187"/>
        <v>1.1200000000000001</v>
      </c>
      <c r="AQ537" s="12">
        <f t="shared" si="188"/>
        <v>0.04</v>
      </c>
      <c r="AR537" s="12">
        <f t="shared" si="189"/>
        <v>0.56000000000000005</v>
      </c>
      <c r="AS537" s="12">
        <f t="shared" si="190"/>
        <v>0.28000000000000003</v>
      </c>
      <c r="AT537" s="12">
        <f t="shared" si="191"/>
        <v>0.08</v>
      </c>
      <c r="AU537" s="12">
        <f t="shared" si="192"/>
        <v>0</v>
      </c>
      <c r="AV537" s="12">
        <f t="shared" si="193"/>
        <v>0.12</v>
      </c>
      <c r="AW537" s="12">
        <f t="shared" si="194"/>
        <v>0.04</v>
      </c>
      <c r="AX537" s="12">
        <f t="shared" si="195"/>
        <v>0</v>
      </c>
      <c r="AY537" s="12">
        <f t="shared" si="196"/>
        <v>0</v>
      </c>
      <c r="AZ537" s="12">
        <f t="shared" si="197"/>
        <v>0</v>
      </c>
      <c r="BA537" s="12">
        <f t="shared" si="198"/>
        <v>0</v>
      </c>
      <c r="BB537" s="12">
        <f t="shared" si="199"/>
        <v>0</v>
      </c>
      <c r="BC537" s="863">
        <f t="shared" si="200"/>
        <v>1.1200000000000001</v>
      </c>
    </row>
    <row r="538" spans="24:55">
      <c r="X538" s="12" t="s">
        <v>1027</v>
      </c>
      <c r="Y538" s="12" t="s">
        <v>1011</v>
      </c>
      <c r="Z538" s="12">
        <v>50</v>
      </c>
      <c r="AA538" s="12">
        <v>190.5</v>
      </c>
      <c r="AB538" s="12">
        <v>1</v>
      </c>
      <c r="AC538" s="12">
        <v>5</v>
      </c>
      <c r="AL538" s="12">
        <v>1</v>
      </c>
      <c r="AN538" s="12">
        <v>7</v>
      </c>
      <c r="AO538" s="12">
        <f t="shared" si="186"/>
        <v>0.14050000000000001</v>
      </c>
      <c r="AP538" s="862">
        <f t="shared" si="187"/>
        <v>0.98350000000000004</v>
      </c>
      <c r="AQ538" s="12">
        <f t="shared" si="188"/>
        <v>0.14050000000000001</v>
      </c>
      <c r="AR538" s="12">
        <f t="shared" si="189"/>
        <v>0.70250000000000012</v>
      </c>
      <c r="AS538" s="12">
        <f t="shared" si="190"/>
        <v>0</v>
      </c>
      <c r="AT538" s="12">
        <f t="shared" si="191"/>
        <v>0</v>
      </c>
      <c r="AU538" s="12">
        <f t="shared" si="192"/>
        <v>0</v>
      </c>
      <c r="AV538" s="12">
        <f t="shared" si="193"/>
        <v>0</v>
      </c>
      <c r="AW538" s="12">
        <f t="shared" si="194"/>
        <v>0</v>
      </c>
      <c r="AX538" s="12">
        <f t="shared" si="195"/>
        <v>0</v>
      </c>
      <c r="AY538" s="12">
        <f t="shared" si="196"/>
        <v>0</v>
      </c>
      <c r="AZ538" s="12">
        <f t="shared" si="197"/>
        <v>0</v>
      </c>
      <c r="BA538" s="12">
        <f t="shared" si="198"/>
        <v>0.14050000000000001</v>
      </c>
      <c r="BB538" s="12">
        <f t="shared" si="199"/>
        <v>0</v>
      </c>
      <c r="BC538" s="863">
        <f t="shared" si="200"/>
        <v>0.98350000000000026</v>
      </c>
    </row>
    <row r="539" spans="24:55">
      <c r="X539" s="12" t="s">
        <v>1029</v>
      </c>
      <c r="Y539" s="12" t="s">
        <v>1004</v>
      </c>
      <c r="Z539" s="12">
        <v>60</v>
      </c>
      <c r="AA539" s="12">
        <v>123</v>
      </c>
      <c r="AB539" s="12">
        <v>8</v>
      </c>
      <c r="AC539" s="12">
        <v>26</v>
      </c>
      <c r="AD539" s="12">
        <v>3</v>
      </c>
      <c r="AE539" s="12">
        <v>6</v>
      </c>
      <c r="AL539" s="12">
        <v>1</v>
      </c>
      <c r="AN539" s="12">
        <v>44</v>
      </c>
      <c r="AO539" s="12">
        <f t="shared" si="186"/>
        <v>6.3E-2</v>
      </c>
      <c r="AP539" s="862">
        <f t="shared" si="187"/>
        <v>2.7720000000000002</v>
      </c>
      <c r="AQ539" s="12">
        <f t="shared" si="188"/>
        <v>0.504</v>
      </c>
      <c r="AR539" s="12">
        <f t="shared" si="189"/>
        <v>1.6379999999999999</v>
      </c>
      <c r="AS539" s="12">
        <f t="shared" si="190"/>
        <v>0.189</v>
      </c>
      <c r="AT539" s="12">
        <f t="shared" si="191"/>
        <v>0.378</v>
      </c>
      <c r="AU539" s="12">
        <f t="shared" si="192"/>
        <v>0</v>
      </c>
      <c r="AV539" s="12">
        <f t="shared" si="193"/>
        <v>0</v>
      </c>
      <c r="AW539" s="12">
        <f t="shared" si="194"/>
        <v>0</v>
      </c>
      <c r="AX539" s="12">
        <f t="shared" si="195"/>
        <v>0</v>
      </c>
      <c r="AY539" s="12">
        <f t="shared" si="196"/>
        <v>0</v>
      </c>
      <c r="AZ539" s="12">
        <f t="shared" si="197"/>
        <v>0</v>
      </c>
      <c r="BA539" s="12">
        <f t="shared" si="198"/>
        <v>6.3E-2</v>
      </c>
      <c r="BB539" s="12">
        <f t="shared" si="199"/>
        <v>0</v>
      </c>
      <c r="BC539" s="863">
        <f t="shared" si="200"/>
        <v>2.7720000000000002</v>
      </c>
    </row>
    <row r="540" spans="24:55">
      <c r="X540" s="12" t="s">
        <v>1029</v>
      </c>
      <c r="Y540" s="12" t="s">
        <v>1005</v>
      </c>
      <c r="Z540" s="12">
        <v>60</v>
      </c>
      <c r="AA540" s="12">
        <v>190</v>
      </c>
      <c r="AB540" s="12">
        <v>57</v>
      </c>
      <c r="AC540" s="12">
        <v>3</v>
      </c>
      <c r="AD540" s="12">
        <v>7</v>
      </c>
      <c r="AE540" s="12">
        <v>7</v>
      </c>
      <c r="AH540" s="12">
        <v>1</v>
      </c>
      <c r="AI540" s="12">
        <v>2</v>
      </c>
      <c r="AN540" s="12">
        <v>77</v>
      </c>
      <c r="AO540" s="12">
        <f t="shared" si="186"/>
        <v>0.13</v>
      </c>
      <c r="AP540" s="862">
        <f t="shared" si="187"/>
        <v>10.01</v>
      </c>
      <c r="AQ540" s="12">
        <f t="shared" si="188"/>
        <v>7.41</v>
      </c>
      <c r="AR540" s="12">
        <f t="shared" si="189"/>
        <v>0.39</v>
      </c>
      <c r="AS540" s="12">
        <f t="shared" si="190"/>
        <v>0.91</v>
      </c>
      <c r="AT540" s="12">
        <f t="shared" si="191"/>
        <v>0.91</v>
      </c>
      <c r="AU540" s="12">
        <f t="shared" si="192"/>
        <v>0</v>
      </c>
      <c r="AV540" s="12">
        <f t="shared" si="193"/>
        <v>0</v>
      </c>
      <c r="AW540" s="12">
        <f t="shared" si="194"/>
        <v>0.13</v>
      </c>
      <c r="AX540" s="12">
        <f t="shared" si="195"/>
        <v>0.26</v>
      </c>
      <c r="AY540" s="12">
        <f t="shared" si="196"/>
        <v>0</v>
      </c>
      <c r="AZ540" s="12">
        <f t="shared" si="197"/>
        <v>0</v>
      </c>
      <c r="BA540" s="12">
        <f t="shared" si="198"/>
        <v>0</v>
      </c>
      <c r="BB540" s="12">
        <f t="shared" si="199"/>
        <v>0</v>
      </c>
      <c r="BC540" s="863">
        <f t="shared" si="200"/>
        <v>10.01</v>
      </c>
    </row>
    <row r="541" spans="24:55">
      <c r="X541" s="12" t="s">
        <v>1029</v>
      </c>
      <c r="Y541" s="12" t="s">
        <v>1006</v>
      </c>
      <c r="Z541" s="12">
        <v>60</v>
      </c>
      <c r="AA541" s="12">
        <v>255</v>
      </c>
      <c r="AB541" s="12">
        <v>1</v>
      </c>
      <c r="AG541" s="12">
        <v>7</v>
      </c>
      <c r="AI541" s="12">
        <v>7</v>
      </c>
      <c r="AK541" s="12">
        <v>1</v>
      </c>
      <c r="AL541" s="12">
        <v>3</v>
      </c>
      <c r="AN541" s="12">
        <v>19</v>
      </c>
      <c r="AO541" s="12">
        <f t="shared" si="186"/>
        <v>0.19500000000000001</v>
      </c>
      <c r="AP541" s="862">
        <f t="shared" si="187"/>
        <v>3.7050000000000001</v>
      </c>
      <c r="AQ541" s="12">
        <f t="shared" si="188"/>
        <v>0.19500000000000001</v>
      </c>
      <c r="AR541" s="12">
        <f t="shared" si="189"/>
        <v>0</v>
      </c>
      <c r="AS541" s="12">
        <f t="shared" si="190"/>
        <v>0</v>
      </c>
      <c r="AT541" s="12">
        <f t="shared" si="191"/>
        <v>0</v>
      </c>
      <c r="AU541" s="12">
        <f t="shared" si="192"/>
        <v>0</v>
      </c>
      <c r="AV541" s="12">
        <f t="shared" si="193"/>
        <v>1.365</v>
      </c>
      <c r="AW541" s="12">
        <f t="shared" si="194"/>
        <v>0</v>
      </c>
      <c r="AX541" s="12">
        <f t="shared" si="195"/>
        <v>1.365</v>
      </c>
      <c r="AY541" s="12">
        <f t="shared" si="196"/>
        <v>0</v>
      </c>
      <c r="AZ541" s="12">
        <f t="shared" si="197"/>
        <v>0.19500000000000001</v>
      </c>
      <c r="BA541" s="12">
        <f t="shared" si="198"/>
        <v>0.58499999999999996</v>
      </c>
      <c r="BB541" s="12">
        <f t="shared" si="199"/>
        <v>0</v>
      </c>
      <c r="BC541" s="863">
        <f t="shared" si="200"/>
        <v>3.7049999999999996</v>
      </c>
    </row>
    <row r="542" spans="24:55">
      <c r="X542" s="12" t="s">
        <v>1029</v>
      </c>
      <c r="Y542" s="12" t="s">
        <v>1007</v>
      </c>
      <c r="Z542" s="12">
        <v>60</v>
      </c>
      <c r="AA542" s="12">
        <v>320</v>
      </c>
      <c r="AB542" s="12">
        <v>4</v>
      </c>
      <c r="AC542" s="12">
        <v>12</v>
      </c>
      <c r="AD542" s="12">
        <v>9</v>
      </c>
      <c r="AE542" s="12">
        <v>1</v>
      </c>
      <c r="AH542" s="12">
        <v>1</v>
      </c>
      <c r="AK542" s="12">
        <v>1</v>
      </c>
      <c r="AL542" s="12">
        <v>10</v>
      </c>
      <c r="AN542" s="12">
        <v>38</v>
      </c>
      <c r="AO542" s="12">
        <f t="shared" si="186"/>
        <v>0.26</v>
      </c>
      <c r="AP542" s="862">
        <f t="shared" si="187"/>
        <v>9.8800000000000008</v>
      </c>
      <c r="AQ542" s="12">
        <f t="shared" si="188"/>
        <v>1.04</v>
      </c>
      <c r="AR542" s="12">
        <f t="shared" si="189"/>
        <v>3.12</v>
      </c>
      <c r="AS542" s="12">
        <f t="shared" si="190"/>
        <v>2.34</v>
      </c>
      <c r="AT542" s="12">
        <f t="shared" si="191"/>
        <v>0.26</v>
      </c>
      <c r="AU542" s="12">
        <f t="shared" si="192"/>
        <v>0</v>
      </c>
      <c r="AV542" s="12">
        <f t="shared" si="193"/>
        <v>0</v>
      </c>
      <c r="AW542" s="12">
        <f t="shared" si="194"/>
        <v>0.26</v>
      </c>
      <c r="AX542" s="12">
        <f t="shared" si="195"/>
        <v>0</v>
      </c>
      <c r="AY542" s="12">
        <f t="shared" si="196"/>
        <v>0</v>
      </c>
      <c r="AZ542" s="12">
        <f t="shared" si="197"/>
        <v>0.26</v>
      </c>
      <c r="BA542" s="12">
        <f t="shared" si="198"/>
        <v>2.6</v>
      </c>
      <c r="BB542" s="12">
        <f t="shared" si="199"/>
        <v>0</v>
      </c>
      <c r="BC542" s="863">
        <f t="shared" si="200"/>
        <v>9.879999999999999</v>
      </c>
    </row>
    <row r="543" spans="24:55">
      <c r="X543" s="12" t="s">
        <v>1029</v>
      </c>
      <c r="Y543" s="12" t="s">
        <v>1009</v>
      </c>
      <c r="Z543" s="12">
        <v>60</v>
      </c>
      <c r="AA543" s="12">
        <v>490</v>
      </c>
      <c r="AE543" s="12">
        <v>1</v>
      </c>
      <c r="AL543" s="12">
        <v>1</v>
      </c>
      <c r="AN543" s="12">
        <v>2</v>
      </c>
      <c r="AO543" s="12">
        <f t="shared" si="186"/>
        <v>0.43</v>
      </c>
      <c r="AP543" s="862">
        <f t="shared" si="187"/>
        <v>0.86</v>
      </c>
      <c r="AQ543" s="12">
        <f t="shared" si="188"/>
        <v>0</v>
      </c>
      <c r="AR543" s="12">
        <f t="shared" si="189"/>
        <v>0</v>
      </c>
      <c r="AS543" s="12">
        <f t="shared" si="190"/>
        <v>0</v>
      </c>
      <c r="AT543" s="12">
        <f t="shared" si="191"/>
        <v>0.43</v>
      </c>
      <c r="AU543" s="12">
        <f t="shared" si="192"/>
        <v>0</v>
      </c>
      <c r="AV543" s="12">
        <f t="shared" si="193"/>
        <v>0</v>
      </c>
      <c r="AW543" s="12">
        <f t="shared" si="194"/>
        <v>0</v>
      </c>
      <c r="AX543" s="12">
        <f t="shared" si="195"/>
        <v>0</v>
      </c>
      <c r="AY543" s="12">
        <f t="shared" si="196"/>
        <v>0</v>
      </c>
      <c r="AZ543" s="12">
        <f t="shared" si="197"/>
        <v>0</v>
      </c>
      <c r="BA543" s="12">
        <f t="shared" si="198"/>
        <v>0.43</v>
      </c>
      <c r="BB543" s="12">
        <f t="shared" si="199"/>
        <v>0</v>
      </c>
      <c r="BC543" s="863">
        <f t="shared" si="200"/>
        <v>0.86</v>
      </c>
    </row>
    <row r="544" spans="24:55">
      <c r="X544" s="12" t="s">
        <v>1029</v>
      </c>
      <c r="Y544" s="12" t="s">
        <v>1055</v>
      </c>
      <c r="Z544" s="12">
        <v>60</v>
      </c>
      <c r="AA544" s="12">
        <v>65</v>
      </c>
      <c r="AB544" s="12">
        <v>1</v>
      </c>
      <c r="AN544" s="12">
        <v>1</v>
      </c>
      <c r="AO544" s="12">
        <f t="shared" si="186"/>
        <v>5.0000000000000001E-3</v>
      </c>
      <c r="AP544" s="862">
        <f t="shared" si="187"/>
        <v>5.0000000000000001E-3</v>
      </c>
      <c r="AQ544" s="12">
        <f t="shared" si="188"/>
        <v>5.0000000000000001E-3</v>
      </c>
      <c r="AR544" s="12">
        <f t="shared" si="189"/>
        <v>0</v>
      </c>
      <c r="AS544" s="12">
        <f t="shared" si="190"/>
        <v>0</v>
      </c>
      <c r="AT544" s="12">
        <f t="shared" si="191"/>
        <v>0</v>
      </c>
      <c r="AU544" s="12">
        <f t="shared" si="192"/>
        <v>0</v>
      </c>
      <c r="AV544" s="12">
        <f t="shared" si="193"/>
        <v>0</v>
      </c>
      <c r="AW544" s="12">
        <f t="shared" si="194"/>
        <v>0</v>
      </c>
      <c r="AX544" s="12">
        <f t="shared" si="195"/>
        <v>0</v>
      </c>
      <c r="AY544" s="12">
        <f t="shared" si="196"/>
        <v>0</v>
      </c>
      <c r="AZ544" s="12">
        <f t="shared" si="197"/>
        <v>0</v>
      </c>
      <c r="BA544" s="12">
        <f t="shared" si="198"/>
        <v>0</v>
      </c>
      <c r="BB544" s="12">
        <f t="shared" si="199"/>
        <v>0</v>
      </c>
      <c r="BC544" s="863">
        <f t="shared" si="200"/>
        <v>5.0000000000000001E-3</v>
      </c>
    </row>
    <row r="545" spans="24:55">
      <c r="X545" s="12" t="s">
        <v>1029</v>
      </c>
      <c r="Y545" s="12" t="s">
        <v>1010</v>
      </c>
      <c r="Z545" s="12">
        <v>60</v>
      </c>
      <c r="AA545" s="12">
        <v>90</v>
      </c>
      <c r="AC545" s="12">
        <v>30</v>
      </c>
      <c r="AD545" s="12">
        <v>8</v>
      </c>
      <c r="AE545" s="12">
        <v>6</v>
      </c>
      <c r="AG545" s="12">
        <v>4</v>
      </c>
      <c r="AH545" s="12">
        <v>14</v>
      </c>
      <c r="AN545" s="12">
        <v>62</v>
      </c>
      <c r="AO545" s="12">
        <f t="shared" si="186"/>
        <v>0.03</v>
      </c>
      <c r="AP545" s="862">
        <f t="shared" si="187"/>
        <v>1.8599999999999999</v>
      </c>
      <c r="AQ545" s="12">
        <f t="shared" si="188"/>
        <v>0</v>
      </c>
      <c r="AR545" s="12">
        <f t="shared" si="189"/>
        <v>0.89999999999999991</v>
      </c>
      <c r="AS545" s="12">
        <f t="shared" si="190"/>
        <v>0.24</v>
      </c>
      <c r="AT545" s="12">
        <f t="shared" si="191"/>
        <v>0.18</v>
      </c>
      <c r="AU545" s="12">
        <f t="shared" si="192"/>
        <v>0</v>
      </c>
      <c r="AV545" s="12">
        <f t="shared" si="193"/>
        <v>0.12</v>
      </c>
      <c r="AW545" s="12">
        <f t="shared" si="194"/>
        <v>0.42</v>
      </c>
      <c r="AX545" s="12">
        <f t="shared" si="195"/>
        <v>0</v>
      </c>
      <c r="AY545" s="12">
        <f t="shared" si="196"/>
        <v>0</v>
      </c>
      <c r="AZ545" s="12">
        <f t="shared" si="197"/>
        <v>0</v>
      </c>
      <c r="BA545" s="12">
        <f t="shared" si="198"/>
        <v>0</v>
      </c>
      <c r="BB545" s="12">
        <f t="shared" si="199"/>
        <v>0</v>
      </c>
      <c r="BC545" s="863">
        <f t="shared" si="200"/>
        <v>1.8599999999999999</v>
      </c>
    </row>
    <row r="546" spans="24:55">
      <c r="X546" s="12" t="s">
        <v>1029</v>
      </c>
      <c r="Y546" s="12" t="s">
        <v>1011</v>
      </c>
      <c r="Z546" s="12">
        <v>60</v>
      </c>
      <c r="AA546" s="12">
        <v>190.5</v>
      </c>
      <c r="AB546" s="12">
        <v>15</v>
      </c>
      <c r="AC546" s="12">
        <v>2</v>
      </c>
      <c r="AD546" s="12">
        <v>1</v>
      </c>
      <c r="AN546" s="12">
        <v>18</v>
      </c>
      <c r="AO546" s="12">
        <f t="shared" si="186"/>
        <v>0.1305</v>
      </c>
      <c r="AP546" s="862">
        <f t="shared" si="187"/>
        <v>2.3490000000000002</v>
      </c>
      <c r="AQ546" s="12">
        <f t="shared" si="188"/>
        <v>1.9575</v>
      </c>
      <c r="AR546" s="12">
        <f t="shared" si="189"/>
        <v>0.26100000000000001</v>
      </c>
      <c r="AS546" s="12">
        <f t="shared" si="190"/>
        <v>0.1305</v>
      </c>
      <c r="AT546" s="12">
        <f t="shared" si="191"/>
        <v>0</v>
      </c>
      <c r="AU546" s="12">
        <f t="shared" si="192"/>
        <v>0</v>
      </c>
      <c r="AV546" s="12">
        <f t="shared" si="193"/>
        <v>0</v>
      </c>
      <c r="AW546" s="12">
        <f t="shared" si="194"/>
        <v>0</v>
      </c>
      <c r="AX546" s="12">
        <f t="shared" si="195"/>
        <v>0</v>
      </c>
      <c r="AY546" s="12">
        <f t="shared" si="196"/>
        <v>0</v>
      </c>
      <c r="AZ546" s="12">
        <f t="shared" si="197"/>
        <v>0</v>
      </c>
      <c r="BA546" s="12">
        <f t="shared" si="198"/>
        <v>0</v>
      </c>
      <c r="BB546" s="12">
        <f t="shared" si="199"/>
        <v>0</v>
      </c>
      <c r="BC546" s="863">
        <f t="shared" si="200"/>
        <v>2.3490000000000002</v>
      </c>
    </row>
    <row r="547" spans="24:55">
      <c r="X547" s="12" t="s">
        <v>1030</v>
      </c>
      <c r="Y547" s="12" t="s">
        <v>1004</v>
      </c>
      <c r="Z547" s="12">
        <v>70</v>
      </c>
      <c r="AA547" s="12">
        <v>123</v>
      </c>
      <c r="AH547" s="12">
        <v>2</v>
      </c>
      <c r="AN547" s="12">
        <v>2</v>
      </c>
      <c r="AO547" s="12">
        <f t="shared" si="186"/>
        <v>5.2999999999999999E-2</v>
      </c>
      <c r="AP547" s="862">
        <f t="shared" si="187"/>
        <v>0.106</v>
      </c>
      <c r="AQ547" s="12">
        <f t="shared" si="188"/>
        <v>0</v>
      </c>
      <c r="AR547" s="12">
        <f t="shared" si="189"/>
        <v>0</v>
      </c>
      <c r="AS547" s="12">
        <f t="shared" si="190"/>
        <v>0</v>
      </c>
      <c r="AT547" s="12">
        <f t="shared" si="191"/>
        <v>0</v>
      </c>
      <c r="AU547" s="12">
        <f t="shared" si="192"/>
        <v>0</v>
      </c>
      <c r="AV547" s="12">
        <f t="shared" si="193"/>
        <v>0</v>
      </c>
      <c r="AW547" s="12">
        <f t="shared" si="194"/>
        <v>0.106</v>
      </c>
      <c r="AX547" s="12">
        <f t="shared" si="195"/>
        <v>0</v>
      </c>
      <c r="AY547" s="12">
        <f t="shared" si="196"/>
        <v>0</v>
      </c>
      <c r="AZ547" s="12">
        <f t="shared" si="197"/>
        <v>0</v>
      </c>
      <c r="BA547" s="12">
        <f t="shared" si="198"/>
        <v>0</v>
      </c>
      <c r="BB547" s="12">
        <f t="shared" si="199"/>
        <v>0</v>
      </c>
      <c r="BC547" s="863">
        <f t="shared" si="200"/>
        <v>0.106</v>
      </c>
    </row>
    <row r="548" spans="24:55">
      <c r="X548" s="12" t="s">
        <v>1030</v>
      </c>
      <c r="Y548" s="12" t="s">
        <v>1005</v>
      </c>
      <c r="Z548" s="12">
        <v>70</v>
      </c>
      <c r="AA548" s="12">
        <v>190</v>
      </c>
      <c r="AB548" s="12">
        <v>5</v>
      </c>
      <c r="AD548" s="12">
        <v>1</v>
      </c>
      <c r="AN548" s="12">
        <v>6</v>
      </c>
      <c r="AO548" s="12">
        <f t="shared" si="186"/>
        <v>0.12</v>
      </c>
      <c r="AP548" s="862">
        <f t="shared" si="187"/>
        <v>0.72</v>
      </c>
      <c r="AQ548" s="12">
        <f t="shared" si="188"/>
        <v>0.6</v>
      </c>
      <c r="AR548" s="12">
        <f t="shared" si="189"/>
        <v>0</v>
      </c>
      <c r="AS548" s="12">
        <f t="shared" si="190"/>
        <v>0.12</v>
      </c>
      <c r="AT548" s="12">
        <f t="shared" si="191"/>
        <v>0</v>
      </c>
      <c r="AU548" s="12">
        <f t="shared" si="192"/>
        <v>0</v>
      </c>
      <c r="AV548" s="12">
        <f t="shared" si="193"/>
        <v>0</v>
      </c>
      <c r="AW548" s="12">
        <f t="shared" si="194"/>
        <v>0</v>
      </c>
      <c r="AX548" s="12">
        <f t="shared" si="195"/>
        <v>0</v>
      </c>
      <c r="AY548" s="12">
        <f t="shared" si="196"/>
        <v>0</v>
      </c>
      <c r="AZ548" s="12">
        <f t="shared" si="197"/>
        <v>0</v>
      </c>
      <c r="BA548" s="12">
        <f t="shared" si="198"/>
        <v>0</v>
      </c>
      <c r="BB548" s="12">
        <f t="shared" si="199"/>
        <v>0</v>
      </c>
      <c r="BC548" s="863">
        <f t="shared" si="200"/>
        <v>0.72</v>
      </c>
    </row>
    <row r="549" spans="24:55">
      <c r="X549" s="12" t="s">
        <v>1030</v>
      </c>
      <c r="Y549" s="12" t="s">
        <v>1006</v>
      </c>
      <c r="Z549" s="12">
        <v>70</v>
      </c>
      <c r="AA549" s="12">
        <v>255</v>
      </c>
      <c r="AG549" s="12">
        <v>1</v>
      </c>
      <c r="AN549" s="12">
        <v>1</v>
      </c>
      <c r="AO549" s="12">
        <f t="shared" si="186"/>
        <v>0.185</v>
      </c>
      <c r="AP549" s="862">
        <f t="shared" si="187"/>
        <v>0.185</v>
      </c>
      <c r="AQ549" s="12">
        <f t="shared" si="188"/>
        <v>0</v>
      </c>
      <c r="AR549" s="12">
        <f t="shared" si="189"/>
        <v>0</v>
      </c>
      <c r="AS549" s="12">
        <f t="shared" si="190"/>
        <v>0</v>
      </c>
      <c r="AT549" s="12">
        <f t="shared" si="191"/>
        <v>0</v>
      </c>
      <c r="AU549" s="12">
        <f t="shared" si="192"/>
        <v>0</v>
      </c>
      <c r="AV549" s="12">
        <f t="shared" si="193"/>
        <v>0.185</v>
      </c>
      <c r="AW549" s="12">
        <f t="shared" si="194"/>
        <v>0</v>
      </c>
      <c r="AX549" s="12">
        <f t="shared" si="195"/>
        <v>0</v>
      </c>
      <c r="AY549" s="12">
        <f t="shared" si="196"/>
        <v>0</v>
      </c>
      <c r="AZ549" s="12">
        <f t="shared" si="197"/>
        <v>0</v>
      </c>
      <c r="BA549" s="12">
        <f t="shared" si="198"/>
        <v>0</v>
      </c>
      <c r="BB549" s="12">
        <f t="shared" si="199"/>
        <v>0</v>
      </c>
      <c r="BC549" s="863">
        <f t="shared" si="200"/>
        <v>0.185</v>
      </c>
    </row>
    <row r="550" spans="24:55">
      <c r="X550" s="12" t="s">
        <v>1030</v>
      </c>
      <c r="Y550" s="12" t="s">
        <v>1007</v>
      </c>
      <c r="Z550" s="12">
        <v>70</v>
      </c>
      <c r="AA550" s="12">
        <v>320</v>
      </c>
      <c r="AB550" s="12">
        <v>2</v>
      </c>
      <c r="AD550" s="12">
        <v>1</v>
      </c>
      <c r="AG550" s="12">
        <v>1</v>
      </c>
      <c r="AL550" s="12">
        <v>10</v>
      </c>
      <c r="AN550" s="12">
        <v>14</v>
      </c>
      <c r="AO550" s="12">
        <f t="shared" si="186"/>
        <v>0.25</v>
      </c>
      <c r="AP550" s="862">
        <f t="shared" si="187"/>
        <v>3.5</v>
      </c>
      <c r="AQ550" s="12">
        <f t="shared" si="188"/>
        <v>0.5</v>
      </c>
      <c r="AR550" s="12">
        <f t="shared" si="189"/>
        <v>0</v>
      </c>
      <c r="AS550" s="12">
        <f t="shared" si="190"/>
        <v>0.25</v>
      </c>
      <c r="AT550" s="12">
        <f t="shared" si="191"/>
        <v>0</v>
      </c>
      <c r="AU550" s="12">
        <f t="shared" si="192"/>
        <v>0</v>
      </c>
      <c r="AV550" s="12">
        <f t="shared" si="193"/>
        <v>0.25</v>
      </c>
      <c r="AW550" s="12">
        <f t="shared" si="194"/>
        <v>0</v>
      </c>
      <c r="AX550" s="12">
        <f t="shared" si="195"/>
        <v>0</v>
      </c>
      <c r="AY550" s="12">
        <f t="shared" si="196"/>
        <v>0</v>
      </c>
      <c r="AZ550" s="12">
        <f t="shared" si="197"/>
        <v>0</v>
      </c>
      <c r="BA550" s="12">
        <f t="shared" si="198"/>
        <v>2.5</v>
      </c>
      <c r="BB550" s="12">
        <f t="shared" si="199"/>
        <v>0</v>
      </c>
      <c r="BC550" s="863">
        <f t="shared" si="200"/>
        <v>3.5</v>
      </c>
    </row>
    <row r="551" spans="24:55">
      <c r="X551" s="12" t="s">
        <v>1030</v>
      </c>
      <c r="Y551" s="12" t="s">
        <v>1010</v>
      </c>
      <c r="Z551" s="12">
        <v>70</v>
      </c>
      <c r="AA551" s="12">
        <v>90</v>
      </c>
      <c r="AC551" s="12">
        <v>1</v>
      </c>
      <c r="AD551" s="12">
        <v>1</v>
      </c>
      <c r="AN551" s="12">
        <v>2</v>
      </c>
      <c r="AO551" s="12">
        <f t="shared" si="186"/>
        <v>0.02</v>
      </c>
      <c r="AP551" s="862">
        <f t="shared" si="187"/>
        <v>0.04</v>
      </c>
      <c r="AQ551" s="12">
        <f t="shared" si="188"/>
        <v>0</v>
      </c>
      <c r="AR551" s="12">
        <f t="shared" si="189"/>
        <v>0.02</v>
      </c>
      <c r="AS551" s="12">
        <f t="shared" si="190"/>
        <v>0.02</v>
      </c>
      <c r="AT551" s="12">
        <f t="shared" si="191"/>
        <v>0</v>
      </c>
      <c r="AU551" s="12">
        <f t="shared" si="192"/>
        <v>0</v>
      </c>
      <c r="AV551" s="12">
        <f t="shared" si="193"/>
        <v>0</v>
      </c>
      <c r="AW551" s="12">
        <f t="shared" si="194"/>
        <v>0</v>
      </c>
      <c r="AX551" s="12">
        <f t="shared" si="195"/>
        <v>0</v>
      </c>
      <c r="AY551" s="12">
        <f t="shared" si="196"/>
        <v>0</v>
      </c>
      <c r="AZ551" s="12">
        <f t="shared" si="197"/>
        <v>0</v>
      </c>
      <c r="BA551" s="12">
        <f t="shared" si="198"/>
        <v>0</v>
      </c>
      <c r="BB551" s="12">
        <f t="shared" si="199"/>
        <v>0</v>
      </c>
      <c r="BC551" s="863">
        <f t="shared" si="200"/>
        <v>0.04</v>
      </c>
    </row>
    <row r="552" spans="24:55">
      <c r="X552" s="12" t="s">
        <v>1031</v>
      </c>
      <c r="Y552" s="12" t="s">
        <v>1004</v>
      </c>
      <c r="Z552" s="12">
        <v>80</v>
      </c>
      <c r="AA552" s="12">
        <v>123</v>
      </c>
      <c r="AB552" s="12">
        <v>3</v>
      </c>
      <c r="AD552" s="12">
        <v>2</v>
      </c>
      <c r="AN552" s="12">
        <v>5</v>
      </c>
      <c r="AO552" s="12">
        <f t="shared" si="186"/>
        <v>4.2999999999999997E-2</v>
      </c>
      <c r="AP552" s="862">
        <f t="shared" si="187"/>
        <v>0.21499999999999997</v>
      </c>
      <c r="AQ552" s="12">
        <f t="shared" si="188"/>
        <v>0.129</v>
      </c>
      <c r="AR552" s="12">
        <f t="shared" si="189"/>
        <v>0</v>
      </c>
      <c r="AS552" s="12">
        <f t="shared" si="190"/>
        <v>8.5999999999999993E-2</v>
      </c>
      <c r="AT552" s="12">
        <f t="shared" si="191"/>
        <v>0</v>
      </c>
      <c r="AU552" s="12">
        <f t="shared" si="192"/>
        <v>0</v>
      </c>
      <c r="AV552" s="12">
        <f t="shared" si="193"/>
        <v>0</v>
      </c>
      <c r="AW552" s="12">
        <f t="shared" si="194"/>
        <v>0</v>
      </c>
      <c r="AX552" s="12">
        <f t="shared" si="195"/>
        <v>0</v>
      </c>
      <c r="AY552" s="12">
        <f t="shared" si="196"/>
        <v>0</v>
      </c>
      <c r="AZ552" s="12">
        <f t="shared" si="197"/>
        <v>0</v>
      </c>
      <c r="BA552" s="12">
        <f t="shared" si="198"/>
        <v>0</v>
      </c>
      <c r="BB552" s="12">
        <f t="shared" si="199"/>
        <v>0</v>
      </c>
      <c r="BC552" s="863">
        <f t="shared" si="200"/>
        <v>0.215</v>
      </c>
    </row>
    <row r="553" spans="24:55">
      <c r="X553" s="12" t="s">
        <v>1031</v>
      </c>
      <c r="Y553" s="12" t="s">
        <v>1005</v>
      </c>
      <c r="Z553" s="12">
        <v>80</v>
      </c>
      <c r="AA553" s="12">
        <v>190</v>
      </c>
      <c r="AB553" s="12">
        <v>10</v>
      </c>
      <c r="AC553" s="12">
        <v>5</v>
      </c>
      <c r="AD553" s="12">
        <v>2</v>
      </c>
      <c r="AN553" s="12">
        <v>17</v>
      </c>
      <c r="AO553" s="12">
        <f t="shared" si="186"/>
        <v>0.11</v>
      </c>
      <c r="AP553" s="862">
        <f t="shared" si="187"/>
        <v>1.87</v>
      </c>
      <c r="AQ553" s="12">
        <f t="shared" si="188"/>
        <v>1.1000000000000001</v>
      </c>
      <c r="AR553" s="12">
        <f t="shared" si="189"/>
        <v>0.55000000000000004</v>
      </c>
      <c r="AS553" s="12">
        <f t="shared" si="190"/>
        <v>0.22</v>
      </c>
      <c r="AT553" s="12">
        <f t="shared" si="191"/>
        <v>0</v>
      </c>
      <c r="AU553" s="12">
        <f t="shared" si="192"/>
        <v>0</v>
      </c>
      <c r="AV553" s="12">
        <f t="shared" si="193"/>
        <v>0</v>
      </c>
      <c r="AW553" s="12">
        <f t="shared" si="194"/>
        <v>0</v>
      </c>
      <c r="AX553" s="12">
        <f t="shared" si="195"/>
        <v>0</v>
      </c>
      <c r="AY553" s="12">
        <f t="shared" si="196"/>
        <v>0</v>
      </c>
      <c r="AZ553" s="12">
        <f t="shared" si="197"/>
        <v>0</v>
      </c>
      <c r="BA553" s="12">
        <f t="shared" si="198"/>
        <v>0</v>
      </c>
      <c r="BB553" s="12">
        <f t="shared" si="199"/>
        <v>0</v>
      </c>
      <c r="BC553" s="863">
        <f t="shared" si="200"/>
        <v>1.87</v>
      </c>
    </row>
    <row r="554" spans="24:55">
      <c r="X554" s="12" t="s">
        <v>1031</v>
      </c>
      <c r="Y554" s="12" t="s">
        <v>1006</v>
      </c>
      <c r="Z554" s="12">
        <v>80</v>
      </c>
      <c r="AA554" s="12">
        <v>255</v>
      </c>
      <c r="AI554" s="12">
        <v>1</v>
      </c>
      <c r="AN554" s="12">
        <v>1</v>
      </c>
      <c r="AO554" s="12">
        <f t="shared" si="186"/>
        <v>0.17499999999999999</v>
      </c>
      <c r="AP554" s="862">
        <f t="shared" si="187"/>
        <v>0.17499999999999999</v>
      </c>
      <c r="AQ554" s="12">
        <f t="shared" si="188"/>
        <v>0</v>
      </c>
      <c r="AR554" s="12">
        <f t="shared" si="189"/>
        <v>0</v>
      </c>
      <c r="AS554" s="12">
        <f t="shared" si="190"/>
        <v>0</v>
      </c>
      <c r="AT554" s="12">
        <f t="shared" si="191"/>
        <v>0</v>
      </c>
      <c r="AU554" s="12">
        <f t="shared" si="192"/>
        <v>0</v>
      </c>
      <c r="AV554" s="12">
        <f t="shared" si="193"/>
        <v>0</v>
      </c>
      <c r="AW554" s="12">
        <f t="shared" si="194"/>
        <v>0</v>
      </c>
      <c r="AX554" s="12">
        <f t="shared" si="195"/>
        <v>0.17499999999999999</v>
      </c>
      <c r="AY554" s="12">
        <f t="shared" si="196"/>
        <v>0</v>
      </c>
      <c r="AZ554" s="12">
        <f t="shared" si="197"/>
        <v>0</v>
      </c>
      <c r="BA554" s="12">
        <f t="shared" si="198"/>
        <v>0</v>
      </c>
      <c r="BB554" s="12">
        <f t="shared" si="199"/>
        <v>0</v>
      </c>
      <c r="BC554" s="863">
        <f t="shared" si="200"/>
        <v>0.17499999999999999</v>
      </c>
    </row>
    <row r="555" spans="24:55">
      <c r="X555" s="12" t="s">
        <v>1031</v>
      </c>
      <c r="Y555" s="12" t="s">
        <v>1007</v>
      </c>
      <c r="Z555" s="12">
        <v>80</v>
      </c>
      <c r="AA555" s="12">
        <v>320</v>
      </c>
      <c r="AB555" s="12">
        <v>2</v>
      </c>
      <c r="AC555" s="12">
        <v>3</v>
      </c>
      <c r="AD555" s="12">
        <v>14</v>
      </c>
      <c r="AL555" s="12">
        <v>2</v>
      </c>
      <c r="AN555" s="12">
        <v>21</v>
      </c>
      <c r="AO555" s="12">
        <f t="shared" ref="AO555:AO562" si="201">(AA555-Z555)/1000</f>
        <v>0.24</v>
      </c>
      <c r="AP555" s="862">
        <f t="shared" ref="AP555:AP562" si="202">AN555*AO555</f>
        <v>5.04</v>
      </c>
      <c r="AQ555" s="12">
        <f t="shared" ref="AQ555:AQ562" si="203">$AO555*AB555</f>
        <v>0.48</v>
      </c>
      <c r="AR555" s="12">
        <f t="shared" ref="AR555:AR562" si="204">$AO555*AC555</f>
        <v>0.72</v>
      </c>
      <c r="AS555" s="12">
        <f t="shared" ref="AS555:AS562" si="205">$AO555*AD555</f>
        <v>3.36</v>
      </c>
      <c r="AT555" s="12">
        <f t="shared" ref="AT555:AT562" si="206">$AO555*AE555</f>
        <v>0</v>
      </c>
      <c r="AU555" s="12">
        <f t="shared" ref="AU555:AU562" si="207">$AO555*AF555</f>
        <v>0</v>
      </c>
      <c r="AV555" s="12">
        <f t="shared" ref="AV555:AV562" si="208">$AO555*AG555</f>
        <v>0</v>
      </c>
      <c r="AW555" s="12">
        <f t="shared" ref="AW555:AW562" si="209">$AO555*AH555</f>
        <v>0</v>
      </c>
      <c r="AX555" s="12">
        <f t="shared" ref="AX555:AX562" si="210">$AO555*AI555</f>
        <v>0</v>
      </c>
      <c r="AY555" s="12">
        <f t="shared" ref="AY555:AY562" si="211">$AO555*AJ555</f>
        <v>0</v>
      </c>
      <c r="AZ555" s="12">
        <f t="shared" ref="AZ555:AZ562" si="212">$AO555*AK555</f>
        <v>0</v>
      </c>
      <c r="BA555" s="12">
        <f t="shared" ref="BA555:BA562" si="213">$AO555*AL555</f>
        <v>0.48</v>
      </c>
      <c r="BB555" s="12">
        <f t="shared" ref="BB555:BB562" si="214">$AO555*AM555</f>
        <v>0</v>
      </c>
      <c r="BC555" s="863">
        <f t="shared" ref="BC555:BC562" si="215">SUM(AQ555:BB555)</f>
        <v>5.0399999999999991</v>
      </c>
    </row>
    <row r="556" spans="24:55">
      <c r="X556" s="12" t="s">
        <v>1031</v>
      </c>
      <c r="Y556" s="12" t="s">
        <v>1009</v>
      </c>
      <c r="Z556" s="12">
        <v>80</v>
      </c>
      <c r="AA556" s="12">
        <v>490</v>
      </c>
      <c r="AL556" s="12">
        <v>1</v>
      </c>
      <c r="AN556" s="12">
        <v>1</v>
      </c>
      <c r="AO556" s="12">
        <f t="shared" si="201"/>
        <v>0.41</v>
      </c>
      <c r="AP556" s="862">
        <f t="shared" si="202"/>
        <v>0.41</v>
      </c>
      <c r="AQ556" s="12">
        <f t="shared" si="203"/>
        <v>0</v>
      </c>
      <c r="AR556" s="12">
        <f t="shared" si="204"/>
        <v>0</v>
      </c>
      <c r="AS556" s="12">
        <f t="shared" si="205"/>
        <v>0</v>
      </c>
      <c r="AT556" s="12">
        <f t="shared" si="206"/>
        <v>0</v>
      </c>
      <c r="AU556" s="12">
        <f t="shared" si="207"/>
        <v>0</v>
      </c>
      <c r="AV556" s="12">
        <f t="shared" si="208"/>
        <v>0</v>
      </c>
      <c r="AW556" s="12">
        <f t="shared" si="209"/>
        <v>0</v>
      </c>
      <c r="AX556" s="12">
        <f t="shared" si="210"/>
        <v>0</v>
      </c>
      <c r="AY556" s="12">
        <f t="shared" si="211"/>
        <v>0</v>
      </c>
      <c r="AZ556" s="12">
        <f t="shared" si="212"/>
        <v>0</v>
      </c>
      <c r="BA556" s="12">
        <f t="shared" si="213"/>
        <v>0.41</v>
      </c>
      <c r="BB556" s="12">
        <f t="shared" si="214"/>
        <v>0</v>
      </c>
      <c r="BC556" s="863">
        <f t="shared" si="215"/>
        <v>0.41</v>
      </c>
    </row>
    <row r="557" spans="24:55">
      <c r="X557" s="12" t="s">
        <v>1031</v>
      </c>
      <c r="Y557" s="12" t="s">
        <v>1010</v>
      </c>
      <c r="Z557" s="12">
        <v>80</v>
      </c>
      <c r="AA557" s="12">
        <v>90</v>
      </c>
      <c r="AC557" s="12">
        <v>4</v>
      </c>
      <c r="AN557" s="12">
        <v>4</v>
      </c>
      <c r="AO557" s="12">
        <f t="shared" si="201"/>
        <v>0.01</v>
      </c>
      <c r="AP557" s="862">
        <f t="shared" si="202"/>
        <v>0.04</v>
      </c>
      <c r="AQ557" s="12">
        <f t="shared" si="203"/>
        <v>0</v>
      </c>
      <c r="AR557" s="12">
        <f t="shared" si="204"/>
        <v>0.04</v>
      </c>
      <c r="AS557" s="12">
        <f t="shared" si="205"/>
        <v>0</v>
      </c>
      <c r="AT557" s="12">
        <f t="shared" si="206"/>
        <v>0</v>
      </c>
      <c r="AU557" s="12">
        <f t="shared" si="207"/>
        <v>0</v>
      </c>
      <c r="AV557" s="12">
        <f t="shared" si="208"/>
        <v>0</v>
      </c>
      <c r="AW557" s="12">
        <f t="shared" si="209"/>
        <v>0</v>
      </c>
      <c r="AX557" s="12">
        <f t="shared" si="210"/>
        <v>0</v>
      </c>
      <c r="AY557" s="12">
        <f t="shared" si="211"/>
        <v>0</v>
      </c>
      <c r="AZ557" s="12">
        <f t="shared" si="212"/>
        <v>0</v>
      </c>
      <c r="BA557" s="12">
        <f t="shared" si="213"/>
        <v>0</v>
      </c>
      <c r="BB557" s="12">
        <f t="shared" si="214"/>
        <v>0</v>
      </c>
      <c r="BC557" s="863">
        <f t="shared" si="215"/>
        <v>0.04</v>
      </c>
    </row>
    <row r="558" spans="24:55">
      <c r="X558" s="12" t="s">
        <v>1028</v>
      </c>
      <c r="Y558" s="12" t="s">
        <v>1004</v>
      </c>
      <c r="Z558" s="12">
        <v>90</v>
      </c>
      <c r="AA558" s="12">
        <v>123</v>
      </c>
      <c r="AB558" s="12">
        <v>2</v>
      </c>
      <c r="AH558" s="12">
        <v>1</v>
      </c>
      <c r="AN558" s="12">
        <v>3</v>
      </c>
      <c r="AO558" s="12">
        <f t="shared" si="201"/>
        <v>3.3000000000000002E-2</v>
      </c>
      <c r="AP558" s="862">
        <f t="shared" si="202"/>
        <v>9.9000000000000005E-2</v>
      </c>
      <c r="AQ558" s="12">
        <f t="shared" si="203"/>
        <v>6.6000000000000003E-2</v>
      </c>
      <c r="AR558" s="12">
        <f t="shared" si="204"/>
        <v>0</v>
      </c>
      <c r="AS558" s="12">
        <f t="shared" si="205"/>
        <v>0</v>
      </c>
      <c r="AT558" s="12">
        <f t="shared" si="206"/>
        <v>0</v>
      </c>
      <c r="AU558" s="12">
        <f t="shared" si="207"/>
        <v>0</v>
      </c>
      <c r="AV558" s="12">
        <f t="shared" si="208"/>
        <v>0</v>
      </c>
      <c r="AW558" s="12">
        <f t="shared" si="209"/>
        <v>3.3000000000000002E-2</v>
      </c>
      <c r="AX558" s="12">
        <f t="shared" si="210"/>
        <v>0</v>
      </c>
      <c r="AY558" s="12">
        <f t="shared" si="211"/>
        <v>0</v>
      </c>
      <c r="AZ558" s="12">
        <f t="shared" si="212"/>
        <v>0</v>
      </c>
      <c r="BA558" s="12">
        <f t="shared" si="213"/>
        <v>0</v>
      </c>
      <c r="BB558" s="12">
        <f t="shared" si="214"/>
        <v>0</v>
      </c>
      <c r="BC558" s="863">
        <f t="shared" si="215"/>
        <v>9.9000000000000005E-2</v>
      </c>
    </row>
    <row r="559" spans="24:55">
      <c r="X559" s="12" t="s">
        <v>1028</v>
      </c>
      <c r="Y559" s="12" t="s">
        <v>1005</v>
      </c>
      <c r="Z559" s="12">
        <v>90</v>
      </c>
      <c r="AA559" s="12">
        <v>190</v>
      </c>
      <c r="AB559" s="12">
        <v>3</v>
      </c>
      <c r="AC559" s="12">
        <v>1</v>
      </c>
      <c r="AD559" s="12">
        <v>2</v>
      </c>
      <c r="AN559" s="12">
        <v>6</v>
      </c>
      <c r="AO559" s="12">
        <f t="shared" si="201"/>
        <v>0.1</v>
      </c>
      <c r="AP559" s="862">
        <f t="shared" si="202"/>
        <v>0.60000000000000009</v>
      </c>
      <c r="AQ559" s="12">
        <f t="shared" si="203"/>
        <v>0.30000000000000004</v>
      </c>
      <c r="AR559" s="12">
        <f t="shared" si="204"/>
        <v>0.1</v>
      </c>
      <c r="AS559" s="12">
        <f t="shared" si="205"/>
        <v>0.2</v>
      </c>
      <c r="AT559" s="12">
        <f t="shared" si="206"/>
        <v>0</v>
      </c>
      <c r="AU559" s="12">
        <f t="shared" si="207"/>
        <v>0</v>
      </c>
      <c r="AV559" s="12">
        <f t="shared" si="208"/>
        <v>0</v>
      </c>
      <c r="AW559" s="12">
        <f t="shared" si="209"/>
        <v>0</v>
      </c>
      <c r="AX559" s="12">
        <f t="shared" si="210"/>
        <v>0</v>
      </c>
      <c r="AY559" s="12">
        <f t="shared" si="211"/>
        <v>0</v>
      </c>
      <c r="AZ559" s="12">
        <f t="shared" si="212"/>
        <v>0</v>
      </c>
      <c r="BA559" s="12">
        <f t="shared" si="213"/>
        <v>0</v>
      </c>
      <c r="BB559" s="12">
        <f t="shared" si="214"/>
        <v>0</v>
      </c>
      <c r="BC559" s="863">
        <f t="shared" si="215"/>
        <v>0.60000000000000009</v>
      </c>
    </row>
    <row r="560" spans="24:55">
      <c r="X560" s="12" t="s">
        <v>1028</v>
      </c>
      <c r="Y560" s="12" t="s">
        <v>1006</v>
      </c>
      <c r="Z560" s="12">
        <v>90</v>
      </c>
      <c r="AA560" s="12">
        <v>255</v>
      </c>
      <c r="AB560" s="12">
        <v>1</v>
      </c>
      <c r="AL560" s="12">
        <v>1</v>
      </c>
      <c r="AN560" s="12">
        <v>2</v>
      </c>
      <c r="AO560" s="12">
        <f t="shared" si="201"/>
        <v>0.16500000000000001</v>
      </c>
      <c r="AP560" s="862">
        <f t="shared" si="202"/>
        <v>0.33</v>
      </c>
      <c r="AQ560" s="12">
        <f t="shared" si="203"/>
        <v>0.16500000000000001</v>
      </c>
      <c r="AR560" s="12">
        <f t="shared" si="204"/>
        <v>0</v>
      </c>
      <c r="AS560" s="12">
        <f t="shared" si="205"/>
        <v>0</v>
      </c>
      <c r="AT560" s="12">
        <f t="shared" si="206"/>
        <v>0</v>
      </c>
      <c r="AU560" s="12">
        <f t="shared" si="207"/>
        <v>0</v>
      </c>
      <c r="AV560" s="12">
        <f t="shared" si="208"/>
        <v>0</v>
      </c>
      <c r="AW560" s="12">
        <f t="shared" si="209"/>
        <v>0</v>
      </c>
      <c r="AX560" s="12">
        <f t="shared" si="210"/>
        <v>0</v>
      </c>
      <c r="AY560" s="12">
        <f t="shared" si="211"/>
        <v>0</v>
      </c>
      <c r="AZ560" s="12">
        <f t="shared" si="212"/>
        <v>0</v>
      </c>
      <c r="BA560" s="12">
        <f t="shared" si="213"/>
        <v>0.16500000000000001</v>
      </c>
      <c r="BB560" s="12">
        <f t="shared" si="214"/>
        <v>0</v>
      </c>
      <c r="BC560" s="863">
        <f t="shared" si="215"/>
        <v>0.33</v>
      </c>
    </row>
    <row r="561" spans="24:55">
      <c r="X561" s="12" t="s">
        <v>1028</v>
      </c>
      <c r="Y561" s="12" t="s">
        <v>1007</v>
      </c>
      <c r="Z561" s="12">
        <v>90</v>
      </c>
      <c r="AA561" s="12">
        <v>320</v>
      </c>
      <c r="AC561" s="12">
        <v>3</v>
      </c>
      <c r="AD561" s="12">
        <v>10</v>
      </c>
      <c r="AE561" s="12">
        <v>1</v>
      </c>
      <c r="AK561" s="12">
        <v>1</v>
      </c>
      <c r="AL561" s="12">
        <v>7</v>
      </c>
      <c r="AN561" s="12">
        <v>22</v>
      </c>
      <c r="AO561" s="12">
        <f t="shared" si="201"/>
        <v>0.23</v>
      </c>
      <c r="AP561" s="862">
        <f t="shared" si="202"/>
        <v>5.0600000000000005</v>
      </c>
      <c r="AQ561" s="12">
        <f t="shared" si="203"/>
        <v>0</v>
      </c>
      <c r="AR561" s="12">
        <f t="shared" si="204"/>
        <v>0.69000000000000006</v>
      </c>
      <c r="AS561" s="12">
        <f t="shared" si="205"/>
        <v>2.3000000000000003</v>
      </c>
      <c r="AT561" s="12">
        <f t="shared" si="206"/>
        <v>0.23</v>
      </c>
      <c r="AU561" s="12">
        <f t="shared" si="207"/>
        <v>0</v>
      </c>
      <c r="AV561" s="12">
        <f t="shared" si="208"/>
        <v>0</v>
      </c>
      <c r="AW561" s="12">
        <f t="shared" si="209"/>
        <v>0</v>
      </c>
      <c r="AX561" s="12">
        <f t="shared" si="210"/>
        <v>0</v>
      </c>
      <c r="AY561" s="12">
        <f t="shared" si="211"/>
        <v>0</v>
      </c>
      <c r="AZ561" s="12">
        <f t="shared" si="212"/>
        <v>0.23</v>
      </c>
      <c r="BA561" s="12">
        <f t="shared" si="213"/>
        <v>1.61</v>
      </c>
      <c r="BB561" s="12">
        <f t="shared" si="214"/>
        <v>0</v>
      </c>
      <c r="BC561" s="863">
        <f t="shared" si="215"/>
        <v>5.0600000000000005</v>
      </c>
    </row>
    <row r="562" spans="24:55">
      <c r="X562" s="12" t="s">
        <v>1028</v>
      </c>
      <c r="Y562" s="12" t="s">
        <v>1011</v>
      </c>
      <c r="Z562" s="12">
        <v>90</v>
      </c>
      <c r="AA562" s="12">
        <v>190.5</v>
      </c>
      <c r="AD562" s="12">
        <v>1</v>
      </c>
      <c r="AN562" s="12">
        <v>1</v>
      </c>
      <c r="AO562" s="12">
        <f t="shared" si="201"/>
        <v>0.10050000000000001</v>
      </c>
      <c r="AP562" s="862">
        <f t="shared" si="202"/>
        <v>0.10050000000000001</v>
      </c>
      <c r="AQ562" s="12">
        <f t="shared" si="203"/>
        <v>0</v>
      </c>
      <c r="AR562" s="12">
        <f t="shared" si="204"/>
        <v>0</v>
      </c>
      <c r="AS562" s="12">
        <f t="shared" si="205"/>
        <v>0.10050000000000001</v>
      </c>
      <c r="AT562" s="12">
        <f t="shared" si="206"/>
        <v>0</v>
      </c>
      <c r="AU562" s="12">
        <f t="shared" si="207"/>
        <v>0</v>
      </c>
      <c r="AV562" s="12">
        <f t="shared" si="208"/>
        <v>0</v>
      </c>
      <c r="AW562" s="12">
        <f t="shared" si="209"/>
        <v>0</v>
      </c>
      <c r="AX562" s="12">
        <f t="shared" si="210"/>
        <v>0</v>
      </c>
      <c r="AY562" s="12">
        <f t="shared" si="211"/>
        <v>0</v>
      </c>
      <c r="AZ562" s="12">
        <f t="shared" si="212"/>
        <v>0</v>
      </c>
      <c r="BA562" s="12">
        <f t="shared" si="213"/>
        <v>0</v>
      </c>
      <c r="BB562" s="12">
        <f t="shared" si="214"/>
        <v>0</v>
      </c>
      <c r="BC562" s="863">
        <f t="shared" si="215"/>
        <v>0.10050000000000001</v>
      </c>
    </row>
    <row r="563" spans="24:55" ht="15.75" thickBot="1">
      <c r="X563" s="8" t="s">
        <v>996</v>
      </c>
      <c r="Y563" s="8"/>
      <c r="AB563" s="864">
        <v>434</v>
      </c>
      <c r="AC563" s="864">
        <v>515</v>
      </c>
      <c r="AD563" s="864">
        <v>261</v>
      </c>
      <c r="AE563" s="864">
        <v>70</v>
      </c>
      <c r="AF563" s="864">
        <v>3</v>
      </c>
      <c r="AG563" s="864">
        <v>23</v>
      </c>
      <c r="AH563" s="864">
        <v>201</v>
      </c>
      <c r="AI563" s="864">
        <v>36</v>
      </c>
      <c r="AJ563" s="864">
        <v>6</v>
      </c>
      <c r="AK563" s="864">
        <v>65</v>
      </c>
      <c r="AL563" s="864">
        <v>99</v>
      </c>
      <c r="AM563" s="864">
        <v>81</v>
      </c>
      <c r="AN563" s="864">
        <v>1794</v>
      </c>
      <c r="AO563" s="864"/>
      <c r="AP563" s="865">
        <f>SUM(AP490:AP562)</f>
        <v>194.88449999999997</v>
      </c>
      <c r="AQ563" s="865">
        <f t="shared" ref="AQ563:BC563" si="216">SUM(AQ490:AQ562)</f>
        <v>59.058500000000016</v>
      </c>
      <c r="AR563" s="865">
        <f t="shared" si="216"/>
        <v>42.1875</v>
      </c>
      <c r="AS563" s="865">
        <f t="shared" si="216"/>
        <v>28.069500000000001</v>
      </c>
      <c r="AT563" s="865">
        <f t="shared" si="216"/>
        <v>8.9514999999999993</v>
      </c>
      <c r="AU563" s="865">
        <f t="shared" si="216"/>
        <v>0.46300000000000002</v>
      </c>
      <c r="AV563" s="865">
        <f t="shared" si="216"/>
        <v>2.9715000000000003</v>
      </c>
      <c r="AW563" s="865">
        <f t="shared" si="216"/>
        <v>12.539999999999997</v>
      </c>
      <c r="AX563" s="865">
        <f t="shared" si="216"/>
        <v>6.5125000000000002</v>
      </c>
      <c r="AY563" s="865">
        <f t="shared" si="216"/>
        <v>1.25</v>
      </c>
      <c r="AZ563" s="865">
        <f t="shared" si="216"/>
        <v>6.746999999999999</v>
      </c>
      <c r="BA563" s="865">
        <f t="shared" si="216"/>
        <v>20.4405</v>
      </c>
      <c r="BB563" s="865">
        <f t="shared" si="216"/>
        <v>5.6930000000000005</v>
      </c>
      <c r="BC563" s="865">
        <f t="shared" si="216"/>
        <v>194.8845</v>
      </c>
    </row>
    <row r="569" spans="24:55">
      <c r="X569" s="16"/>
      <c r="Y569" s="16"/>
      <c r="Z569" s="16"/>
      <c r="AA569" s="16"/>
      <c r="AB569" s="16"/>
      <c r="AC569" s="16"/>
      <c r="AD569" s="16"/>
      <c r="AE569" s="16"/>
      <c r="AF569" s="16"/>
      <c r="AG569" s="16"/>
      <c r="AH569" s="16"/>
      <c r="AI569" s="16"/>
      <c r="AJ569" s="16"/>
      <c r="AK569" s="16"/>
      <c r="AL569" s="16"/>
      <c r="AM569" s="16"/>
      <c r="AN569" s="16"/>
      <c r="AO569" s="16"/>
      <c r="AP569" s="883"/>
      <c r="AQ569" s="16"/>
      <c r="AR569" s="16"/>
      <c r="AS569" s="16"/>
      <c r="AT569" s="16"/>
      <c r="AU569" s="16"/>
      <c r="AV569" s="16"/>
      <c r="AW569" s="16"/>
      <c r="AX569" s="16"/>
      <c r="AY569" s="16"/>
      <c r="AZ569" s="16"/>
      <c r="BA569" s="16"/>
      <c r="BB569" s="16"/>
      <c r="BC569" s="884"/>
    </row>
    <row r="570" spans="24:55">
      <c r="X570" s="16"/>
      <c r="Y570" s="16"/>
      <c r="Z570" s="16"/>
      <c r="AA570" s="16"/>
      <c r="AB570" s="16"/>
      <c r="AC570" s="16"/>
      <c r="AD570" s="16"/>
      <c r="AE570" s="16"/>
      <c r="AF570" s="16"/>
      <c r="AG570" s="16"/>
      <c r="AH570" s="16"/>
      <c r="AI570" s="16"/>
      <c r="AJ570" s="16"/>
      <c r="AK570" s="16"/>
      <c r="AL570" s="16"/>
      <c r="AM570" s="16"/>
      <c r="AN570" s="16"/>
      <c r="AO570" s="16"/>
      <c r="AP570" s="883"/>
      <c r="AQ570" s="16"/>
      <c r="AR570" s="16"/>
      <c r="AS570" s="16"/>
      <c r="AT570" s="16"/>
      <c r="AU570" s="16"/>
      <c r="AV570" s="16"/>
      <c r="AW570" s="16"/>
      <c r="AX570" s="16"/>
      <c r="AY570" s="16"/>
      <c r="AZ570" s="16"/>
      <c r="BA570" s="16"/>
      <c r="BB570" s="16"/>
      <c r="BC570" s="884"/>
    </row>
    <row r="571" spans="24:55">
      <c r="X571" s="16"/>
      <c r="Y571" s="16"/>
      <c r="Z571" s="16"/>
      <c r="AA571" s="16"/>
      <c r="AB571" s="16"/>
      <c r="AC571" s="16"/>
      <c r="AD571" s="16"/>
      <c r="AE571" s="16"/>
      <c r="AF571" s="16"/>
      <c r="AG571" s="16"/>
      <c r="AH571" s="16"/>
      <c r="AI571" s="16"/>
      <c r="AJ571" s="16"/>
      <c r="AK571" s="16"/>
      <c r="AL571" s="16"/>
      <c r="AM571" s="16"/>
      <c r="AN571" s="16"/>
      <c r="AO571" s="16"/>
      <c r="AP571" s="883"/>
      <c r="AQ571" s="16"/>
      <c r="AR571" s="16"/>
      <c r="AS571" s="16"/>
      <c r="AT571" s="16"/>
      <c r="AU571" s="16"/>
      <c r="AV571" s="16"/>
      <c r="AW571" s="16"/>
      <c r="AX571" s="16"/>
      <c r="AY571" s="16"/>
      <c r="AZ571" s="16"/>
      <c r="BA571" s="16"/>
      <c r="BB571" s="16"/>
      <c r="BC571" s="884"/>
    </row>
    <row r="572" spans="24:55">
      <c r="X572" s="16"/>
      <c r="Y572" s="16"/>
      <c r="Z572" s="16"/>
      <c r="AA572" s="16"/>
      <c r="AB572" s="16"/>
      <c r="AC572" s="16"/>
      <c r="AD572" s="16"/>
      <c r="AE572" s="16"/>
      <c r="AF572" s="16"/>
      <c r="AG572" s="16"/>
      <c r="AH572" s="16"/>
      <c r="AI572" s="16"/>
      <c r="AJ572" s="16"/>
      <c r="AK572" s="16"/>
      <c r="AL572" s="16"/>
      <c r="AM572" s="16"/>
      <c r="AN572" s="16"/>
      <c r="AO572" s="16"/>
      <c r="AP572" s="883"/>
      <c r="AQ572" s="16"/>
      <c r="AR572" s="16"/>
      <c r="AS572" s="16"/>
      <c r="AT572" s="16"/>
      <c r="AU572" s="16"/>
      <c r="AV572" s="16"/>
      <c r="AW572" s="16"/>
      <c r="AX572" s="16"/>
      <c r="AY572" s="16"/>
      <c r="AZ572" s="16"/>
      <c r="BA572" s="16"/>
      <c r="BB572" s="16"/>
      <c r="BC572" s="884"/>
    </row>
    <row r="573" spans="24:55">
      <c r="X573" s="16"/>
      <c r="Y573" s="16"/>
      <c r="Z573" s="16"/>
      <c r="AA573" s="16"/>
      <c r="AB573" s="16"/>
      <c r="AC573" s="16"/>
      <c r="AD573" s="16"/>
      <c r="AE573" s="16"/>
      <c r="AF573" s="16"/>
      <c r="AG573" s="16"/>
      <c r="AH573" s="16"/>
      <c r="AI573" s="16"/>
      <c r="AJ573" s="16"/>
      <c r="AK573" s="16"/>
      <c r="AL573" s="16"/>
      <c r="AM573" s="16"/>
      <c r="AN573" s="16"/>
      <c r="AO573" s="16"/>
      <c r="AP573" s="883"/>
      <c r="AQ573" s="16"/>
      <c r="AR573" s="16"/>
      <c r="AS573" s="16"/>
      <c r="AT573" s="16"/>
      <c r="AU573" s="16"/>
      <c r="AV573" s="16"/>
      <c r="AW573" s="16"/>
      <c r="AX573" s="16"/>
      <c r="AY573" s="16"/>
      <c r="AZ573" s="16"/>
      <c r="BA573" s="16"/>
      <c r="BB573" s="16"/>
      <c r="BC573" s="884"/>
    </row>
    <row r="574" spans="24:55">
      <c r="X574" s="16"/>
      <c r="Y574" s="16"/>
      <c r="Z574" s="16"/>
      <c r="AA574" s="16"/>
      <c r="AB574" s="16"/>
      <c r="AC574" s="16"/>
      <c r="AD574" s="16"/>
      <c r="AE574" s="16"/>
      <c r="AF574" s="16"/>
      <c r="AG574" s="16"/>
      <c r="AH574" s="16"/>
      <c r="AI574" s="16"/>
      <c r="AJ574" s="16"/>
      <c r="AK574" s="16"/>
      <c r="AL574" s="16"/>
      <c r="AM574" s="16"/>
      <c r="AN574" s="16"/>
      <c r="AO574" s="16"/>
      <c r="AP574" s="883"/>
      <c r="AQ574" s="16"/>
      <c r="AR574" s="16"/>
      <c r="AS574" s="16"/>
      <c r="AT574" s="16"/>
      <c r="AU574" s="16"/>
      <c r="AV574" s="16"/>
      <c r="AW574" s="16"/>
      <c r="AX574" s="16"/>
      <c r="AY574" s="16"/>
      <c r="AZ574" s="16"/>
      <c r="BA574" s="16"/>
      <c r="BB574" s="16"/>
      <c r="BC574" s="884"/>
    </row>
    <row r="575" spans="24:55">
      <c r="X575" s="16"/>
      <c r="Y575" s="16"/>
      <c r="Z575" s="16"/>
      <c r="AA575" s="16"/>
      <c r="AB575" s="16"/>
      <c r="AC575" s="16"/>
      <c r="AD575" s="16"/>
      <c r="AE575" s="16"/>
      <c r="AF575" s="16"/>
      <c r="AG575" s="16"/>
      <c r="AH575" s="16"/>
      <c r="AI575" s="16"/>
      <c r="AJ575" s="16"/>
      <c r="AK575" s="16"/>
      <c r="AL575" s="16"/>
      <c r="AM575" s="16"/>
      <c r="AN575" s="16"/>
      <c r="AO575" s="16"/>
      <c r="AP575" s="883"/>
      <c r="AQ575" s="16"/>
      <c r="AR575" s="16"/>
      <c r="AS575" s="16"/>
      <c r="AT575" s="16"/>
      <c r="AU575" s="16"/>
      <c r="AV575" s="16"/>
      <c r="AW575" s="16"/>
      <c r="AX575" s="16"/>
      <c r="AY575" s="16"/>
      <c r="AZ575" s="16"/>
      <c r="BA575" s="16"/>
      <c r="BB575" s="16"/>
      <c r="BC575" s="884"/>
    </row>
    <row r="576" spans="24:55">
      <c r="X576" s="16"/>
      <c r="Y576" s="16"/>
      <c r="Z576" s="16"/>
      <c r="AA576" s="16"/>
      <c r="AB576" s="16"/>
      <c r="AC576" s="16"/>
      <c r="AD576" s="16"/>
      <c r="AE576" s="16"/>
      <c r="AF576" s="16"/>
      <c r="AG576" s="16"/>
      <c r="AH576" s="16"/>
      <c r="AI576" s="16"/>
      <c r="AJ576" s="16"/>
      <c r="AK576" s="16"/>
      <c r="AL576" s="16"/>
      <c r="AM576" s="16"/>
      <c r="AN576" s="16"/>
      <c r="AO576" s="16"/>
      <c r="AP576" s="883"/>
      <c r="AQ576" s="16"/>
      <c r="AR576" s="16"/>
      <c r="AS576" s="16"/>
      <c r="AT576" s="16"/>
      <c r="AU576" s="16"/>
      <c r="AV576" s="16"/>
      <c r="AW576" s="16"/>
      <c r="AX576" s="16"/>
      <c r="AY576" s="16"/>
      <c r="AZ576" s="16"/>
      <c r="BA576" s="16"/>
      <c r="BB576" s="16"/>
      <c r="BC576" s="884"/>
    </row>
    <row r="577" spans="24:55">
      <c r="X577" s="16"/>
      <c r="Y577" s="16"/>
      <c r="Z577" s="16"/>
      <c r="AA577" s="16"/>
      <c r="AB577" s="16"/>
      <c r="AC577" s="16"/>
      <c r="AD577" s="16"/>
      <c r="AE577" s="16"/>
      <c r="AF577" s="16"/>
      <c r="AG577" s="16"/>
      <c r="AH577" s="16"/>
      <c r="AI577" s="16"/>
      <c r="AJ577" s="16"/>
      <c r="AK577" s="16"/>
      <c r="AL577" s="16"/>
      <c r="AM577" s="16"/>
      <c r="AN577" s="16"/>
      <c r="AO577" s="16"/>
      <c r="AP577" s="883"/>
      <c r="AQ577" s="16"/>
      <c r="AR577" s="16"/>
      <c r="AS577" s="16"/>
      <c r="AT577" s="16"/>
      <c r="AU577" s="16"/>
      <c r="AV577" s="16"/>
      <c r="AW577" s="16"/>
      <c r="AX577" s="16"/>
      <c r="AY577" s="16"/>
      <c r="AZ577" s="16"/>
      <c r="BA577" s="16"/>
      <c r="BB577" s="16"/>
      <c r="BC577" s="884"/>
    </row>
    <row r="578" spans="24:55">
      <c r="X578" s="16"/>
      <c r="Y578" s="16"/>
      <c r="Z578" s="16"/>
      <c r="AA578" s="16"/>
      <c r="AB578" s="16"/>
      <c r="AC578" s="16"/>
      <c r="AD578" s="16"/>
      <c r="AE578" s="16"/>
      <c r="AF578" s="16"/>
      <c r="AG578" s="16"/>
      <c r="AH578" s="16"/>
      <c r="AI578" s="16"/>
      <c r="AJ578" s="16"/>
      <c r="AK578" s="16"/>
      <c r="AL578" s="16"/>
      <c r="AM578" s="16"/>
      <c r="AN578" s="16"/>
      <c r="AO578" s="16"/>
      <c r="AP578" s="883"/>
      <c r="AQ578" s="16"/>
      <c r="AR578" s="16"/>
      <c r="AS578" s="16"/>
      <c r="AT578" s="16"/>
      <c r="AU578" s="16"/>
      <c r="AV578" s="16"/>
      <c r="AW578" s="16"/>
      <c r="AX578" s="16"/>
      <c r="AY578" s="16"/>
      <c r="AZ578" s="16"/>
      <c r="BA578" s="16"/>
      <c r="BB578" s="16"/>
      <c r="BC578" s="884"/>
    </row>
    <row r="579" spans="24:55">
      <c r="X579" s="16"/>
      <c r="Y579" s="16"/>
      <c r="Z579" s="16"/>
      <c r="AA579" s="16"/>
      <c r="AB579" s="16"/>
      <c r="AC579" s="16"/>
      <c r="AD579" s="16"/>
      <c r="AE579" s="16"/>
      <c r="AF579" s="16"/>
      <c r="AG579" s="16"/>
      <c r="AH579" s="16"/>
      <c r="AI579" s="16"/>
      <c r="AJ579" s="16"/>
      <c r="AK579" s="16"/>
      <c r="AL579" s="16"/>
      <c r="AM579" s="16"/>
      <c r="AN579" s="16"/>
      <c r="AO579" s="16"/>
      <c r="AP579" s="883"/>
      <c r="AQ579" s="16"/>
      <c r="AR579" s="16"/>
      <c r="AS579" s="16"/>
      <c r="AT579" s="16"/>
      <c r="AU579" s="16"/>
      <c r="AV579" s="16"/>
      <c r="AW579" s="16"/>
      <c r="AX579" s="16"/>
      <c r="AY579" s="16"/>
      <c r="AZ579" s="16"/>
      <c r="BA579" s="16"/>
      <c r="BB579" s="16"/>
      <c r="BC579" s="884"/>
    </row>
    <row r="580" spans="24:55">
      <c r="X580" s="16"/>
      <c r="Y580" s="16"/>
      <c r="Z580" s="16"/>
      <c r="AA580" s="16"/>
      <c r="AB580" s="16"/>
      <c r="AC580" s="16"/>
      <c r="AD580" s="16"/>
      <c r="AE580" s="16"/>
      <c r="AF580" s="16"/>
      <c r="AG580" s="16"/>
      <c r="AH580" s="16"/>
      <c r="AI580" s="16"/>
      <c r="AJ580" s="16"/>
      <c r="AK580" s="16"/>
      <c r="AL580" s="16"/>
      <c r="AM580" s="16"/>
      <c r="AN580" s="16"/>
      <c r="AO580" s="16"/>
      <c r="AP580" s="883"/>
      <c r="AQ580" s="16"/>
      <c r="AR580" s="16"/>
      <c r="AS580" s="16"/>
      <c r="AT580" s="16"/>
      <c r="AU580" s="16"/>
      <c r="AV580" s="16"/>
      <c r="AW580" s="16"/>
      <c r="AX580" s="16"/>
      <c r="AY580" s="16"/>
      <c r="AZ580" s="16"/>
      <c r="BA580" s="16"/>
      <c r="BB580" s="16"/>
      <c r="BC580" s="884"/>
    </row>
    <row r="581" spans="24:55">
      <c r="X581" s="16"/>
      <c r="Y581" s="16"/>
      <c r="Z581" s="16"/>
      <c r="AA581" s="16"/>
      <c r="AB581" s="16"/>
      <c r="AC581" s="16"/>
      <c r="AD581" s="16"/>
      <c r="AE581" s="16"/>
      <c r="AF581" s="16"/>
      <c r="AG581" s="16"/>
      <c r="AH581" s="16"/>
      <c r="AI581" s="16"/>
      <c r="AJ581" s="16"/>
      <c r="AK581" s="16"/>
      <c r="AL581" s="16"/>
      <c r="AM581" s="16"/>
      <c r="AN581" s="16"/>
      <c r="AO581" s="16"/>
      <c r="AP581" s="883"/>
      <c r="AQ581" s="16"/>
      <c r="AR581" s="16"/>
      <c r="AS581" s="16"/>
      <c r="AT581" s="16"/>
      <c r="AU581" s="16"/>
      <c r="AV581" s="16"/>
      <c r="AW581" s="16"/>
      <c r="AX581" s="16"/>
      <c r="AY581" s="16"/>
      <c r="AZ581" s="16"/>
      <c r="BA581" s="16"/>
      <c r="BB581" s="16"/>
      <c r="BC581" s="884"/>
    </row>
    <row r="582" spans="24:55">
      <c r="X582" s="16"/>
      <c r="Y582" s="16"/>
      <c r="Z582" s="16"/>
      <c r="AA582" s="16"/>
      <c r="AB582" s="16"/>
      <c r="AC582" s="16"/>
      <c r="AD582" s="16"/>
      <c r="AE582" s="16"/>
      <c r="AF582" s="16"/>
      <c r="AG582" s="16"/>
      <c r="AH582" s="16"/>
      <c r="AI582" s="16"/>
      <c r="AJ582" s="16"/>
      <c r="AK582" s="16"/>
      <c r="AL582" s="16"/>
      <c r="AM582" s="16"/>
      <c r="AN582" s="16"/>
      <c r="AO582" s="16"/>
      <c r="AP582" s="883"/>
      <c r="AQ582" s="16"/>
      <c r="AR582" s="16"/>
      <c r="AS582" s="16"/>
      <c r="AT582" s="16"/>
      <c r="AU582" s="16"/>
      <c r="AV582" s="16"/>
      <c r="AW582" s="16"/>
      <c r="AX582" s="16"/>
      <c r="AY582" s="16"/>
      <c r="AZ582" s="16"/>
      <c r="BA582" s="16"/>
      <c r="BB582" s="16"/>
      <c r="BC582" s="884"/>
    </row>
    <row r="583" spans="24:55">
      <c r="X583" s="16"/>
      <c r="Y583" s="16"/>
      <c r="Z583" s="16"/>
      <c r="AA583" s="16"/>
      <c r="AB583" s="16"/>
      <c r="AC583" s="16"/>
      <c r="AD583" s="16"/>
      <c r="AE583" s="16"/>
      <c r="AF583" s="16"/>
      <c r="AG583" s="16"/>
      <c r="AH583" s="16"/>
      <c r="AI583" s="16"/>
      <c r="AJ583" s="16"/>
      <c r="AK583" s="16"/>
      <c r="AL583" s="16"/>
      <c r="AM583" s="16"/>
      <c r="AN583" s="16"/>
      <c r="AO583" s="16"/>
      <c r="AP583" s="883"/>
      <c r="AQ583" s="16"/>
      <c r="AR583" s="16"/>
      <c r="AS583" s="16"/>
      <c r="AT583" s="16"/>
      <c r="AU583" s="16"/>
      <c r="AV583" s="16"/>
      <c r="AW583" s="16"/>
      <c r="AX583" s="16"/>
      <c r="AY583" s="16"/>
      <c r="AZ583" s="16"/>
      <c r="BA583" s="16"/>
      <c r="BB583" s="16"/>
      <c r="BC583" s="884"/>
    </row>
    <row r="584" spans="24:55">
      <c r="X584" s="16"/>
      <c r="Y584" s="16"/>
      <c r="Z584" s="16"/>
      <c r="AA584" s="16"/>
      <c r="AB584" s="16"/>
      <c r="AC584" s="16"/>
      <c r="AD584" s="16"/>
      <c r="AE584" s="16"/>
      <c r="AF584" s="16"/>
      <c r="AG584" s="16"/>
      <c r="AH584" s="16"/>
      <c r="AI584" s="16"/>
      <c r="AJ584" s="16"/>
      <c r="AK584" s="16"/>
      <c r="AL584" s="16"/>
      <c r="AM584" s="16"/>
      <c r="AN584" s="16"/>
      <c r="AO584" s="16"/>
      <c r="AP584" s="883"/>
      <c r="AQ584" s="16"/>
      <c r="AR584" s="16"/>
      <c r="AS584" s="16"/>
      <c r="AT584" s="16"/>
      <c r="AU584" s="16"/>
      <c r="AV584" s="16"/>
      <c r="AW584" s="16"/>
      <c r="AX584" s="16"/>
      <c r="AY584" s="16"/>
      <c r="AZ584" s="16"/>
      <c r="BA584" s="16"/>
      <c r="BB584" s="16"/>
      <c r="BC584" s="884"/>
    </row>
    <row r="585" spans="24:55">
      <c r="X585" s="16"/>
      <c r="Y585" s="16"/>
      <c r="Z585" s="16"/>
      <c r="AA585" s="16"/>
      <c r="AB585" s="16"/>
      <c r="AC585" s="16"/>
      <c r="AD585" s="16"/>
      <c r="AE585" s="16"/>
      <c r="AF585" s="16"/>
      <c r="AG585" s="16"/>
      <c r="AH585" s="16"/>
      <c r="AI585" s="16"/>
      <c r="AJ585" s="16"/>
      <c r="AK585" s="16"/>
      <c r="AL585" s="16"/>
      <c r="AM585" s="16"/>
      <c r="AN585" s="16"/>
      <c r="AO585" s="16"/>
      <c r="AP585" s="883"/>
      <c r="AQ585" s="16"/>
      <c r="AR585" s="16"/>
      <c r="AS585" s="16"/>
      <c r="AT585" s="16"/>
      <c r="AU585" s="16"/>
      <c r="AV585" s="16"/>
      <c r="AW585" s="16"/>
      <c r="AX585" s="16"/>
      <c r="AY585" s="16"/>
      <c r="AZ585" s="16"/>
      <c r="BA585" s="16"/>
      <c r="BB585" s="16"/>
      <c r="BC585" s="884"/>
    </row>
    <row r="586" spans="24:55">
      <c r="X586" s="16"/>
      <c r="Y586" s="16"/>
      <c r="Z586" s="16"/>
      <c r="AA586" s="16"/>
      <c r="AB586" s="16"/>
      <c r="AC586" s="16"/>
      <c r="AD586" s="16"/>
      <c r="AE586" s="16"/>
      <c r="AF586" s="16"/>
      <c r="AG586" s="16"/>
      <c r="AH586" s="16"/>
      <c r="AI586" s="16"/>
      <c r="AJ586" s="16"/>
      <c r="AK586" s="16"/>
      <c r="AL586" s="16"/>
      <c r="AM586" s="16"/>
      <c r="AN586" s="16"/>
      <c r="AO586" s="16"/>
      <c r="AP586" s="883"/>
      <c r="AQ586" s="16"/>
      <c r="AR586" s="16"/>
      <c r="AS586" s="16"/>
      <c r="AT586" s="16"/>
      <c r="AU586" s="16"/>
      <c r="AV586" s="16"/>
      <c r="AW586" s="16"/>
      <c r="AX586" s="16"/>
      <c r="AY586" s="16"/>
      <c r="AZ586" s="16"/>
      <c r="BA586" s="16"/>
      <c r="BB586" s="16"/>
      <c r="BC586" s="884"/>
    </row>
    <row r="587" spans="24:55">
      <c r="X587" s="16"/>
      <c r="Y587" s="16"/>
      <c r="Z587" s="16"/>
      <c r="AA587" s="16"/>
      <c r="AB587" s="16"/>
      <c r="AC587" s="16"/>
      <c r="AD587" s="16"/>
      <c r="AE587" s="16"/>
      <c r="AF587" s="16"/>
      <c r="AG587" s="16"/>
      <c r="AH587" s="16"/>
      <c r="AI587" s="16"/>
      <c r="AJ587" s="16"/>
      <c r="AK587" s="16"/>
      <c r="AL587" s="16"/>
      <c r="AM587" s="16"/>
      <c r="AN587" s="16"/>
      <c r="AO587" s="16"/>
      <c r="AP587" s="883"/>
      <c r="AQ587" s="16"/>
      <c r="AR587" s="16"/>
      <c r="AS587" s="16"/>
      <c r="AT587" s="16"/>
      <c r="AU587" s="16"/>
      <c r="AV587" s="16"/>
      <c r="AW587" s="16"/>
      <c r="AX587" s="16"/>
      <c r="AY587" s="16"/>
      <c r="AZ587" s="16"/>
      <c r="BA587" s="16"/>
      <c r="BB587" s="16"/>
      <c r="BC587" s="884"/>
    </row>
    <row r="588" spans="24:55">
      <c r="X588" s="16"/>
      <c r="Y588" s="16"/>
      <c r="Z588" s="16"/>
      <c r="AA588" s="16"/>
      <c r="AB588" s="16"/>
      <c r="AC588" s="16"/>
      <c r="AD588" s="16"/>
      <c r="AE588" s="16"/>
      <c r="AF588" s="16"/>
      <c r="AG588" s="16"/>
      <c r="AH588" s="16"/>
      <c r="AI588" s="16"/>
      <c r="AJ588" s="16"/>
      <c r="AK588" s="16"/>
      <c r="AL588" s="16"/>
      <c r="AM588" s="16"/>
      <c r="AN588" s="16"/>
      <c r="AO588" s="16"/>
      <c r="AP588" s="883"/>
      <c r="AQ588" s="16"/>
      <c r="AR588" s="16"/>
      <c r="AS588" s="16"/>
      <c r="AT588" s="16"/>
      <c r="AU588" s="16"/>
      <c r="AV588" s="16"/>
      <c r="AW588" s="16"/>
      <c r="AX588" s="16"/>
      <c r="AY588" s="16"/>
      <c r="AZ588" s="16"/>
      <c r="BA588" s="16"/>
      <c r="BB588" s="16"/>
      <c r="BC588" s="884"/>
    </row>
    <row r="589" spans="24:55">
      <c r="X589" s="16"/>
      <c r="Y589" s="16"/>
      <c r="Z589" s="16"/>
      <c r="AA589" s="16"/>
      <c r="AB589" s="16"/>
      <c r="AC589" s="16"/>
      <c r="AD589" s="16"/>
      <c r="AE589" s="16"/>
      <c r="AF589" s="16"/>
      <c r="AG589" s="16"/>
      <c r="AH589" s="16"/>
      <c r="AI589" s="16"/>
      <c r="AJ589" s="16"/>
      <c r="AK589" s="16"/>
      <c r="AL589" s="16"/>
      <c r="AM589" s="16"/>
      <c r="AN589" s="16"/>
      <c r="AO589" s="16"/>
      <c r="AP589" s="883"/>
      <c r="AQ589" s="16"/>
      <c r="AR589" s="16"/>
      <c r="AS589" s="16"/>
      <c r="AT589" s="16"/>
      <c r="AU589" s="16"/>
      <c r="AV589" s="16"/>
      <c r="AW589" s="16"/>
      <c r="AX589" s="16"/>
      <c r="AY589" s="16"/>
      <c r="AZ589" s="16"/>
      <c r="BA589" s="16"/>
      <c r="BB589" s="16"/>
      <c r="BC589" s="884"/>
    </row>
    <row r="590" spans="24:55">
      <c r="X590" s="16"/>
      <c r="Y590" s="16"/>
      <c r="Z590" s="16"/>
      <c r="AA590" s="16"/>
      <c r="AB590" s="16"/>
      <c r="AC590" s="16"/>
      <c r="AD590" s="16"/>
      <c r="AE590" s="16"/>
      <c r="AF590" s="16"/>
      <c r="AG590" s="16"/>
      <c r="AH590" s="16"/>
      <c r="AI590" s="16"/>
      <c r="AJ590" s="16"/>
      <c r="AK590" s="16"/>
      <c r="AL590" s="16"/>
      <c r="AM590" s="16"/>
      <c r="AN590" s="16"/>
      <c r="AO590" s="16"/>
      <c r="AP590" s="883"/>
      <c r="AQ590" s="16"/>
      <c r="AR590" s="16"/>
      <c r="AS590" s="16"/>
      <c r="AT590" s="16"/>
      <c r="AU590" s="16"/>
      <c r="AV590" s="16"/>
      <c r="AW590" s="16"/>
      <c r="AX590" s="16"/>
      <c r="AY590" s="16"/>
      <c r="AZ590" s="16"/>
      <c r="BA590" s="16"/>
      <c r="BB590" s="16"/>
      <c r="BC590" s="884"/>
    </row>
    <row r="591" spans="24:55">
      <c r="X591" s="16"/>
      <c r="Y591" s="16"/>
      <c r="Z591" s="16"/>
      <c r="AA591" s="16"/>
      <c r="AB591" s="16"/>
      <c r="AC591" s="16"/>
      <c r="AD591" s="16"/>
      <c r="AE591" s="16"/>
      <c r="AF591" s="16"/>
      <c r="AG591" s="16"/>
      <c r="AH591" s="16"/>
      <c r="AI591" s="16"/>
      <c r="AJ591" s="16"/>
      <c r="AK591" s="16"/>
      <c r="AL591" s="16"/>
      <c r="AM591" s="16"/>
      <c r="AN591" s="16"/>
      <c r="AO591" s="16"/>
      <c r="AP591" s="883"/>
      <c r="AQ591" s="16"/>
      <c r="AR591" s="16"/>
      <c r="AS591" s="16"/>
      <c r="AT591" s="16"/>
      <c r="AU591" s="16"/>
      <c r="AV591" s="16"/>
      <c r="AW591" s="16"/>
      <c r="AX591" s="16"/>
      <c r="AY591" s="16"/>
      <c r="AZ591" s="16"/>
      <c r="BA591" s="16"/>
      <c r="BB591" s="16"/>
      <c r="BC591" s="884"/>
    </row>
    <row r="592" spans="24:55">
      <c r="X592" s="16"/>
      <c r="Y592" s="16"/>
      <c r="Z592" s="16"/>
      <c r="AA592" s="16"/>
      <c r="AB592" s="16"/>
      <c r="AC592" s="16"/>
      <c r="AD592" s="16"/>
      <c r="AE592" s="16"/>
      <c r="AF592" s="16"/>
      <c r="AG592" s="16"/>
      <c r="AH592" s="16"/>
      <c r="AI592" s="16"/>
      <c r="AJ592" s="16"/>
      <c r="AK592" s="16"/>
      <c r="AL592" s="16"/>
      <c r="AM592" s="16"/>
      <c r="AN592" s="16"/>
      <c r="AO592" s="16"/>
      <c r="AP592" s="883"/>
      <c r="AQ592" s="16"/>
      <c r="AR592" s="16"/>
      <c r="AS592" s="16"/>
      <c r="AT592" s="16"/>
      <c r="AU592" s="16"/>
      <c r="AV592" s="16"/>
      <c r="AW592" s="16"/>
      <c r="AX592" s="16"/>
      <c r="AY592" s="16"/>
      <c r="AZ592" s="16"/>
      <c r="BA592" s="16"/>
      <c r="BB592" s="16"/>
      <c r="BC592" s="884"/>
    </row>
    <row r="593" spans="24:55">
      <c r="X593" s="16"/>
      <c r="Y593" s="16"/>
      <c r="Z593" s="16"/>
      <c r="AA593" s="16"/>
      <c r="AB593" s="16"/>
      <c r="AC593" s="16"/>
      <c r="AD593" s="16"/>
      <c r="AE593" s="16"/>
      <c r="AF593" s="16"/>
      <c r="AG593" s="16"/>
      <c r="AH593" s="16"/>
      <c r="AI593" s="16"/>
      <c r="AJ593" s="16"/>
      <c r="AK593" s="16"/>
      <c r="AL593" s="16"/>
      <c r="AM593" s="16"/>
      <c r="AN593" s="16"/>
      <c r="AO593" s="16"/>
      <c r="AP593" s="883"/>
      <c r="AQ593" s="16"/>
      <c r="AR593" s="16"/>
      <c r="AS593" s="16"/>
      <c r="AT593" s="16"/>
      <c r="AU593" s="16"/>
      <c r="AV593" s="16"/>
      <c r="AW593" s="16"/>
      <c r="AX593" s="16"/>
      <c r="AY593" s="16"/>
      <c r="AZ593" s="16"/>
      <c r="BA593" s="16"/>
      <c r="BB593" s="16"/>
      <c r="BC593" s="884"/>
    </row>
    <row r="594" spans="24:55">
      <c r="X594" s="16"/>
      <c r="Y594" s="16"/>
      <c r="Z594" s="16"/>
      <c r="AA594" s="16"/>
      <c r="AB594" s="16"/>
      <c r="AC594" s="16"/>
      <c r="AD594" s="16"/>
      <c r="AE594" s="16"/>
      <c r="AF594" s="16"/>
      <c r="AG594" s="16"/>
      <c r="AH594" s="16"/>
      <c r="AI594" s="16"/>
      <c r="AJ594" s="16"/>
      <c r="AK594" s="16"/>
      <c r="AL594" s="16"/>
      <c r="AM594" s="16"/>
      <c r="AN594" s="16"/>
      <c r="AO594" s="16"/>
      <c r="AP594" s="883"/>
      <c r="AQ594" s="16"/>
      <c r="AR594" s="16"/>
      <c r="AS594" s="16"/>
      <c r="AT594" s="16"/>
      <c r="AU594" s="16"/>
      <c r="AV594" s="16"/>
      <c r="AW594" s="16"/>
      <c r="AX594" s="16"/>
      <c r="AY594" s="16"/>
      <c r="AZ594" s="16"/>
      <c r="BA594" s="16"/>
      <c r="BB594" s="16"/>
      <c r="BC594" s="884"/>
    </row>
    <row r="595" spans="24:55">
      <c r="X595" s="16"/>
      <c r="Y595" s="16"/>
      <c r="Z595" s="16"/>
      <c r="AA595" s="16"/>
      <c r="AB595" s="16"/>
      <c r="AC595" s="16"/>
      <c r="AD595" s="16"/>
      <c r="AE595" s="16"/>
      <c r="AF595" s="16"/>
      <c r="AG595" s="16"/>
      <c r="AH595" s="16"/>
      <c r="AI595" s="16"/>
      <c r="AJ595" s="16"/>
      <c r="AK595" s="16"/>
      <c r="AL595" s="16"/>
      <c r="AM595" s="16"/>
      <c r="AN595" s="16"/>
      <c r="AO595" s="16"/>
      <c r="AP595" s="883"/>
      <c r="AQ595" s="16"/>
      <c r="AR595" s="16"/>
      <c r="AS595" s="16"/>
      <c r="AT595" s="16"/>
      <c r="AU595" s="16"/>
      <c r="AV595" s="16"/>
      <c r="AW595" s="16"/>
      <c r="AX595" s="16"/>
      <c r="AY595" s="16"/>
      <c r="AZ595" s="16"/>
      <c r="BA595" s="16"/>
      <c r="BB595" s="16"/>
      <c r="BC595" s="884"/>
    </row>
    <row r="596" spans="24:55">
      <c r="X596" s="16"/>
      <c r="Y596" s="16"/>
      <c r="Z596" s="16"/>
      <c r="AA596" s="16"/>
      <c r="AB596" s="16"/>
      <c r="AC596" s="16"/>
      <c r="AD596" s="16"/>
      <c r="AE596" s="16"/>
      <c r="AF596" s="16"/>
      <c r="AG596" s="16"/>
      <c r="AH596" s="16"/>
      <c r="AI596" s="16"/>
      <c r="AJ596" s="16"/>
      <c r="AK596" s="16"/>
      <c r="AL596" s="16"/>
      <c r="AM596" s="16"/>
      <c r="AN596" s="16"/>
      <c r="AO596" s="16"/>
      <c r="AP596" s="883"/>
      <c r="AQ596" s="16"/>
      <c r="AR596" s="16"/>
      <c r="AS596" s="16"/>
      <c r="AT596" s="16"/>
      <c r="AU596" s="16"/>
      <c r="AV596" s="16"/>
      <c r="AW596" s="16"/>
      <c r="AX596" s="16"/>
      <c r="AY596" s="16"/>
      <c r="AZ596" s="16"/>
      <c r="BA596" s="16"/>
      <c r="BB596" s="16"/>
      <c r="BC596" s="884"/>
    </row>
    <row r="597" spans="24:55">
      <c r="X597" s="16"/>
      <c r="Y597" s="16"/>
      <c r="Z597" s="16"/>
      <c r="AA597" s="16"/>
      <c r="AB597" s="16"/>
      <c r="AC597" s="16"/>
      <c r="AD597" s="16"/>
      <c r="AE597" s="16"/>
      <c r="AF597" s="16"/>
      <c r="AG597" s="16"/>
      <c r="AH597" s="16"/>
      <c r="AI597" s="16"/>
      <c r="AJ597" s="16"/>
      <c r="AK597" s="16"/>
      <c r="AL597" s="16"/>
      <c r="AM597" s="16"/>
      <c r="AN597" s="16"/>
      <c r="AO597" s="16"/>
      <c r="AP597" s="883"/>
      <c r="AQ597" s="16"/>
      <c r="AR597" s="16"/>
      <c r="AS597" s="16"/>
      <c r="AT597" s="16"/>
      <c r="AU597" s="16"/>
      <c r="AV597" s="16"/>
      <c r="AW597" s="16"/>
      <c r="AX597" s="16"/>
      <c r="AY597" s="16"/>
      <c r="AZ597" s="16"/>
      <c r="BA597" s="16"/>
      <c r="BB597" s="16"/>
      <c r="BC597" s="884"/>
    </row>
    <row r="598" spans="24:55">
      <c r="X598" s="16"/>
      <c r="Y598" s="16"/>
      <c r="Z598" s="16"/>
      <c r="AA598" s="16"/>
      <c r="AB598" s="16"/>
      <c r="AC598" s="16"/>
      <c r="AD598" s="16"/>
      <c r="AE598" s="16"/>
      <c r="AF598" s="16"/>
      <c r="AG598" s="16"/>
      <c r="AH598" s="16"/>
      <c r="AI598" s="16"/>
      <c r="AJ598" s="16"/>
      <c r="AK598" s="16"/>
      <c r="AL598" s="16"/>
      <c r="AM598" s="16"/>
      <c r="AN598" s="16"/>
      <c r="AO598" s="16"/>
      <c r="AP598" s="883"/>
      <c r="AQ598" s="16"/>
      <c r="AR598" s="16"/>
      <c r="AS598" s="16"/>
      <c r="AT598" s="16"/>
      <c r="AU598" s="16"/>
      <c r="AV598" s="16"/>
      <c r="AW598" s="16"/>
      <c r="AX598" s="16"/>
      <c r="AY598" s="16"/>
      <c r="AZ598" s="16"/>
      <c r="BA598" s="16"/>
      <c r="BB598" s="16"/>
      <c r="BC598" s="884"/>
    </row>
    <row r="599" spans="24:55">
      <c r="X599" s="16"/>
      <c r="Y599" s="16"/>
      <c r="Z599" s="16"/>
      <c r="AA599" s="16"/>
      <c r="AB599" s="16"/>
      <c r="AC599" s="16"/>
      <c r="AD599" s="16"/>
      <c r="AE599" s="16"/>
      <c r="AF599" s="16"/>
      <c r="AG599" s="16"/>
      <c r="AH599" s="16"/>
      <c r="AI599" s="16"/>
      <c r="AJ599" s="16"/>
      <c r="AK599" s="16"/>
      <c r="AL599" s="16"/>
      <c r="AM599" s="16"/>
      <c r="AN599" s="16"/>
      <c r="AO599" s="16"/>
      <c r="AP599" s="883"/>
      <c r="AQ599" s="16"/>
      <c r="AR599" s="16"/>
      <c r="AS599" s="16"/>
      <c r="AT599" s="16"/>
      <c r="AU599" s="16"/>
      <c r="AV599" s="16"/>
      <c r="AW599" s="16"/>
      <c r="AX599" s="16"/>
      <c r="AY599" s="16"/>
      <c r="AZ599" s="16"/>
      <c r="BA599" s="16"/>
      <c r="BB599" s="16"/>
      <c r="BC599" s="884"/>
    </row>
    <row r="600" spans="24:55">
      <c r="X600" s="16"/>
      <c r="Y600" s="16"/>
      <c r="Z600" s="16"/>
      <c r="AA600" s="16"/>
      <c r="AB600" s="16"/>
      <c r="AC600" s="16"/>
      <c r="AD600" s="16"/>
      <c r="AE600" s="16"/>
      <c r="AF600" s="16"/>
      <c r="AG600" s="16"/>
      <c r="AH600" s="16"/>
      <c r="AI600" s="16"/>
      <c r="AJ600" s="16"/>
      <c r="AK600" s="16"/>
      <c r="AL600" s="16"/>
      <c r="AM600" s="16"/>
      <c r="AN600" s="16"/>
      <c r="AO600" s="16"/>
      <c r="AP600" s="883"/>
      <c r="AQ600" s="16"/>
      <c r="AR600" s="16"/>
      <c r="AS600" s="16"/>
      <c r="AT600" s="16"/>
      <c r="AU600" s="16"/>
      <c r="AV600" s="16"/>
      <c r="AW600" s="16"/>
      <c r="AX600" s="16"/>
      <c r="AY600" s="16"/>
      <c r="AZ600" s="16"/>
      <c r="BA600" s="16"/>
      <c r="BB600" s="16"/>
      <c r="BC600" s="884"/>
    </row>
    <row r="601" spans="24:55">
      <c r="X601" s="16"/>
      <c r="Y601" s="16"/>
      <c r="Z601" s="16"/>
      <c r="AA601" s="16"/>
      <c r="AB601" s="16"/>
      <c r="AC601" s="16"/>
      <c r="AD601" s="16"/>
      <c r="AE601" s="16"/>
      <c r="AF601" s="16"/>
      <c r="AG601" s="16"/>
      <c r="AH601" s="16"/>
      <c r="AI601" s="16"/>
      <c r="AJ601" s="16"/>
      <c r="AK601" s="16"/>
      <c r="AL601" s="16"/>
      <c r="AM601" s="16"/>
      <c r="AN601" s="16"/>
      <c r="AO601" s="16"/>
      <c r="AP601" s="883"/>
      <c r="AQ601" s="16"/>
      <c r="AR601" s="16"/>
      <c r="AS601" s="16"/>
      <c r="AT601" s="16"/>
      <c r="AU601" s="16"/>
      <c r="AV601" s="16"/>
      <c r="AW601" s="16"/>
      <c r="AX601" s="16"/>
      <c r="AY601" s="16"/>
      <c r="AZ601" s="16"/>
      <c r="BA601" s="16"/>
      <c r="BB601" s="16"/>
      <c r="BC601" s="884"/>
    </row>
    <row r="602" spans="24:55">
      <c r="X602" s="16"/>
      <c r="Y602" s="16"/>
      <c r="Z602" s="16"/>
      <c r="AA602" s="16"/>
      <c r="AB602" s="16"/>
      <c r="AC602" s="16"/>
      <c r="AD602" s="16"/>
      <c r="AE602" s="16"/>
      <c r="AF602" s="16"/>
      <c r="AG602" s="16"/>
      <c r="AH602" s="16"/>
      <c r="AI602" s="16"/>
      <c r="AJ602" s="16"/>
      <c r="AK602" s="16"/>
      <c r="AL602" s="16"/>
      <c r="AM602" s="16"/>
      <c r="AN602" s="16"/>
      <c r="AO602" s="16"/>
      <c r="AP602" s="883"/>
      <c r="AQ602" s="16"/>
      <c r="AR602" s="16"/>
      <c r="AS602" s="16"/>
      <c r="AT602" s="16"/>
      <c r="AU602" s="16"/>
      <c r="AV602" s="16"/>
      <c r="AW602" s="16"/>
      <c r="AX602" s="16"/>
      <c r="AY602" s="16"/>
      <c r="AZ602" s="16"/>
      <c r="BA602" s="16"/>
      <c r="BB602" s="16"/>
      <c r="BC602" s="884"/>
    </row>
    <row r="603" spans="24:55">
      <c r="X603" s="16"/>
      <c r="Y603" s="16"/>
      <c r="Z603" s="16"/>
      <c r="AA603" s="16"/>
      <c r="AB603" s="16"/>
      <c r="AC603" s="16"/>
      <c r="AD603" s="16"/>
      <c r="AE603" s="16"/>
      <c r="AF603" s="16"/>
      <c r="AG603" s="16"/>
      <c r="AH603" s="16"/>
      <c r="AI603" s="16"/>
      <c r="AJ603" s="16"/>
      <c r="AK603" s="16"/>
      <c r="AL603" s="16"/>
      <c r="AM603" s="16"/>
      <c r="AN603" s="16"/>
      <c r="AO603" s="16"/>
      <c r="AP603" s="883"/>
      <c r="AQ603" s="16"/>
      <c r="AR603" s="16"/>
      <c r="AS603" s="16"/>
      <c r="AT603" s="16"/>
      <c r="AU603" s="16"/>
      <c r="AV603" s="16"/>
      <c r="AW603" s="16"/>
      <c r="AX603" s="16"/>
      <c r="AY603" s="16"/>
      <c r="AZ603" s="16"/>
      <c r="BA603" s="16"/>
      <c r="BB603" s="16"/>
      <c r="BC603" s="884"/>
    </row>
    <row r="604" spans="24:55">
      <c r="X604" s="16"/>
      <c r="Y604" s="16"/>
      <c r="Z604" s="16"/>
      <c r="AA604" s="16"/>
      <c r="AB604" s="16"/>
      <c r="AC604" s="16"/>
      <c r="AD604" s="16"/>
      <c r="AE604" s="16"/>
      <c r="AF604" s="16"/>
      <c r="AG604" s="16"/>
      <c r="AH604" s="16"/>
      <c r="AI604" s="16"/>
      <c r="AJ604" s="16"/>
      <c r="AK604" s="16"/>
      <c r="AL604" s="16"/>
      <c r="AM604" s="16"/>
      <c r="AN604" s="16"/>
      <c r="AO604" s="16"/>
      <c r="AP604" s="883"/>
      <c r="AQ604" s="16"/>
      <c r="AR604" s="16"/>
      <c r="AS604" s="16"/>
      <c r="AT604" s="16"/>
      <c r="AU604" s="16"/>
      <c r="AV604" s="16"/>
      <c r="AW604" s="16"/>
      <c r="AX604" s="16"/>
      <c r="AY604" s="16"/>
      <c r="AZ604" s="16"/>
      <c r="BA604" s="16"/>
      <c r="BB604" s="16"/>
      <c r="BC604" s="884"/>
    </row>
    <row r="605" spans="24:55">
      <c r="X605" s="16"/>
      <c r="Y605" s="16"/>
      <c r="Z605" s="16"/>
      <c r="AA605" s="16"/>
      <c r="AB605" s="16"/>
      <c r="AC605" s="16"/>
      <c r="AD605" s="16"/>
      <c r="AE605" s="16"/>
      <c r="AF605" s="16"/>
      <c r="AG605" s="16"/>
      <c r="AH605" s="16"/>
      <c r="AI605" s="16"/>
      <c r="AJ605" s="16"/>
      <c r="AK605" s="16"/>
      <c r="AL605" s="16"/>
      <c r="AM605" s="16"/>
      <c r="AN605" s="16"/>
      <c r="AO605" s="16"/>
      <c r="AP605" s="883"/>
      <c r="AQ605" s="16"/>
      <c r="AR605" s="16"/>
      <c r="AS605" s="16"/>
      <c r="AT605" s="16"/>
      <c r="AU605" s="16"/>
      <c r="AV605" s="16"/>
      <c r="AW605" s="16"/>
      <c r="AX605" s="16"/>
      <c r="AY605" s="16"/>
      <c r="AZ605" s="16"/>
      <c r="BA605" s="16"/>
      <c r="BB605" s="16"/>
      <c r="BC605" s="884"/>
    </row>
    <row r="606" spans="24:55">
      <c r="X606" s="16"/>
      <c r="Y606" s="16"/>
      <c r="Z606" s="16"/>
      <c r="AA606" s="16"/>
      <c r="AB606" s="16"/>
      <c r="AC606" s="16"/>
      <c r="AD606" s="16"/>
      <c r="AE606" s="16"/>
      <c r="AF606" s="16"/>
      <c r="AG606" s="16"/>
      <c r="AH606" s="16"/>
      <c r="AI606" s="16"/>
      <c r="AJ606" s="16"/>
      <c r="AK606" s="16"/>
      <c r="AL606" s="16"/>
      <c r="AM606" s="16"/>
      <c r="AN606" s="16"/>
      <c r="AO606" s="16"/>
      <c r="AP606" s="883"/>
      <c r="AQ606" s="16"/>
      <c r="AR606" s="16"/>
      <c r="AS606" s="16"/>
      <c r="AT606" s="16"/>
      <c r="AU606" s="16"/>
      <c r="AV606" s="16"/>
      <c r="AW606" s="16"/>
      <c r="AX606" s="16"/>
      <c r="AY606" s="16"/>
      <c r="AZ606" s="16"/>
      <c r="BA606" s="16"/>
      <c r="BB606" s="16"/>
      <c r="BC606" s="884"/>
    </row>
    <row r="607" spans="24:55">
      <c r="X607" s="16"/>
      <c r="Y607" s="16"/>
      <c r="Z607" s="16"/>
      <c r="AA607" s="16"/>
      <c r="AB607" s="16"/>
      <c r="AC607" s="16"/>
      <c r="AD607" s="16"/>
      <c r="AE607" s="16"/>
      <c r="AF607" s="16"/>
      <c r="AG607" s="16"/>
      <c r="AH607" s="16"/>
      <c r="AI607" s="16"/>
      <c r="AJ607" s="16"/>
      <c r="AK607" s="16"/>
      <c r="AL607" s="16"/>
      <c r="AM607" s="16"/>
      <c r="AN607" s="16"/>
      <c r="AO607" s="16"/>
      <c r="AP607" s="883"/>
      <c r="AQ607" s="16"/>
      <c r="AR607" s="16"/>
      <c r="AS607" s="16"/>
      <c r="AT607" s="16"/>
      <c r="AU607" s="16"/>
      <c r="AV607" s="16"/>
      <c r="AW607" s="16"/>
      <c r="AX607" s="16"/>
      <c r="AY607" s="16"/>
      <c r="AZ607" s="16"/>
      <c r="BA607" s="16"/>
      <c r="BB607" s="16"/>
      <c r="BC607" s="884"/>
    </row>
    <row r="608" spans="24:55">
      <c r="X608" s="16"/>
      <c r="Y608" s="16"/>
      <c r="Z608" s="16"/>
      <c r="AA608" s="16"/>
      <c r="AB608" s="16"/>
      <c r="AC608" s="16"/>
      <c r="AD608" s="16"/>
      <c r="AE608" s="16"/>
      <c r="AF608" s="16"/>
      <c r="AG608" s="16"/>
      <c r="AH608" s="16"/>
      <c r="AI608" s="16"/>
      <c r="AJ608" s="16"/>
      <c r="AK608" s="16"/>
      <c r="AL608" s="16"/>
      <c r="AM608" s="16"/>
      <c r="AN608" s="16"/>
      <c r="AO608" s="16"/>
      <c r="AP608" s="883"/>
      <c r="AQ608" s="16"/>
      <c r="AR608" s="16"/>
      <c r="AS608" s="16"/>
      <c r="AT608" s="16"/>
      <c r="AU608" s="16"/>
      <c r="AV608" s="16"/>
      <c r="AW608" s="16"/>
      <c r="AX608" s="16"/>
      <c r="AY608" s="16"/>
      <c r="AZ608" s="16"/>
      <c r="BA608" s="16"/>
      <c r="BB608" s="16"/>
      <c r="BC608" s="884"/>
    </row>
    <row r="609" spans="24:55">
      <c r="X609" s="16"/>
      <c r="Y609" s="16"/>
      <c r="Z609" s="16"/>
      <c r="AA609" s="16"/>
      <c r="AB609" s="16"/>
      <c r="AC609" s="16"/>
      <c r="AD609" s="16"/>
      <c r="AE609" s="16"/>
      <c r="AF609" s="16"/>
      <c r="AG609" s="16"/>
      <c r="AH609" s="16"/>
      <c r="AI609" s="16"/>
      <c r="AJ609" s="16"/>
      <c r="AK609" s="16"/>
      <c r="AL609" s="16"/>
      <c r="AM609" s="16"/>
      <c r="AN609" s="16"/>
      <c r="AO609" s="16"/>
      <c r="AP609" s="883"/>
      <c r="AQ609" s="16"/>
      <c r="AR609" s="16"/>
      <c r="AS609" s="16"/>
      <c r="AT609" s="16"/>
      <c r="AU609" s="16"/>
      <c r="AV609" s="16"/>
      <c r="AW609" s="16"/>
      <c r="AX609" s="16"/>
      <c r="AY609" s="16"/>
      <c r="AZ609" s="16"/>
      <c r="BA609" s="16"/>
      <c r="BB609" s="16"/>
      <c r="BC609" s="884"/>
    </row>
    <row r="610" spans="24:55">
      <c r="X610" s="16"/>
      <c r="Y610" s="16"/>
      <c r="Z610" s="16"/>
      <c r="AA610" s="16"/>
      <c r="AB610" s="16"/>
      <c r="AC610" s="16"/>
      <c r="AD610" s="16"/>
      <c r="AE610" s="16"/>
      <c r="AF610" s="16"/>
      <c r="AG610" s="16"/>
      <c r="AH610" s="16"/>
      <c r="AI610" s="16"/>
      <c r="AJ610" s="16"/>
      <c r="AK610" s="16"/>
      <c r="AL610" s="16"/>
      <c r="AM610" s="16"/>
      <c r="AN610" s="16"/>
      <c r="AO610" s="16"/>
      <c r="AP610" s="883"/>
      <c r="AQ610" s="16"/>
      <c r="AR610" s="16"/>
      <c r="AS610" s="16"/>
      <c r="AT610" s="16"/>
      <c r="AU610" s="16"/>
      <c r="AV610" s="16"/>
      <c r="AW610" s="16"/>
      <c r="AX610" s="16"/>
      <c r="AY610" s="16"/>
      <c r="AZ610" s="16"/>
      <c r="BA610" s="16"/>
      <c r="BB610" s="16"/>
      <c r="BC610" s="884"/>
    </row>
    <row r="611" spans="24:55">
      <c r="X611" s="16"/>
      <c r="Y611" s="16"/>
      <c r="Z611" s="16"/>
      <c r="AA611" s="16"/>
      <c r="AB611" s="16"/>
      <c r="AC611" s="16"/>
      <c r="AD611" s="16"/>
      <c r="AE611" s="16"/>
      <c r="AF611" s="16"/>
      <c r="AG611" s="16"/>
      <c r="AH611" s="16"/>
      <c r="AI611" s="16"/>
      <c r="AJ611" s="16"/>
      <c r="AK611" s="16"/>
      <c r="AL611" s="16"/>
      <c r="AM611" s="16"/>
      <c r="AN611" s="16"/>
      <c r="AO611" s="16"/>
      <c r="AP611" s="883"/>
      <c r="AQ611" s="16"/>
      <c r="AR611" s="16"/>
      <c r="AS611" s="16"/>
      <c r="AT611" s="16"/>
      <c r="AU611" s="16"/>
      <c r="AV611" s="16"/>
      <c r="AW611" s="16"/>
      <c r="AX611" s="16"/>
      <c r="AY611" s="16"/>
      <c r="AZ611" s="16"/>
      <c r="BA611" s="16"/>
      <c r="BB611" s="16"/>
      <c r="BC611" s="884"/>
    </row>
    <row r="612" spans="24:55">
      <c r="X612" s="16"/>
      <c r="Y612" s="16"/>
      <c r="Z612" s="16"/>
      <c r="AA612" s="16"/>
      <c r="AB612" s="16"/>
      <c r="AC612" s="16"/>
      <c r="AD612" s="16"/>
      <c r="AE612" s="16"/>
      <c r="AF612" s="16"/>
      <c r="AG612" s="16"/>
      <c r="AH612" s="16"/>
      <c r="AI612" s="16"/>
      <c r="AJ612" s="16"/>
      <c r="AK612" s="16"/>
      <c r="AL612" s="16"/>
      <c r="AM612" s="16"/>
      <c r="AN612" s="16"/>
      <c r="AO612" s="16"/>
      <c r="AP612" s="883"/>
      <c r="AQ612" s="16"/>
      <c r="AR612" s="16"/>
      <c r="AS612" s="16"/>
      <c r="AT612" s="16"/>
      <c r="AU612" s="16"/>
      <c r="AV612" s="16"/>
      <c r="AW612" s="16"/>
      <c r="AX612" s="16"/>
      <c r="AY612" s="16"/>
      <c r="AZ612" s="16"/>
      <c r="BA612" s="16"/>
      <c r="BB612" s="16"/>
      <c r="BC612" s="884"/>
    </row>
    <row r="613" spans="24:55">
      <c r="X613" s="16"/>
      <c r="Y613" s="16"/>
      <c r="Z613" s="16"/>
      <c r="AA613" s="16"/>
      <c r="AB613" s="16"/>
      <c r="AC613" s="16"/>
      <c r="AD613" s="16"/>
      <c r="AE613" s="16"/>
      <c r="AF613" s="16"/>
      <c r="AG613" s="16"/>
      <c r="AH613" s="16"/>
      <c r="AI613" s="16"/>
      <c r="AJ613" s="16"/>
      <c r="AK613" s="16"/>
      <c r="AL613" s="16"/>
      <c r="AM613" s="16"/>
      <c r="AN613" s="16"/>
      <c r="AO613" s="16"/>
      <c r="AP613" s="883"/>
      <c r="AQ613" s="16"/>
      <c r="AR613" s="16"/>
      <c r="AS613" s="16"/>
      <c r="AT613" s="16"/>
      <c r="AU613" s="16"/>
      <c r="AV613" s="16"/>
      <c r="AW613" s="16"/>
      <c r="AX613" s="16"/>
      <c r="AY613" s="16"/>
      <c r="AZ613" s="16"/>
      <c r="BA613" s="16"/>
      <c r="BB613" s="16"/>
      <c r="BC613" s="884"/>
    </row>
    <row r="614" spans="24:55">
      <c r="X614" s="16"/>
      <c r="Y614" s="16"/>
      <c r="Z614" s="16"/>
      <c r="AA614" s="16"/>
      <c r="AB614" s="16"/>
      <c r="AC614" s="16"/>
      <c r="AD614" s="16"/>
      <c r="AE614" s="16"/>
      <c r="AF614" s="16"/>
      <c r="AG614" s="16"/>
      <c r="AH614" s="16"/>
      <c r="AI614" s="16"/>
      <c r="AJ614" s="16"/>
      <c r="AK614" s="16"/>
      <c r="AL614" s="16"/>
      <c r="AM614" s="16"/>
      <c r="AN614" s="16"/>
      <c r="AO614" s="16"/>
      <c r="AP614" s="883"/>
      <c r="AQ614" s="16"/>
      <c r="AR614" s="16"/>
      <c r="AS614" s="16"/>
      <c r="AT614" s="16"/>
      <c r="AU614" s="16"/>
      <c r="AV614" s="16"/>
      <c r="AW614" s="16"/>
      <c r="AX614" s="16"/>
      <c r="AY614" s="16"/>
      <c r="AZ614" s="16"/>
      <c r="BA614" s="16"/>
      <c r="BB614" s="16"/>
      <c r="BC614" s="884"/>
    </row>
    <row r="615" spans="24:55">
      <c r="X615" s="16"/>
      <c r="Y615" s="16"/>
      <c r="Z615" s="16"/>
      <c r="AA615" s="16"/>
      <c r="AB615" s="16"/>
      <c r="AC615" s="16"/>
      <c r="AD615" s="16"/>
      <c r="AE615" s="16"/>
      <c r="AF615" s="16"/>
      <c r="AG615" s="16"/>
      <c r="AH615" s="16"/>
      <c r="AI615" s="16"/>
      <c r="AJ615" s="16"/>
      <c r="AK615" s="16"/>
      <c r="AL615" s="16"/>
      <c r="AM615" s="16"/>
      <c r="AN615" s="16"/>
      <c r="AO615" s="16"/>
      <c r="AP615" s="883"/>
      <c r="AQ615" s="16"/>
      <c r="AR615" s="16"/>
      <c r="AS615" s="16"/>
      <c r="AT615" s="16"/>
      <c r="AU615" s="16"/>
      <c r="AV615" s="16"/>
      <c r="AW615" s="16"/>
      <c r="AX615" s="16"/>
      <c r="AY615" s="16"/>
      <c r="AZ615" s="16"/>
      <c r="BA615" s="16"/>
      <c r="BB615" s="16"/>
      <c r="BC615" s="884"/>
    </row>
    <row r="616" spans="24:55">
      <c r="X616" s="16"/>
      <c r="Y616" s="16"/>
      <c r="Z616" s="16"/>
      <c r="AA616" s="16"/>
      <c r="AB616" s="16"/>
      <c r="AC616" s="16"/>
      <c r="AD616" s="16"/>
      <c r="AE616" s="16"/>
      <c r="AF616" s="16"/>
      <c r="AG616" s="16"/>
      <c r="AH616" s="16"/>
      <c r="AI616" s="16"/>
      <c r="AJ616" s="16"/>
      <c r="AK616" s="16"/>
      <c r="AL616" s="16"/>
      <c r="AM616" s="16"/>
      <c r="AN616" s="16"/>
      <c r="AO616" s="16"/>
      <c r="AP616" s="883"/>
      <c r="AQ616" s="16"/>
      <c r="AR616" s="16"/>
      <c r="AS616" s="16"/>
      <c r="AT616" s="16"/>
      <c r="AU616" s="16"/>
      <c r="AV616" s="16"/>
      <c r="AW616" s="16"/>
      <c r="AX616" s="16"/>
      <c r="AY616" s="16"/>
      <c r="AZ616" s="16"/>
      <c r="BA616" s="16"/>
      <c r="BB616" s="16"/>
      <c r="BC616" s="884"/>
    </row>
    <row r="617" spans="24:55">
      <c r="X617" s="16"/>
      <c r="Y617" s="16"/>
      <c r="Z617" s="16"/>
      <c r="AA617" s="16"/>
      <c r="AB617" s="16"/>
      <c r="AC617" s="16"/>
      <c r="AD617" s="16"/>
      <c r="AE617" s="16"/>
      <c r="AF617" s="16"/>
      <c r="AG617" s="16"/>
      <c r="AH617" s="16"/>
      <c r="AI617" s="16"/>
      <c r="AJ617" s="16"/>
      <c r="AK617" s="16"/>
      <c r="AL617" s="16"/>
      <c r="AM617" s="16"/>
      <c r="AN617" s="16"/>
      <c r="AO617" s="16"/>
      <c r="AP617" s="883"/>
      <c r="AQ617" s="16"/>
      <c r="AR617" s="16"/>
      <c r="AS617" s="16"/>
      <c r="AT617" s="16"/>
      <c r="AU617" s="16"/>
      <c r="AV617" s="16"/>
      <c r="AW617" s="16"/>
      <c r="AX617" s="16"/>
      <c r="AY617" s="16"/>
      <c r="AZ617" s="16"/>
      <c r="BA617" s="16"/>
      <c r="BB617" s="16"/>
      <c r="BC617" s="884"/>
    </row>
    <row r="618" spans="24:55">
      <c r="X618" s="16"/>
      <c r="Y618" s="16"/>
      <c r="Z618" s="16"/>
      <c r="AA618" s="16"/>
      <c r="AB618" s="16"/>
      <c r="AC618" s="16"/>
      <c r="AD618" s="16"/>
      <c r="AE618" s="16"/>
      <c r="AF618" s="16"/>
      <c r="AG618" s="16"/>
      <c r="AH618" s="16"/>
      <c r="AI618" s="16"/>
      <c r="AJ618" s="16"/>
      <c r="AK618" s="16"/>
      <c r="AL618" s="16"/>
      <c r="AM618" s="16"/>
      <c r="AN618" s="16"/>
      <c r="AO618" s="16"/>
      <c r="AP618" s="883"/>
      <c r="AQ618" s="16"/>
      <c r="AR618" s="16"/>
      <c r="AS618" s="16"/>
      <c r="AT618" s="16"/>
      <c r="AU618" s="16"/>
      <c r="AV618" s="16"/>
      <c r="AW618" s="16"/>
      <c r="AX618" s="16"/>
      <c r="AY618" s="16"/>
      <c r="AZ618" s="16"/>
      <c r="BA618" s="16"/>
      <c r="BB618" s="16"/>
      <c r="BC618" s="884"/>
    </row>
    <row r="619" spans="24:55">
      <c r="X619" s="16"/>
      <c r="Y619" s="16"/>
      <c r="Z619" s="16"/>
      <c r="AA619" s="16"/>
      <c r="AB619" s="16"/>
      <c r="AC619" s="16"/>
      <c r="AD619" s="16"/>
      <c r="AE619" s="16"/>
      <c r="AF619" s="16"/>
      <c r="AG619" s="16"/>
      <c r="AH619" s="16"/>
      <c r="AI619" s="16"/>
      <c r="AJ619" s="16"/>
      <c r="AK619" s="16"/>
      <c r="AL619" s="16"/>
      <c r="AM619" s="16"/>
      <c r="AN619" s="16"/>
      <c r="AO619" s="16"/>
      <c r="AP619" s="883"/>
      <c r="AQ619" s="16"/>
      <c r="AR619" s="16"/>
      <c r="AS619" s="16"/>
      <c r="AT619" s="16"/>
      <c r="AU619" s="16"/>
      <c r="AV619" s="16"/>
      <c r="AW619" s="16"/>
      <c r="AX619" s="16"/>
      <c r="AY619" s="16"/>
      <c r="AZ619" s="16"/>
      <c r="BA619" s="16"/>
      <c r="BB619" s="16"/>
      <c r="BC619" s="884"/>
    </row>
    <row r="620" spans="24:55">
      <c r="X620" s="37"/>
      <c r="Y620" s="37"/>
      <c r="Z620" s="16"/>
      <c r="AA620" s="16"/>
      <c r="AB620" s="16"/>
      <c r="AC620" s="16"/>
      <c r="AD620"/>
      <c r="AE620" s="16"/>
      <c r="AF620" s="16"/>
      <c r="AG620" s="16"/>
      <c r="AH620" s="16"/>
      <c r="AI620" s="16"/>
      <c r="AJ620" s="16"/>
      <c r="AK620" s="16"/>
      <c r="AL620" s="16"/>
      <c r="AM620" s="16"/>
      <c r="AN620" s="16"/>
      <c r="AO620" s="16"/>
      <c r="AP620" s="883"/>
      <c r="AQ620" s="16"/>
      <c r="AR620" s="16"/>
      <c r="AS620" s="16"/>
      <c r="AT620" s="16"/>
      <c r="AU620" s="16"/>
      <c r="AV620" s="16"/>
      <c r="AW620" s="16"/>
      <c r="AX620" s="16"/>
      <c r="AY620" s="16"/>
      <c r="AZ620" s="16"/>
      <c r="BA620" s="16"/>
      <c r="BB620" s="16"/>
      <c r="BC620"/>
    </row>
  </sheetData>
  <mergeCells count="9">
    <mergeCell ref="AB165:AM165"/>
    <mergeCell ref="AB324:AM324"/>
    <mergeCell ref="AB488:AM488"/>
    <mergeCell ref="B24:F24"/>
    <mergeCell ref="B18:U18"/>
    <mergeCell ref="B53:F53"/>
    <mergeCell ref="B82:F82"/>
    <mergeCell ref="B111:F111"/>
    <mergeCell ref="AB26:AM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aprilb</cp:lastModifiedBy>
  <cp:lastPrinted>2017-05-24T00:43:43Z</cp:lastPrinted>
  <dcterms:created xsi:type="dcterms:W3CDTF">2012-03-05T18:56:04Z</dcterms:created>
  <dcterms:modified xsi:type="dcterms:W3CDTF">2022-08-03T17:57:50Z</dcterms:modified>
</cp:coreProperties>
</file>