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Z:\Reg\T - Regulatory\Rate Applications\Current Rate Applications\2023 IRM EB-2022-0027\3 - Application\3 - LRAMVA\"/>
    </mc:Choice>
  </mc:AlternateContent>
  <xr:revisionPtr revIDLastSave="0" documentId="13_ncr:1_{DAAB5C06-E5AE-4169-B18B-E18E05B55361}" xr6:coauthVersionLast="47" xr6:coauthVersionMax="47" xr10:uidLastSave="{00000000-0000-0000-0000-000000000000}"/>
  <bookViews>
    <workbookView xWindow="28680" yWindow="-120" windowWidth="29040" windowHeight="17640" tabRatio="874"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 name="9.  Rate Class Allocations" sheetId="88" r:id="rId14"/>
  </sheets>
  <externalReferences>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Charges'!$A$1:$X$194</definedName>
    <definedName name="_xlnm.Print_Area" localSheetId="11">'7.  Persistence Report'!$A$1:$AG$54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LRAM'!$B$795</definedName>
    <definedName name="Table_5_f.__2020_Lost_Revenues_Work_Form">'5.  2015-2027 LRAM'!$B$991</definedName>
    <definedName name="Table_5_g.__2021_Lost_Revenues_Work_Form">'5.  2015-2027 LRAM'!$B$1186</definedName>
    <definedName name="Table_5_h.__2022_Lost_Revenues_Work_Form">'5.  2015-2027 LRAM'!$B$1380</definedName>
    <definedName name="Table_5_i.__2023_Lost_Revenues_Work_Form">'5.  2015-2027 LRAM'!$B$1577</definedName>
    <definedName name="Table_5_j.__2024_Lost_Revenues_Work_Form">'5.  2015-2027 LRAM'!$B$1603</definedName>
    <definedName name="Table_5_k.__2025_Lost_Revenues_Work_Form">'5.  2015-2027 LRAM'!$B$1629</definedName>
    <definedName name="Table_5_l.__2026_Lost_Revenues_Work_Form">'5.  2015-2027 LRAM'!$B$1656</definedName>
    <definedName name="Table_5_m.__2027_Lost_Revenues_Work_Form">'5.  2015-2027 LRAM'!$B$1683</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170" i="79" l="1"/>
  <c r="AF1170" i="79"/>
  <c r="H190" i="47"/>
  <c r="H191" i="47"/>
  <c r="H189" i="47"/>
  <c r="H187" i="47"/>
  <c r="H188" i="47"/>
  <c r="H186" i="47"/>
  <c r="H184" i="47"/>
  <c r="H185" i="47"/>
  <c r="H183" i="47"/>
  <c r="H181" i="47"/>
  <c r="H182" i="47"/>
  <c r="H180" i="47"/>
  <c r="H175" i="47"/>
  <c r="H176" i="47"/>
  <c r="H174" i="47"/>
  <c r="H172" i="47"/>
  <c r="H173" i="47"/>
  <c r="H171" i="47"/>
  <c r="H169" i="47"/>
  <c r="H170" i="47"/>
  <c r="H168" i="47"/>
  <c r="H166" i="47"/>
  <c r="H167" i="47"/>
  <c r="H165" i="47"/>
  <c r="H160" i="47"/>
  <c r="H161" i="47"/>
  <c r="H159" i="47"/>
  <c r="H157" i="47"/>
  <c r="H158" i="47"/>
  <c r="H156" i="47"/>
  <c r="AF963" i="79"/>
  <c r="F72" i="45" l="1"/>
  <c r="G72" i="45"/>
  <c r="H72" i="45"/>
  <c r="I72" i="45"/>
  <c r="J72" i="45"/>
  <c r="K72" i="45"/>
  <c r="L72" i="45"/>
  <c r="O72" i="45"/>
  <c r="P72" i="45"/>
  <c r="E72" i="45"/>
  <c r="F65" i="45"/>
  <c r="G65" i="45"/>
  <c r="H65" i="45"/>
  <c r="I65" i="45"/>
  <c r="J65" i="45"/>
  <c r="K65" i="45"/>
  <c r="L65" i="45"/>
  <c r="M65" i="45"/>
  <c r="E65" i="45"/>
  <c r="F58" i="45"/>
  <c r="G58" i="45"/>
  <c r="H58" i="45"/>
  <c r="I58" i="45"/>
  <c r="J58" i="45"/>
  <c r="K58" i="45"/>
  <c r="L58" i="45"/>
  <c r="M58" i="45"/>
  <c r="E58" i="45"/>
  <c r="F51" i="45"/>
  <c r="G51" i="45"/>
  <c r="H51" i="45"/>
  <c r="I51" i="45"/>
  <c r="J51" i="45"/>
  <c r="K51" i="45"/>
  <c r="L51" i="45"/>
  <c r="M51" i="45"/>
  <c r="E51" i="45"/>
  <c r="F44" i="45"/>
  <c r="G44" i="45"/>
  <c r="H44" i="45"/>
  <c r="I44" i="45"/>
  <c r="J44" i="45"/>
  <c r="K44" i="45"/>
  <c r="L44" i="45"/>
  <c r="M44" i="45"/>
  <c r="E44" i="45"/>
  <c r="F37" i="45"/>
  <c r="G37" i="45"/>
  <c r="H37" i="45"/>
  <c r="I37" i="45"/>
  <c r="J37" i="45"/>
  <c r="K37" i="45"/>
  <c r="L37" i="45"/>
  <c r="M37" i="45"/>
  <c r="E37" i="45"/>
  <c r="F30" i="45"/>
  <c r="G30" i="45"/>
  <c r="H30" i="45"/>
  <c r="I30" i="45"/>
  <c r="J30" i="45"/>
  <c r="K30" i="45"/>
  <c r="L30" i="45"/>
  <c r="M30" i="45"/>
  <c r="E30" i="45"/>
  <c r="F23" i="45"/>
  <c r="G23" i="45"/>
  <c r="H23" i="45"/>
  <c r="I23" i="45"/>
  <c r="J23" i="45"/>
  <c r="K23" i="45"/>
  <c r="L23" i="45"/>
  <c r="M23" i="45"/>
  <c r="E23" i="45"/>
  <c r="Q1414" i="79" l="1"/>
  <c r="Q1411" i="79"/>
  <c r="Q1408" i="79"/>
  <c r="Q1405" i="79"/>
  <c r="Q1402" i="79"/>
  <c r="Q1220" i="79"/>
  <c r="Q1217" i="79"/>
  <c r="Q1214" i="79"/>
  <c r="Q1211" i="79"/>
  <c r="Q1208" i="79"/>
  <c r="Q1025" i="79"/>
  <c r="Q1022" i="79"/>
  <c r="Q1019" i="79"/>
  <c r="Q1016" i="79"/>
  <c r="Q1013" i="79"/>
  <c r="Q829" i="79"/>
  <c r="Q826" i="79"/>
  <c r="Q823" i="79"/>
  <c r="Q820" i="79"/>
  <c r="Q817" i="79"/>
  <c r="Q637" i="79"/>
  <c r="Q634" i="79"/>
  <c r="Q631" i="79"/>
  <c r="Q628" i="79"/>
  <c r="Q625" i="79"/>
  <c r="Q447" i="79"/>
  <c r="Q444" i="79"/>
  <c r="Q441" i="79"/>
  <c r="Q438" i="79"/>
  <c r="Q435" i="79"/>
  <c r="Q257" i="79"/>
  <c r="Q254" i="79"/>
  <c r="Q251" i="79"/>
  <c r="Q248" i="79"/>
  <c r="Q245" i="79"/>
  <c r="U472" i="46"/>
  <c r="U469" i="46"/>
  <c r="U466" i="46"/>
  <c r="U463" i="46"/>
  <c r="U460" i="46"/>
  <c r="U337" i="46"/>
  <c r="U334" i="46"/>
  <c r="U331" i="46"/>
  <c r="U328" i="46"/>
  <c r="U325" i="46"/>
  <c r="U201" i="46"/>
  <c r="U198" i="46"/>
  <c r="U195" i="46"/>
  <c r="U192" i="46"/>
  <c r="U189" i="46"/>
  <c r="AS1605" i="79" l="1"/>
  <c r="AS1382" i="79"/>
  <c r="AS1188" i="79"/>
  <c r="AS993" i="79"/>
  <c r="AS797"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8" i="79" s="1"/>
  <c r="M53" i="43"/>
  <c r="AN225" i="79" s="1"/>
  <c r="L53" i="43"/>
  <c r="K53" i="43"/>
  <c r="AL1382" i="79" s="1"/>
  <c r="J53" i="43"/>
  <c r="AK1658" i="79" s="1"/>
  <c r="I53" i="43"/>
  <c r="H53" i="43"/>
  <c r="G53" i="43"/>
  <c r="AH1631" i="79" s="1"/>
  <c r="F53" i="43"/>
  <c r="AG1658" i="79" s="1"/>
  <c r="E53" i="43"/>
  <c r="AF1631" i="79" s="1"/>
  <c r="D53" i="43"/>
  <c r="AE797" i="79" s="1"/>
  <c r="AS1685" i="79"/>
  <c r="AS1658" i="79"/>
  <c r="AS1631" i="79"/>
  <c r="AS1579"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AM72" i="46"/>
  <c r="AM23" i="46"/>
  <c r="L54" i="44"/>
  <c r="M54" i="44"/>
  <c r="N54" i="44"/>
  <c r="O54" i="44"/>
  <c r="P54" i="44"/>
  <c r="Q54" i="44"/>
  <c r="L57" i="44"/>
  <c r="M57" i="44"/>
  <c r="N57" i="44"/>
  <c r="O57" i="44"/>
  <c r="P57" i="44"/>
  <c r="Q57" i="44"/>
  <c r="L58" i="44"/>
  <c r="M58" i="44"/>
  <c r="N58" i="44"/>
  <c r="O58" i="44"/>
  <c r="P58" i="44"/>
  <c r="Q58" i="44"/>
  <c r="L59" i="44"/>
  <c r="M59" i="44"/>
  <c r="N59" i="44"/>
  <c r="O59" i="44"/>
  <c r="P59" i="44"/>
  <c r="Q59" i="44"/>
  <c r="L60" i="44"/>
  <c r="M60" i="44"/>
  <c r="N60" i="44"/>
  <c r="O60" i="44"/>
  <c r="P60" i="44"/>
  <c r="Q60" i="44"/>
  <c r="AR1686" i="79"/>
  <c r="AQ1686" i="79"/>
  <c r="AP1686" i="79"/>
  <c r="AO1686" i="79"/>
  <c r="AN1686" i="79"/>
  <c r="AM1686" i="79"/>
  <c r="AL1686" i="79"/>
  <c r="AK1686" i="79"/>
  <c r="AJ1686" i="79"/>
  <c r="AI1686" i="79"/>
  <c r="AH1686" i="79"/>
  <c r="AG1686" i="79"/>
  <c r="AF1686" i="79"/>
  <c r="AE1686" i="79"/>
  <c r="AR1659" i="79"/>
  <c r="AQ1659" i="79"/>
  <c r="AP1659" i="79"/>
  <c r="AO1659" i="79"/>
  <c r="AN1659" i="79"/>
  <c r="AM1659" i="79"/>
  <c r="AL1659" i="79"/>
  <c r="AK1659" i="79"/>
  <c r="AJ1659" i="79"/>
  <c r="AI1659" i="79"/>
  <c r="AH1659" i="79"/>
  <c r="AG1659" i="79"/>
  <c r="AF1659" i="79"/>
  <c r="AE1659" i="79"/>
  <c r="AR1632" i="79"/>
  <c r="AQ1632" i="79"/>
  <c r="AP1632" i="79"/>
  <c r="AO1632" i="79"/>
  <c r="AN1632" i="79"/>
  <c r="AM1632" i="79"/>
  <c r="AL1632" i="79"/>
  <c r="AK1632" i="79"/>
  <c r="AJ1632" i="79"/>
  <c r="AI1632" i="79"/>
  <c r="AH1632" i="79"/>
  <c r="AG1632" i="79"/>
  <c r="AF1632" i="79"/>
  <c r="AE1632" i="79"/>
  <c r="P30" i="45" l="1"/>
  <c r="N30" i="45"/>
  <c r="O30" i="45"/>
  <c r="P23" i="45"/>
  <c r="N23" i="45"/>
  <c r="O23" i="45"/>
  <c r="AK1631" i="79"/>
  <c r="AL797" i="79"/>
  <c r="AK605" i="79"/>
  <c r="AP1382" i="79"/>
  <c r="AL1658" i="79"/>
  <c r="AL605" i="79"/>
  <c r="AO993" i="79"/>
  <c r="AP1658" i="79"/>
  <c r="AK415" i="79"/>
  <c r="AO415" i="79"/>
  <c r="AO605" i="79"/>
  <c r="AK1188" i="79"/>
  <c r="AP1605" i="79"/>
  <c r="AK225" i="79"/>
  <c r="AK1382" i="79"/>
  <c r="AP35" i="79"/>
  <c r="AO225" i="79"/>
  <c r="AK993" i="79"/>
  <c r="AO1188" i="79"/>
  <c r="AO1382" i="79"/>
  <c r="AI1188" i="79"/>
  <c r="AI415" i="79"/>
  <c r="AI1382" i="79"/>
  <c r="AI605" i="79"/>
  <c r="AM1631" i="79"/>
  <c r="AM1188" i="79"/>
  <c r="AM415" i="79"/>
  <c r="AM1382" i="79"/>
  <c r="AM605" i="79"/>
  <c r="AQ1631" i="79"/>
  <c r="AQ1188" i="79"/>
  <c r="AQ415" i="79"/>
  <c r="AQ1579" i="79"/>
  <c r="AQ1382" i="79"/>
  <c r="AQ605" i="79"/>
  <c r="AM35" i="79"/>
  <c r="AI225" i="79"/>
  <c r="AI797" i="79"/>
  <c r="AQ797" i="79"/>
  <c r="AQ993" i="79"/>
  <c r="AM1605" i="79"/>
  <c r="AI1631" i="79"/>
  <c r="AJ1658" i="79"/>
  <c r="AJ1382" i="79"/>
  <c r="AJ605" i="79"/>
  <c r="AJ1605" i="79"/>
  <c r="AJ797" i="79"/>
  <c r="AJ35" i="79"/>
  <c r="AN1382" i="79"/>
  <c r="AN605" i="79"/>
  <c r="AN1605" i="79"/>
  <c r="AN797" i="79"/>
  <c r="AN35" i="79"/>
  <c r="AR1579" i="79"/>
  <c r="AR1382" i="79"/>
  <c r="AR605" i="79"/>
  <c r="AR1631" i="79"/>
  <c r="AR1605" i="79"/>
  <c r="AR797" i="79"/>
  <c r="AR35" i="79"/>
  <c r="AJ225" i="79"/>
  <c r="AJ415" i="79"/>
  <c r="AR415" i="79"/>
  <c r="AM993" i="79"/>
  <c r="AR993" i="79"/>
  <c r="AN1188" i="79"/>
  <c r="AI1579" i="79"/>
  <c r="AI35" i="79"/>
  <c r="AQ35" i="79"/>
  <c r="AQ225" i="79"/>
  <c r="AM797" i="79"/>
  <c r="AI993" i="79"/>
  <c r="AN993" i="79"/>
  <c r="AI1605" i="79"/>
  <c r="AQ1605" i="79"/>
  <c r="AN1579" i="79"/>
  <c r="AL1579" i="79"/>
  <c r="AL993" i="79"/>
  <c r="AL225" i="79"/>
  <c r="AL1188" i="79"/>
  <c r="AL415" i="79"/>
  <c r="AP993" i="79"/>
  <c r="AP225" i="79"/>
  <c r="AP1188" i="79"/>
  <c r="AP415" i="79"/>
  <c r="AL35" i="79"/>
  <c r="AM225" i="79"/>
  <c r="AR225" i="79"/>
  <c r="AN415" i="79"/>
  <c r="AP797" i="79"/>
  <c r="AJ993" i="79"/>
  <c r="AJ1188" i="79"/>
  <c r="AR1188" i="79"/>
  <c r="AL1605" i="79"/>
  <c r="AK35" i="79"/>
  <c r="AO35" i="79"/>
  <c r="AK797" i="79"/>
  <c r="AO797" i="79"/>
  <c r="AK1605" i="79"/>
  <c r="AO1605" i="79"/>
  <c r="C135" i="45"/>
  <c r="AF1579" i="79"/>
  <c r="AF797" i="79"/>
  <c r="AF993" i="79"/>
  <c r="AF415" i="79"/>
  <c r="AF35" i="79"/>
  <c r="AE1631" i="79"/>
  <c r="AE35" i="79"/>
  <c r="AE605" i="79"/>
  <c r="AE993" i="79"/>
  <c r="AE1605" i="79"/>
  <c r="AE1658" i="79"/>
  <c r="AE1685" i="79"/>
  <c r="AE1579" i="79"/>
  <c r="AE1188" i="79"/>
  <c r="AG1382" i="79"/>
  <c r="AH415" i="79"/>
  <c r="AH35" i="79"/>
  <c r="AE225" i="79"/>
  <c r="AF605" i="79"/>
  <c r="AF1188" i="79"/>
  <c r="AE1382" i="79"/>
  <c r="AF1605" i="79"/>
  <c r="AH1382" i="79"/>
  <c r="AF225" i="79"/>
  <c r="AE415" i="79"/>
  <c r="AG605" i="79"/>
  <c r="AF1382" i="79"/>
  <c r="C134" i="45"/>
  <c r="D135" i="45"/>
  <c r="D134" i="45"/>
  <c r="D133" i="45"/>
  <c r="C133" i="45"/>
  <c r="AH797" i="79"/>
  <c r="AH1188" i="79"/>
  <c r="AH1658" i="79"/>
  <c r="AH225" i="79"/>
  <c r="AH1605" i="79"/>
  <c r="AH605" i="79"/>
  <c r="AH993" i="79"/>
  <c r="AG415" i="79"/>
  <c r="AG1188" i="79"/>
  <c r="AG225" i="79"/>
  <c r="AG993" i="79"/>
  <c r="AG35" i="79"/>
  <c r="AG797" i="79"/>
  <c r="AG1605" i="79"/>
  <c r="AR1685" i="79"/>
  <c r="AR1658" i="79"/>
  <c r="AQ1658" i="79"/>
  <c r="AQ1685" i="79"/>
  <c r="AP1631" i="79"/>
  <c r="AP1685" i="79"/>
  <c r="AP1579" i="79"/>
  <c r="AO1685" i="79"/>
  <c r="AO1579" i="79"/>
  <c r="AO1631" i="79"/>
  <c r="AN1631" i="79"/>
  <c r="AN1685" i="79"/>
  <c r="AN1658" i="79"/>
  <c r="AM1579" i="79"/>
  <c r="AM1658" i="79"/>
  <c r="AM1685" i="79"/>
  <c r="AL1685" i="79"/>
  <c r="AL1631" i="79"/>
  <c r="AK1579" i="79"/>
  <c r="AK1685" i="79"/>
  <c r="AJ1685" i="79"/>
  <c r="AJ1579" i="79"/>
  <c r="AJ1631" i="79"/>
  <c r="AI1658" i="79"/>
  <c r="AI1685" i="79"/>
  <c r="AH1685" i="79"/>
  <c r="AH1579" i="79"/>
  <c r="AG1631" i="79"/>
  <c r="AG1685" i="79"/>
  <c r="AG1579" i="79"/>
  <c r="AF1685" i="79"/>
  <c r="AF1658" i="79"/>
  <c r="AR1545" i="79"/>
  <c r="AQ1545" i="79"/>
  <c r="AP1545" i="79"/>
  <c r="AO1545" i="79"/>
  <c r="AN1545" i="79"/>
  <c r="AM1545" i="79"/>
  <c r="AL1545" i="79"/>
  <c r="AK1545" i="79"/>
  <c r="AJ1545" i="79"/>
  <c r="AI1545" i="79"/>
  <c r="AH1545" i="79"/>
  <c r="AG1545" i="79"/>
  <c r="AF1545" i="79"/>
  <c r="AE1545" i="79"/>
  <c r="Q1545" i="79"/>
  <c r="AS1544" i="79"/>
  <c r="AR1351" i="79"/>
  <c r="AQ1351" i="79"/>
  <c r="AP1351" i="79"/>
  <c r="AO1351" i="79"/>
  <c r="AN1351" i="79"/>
  <c r="AM1351" i="79"/>
  <c r="AL1351" i="79"/>
  <c r="AK1351" i="79"/>
  <c r="AJ1351" i="79"/>
  <c r="AI1351" i="79"/>
  <c r="AH1351" i="79"/>
  <c r="AG1351" i="79"/>
  <c r="AF1351" i="79"/>
  <c r="AE1351" i="79"/>
  <c r="Q1351" i="79"/>
  <c r="AS1350" i="79"/>
  <c r="AR1156" i="79"/>
  <c r="AQ1156" i="79"/>
  <c r="AP1156" i="79"/>
  <c r="AO1156" i="79"/>
  <c r="AN1156" i="79"/>
  <c r="AM1156" i="79"/>
  <c r="AL1156" i="79"/>
  <c r="AK1156" i="79"/>
  <c r="AJ1156" i="79"/>
  <c r="AI1156" i="79"/>
  <c r="AH1156" i="79"/>
  <c r="AG1156" i="79"/>
  <c r="AF1156" i="79"/>
  <c r="AE1156" i="79"/>
  <c r="Q1156" i="79"/>
  <c r="AS1155" i="79"/>
  <c r="AR961" i="79"/>
  <c r="AQ961" i="79"/>
  <c r="AP961" i="79"/>
  <c r="AO961" i="79"/>
  <c r="AN961" i="79"/>
  <c r="AM961" i="79"/>
  <c r="AL961" i="79"/>
  <c r="AK961" i="79"/>
  <c r="AJ961" i="79"/>
  <c r="AI961" i="79"/>
  <c r="AH961" i="79"/>
  <c r="AG961" i="79"/>
  <c r="AF961" i="79"/>
  <c r="AE961" i="79"/>
  <c r="Q961" i="79"/>
  <c r="AS960"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7" i="79"/>
  <c r="D1547" i="79"/>
  <c r="AR1540" i="79"/>
  <c r="AQ1540" i="79"/>
  <c r="AP1540" i="79"/>
  <c r="AO1540" i="79"/>
  <c r="AN1540" i="79"/>
  <c r="AM1540" i="79"/>
  <c r="AL1540" i="79"/>
  <c r="AK1540" i="79"/>
  <c r="AJ1540" i="79"/>
  <c r="AI1540" i="79"/>
  <c r="AH1540" i="79"/>
  <c r="AG1540" i="79"/>
  <c r="AF1540" i="79"/>
  <c r="AE1540" i="79"/>
  <c r="Q1540" i="79"/>
  <c r="AS1539"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AS1518" i="79"/>
  <c r="AR1516" i="79"/>
  <c r="AQ1516" i="79"/>
  <c r="AP1516" i="79"/>
  <c r="AO1516" i="79"/>
  <c r="AN1516" i="79"/>
  <c r="AM1516" i="79"/>
  <c r="AL1516" i="79"/>
  <c r="AK1516" i="79"/>
  <c r="AJ1516" i="79"/>
  <c r="AI1516" i="79"/>
  <c r="AH1516" i="79"/>
  <c r="AG1516" i="79"/>
  <c r="AF1516" i="79"/>
  <c r="AE1516" i="79"/>
  <c r="Q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7" i="79"/>
  <c r="AQ1487" i="79"/>
  <c r="AP1487" i="79"/>
  <c r="AO1487" i="79"/>
  <c r="AN1487" i="79"/>
  <c r="AM1487" i="79"/>
  <c r="AL1487" i="79"/>
  <c r="AK1487" i="79"/>
  <c r="AJ1487" i="79"/>
  <c r="AI1487" i="79"/>
  <c r="AH1487" i="79"/>
  <c r="AG1487" i="79"/>
  <c r="AF1487" i="79"/>
  <c r="AE1487" i="79"/>
  <c r="Q1487" i="79"/>
  <c r="AS1486"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2" i="79"/>
  <c r="AQ1462" i="79"/>
  <c r="AP1462" i="79"/>
  <c r="AO1462" i="79"/>
  <c r="AN1462" i="79"/>
  <c r="AM1462" i="79"/>
  <c r="AL1462" i="79"/>
  <c r="AK1462" i="79"/>
  <c r="AJ1462" i="79"/>
  <c r="AI1462" i="79"/>
  <c r="AH1462" i="79"/>
  <c r="AG1462" i="79"/>
  <c r="AF1462" i="79"/>
  <c r="AE1462" i="79"/>
  <c r="AS1461"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48" i="79"/>
  <c r="AQ1448" i="79"/>
  <c r="AP1448" i="79"/>
  <c r="AO1448" i="79"/>
  <c r="AN1448" i="79"/>
  <c r="AM1448" i="79"/>
  <c r="AL1448" i="79"/>
  <c r="AK1448" i="79"/>
  <c r="AJ1448" i="79"/>
  <c r="AI1448" i="79"/>
  <c r="AH1448" i="79"/>
  <c r="AG1448" i="79"/>
  <c r="AF1448" i="79"/>
  <c r="AE1448" i="79"/>
  <c r="Q1448" i="79"/>
  <c r="AS1447"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5" i="79"/>
  <c r="AQ1435" i="79"/>
  <c r="AP1435" i="79"/>
  <c r="AO1435" i="79"/>
  <c r="AN1435" i="79"/>
  <c r="AM1435" i="79"/>
  <c r="AL1435" i="79"/>
  <c r="AK1435" i="79"/>
  <c r="AJ1435" i="79"/>
  <c r="AI1435" i="79"/>
  <c r="AH1435" i="79"/>
  <c r="AG1435" i="79"/>
  <c r="AF1435" i="79"/>
  <c r="AE1435" i="79"/>
  <c r="Q1435" i="79"/>
  <c r="AS1434" i="79"/>
  <c r="AR1432" i="79"/>
  <c r="AQ1432" i="79"/>
  <c r="AP1432" i="79"/>
  <c r="AO1432" i="79"/>
  <c r="AN1432" i="79"/>
  <c r="AM1432" i="79"/>
  <c r="AL1432" i="79"/>
  <c r="AK1432" i="79"/>
  <c r="AJ1432" i="79"/>
  <c r="AI1432" i="79"/>
  <c r="AH1432" i="79"/>
  <c r="AG1432" i="79"/>
  <c r="AF1432" i="79"/>
  <c r="AE1432" i="79"/>
  <c r="Q1432" i="79"/>
  <c r="AS1431" i="79"/>
  <c r="AR1428" i="79"/>
  <c r="AQ1428" i="79"/>
  <c r="AP1428" i="79"/>
  <c r="AO1428" i="79"/>
  <c r="AN1428" i="79"/>
  <c r="AM1428" i="79"/>
  <c r="AL1428" i="79"/>
  <c r="AK1428" i="79"/>
  <c r="AJ1428" i="79"/>
  <c r="AI1428" i="79"/>
  <c r="AH1428" i="79"/>
  <c r="AG1428" i="79"/>
  <c r="AF1428" i="79"/>
  <c r="AE1428" i="79"/>
  <c r="Q1428" i="79"/>
  <c r="AS1427" i="79"/>
  <c r="AR1424" i="79"/>
  <c r="AQ1424" i="79"/>
  <c r="AP1424" i="79"/>
  <c r="AO1424" i="79"/>
  <c r="AN1424" i="79"/>
  <c r="AM1424" i="79"/>
  <c r="AL1424" i="79"/>
  <c r="AK1424" i="79"/>
  <c r="AJ1424" i="79"/>
  <c r="AI1424" i="79"/>
  <c r="AH1424" i="79"/>
  <c r="AG1424" i="79"/>
  <c r="AF1424" i="79"/>
  <c r="AE1424" i="79"/>
  <c r="Q1424" i="79"/>
  <c r="AS1423"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4" i="79"/>
  <c r="AQ1414" i="79"/>
  <c r="AP1414" i="79"/>
  <c r="AO1414" i="79"/>
  <c r="AN1414" i="79"/>
  <c r="AM1414" i="79"/>
  <c r="AL1414" i="79"/>
  <c r="AK1414" i="79"/>
  <c r="AJ1414" i="79"/>
  <c r="AI1414" i="79"/>
  <c r="AH1414" i="79"/>
  <c r="AG1414" i="79"/>
  <c r="AF1414" i="79"/>
  <c r="AE1414" i="79"/>
  <c r="AS1413"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8" i="79"/>
  <c r="AQ1398" i="79"/>
  <c r="AP1398" i="79"/>
  <c r="AO1398" i="79"/>
  <c r="AN1398" i="79"/>
  <c r="AM1398" i="79"/>
  <c r="AL1398" i="79"/>
  <c r="AK1398" i="79"/>
  <c r="AJ1398" i="79"/>
  <c r="AI1398" i="79"/>
  <c r="AH1398" i="79"/>
  <c r="AG1398" i="79"/>
  <c r="AF1398" i="79"/>
  <c r="AE1398" i="79"/>
  <c r="AS1397"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R1353" i="79"/>
  <c r="D1353" i="79"/>
  <c r="AR1346" i="79"/>
  <c r="AQ1346" i="79"/>
  <c r="AP1346" i="79"/>
  <c r="AO1346" i="79"/>
  <c r="AN1346" i="79"/>
  <c r="AM1346" i="79"/>
  <c r="AL1346" i="79"/>
  <c r="AK1346" i="79"/>
  <c r="AJ1346" i="79"/>
  <c r="AI1346" i="79"/>
  <c r="AH1346" i="79"/>
  <c r="AG1346" i="79"/>
  <c r="AF1346" i="79"/>
  <c r="AE1346" i="79"/>
  <c r="Q1346" i="79"/>
  <c r="AS1345"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AS1324" i="79"/>
  <c r="AR1322" i="79"/>
  <c r="AQ1322" i="79"/>
  <c r="AP1322" i="79"/>
  <c r="AO1322" i="79"/>
  <c r="AN1322" i="79"/>
  <c r="AM1322" i="79"/>
  <c r="AL1322" i="79"/>
  <c r="AK1322" i="79"/>
  <c r="AJ1322" i="79"/>
  <c r="AI1322" i="79"/>
  <c r="AH1322" i="79"/>
  <c r="AG1322" i="79"/>
  <c r="AF1322" i="79"/>
  <c r="AE1322" i="79"/>
  <c r="Q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3" i="79"/>
  <c r="AQ1293" i="79"/>
  <c r="AP1293" i="79"/>
  <c r="AO1293" i="79"/>
  <c r="AN1293" i="79"/>
  <c r="AM1293" i="79"/>
  <c r="AL1293" i="79"/>
  <c r="AK1293" i="79"/>
  <c r="AJ1293" i="79"/>
  <c r="AI1293" i="79"/>
  <c r="AH1293" i="79"/>
  <c r="AG1293" i="79"/>
  <c r="AF1293" i="79"/>
  <c r="AE1293" i="79"/>
  <c r="Q1293" i="79"/>
  <c r="AS1292"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8" i="79"/>
  <c r="AQ1268" i="79"/>
  <c r="AP1268" i="79"/>
  <c r="AO1268" i="79"/>
  <c r="AN1268" i="79"/>
  <c r="AM1268" i="79"/>
  <c r="AL1268" i="79"/>
  <c r="AK1268" i="79"/>
  <c r="AJ1268" i="79"/>
  <c r="AI1268" i="79"/>
  <c r="AH1268" i="79"/>
  <c r="AG1268" i="79"/>
  <c r="AF1268" i="79"/>
  <c r="AE1268" i="79"/>
  <c r="AS1267"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4" i="79"/>
  <c r="AQ1254" i="79"/>
  <c r="AP1254" i="79"/>
  <c r="AO1254" i="79"/>
  <c r="AN1254" i="79"/>
  <c r="AM1254" i="79"/>
  <c r="AL1254" i="79"/>
  <c r="AK1254" i="79"/>
  <c r="AJ1254" i="79"/>
  <c r="AI1254" i="79"/>
  <c r="AH1254" i="79"/>
  <c r="AG1254" i="79"/>
  <c r="AF1254" i="79"/>
  <c r="AE1254" i="79"/>
  <c r="Q1254" i="79"/>
  <c r="AS1253"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1" i="79"/>
  <c r="AQ1241" i="79"/>
  <c r="AP1241" i="79"/>
  <c r="AO1241" i="79"/>
  <c r="AN1241" i="79"/>
  <c r="AM1241" i="79"/>
  <c r="AL1241" i="79"/>
  <c r="AK1241" i="79"/>
  <c r="AJ1241" i="79"/>
  <c r="AI1241" i="79"/>
  <c r="AH1241" i="79"/>
  <c r="AG1241" i="79"/>
  <c r="AF1241" i="79"/>
  <c r="AE1241" i="79"/>
  <c r="Q1241" i="79"/>
  <c r="AS1240" i="79"/>
  <c r="AR1238" i="79"/>
  <c r="AQ1238" i="79"/>
  <c r="AP1238" i="79"/>
  <c r="AO1238" i="79"/>
  <c r="AN1238" i="79"/>
  <c r="AM1238" i="79"/>
  <c r="AL1238" i="79"/>
  <c r="AK1238" i="79"/>
  <c r="AJ1238" i="79"/>
  <c r="AI1238" i="79"/>
  <c r="AH1238" i="79"/>
  <c r="AG1238" i="79"/>
  <c r="AF1238" i="79"/>
  <c r="AE1238" i="79"/>
  <c r="Q1238" i="79"/>
  <c r="AS1237" i="79"/>
  <c r="AR1234" i="79"/>
  <c r="AQ1234" i="79"/>
  <c r="AP1234" i="79"/>
  <c r="AO1234" i="79"/>
  <c r="AN1234" i="79"/>
  <c r="AM1234" i="79"/>
  <c r="AL1234" i="79"/>
  <c r="AK1234" i="79"/>
  <c r="AJ1234" i="79"/>
  <c r="AI1234" i="79"/>
  <c r="AH1234" i="79"/>
  <c r="AG1234" i="79"/>
  <c r="AF1234" i="79"/>
  <c r="AE1234" i="79"/>
  <c r="Q1234" i="79"/>
  <c r="AS1233" i="79"/>
  <c r="AR1230" i="79"/>
  <c r="AQ1230" i="79"/>
  <c r="AP1230" i="79"/>
  <c r="AO1230" i="79"/>
  <c r="AN1230" i="79"/>
  <c r="AM1230" i="79"/>
  <c r="AL1230" i="79"/>
  <c r="AK1230" i="79"/>
  <c r="AJ1230" i="79"/>
  <c r="AI1230" i="79"/>
  <c r="AH1230" i="79"/>
  <c r="AG1230" i="79"/>
  <c r="AF1230" i="79"/>
  <c r="AE1230" i="79"/>
  <c r="Q1230" i="79"/>
  <c r="AS1229"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0" i="79"/>
  <c r="AQ1220" i="79"/>
  <c r="AP1220" i="79"/>
  <c r="AO1220" i="79"/>
  <c r="AN1220" i="79"/>
  <c r="AM1220" i="79"/>
  <c r="AL1220" i="79"/>
  <c r="AK1220" i="79"/>
  <c r="AJ1220" i="79"/>
  <c r="AI1220" i="79"/>
  <c r="AH1220" i="79"/>
  <c r="AG1220" i="79"/>
  <c r="AF1220" i="79"/>
  <c r="AE1220" i="79"/>
  <c r="AS1219"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4" i="79"/>
  <c r="AQ1204" i="79"/>
  <c r="AP1204" i="79"/>
  <c r="AO1204" i="79"/>
  <c r="AN1204" i="79"/>
  <c r="AM1204" i="79"/>
  <c r="AL1204" i="79"/>
  <c r="AK1204" i="79"/>
  <c r="AJ1204" i="79"/>
  <c r="AI1204" i="79"/>
  <c r="AH1204" i="79"/>
  <c r="AG1204" i="79"/>
  <c r="AF1204" i="79"/>
  <c r="AE1204" i="79"/>
  <c r="AS1203"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O36" i="45"/>
  <c r="P36" i="45"/>
  <c r="O43" i="45"/>
  <c r="P44" i="45" s="1"/>
  <c r="P43" i="45"/>
  <c r="O50" i="45"/>
  <c r="P50" i="45"/>
  <c r="O57" i="45"/>
  <c r="P57" i="45"/>
  <c r="O64" i="45"/>
  <c r="P64" i="45"/>
  <c r="O71" i="45"/>
  <c r="P71" i="45"/>
  <c r="O78" i="45"/>
  <c r="P78" i="45"/>
  <c r="O85" i="45"/>
  <c r="P86" i="45" s="1"/>
  <c r="L135" i="45" s="1"/>
  <c r="P85" i="45"/>
  <c r="O92" i="45"/>
  <c r="P93" i="45" s="1"/>
  <c r="M135" i="45" s="1"/>
  <c r="P92" i="45"/>
  <c r="O99" i="45"/>
  <c r="P99" i="45"/>
  <c r="O106" i="45"/>
  <c r="P106" i="45"/>
  <c r="O113" i="45"/>
  <c r="P113" i="45"/>
  <c r="P114" i="45"/>
  <c r="P135" i="45" s="1"/>
  <c r="P17" i="45"/>
  <c r="P58" i="45" l="1"/>
  <c r="P51" i="45"/>
  <c r="P37" i="45"/>
  <c r="P65" i="45"/>
  <c r="I135" i="45" s="1"/>
  <c r="AE1376" i="79"/>
  <c r="AE1373" i="79"/>
  <c r="AE1375" i="79"/>
  <c r="AE1374" i="79"/>
  <c r="AE1377" i="79"/>
  <c r="AF1375" i="79"/>
  <c r="AF1372" i="79"/>
  <c r="AF1376" i="79"/>
  <c r="AF1374" i="79"/>
  <c r="AF1373" i="79"/>
  <c r="AF1377" i="79"/>
  <c r="AE1372" i="79"/>
  <c r="AF1567" i="79"/>
  <c r="AF1571" i="79"/>
  <c r="AF1568" i="79"/>
  <c r="AF1569" i="79"/>
  <c r="AF1570" i="79"/>
  <c r="AE1568" i="79"/>
  <c r="AE1571" i="79"/>
  <c r="AE1567" i="79"/>
  <c r="AE1570" i="79"/>
  <c r="AE1569" i="79"/>
  <c r="P107" i="45"/>
  <c r="O135" i="45" s="1"/>
  <c r="P79" i="45"/>
  <c r="K135" i="45" s="1"/>
  <c r="P100" i="45"/>
  <c r="N135" i="45" s="1"/>
  <c r="J135" i="45"/>
  <c r="G135" i="45"/>
  <c r="F135" i="45"/>
  <c r="H135" i="45"/>
  <c r="E135" i="45"/>
  <c r="AS996" i="79" l="1"/>
  <c r="AS999" i="79"/>
  <c r="AS1002" i="79"/>
  <c r="AS1005" i="79"/>
  <c r="AS1008" i="79"/>
  <c r="AS1012" i="79"/>
  <c r="AS1015" i="79"/>
  <c r="AS1018" i="79"/>
  <c r="AS1021" i="79"/>
  <c r="AS1024" i="79"/>
  <c r="AS1028" i="79"/>
  <c r="AS1031" i="79"/>
  <c r="AS1034" i="79"/>
  <c r="AS1038" i="79"/>
  <c r="AS1042" i="79"/>
  <c r="AS1045" i="79"/>
  <c r="AS1049" i="79"/>
  <c r="AS1052" i="79"/>
  <c r="AS1055" i="79"/>
  <c r="AS1058" i="79"/>
  <c r="AS1063" i="79"/>
  <c r="AS1066" i="79"/>
  <c r="AS1069" i="79"/>
  <c r="AS1072" i="79"/>
  <c r="AS1076" i="79"/>
  <c r="AS1079" i="79"/>
  <c r="AS1082" i="79"/>
  <c r="AS1085" i="79"/>
  <c r="AS1088" i="79"/>
  <c r="AS1091" i="79"/>
  <c r="AS1094" i="79"/>
  <c r="AS1097" i="79"/>
  <c r="AS1101" i="79"/>
  <c r="AS1104" i="79"/>
  <c r="AS1107" i="79"/>
  <c r="AS1111" i="79"/>
  <c r="AS1114" i="79"/>
  <c r="AS1117" i="79"/>
  <c r="AS1120" i="79"/>
  <c r="AS1123" i="79"/>
  <c r="AS1126" i="79"/>
  <c r="AS1129" i="79"/>
  <c r="AS1132" i="79"/>
  <c r="AS1135" i="79"/>
  <c r="AS1138" i="79"/>
  <c r="AS1141" i="79"/>
  <c r="AS1144" i="79"/>
  <c r="AS1147" i="79"/>
  <c r="AS1150" i="79"/>
  <c r="H155" i="47" l="1"/>
  <c r="H154" i="47"/>
  <c r="H153" i="47"/>
  <c r="P27" i="85" l="1"/>
  <c r="P49" i="85" s="1"/>
  <c r="C28" i="85" s="1"/>
  <c r="K27" i="85"/>
  <c r="K49" i="85" s="1"/>
  <c r="C27" i="85" s="1"/>
  <c r="D28" i="85" l="1"/>
  <c r="F28" i="85" s="1"/>
  <c r="F39" i="85" s="1"/>
  <c r="I50" i="44" l="1"/>
  <c r="H50" i="44"/>
  <c r="Q184" i="79" l="1"/>
  <c r="R963" i="79" l="1"/>
  <c r="E44" i="44" l="1"/>
  <c r="AS139" i="79" l="1"/>
  <c r="Q46" i="44"/>
  <c r="P46" i="44"/>
  <c r="O46" i="44"/>
  <c r="N46" i="44"/>
  <c r="M46" i="44"/>
  <c r="L46" i="44"/>
  <c r="K46" i="44"/>
  <c r="J46" i="44"/>
  <c r="I46" i="44"/>
  <c r="H46" i="44"/>
  <c r="R1158" i="79" l="1"/>
  <c r="R767" i="79"/>
  <c r="R575" i="79"/>
  <c r="R385" i="79"/>
  <c r="R195" i="79"/>
  <c r="V536" i="46"/>
  <c r="V127" i="46"/>
  <c r="D195" i="79"/>
  <c r="Q641" i="79" l="1"/>
  <c r="Q451" i="79"/>
  <c r="Q261" i="79"/>
  <c r="Q71" i="79"/>
  <c r="U534" i="46" l="1"/>
  <c r="U531" i="46"/>
  <c r="U528" i="46"/>
  <c r="U524" i="46"/>
  <c r="U521" i="46"/>
  <c r="U518" i="46"/>
  <c r="U515" i="46"/>
  <c r="U512" i="46"/>
  <c r="U508" i="46"/>
  <c r="U494" i="46"/>
  <c r="U491" i="46"/>
  <c r="U488" i="46"/>
  <c r="U485"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1" i="79"/>
  <c r="Q1148" i="79"/>
  <c r="Q1145" i="79"/>
  <c r="Q1142" i="79"/>
  <c r="Q1139" i="79"/>
  <c r="Q1136" i="79"/>
  <c r="Q1133" i="79"/>
  <c r="Q1127" i="79"/>
  <c r="Q1124" i="79"/>
  <c r="Q1121" i="79"/>
  <c r="Q1118" i="79"/>
  <c r="Q1115" i="79"/>
  <c r="Q1112" i="79"/>
  <c r="Q1108" i="79"/>
  <c r="Q1105" i="79"/>
  <c r="Q1102" i="79"/>
  <c r="Q1098" i="79"/>
  <c r="Q1095" i="79"/>
  <c r="Q1092" i="79"/>
  <c r="Q1089" i="79"/>
  <c r="Q1086" i="79"/>
  <c r="Q1083" i="79"/>
  <c r="Q1080" i="79"/>
  <c r="Q1077" i="79"/>
  <c r="Q1059" i="79"/>
  <c r="Q1056" i="79"/>
  <c r="Q1053" i="79"/>
  <c r="Q1050" i="79"/>
  <c r="Q1046" i="79"/>
  <c r="Q1043" i="79"/>
  <c r="Q1039" i="79"/>
  <c r="Q1035" i="79"/>
  <c r="Q1032" i="79"/>
  <c r="Q1029" i="79"/>
  <c r="Q956" i="79"/>
  <c r="Q953" i="79"/>
  <c r="Q950" i="79"/>
  <c r="Q947" i="79"/>
  <c r="Q944" i="79"/>
  <c r="Q941" i="79"/>
  <c r="Q938" i="79"/>
  <c r="Q932" i="79"/>
  <c r="Q929" i="79"/>
  <c r="Q926" i="79"/>
  <c r="Q923" i="79"/>
  <c r="Q920" i="79"/>
  <c r="Q917" i="79"/>
  <c r="Q913" i="79"/>
  <c r="Q910" i="79"/>
  <c r="Q907" i="79"/>
  <c r="Q903" i="79"/>
  <c r="Q900" i="79"/>
  <c r="Q897" i="79"/>
  <c r="Q894" i="79"/>
  <c r="Q891" i="79"/>
  <c r="Q888" i="79"/>
  <c r="Q884" i="79"/>
  <c r="Q881" i="79"/>
  <c r="Q863" i="79"/>
  <c r="Q860" i="79"/>
  <c r="Q857" i="79"/>
  <c r="Q854" i="79"/>
  <c r="Q850" i="79"/>
  <c r="Q847" i="79"/>
  <c r="Q843" i="79"/>
  <c r="Q839" i="79"/>
  <c r="Q836" i="79"/>
  <c r="Q833" i="79"/>
  <c r="Q765" i="79"/>
  <c r="Q762" i="79"/>
  <c r="Q759" i="79"/>
  <c r="Q756" i="79"/>
  <c r="Q753" i="79"/>
  <c r="Q750" i="79"/>
  <c r="Q747" i="79"/>
  <c r="Q741" i="79"/>
  <c r="Q738" i="79"/>
  <c r="Q735" i="79"/>
  <c r="Q732" i="79"/>
  <c r="Q729" i="79"/>
  <c r="Q726" i="79"/>
  <c r="Q722" i="79"/>
  <c r="Q719" i="79"/>
  <c r="Q716" i="79"/>
  <c r="Q712" i="79"/>
  <c r="Q709" i="79"/>
  <c r="Q706" i="79"/>
  <c r="Q703" i="79"/>
  <c r="Q700" i="79"/>
  <c r="Q697"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6" i="79" l="1"/>
  <c r="AF1086" i="79"/>
  <c r="AE1073" i="79"/>
  <c r="AE1070" i="79"/>
  <c r="AJ1043" i="79"/>
  <c r="AF1043" i="79"/>
  <c r="AE1043" i="79"/>
  <c r="AE1050" i="79"/>
  <c r="AR1046" i="79"/>
  <c r="AQ1046" i="79"/>
  <c r="AP1046" i="79"/>
  <c r="AO1046" i="79"/>
  <c r="AN1046" i="79"/>
  <c r="AM1046" i="79"/>
  <c r="AL1046" i="79"/>
  <c r="AK1046" i="79"/>
  <c r="AJ1046" i="79"/>
  <c r="AI1046" i="79"/>
  <c r="AH1046" i="79"/>
  <c r="AG1046" i="79"/>
  <c r="AF1046" i="79"/>
  <c r="AE1046" i="79"/>
  <c r="AR1043" i="79"/>
  <c r="AQ1043" i="79"/>
  <c r="AP1043" i="79"/>
  <c r="AO1043" i="79"/>
  <c r="AN1043" i="79"/>
  <c r="AM1043" i="79"/>
  <c r="AL1043" i="79"/>
  <c r="AK1043" i="79"/>
  <c r="AI1043" i="79"/>
  <c r="AH1043" i="79"/>
  <c r="AG1043" i="79"/>
  <c r="AE1039" i="79"/>
  <c r="AE1032" i="79"/>
  <c r="AE1029" i="79"/>
  <c r="AE1025" i="79"/>
  <c r="AE1016" i="79"/>
  <c r="AE1013" i="79"/>
  <c r="AE1009" i="79"/>
  <c r="AE907" i="79"/>
  <c r="AR903" i="79"/>
  <c r="AE881" i="79"/>
  <c r="AE863" i="79"/>
  <c r="AE850" i="79"/>
  <c r="AR850" i="79"/>
  <c r="AQ850" i="79"/>
  <c r="AP850" i="79"/>
  <c r="AO850" i="79"/>
  <c r="AN850" i="79"/>
  <c r="AM850" i="79"/>
  <c r="AL850" i="79"/>
  <c r="AK850" i="79"/>
  <c r="AJ850" i="79"/>
  <c r="AI850" i="79"/>
  <c r="AH850" i="79"/>
  <c r="AG850" i="79"/>
  <c r="AF850" i="79"/>
  <c r="AS849" i="79"/>
  <c r="AR847" i="79"/>
  <c r="AQ847" i="79"/>
  <c r="AP847" i="79"/>
  <c r="AO847" i="79"/>
  <c r="AN847" i="79"/>
  <c r="AM847" i="79"/>
  <c r="AL847" i="79"/>
  <c r="AK847" i="79"/>
  <c r="AJ847" i="79"/>
  <c r="AI847" i="79"/>
  <c r="AH847" i="79"/>
  <c r="AG847" i="79"/>
  <c r="AF847" i="79"/>
  <c r="AE847" i="79"/>
  <c r="AS846" i="79"/>
  <c r="AE843" i="79"/>
  <c r="AE722" i="79"/>
  <c r="AE716" i="79"/>
  <c r="AE700"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5" i="79"/>
  <c r="AS952" i="79"/>
  <c r="AS949" i="79"/>
  <c r="AS946" i="79"/>
  <c r="AS943" i="79"/>
  <c r="AS940" i="79"/>
  <c r="AS937" i="79"/>
  <c r="AS934" i="79"/>
  <c r="AS931" i="79"/>
  <c r="AS928" i="79"/>
  <c r="AS925" i="79"/>
  <c r="AS922" i="79"/>
  <c r="AS919" i="79"/>
  <c r="AS916" i="79"/>
  <c r="AS912" i="79"/>
  <c r="AS909" i="79"/>
  <c r="AS906" i="79"/>
  <c r="AS902" i="79"/>
  <c r="AS899" i="79"/>
  <c r="AS896" i="79"/>
  <c r="AS893" i="79"/>
  <c r="AS890" i="79"/>
  <c r="AS887" i="79"/>
  <c r="AS883" i="79"/>
  <c r="AS880" i="79"/>
  <c r="AS876" i="79"/>
  <c r="AS873" i="79"/>
  <c r="AS870" i="79"/>
  <c r="AS867" i="79"/>
  <c r="AS862" i="79"/>
  <c r="AS859" i="79"/>
  <c r="AS856" i="79"/>
  <c r="AS853" i="79"/>
  <c r="AS842" i="79"/>
  <c r="AS838" i="79"/>
  <c r="AS835" i="79"/>
  <c r="AS832" i="79"/>
  <c r="AS828" i="79"/>
  <c r="AS825" i="79"/>
  <c r="AS822" i="79"/>
  <c r="AS819" i="79"/>
  <c r="AS816" i="79"/>
  <c r="AS812" i="79"/>
  <c r="AS809" i="79"/>
  <c r="AS806" i="79"/>
  <c r="AS803" i="79"/>
  <c r="AS800" i="79"/>
  <c r="AS764" i="79"/>
  <c r="AS761" i="79"/>
  <c r="AS758" i="79"/>
  <c r="AS755" i="79"/>
  <c r="AS752" i="79"/>
  <c r="AS749" i="79"/>
  <c r="AS746" i="79"/>
  <c r="AS743" i="79"/>
  <c r="AS740" i="79"/>
  <c r="AS737" i="79"/>
  <c r="AS734" i="79"/>
  <c r="AS731" i="79"/>
  <c r="AS728" i="79"/>
  <c r="AS725" i="79"/>
  <c r="AS721" i="79"/>
  <c r="AS718" i="79"/>
  <c r="AS715" i="79"/>
  <c r="AS711" i="79"/>
  <c r="AS708" i="79"/>
  <c r="AS705" i="79"/>
  <c r="AS702" i="79"/>
  <c r="AS699" i="79"/>
  <c r="AS696"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R863" i="79"/>
  <c r="AQ863" i="79"/>
  <c r="AP863" i="79"/>
  <c r="AO863" i="79"/>
  <c r="AN863" i="79"/>
  <c r="AM863" i="79"/>
  <c r="AL863" i="79"/>
  <c r="AK863" i="79"/>
  <c r="AJ863" i="79"/>
  <c r="AI863" i="79"/>
  <c r="AH863" i="79"/>
  <c r="AG863" i="79"/>
  <c r="AF863" i="79"/>
  <c r="AR860" i="79"/>
  <c r="AQ860" i="79"/>
  <c r="AP860" i="79"/>
  <c r="AO860" i="79"/>
  <c r="AN860" i="79"/>
  <c r="AM860" i="79"/>
  <c r="AL860" i="79"/>
  <c r="AK860" i="79"/>
  <c r="AJ860" i="79"/>
  <c r="AI860" i="79"/>
  <c r="AH860" i="79"/>
  <c r="AG860" i="79"/>
  <c r="AF860" i="79"/>
  <c r="AE860" i="79"/>
  <c r="AR857" i="79"/>
  <c r="AQ857" i="79"/>
  <c r="AP857" i="79"/>
  <c r="AO857" i="79"/>
  <c r="AN857" i="79"/>
  <c r="AM857" i="79"/>
  <c r="AL857" i="79"/>
  <c r="AK857" i="79"/>
  <c r="AJ857" i="79"/>
  <c r="AI857" i="79"/>
  <c r="AH857" i="79"/>
  <c r="AG857" i="79"/>
  <c r="AF857" i="79"/>
  <c r="AE857" i="79"/>
  <c r="AR854" i="79"/>
  <c r="AQ854" i="79"/>
  <c r="AP854" i="79"/>
  <c r="AO854" i="79"/>
  <c r="AN854" i="79"/>
  <c r="AM854" i="79"/>
  <c r="AL854" i="79"/>
  <c r="AK854" i="79"/>
  <c r="AJ854" i="79"/>
  <c r="AI854" i="79"/>
  <c r="AH854" i="79"/>
  <c r="AG854" i="79"/>
  <c r="AF854" i="79"/>
  <c r="AE854"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1" i="79" l="1"/>
  <c r="AQ1151" i="79"/>
  <c r="AP1151" i="79"/>
  <c r="AO1151" i="79"/>
  <c r="AN1151" i="79"/>
  <c r="AM1151" i="79"/>
  <c r="AL1151" i="79"/>
  <c r="AK1151" i="79"/>
  <c r="AJ1151" i="79"/>
  <c r="AI1151" i="79"/>
  <c r="AH1151" i="79"/>
  <c r="AG1151" i="79"/>
  <c r="AF1151" i="79"/>
  <c r="AE1151" i="79"/>
  <c r="AR1148" i="79"/>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J1086" i="79"/>
  <c r="AI1086" i="79"/>
  <c r="AH1086" i="79"/>
  <c r="AG1086" i="79"/>
  <c r="AE1086" i="79"/>
  <c r="AR1083" i="79"/>
  <c r="AQ1083" i="79"/>
  <c r="AP1083" i="79"/>
  <c r="AO1083" i="79"/>
  <c r="AN1083" i="79"/>
  <c r="AM1083" i="79"/>
  <c r="AL1083" i="79"/>
  <c r="AK1083" i="79"/>
  <c r="AJ1083" i="79"/>
  <c r="AI1083" i="79"/>
  <c r="AH1083" i="79"/>
  <c r="AG1083" i="79"/>
  <c r="AF1083" i="79"/>
  <c r="AE1083" i="79"/>
  <c r="AR1080" i="79"/>
  <c r="AQ1080" i="79"/>
  <c r="AP1080" i="79"/>
  <c r="AO1080" i="79"/>
  <c r="AN1080" i="79"/>
  <c r="AM1080" i="79"/>
  <c r="AR1077" i="79"/>
  <c r="AQ1077" i="79"/>
  <c r="AP1077" i="79"/>
  <c r="AO1077" i="79"/>
  <c r="AN1077" i="79"/>
  <c r="AM1077" i="79"/>
  <c r="AL1077" i="79"/>
  <c r="AK1077" i="79"/>
  <c r="AJ1077" i="79"/>
  <c r="AI1077" i="79"/>
  <c r="AH1077" i="79"/>
  <c r="AG1077" i="79"/>
  <c r="AF1077" i="79"/>
  <c r="AE1077"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39" i="79"/>
  <c r="AQ1039" i="79"/>
  <c r="AP1039" i="79"/>
  <c r="AO1039" i="79"/>
  <c r="AN1039" i="79"/>
  <c r="AM1039" i="79"/>
  <c r="AL1039" i="79"/>
  <c r="AK1039" i="79"/>
  <c r="AJ1039" i="79"/>
  <c r="AI1039" i="79"/>
  <c r="AH1039" i="79"/>
  <c r="AG1039" i="79"/>
  <c r="AF1039"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R1025" i="79"/>
  <c r="AQ1025" i="79"/>
  <c r="AP1025" i="79"/>
  <c r="AO1025" i="79"/>
  <c r="AN1025" i="79"/>
  <c r="AM1025" i="79"/>
  <c r="AL1025" i="79"/>
  <c r="AK1025" i="79"/>
  <c r="AJ1025" i="79"/>
  <c r="AI1025" i="79"/>
  <c r="AH1025" i="79"/>
  <c r="AG1025" i="79"/>
  <c r="AF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R1009" i="79"/>
  <c r="AQ1009" i="79"/>
  <c r="AP1009" i="79"/>
  <c r="AO1009" i="79"/>
  <c r="AN1009" i="79"/>
  <c r="AM1009" i="79"/>
  <c r="AL1009" i="79"/>
  <c r="AK1009" i="79"/>
  <c r="AJ1009" i="79"/>
  <c r="AI1009" i="79"/>
  <c r="AH1009" i="79"/>
  <c r="AG1009" i="79"/>
  <c r="AF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4" i="79"/>
  <c r="AQ884" i="79"/>
  <c r="AP884" i="79"/>
  <c r="AO884" i="79"/>
  <c r="AN884" i="79"/>
  <c r="AM884" i="79"/>
  <c r="AR881" i="79"/>
  <c r="AQ881" i="79"/>
  <c r="AP881" i="79"/>
  <c r="AO881" i="79"/>
  <c r="AN881" i="79"/>
  <c r="AM881" i="79"/>
  <c r="AL881" i="79"/>
  <c r="AK881" i="79"/>
  <c r="AJ881" i="79"/>
  <c r="AI881" i="79"/>
  <c r="AH881" i="79"/>
  <c r="AG881" i="79"/>
  <c r="AF881" i="79"/>
  <c r="AR877" i="79"/>
  <c r="AQ877" i="79"/>
  <c r="AP877" i="79"/>
  <c r="AO877" i="79"/>
  <c r="AN877" i="79"/>
  <c r="AM877" i="79"/>
  <c r="AL877" i="79"/>
  <c r="AK877" i="79"/>
  <c r="AJ877" i="79"/>
  <c r="AI877" i="79"/>
  <c r="AH877" i="79"/>
  <c r="AG877" i="79"/>
  <c r="AF877" i="79"/>
  <c r="AE877" i="79"/>
  <c r="AR874" i="79"/>
  <c r="AQ874" i="79"/>
  <c r="AP874" i="79"/>
  <c r="AO874" i="79"/>
  <c r="AN874" i="79"/>
  <c r="AM874" i="79"/>
  <c r="AL874" i="79"/>
  <c r="AK874" i="79"/>
  <c r="AJ874" i="79"/>
  <c r="AI874" i="79"/>
  <c r="AH874" i="79"/>
  <c r="AG874" i="79"/>
  <c r="AF874" i="79"/>
  <c r="AE874" i="79"/>
  <c r="AR871" i="79"/>
  <c r="AQ871" i="79"/>
  <c r="AP871" i="79"/>
  <c r="AO871" i="79"/>
  <c r="AN871" i="79"/>
  <c r="AM871" i="79"/>
  <c r="AL871" i="79"/>
  <c r="AK871" i="79"/>
  <c r="AJ871" i="79"/>
  <c r="AI871" i="79"/>
  <c r="AH871" i="79"/>
  <c r="AG871" i="79"/>
  <c r="AF871" i="79"/>
  <c r="AE871" i="79"/>
  <c r="AR868" i="79"/>
  <c r="AQ868" i="79"/>
  <c r="AP868" i="79"/>
  <c r="AO868" i="79"/>
  <c r="AN868" i="79"/>
  <c r="AM868" i="79"/>
  <c r="AL868" i="79"/>
  <c r="AK868" i="79"/>
  <c r="AJ868" i="79"/>
  <c r="AI868" i="79"/>
  <c r="AH868" i="79"/>
  <c r="AG868" i="79"/>
  <c r="AF868" i="79"/>
  <c r="AE868" i="79"/>
  <c r="AR843" i="79"/>
  <c r="AQ843" i="79"/>
  <c r="AP843" i="79"/>
  <c r="AO843" i="79"/>
  <c r="AN843" i="79"/>
  <c r="AM843" i="79"/>
  <c r="AL843" i="79"/>
  <c r="AK843" i="79"/>
  <c r="AJ843" i="79"/>
  <c r="AI843" i="79"/>
  <c r="AH843" i="79"/>
  <c r="AG843" i="79"/>
  <c r="AF843" i="79"/>
  <c r="AR839" i="79"/>
  <c r="AQ839" i="79"/>
  <c r="AP839" i="79"/>
  <c r="AO839" i="79"/>
  <c r="AN839" i="79"/>
  <c r="AM839" i="79"/>
  <c r="AL839" i="79"/>
  <c r="AK839" i="79"/>
  <c r="AJ839" i="79"/>
  <c r="AI839" i="79"/>
  <c r="AH839" i="79"/>
  <c r="AG839" i="79"/>
  <c r="AF839" i="79"/>
  <c r="AE839"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29" i="79"/>
  <c r="AQ829" i="79"/>
  <c r="AP829" i="79"/>
  <c r="AO829" i="79"/>
  <c r="AN829" i="79"/>
  <c r="AM829" i="79"/>
  <c r="AL829" i="79"/>
  <c r="AK829" i="79"/>
  <c r="AJ829" i="79"/>
  <c r="AI829" i="79"/>
  <c r="AH829" i="79"/>
  <c r="AG829" i="79"/>
  <c r="AF829" i="79"/>
  <c r="AE829" i="79"/>
  <c r="AR826" i="79"/>
  <c r="AQ826" i="79"/>
  <c r="AP826" i="79"/>
  <c r="AO826" i="79"/>
  <c r="AN826" i="79"/>
  <c r="AM826" i="79"/>
  <c r="AL826" i="79"/>
  <c r="AK826" i="79"/>
  <c r="AJ826" i="79"/>
  <c r="AI826" i="79"/>
  <c r="AH826" i="79"/>
  <c r="AG826" i="79"/>
  <c r="AF826" i="79"/>
  <c r="AE826" i="79"/>
  <c r="AR823" i="79"/>
  <c r="AQ823" i="79"/>
  <c r="AP823" i="79"/>
  <c r="AO823" i="79"/>
  <c r="AN823" i="79"/>
  <c r="AM823" i="79"/>
  <c r="AL823" i="79"/>
  <c r="AK823" i="79"/>
  <c r="AJ823" i="79"/>
  <c r="AI823" i="79"/>
  <c r="AH823" i="79"/>
  <c r="AG823" i="79"/>
  <c r="AF823" i="79"/>
  <c r="AE823"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3" i="79"/>
  <c r="AQ813" i="79"/>
  <c r="AP813" i="79"/>
  <c r="AO813" i="79"/>
  <c r="AN813" i="79"/>
  <c r="AM813" i="79"/>
  <c r="AL813" i="79"/>
  <c r="AK813" i="79"/>
  <c r="AJ813" i="79"/>
  <c r="AI813" i="79"/>
  <c r="AH813" i="79"/>
  <c r="AG813" i="79"/>
  <c r="AF813" i="79"/>
  <c r="AE813" i="79"/>
  <c r="AR810" i="79"/>
  <c r="AQ810" i="79"/>
  <c r="AP810" i="79"/>
  <c r="AO810" i="79"/>
  <c r="AN810" i="79"/>
  <c r="AM810" i="79"/>
  <c r="AL810" i="79"/>
  <c r="AK810" i="79"/>
  <c r="AJ810" i="79"/>
  <c r="AI810" i="79"/>
  <c r="AH810" i="79"/>
  <c r="AG810" i="79"/>
  <c r="AF810" i="79"/>
  <c r="AE810" i="79"/>
  <c r="AR807" i="79"/>
  <c r="AQ807" i="79"/>
  <c r="AP807" i="79"/>
  <c r="AO807" i="79"/>
  <c r="AN807" i="79"/>
  <c r="AM807" i="79"/>
  <c r="AL807" i="79"/>
  <c r="AK807" i="79"/>
  <c r="AJ807" i="79"/>
  <c r="AI807" i="79"/>
  <c r="AH807" i="79"/>
  <c r="AG807" i="79"/>
  <c r="AF807" i="79"/>
  <c r="AE807" i="79"/>
  <c r="AR804" i="79"/>
  <c r="AQ804" i="79"/>
  <c r="AP804" i="79"/>
  <c r="AO804" i="79"/>
  <c r="AN804" i="79"/>
  <c r="AM804" i="79"/>
  <c r="AL804" i="79"/>
  <c r="AK804" i="79"/>
  <c r="AJ804" i="79"/>
  <c r="AI804" i="79"/>
  <c r="AH804" i="79"/>
  <c r="AG804" i="79"/>
  <c r="AF804" i="79"/>
  <c r="AE804" i="79"/>
  <c r="AR801" i="79"/>
  <c r="AQ801" i="79"/>
  <c r="AP801" i="79"/>
  <c r="AO801" i="79"/>
  <c r="AN801" i="79"/>
  <c r="AM801" i="79"/>
  <c r="AL801" i="79"/>
  <c r="AK801" i="79"/>
  <c r="AJ801" i="79"/>
  <c r="AI801" i="79"/>
  <c r="AH801" i="79"/>
  <c r="AG801" i="79"/>
  <c r="AF801" i="79"/>
  <c r="AE801" i="79"/>
  <c r="AR765" i="79"/>
  <c r="AQ765" i="79"/>
  <c r="AP765" i="79"/>
  <c r="AO765" i="79"/>
  <c r="AN765" i="79"/>
  <c r="AM765" i="79"/>
  <c r="AL765" i="79"/>
  <c r="AK765" i="79"/>
  <c r="AJ765" i="79"/>
  <c r="AI765" i="79"/>
  <c r="AH765" i="79"/>
  <c r="AG765" i="79"/>
  <c r="AF765" i="79"/>
  <c r="AE765" i="79"/>
  <c r="AR762" i="79"/>
  <c r="AQ762" i="79"/>
  <c r="AP762" i="79"/>
  <c r="AO762" i="79"/>
  <c r="AN762" i="79"/>
  <c r="AM762" i="79"/>
  <c r="AL762" i="79"/>
  <c r="AK762" i="79"/>
  <c r="AJ762" i="79"/>
  <c r="AI762" i="79"/>
  <c r="AH762" i="79"/>
  <c r="AG762" i="79"/>
  <c r="AF762" i="79"/>
  <c r="AE762" i="79"/>
  <c r="AR759" i="79"/>
  <c r="AQ759" i="79"/>
  <c r="AP759" i="79"/>
  <c r="AO759" i="79"/>
  <c r="AN759" i="79"/>
  <c r="AM759" i="79"/>
  <c r="AL759" i="79"/>
  <c r="AK759" i="79"/>
  <c r="AJ759" i="79"/>
  <c r="AI759" i="79"/>
  <c r="AH759" i="79"/>
  <c r="AG759" i="79"/>
  <c r="AF759" i="79"/>
  <c r="AE759" i="79"/>
  <c r="AR756" i="79"/>
  <c r="AQ756" i="79"/>
  <c r="AP756" i="79"/>
  <c r="AO756" i="79"/>
  <c r="AN756" i="79"/>
  <c r="AM756" i="79"/>
  <c r="AL756" i="79"/>
  <c r="AK756" i="79"/>
  <c r="AJ756" i="79"/>
  <c r="AI756" i="79"/>
  <c r="AH756" i="79"/>
  <c r="AG756" i="79"/>
  <c r="AF756" i="79"/>
  <c r="AE756" i="79"/>
  <c r="AR753" i="79"/>
  <c r="AQ753" i="79"/>
  <c r="AP753" i="79"/>
  <c r="AO753" i="79"/>
  <c r="AN753" i="79"/>
  <c r="AM753" i="79"/>
  <c r="AL753" i="79"/>
  <c r="AK753" i="79"/>
  <c r="AJ753" i="79"/>
  <c r="AI753" i="79"/>
  <c r="AH753" i="79"/>
  <c r="AG753" i="79"/>
  <c r="AF753" i="79"/>
  <c r="AE753" i="79"/>
  <c r="AR750" i="79"/>
  <c r="AQ750" i="79"/>
  <c r="AP750" i="79"/>
  <c r="AO750" i="79"/>
  <c r="AN750" i="79"/>
  <c r="AM750" i="79"/>
  <c r="AL750" i="79"/>
  <c r="AK750" i="79"/>
  <c r="AJ750" i="79"/>
  <c r="AI750" i="79"/>
  <c r="AH750" i="79"/>
  <c r="AG750" i="79"/>
  <c r="AF750" i="79"/>
  <c r="AE750" i="79"/>
  <c r="AR747" i="79"/>
  <c r="AQ747" i="79"/>
  <c r="AP747" i="79"/>
  <c r="AO747" i="79"/>
  <c r="AN747" i="79"/>
  <c r="AM747" i="79"/>
  <c r="AL747" i="79"/>
  <c r="AK747" i="79"/>
  <c r="AJ747" i="79"/>
  <c r="AI747" i="79"/>
  <c r="AH747" i="79"/>
  <c r="AG747" i="79"/>
  <c r="AF747" i="79"/>
  <c r="AE747" i="79"/>
  <c r="AR744" i="79"/>
  <c r="AQ744" i="79"/>
  <c r="AP744" i="79"/>
  <c r="AO744" i="79"/>
  <c r="AN744" i="79"/>
  <c r="AM744" i="79"/>
  <c r="AL744" i="79"/>
  <c r="AK744" i="79"/>
  <c r="AJ744" i="79"/>
  <c r="AI744" i="79"/>
  <c r="AH744" i="79"/>
  <c r="AG744" i="79"/>
  <c r="AF744" i="79"/>
  <c r="AE744" i="79"/>
  <c r="AR741" i="79"/>
  <c r="AQ741" i="79"/>
  <c r="AP741" i="79"/>
  <c r="AO741" i="79"/>
  <c r="AN741" i="79"/>
  <c r="AM741" i="79"/>
  <c r="AL741" i="79"/>
  <c r="AK741" i="79"/>
  <c r="AJ741" i="79"/>
  <c r="AI741" i="79"/>
  <c r="AH741" i="79"/>
  <c r="AG741" i="79"/>
  <c r="AF741" i="79"/>
  <c r="AE741" i="79"/>
  <c r="AR738" i="79"/>
  <c r="AQ738" i="79"/>
  <c r="AP738" i="79"/>
  <c r="AO738" i="79"/>
  <c r="AN738" i="79"/>
  <c r="AM738" i="79"/>
  <c r="AL738" i="79"/>
  <c r="AK738" i="79"/>
  <c r="AJ738" i="79"/>
  <c r="AI738" i="79"/>
  <c r="AH738" i="79"/>
  <c r="AG738" i="79"/>
  <c r="AF738" i="79"/>
  <c r="AE738" i="79"/>
  <c r="AR735" i="79"/>
  <c r="AQ735" i="79"/>
  <c r="AP735" i="79"/>
  <c r="AO735" i="79"/>
  <c r="AN735" i="79"/>
  <c r="AM735" i="79"/>
  <c r="AL735" i="79"/>
  <c r="AK735" i="79"/>
  <c r="AJ735" i="79"/>
  <c r="AI735" i="79"/>
  <c r="AH735" i="79"/>
  <c r="AG735" i="79"/>
  <c r="AF735" i="79"/>
  <c r="AE735" i="79"/>
  <c r="AR732" i="79"/>
  <c r="AQ732" i="79"/>
  <c r="AP732" i="79"/>
  <c r="AO732" i="79"/>
  <c r="AN732" i="79"/>
  <c r="AM732" i="79"/>
  <c r="AL732" i="79"/>
  <c r="AK732" i="79"/>
  <c r="AJ732" i="79"/>
  <c r="AI732" i="79"/>
  <c r="AH732" i="79"/>
  <c r="AG732" i="79"/>
  <c r="AF732" i="79"/>
  <c r="AE732" i="79"/>
  <c r="AR729" i="79"/>
  <c r="AQ729" i="79"/>
  <c r="AP729" i="79"/>
  <c r="AO729" i="79"/>
  <c r="AN729" i="79"/>
  <c r="AM729" i="79"/>
  <c r="AL729" i="79"/>
  <c r="AK729" i="79"/>
  <c r="AJ729" i="79"/>
  <c r="AI729" i="79"/>
  <c r="AH729" i="79"/>
  <c r="AG729" i="79"/>
  <c r="AF729" i="79"/>
  <c r="AE729" i="79"/>
  <c r="AR726" i="79"/>
  <c r="AQ726" i="79"/>
  <c r="AP726" i="79"/>
  <c r="AO726" i="79"/>
  <c r="AN726" i="79"/>
  <c r="AM726" i="79"/>
  <c r="AL726" i="79"/>
  <c r="AK726" i="79"/>
  <c r="AJ726" i="79"/>
  <c r="AI726" i="79"/>
  <c r="AH726" i="79"/>
  <c r="AG726" i="79"/>
  <c r="AF726" i="79"/>
  <c r="AE726" i="79"/>
  <c r="AR722" i="79"/>
  <c r="AQ722" i="79"/>
  <c r="AP722" i="79"/>
  <c r="AO722" i="79"/>
  <c r="AN722" i="79"/>
  <c r="AM722" i="79"/>
  <c r="AL722" i="79"/>
  <c r="AK722" i="79"/>
  <c r="AJ722" i="79"/>
  <c r="AI722" i="79"/>
  <c r="AH722" i="79"/>
  <c r="AG722" i="79"/>
  <c r="AF722" i="79"/>
  <c r="AR719" i="79"/>
  <c r="AQ719" i="79"/>
  <c r="AP719" i="79"/>
  <c r="AO719" i="79"/>
  <c r="AN719" i="79"/>
  <c r="AM719" i="79"/>
  <c r="AL719" i="79"/>
  <c r="AK719" i="79"/>
  <c r="AJ719" i="79"/>
  <c r="AI719" i="79"/>
  <c r="AH719" i="79"/>
  <c r="AG719" i="79"/>
  <c r="AF719" i="79"/>
  <c r="AE719" i="79"/>
  <c r="AR716" i="79"/>
  <c r="AQ716" i="79"/>
  <c r="AP716" i="79"/>
  <c r="AO716" i="79"/>
  <c r="AN716" i="79"/>
  <c r="AM716" i="79"/>
  <c r="AL716" i="79"/>
  <c r="AK716" i="79"/>
  <c r="AJ716" i="79"/>
  <c r="AI716" i="79"/>
  <c r="AH716" i="79"/>
  <c r="AG716" i="79"/>
  <c r="AF716" i="79"/>
  <c r="AR712" i="79"/>
  <c r="AQ712" i="79"/>
  <c r="AP712" i="79"/>
  <c r="AO712" i="79"/>
  <c r="AN712" i="79"/>
  <c r="AM712" i="79"/>
  <c r="AL712" i="79"/>
  <c r="AK712" i="79"/>
  <c r="AJ712" i="79"/>
  <c r="AI712" i="79"/>
  <c r="AH712" i="79"/>
  <c r="AG712" i="79"/>
  <c r="AF712" i="79"/>
  <c r="AE712" i="79"/>
  <c r="AR709" i="79"/>
  <c r="AQ709" i="79"/>
  <c r="AP709" i="79"/>
  <c r="AO709" i="79"/>
  <c r="AN709" i="79"/>
  <c r="AM709" i="79"/>
  <c r="AL709" i="79"/>
  <c r="AK709" i="79"/>
  <c r="AJ709" i="79"/>
  <c r="AI709" i="79"/>
  <c r="AH709" i="79"/>
  <c r="AG709" i="79"/>
  <c r="AF709" i="79"/>
  <c r="AE709" i="79"/>
  <c r="AR706" i="79"/>
  <c r="AQ706" i="79"/>
  <c r="AP706" i="79"/>
  <c r="AO706" i="79"/>
  <c r="AN706" i="79"/>
  <c r="AM706" i="79"/>
  <c r="AL706" i="79"/>
  <c r="AK706" i="79"/>
  <c r="AJ706" i="79"/>
  <c r="AI706" i="79"/>
  <c r="AH706" i="79"/>
  <c r="AG706" i="79"/>
  <c r="AF706" i="79"/>
  <c r="AE706" i="79"/>
  <c r="AR703" i="79"/>
  <c r="AQ703" i="79"/>
  <c r="AP703" i="79"/>
  <c r="AO703" i="79"/>
  <c r="AN703" i="79"/>
  <c r="AM703" i="79"/>
  <c r="AL703" i="79"/>
  <c r="AK703" i="79"/>
  <c r="AJ703" i="79"/>
  <c r="AI703" i="79"/>
  <c r="AH703" i="79"/>
  <c r="AG703" i="79"/>
  <c r="AF703" i="79"/>
  <c r="AE703" i="79"/>
  <c r="AR700" i="79"/>
  <c r="AQ700" i="79"/>
  <c r="AP700" i="79"/>
  <c r="AO700" i="79"/>
  <c r="AN700" i="79"/>
  <c r="AM700" i="79"/>
  <c r="AL700" i="79"/>
  <c r="AK700" i="79"/>
  <c r="AJ700" i="79"/>
  <c r="AI700" i="79"/>
  <c r="AH700" i="79"/>
  <c r="AG700" i="79"/>
  <c r="AF700" i="79"/>
  <c r="AR697" i="79"/>
  <c r="AQ697" i="79"/>
  <c r="AP697" i="79"/>
  <c r="AO697" i="79"/>
  <c r="AN697" i="79"/>
  <c r="AM697" i="79"/>
  <c r="AR692" i="79"/>
  <c r="AQ692" i="79"/>
  <c r="AP692" i="79"/>
  <c r="AO692" i="79"/>
  <c r="AN692" i="79"/>
  <c r="AM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F783" i="79" s="1"/>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P472" i="46"/>
  <c r="AO472" i="46"/>
  <c r="AN472" i="46"/>
  <c r="AM472" i="46"/>
  <c r="AZ469" i="46"/>
  <c r="AY469" i="46"/>
  <c r="AX469" i="46"/>
  <c r="AW469" i="46"/>
  <c r="AV469" i="46"/>
  <c r="AU469" i="46"/>
  <c r="AT469" i="46"/>
  <c r="AS469" i="46"/>
  <c r="AR469" i="46"/>
  <c r="AQ469" i="46"/>
  <c r="AP469" i="46"/>
  <c r="AO469" i="46"/>
  <c r="AN469" i="46"/>
  <c r="AM469" i="46"/>
  <c r="AZ466" i="46"/>
  <c r="AY466" i="46"/>
  <c r="AX466" i="46"/>
  <c r="AW466" i="46"/>
  <c r="AV466" i="46"/>
  <c r="AU466" i="46"/>
  <c r="AT466" i="46"/>
  <c r="AS466" i="46"/>
  <c r="AR466" i="46"/>
  <c r="AQ466" i="46"/>
  <c r="AP466" i="46"/>
  <c r="AO466" i="46"/>
  <c r="AN466" i="46"/>
  <c r="AM466" i="46"/>
  <c r="AZ463" i="46"/>
  <c r="AY463" i="46"/>
  <c r="AX463" i="46"/>
  <c r="AW463" i="46"/>
  <c r="AV463" i="46"/>
  <c r="AU463" i="46"/>
  <c r="AT463" i="46"/>
  <c r="AS463" i="46"/>
  <c r="AR463" i="46"/>
  <c r="AQ463" i="46"/>
  <c r="AP463" i="46"/>
  <c r="AO463" i="46"/>
  <c r="AN463" i="46"/>
  <c r="AM463" i="46"/>
  <c r="AZ460" i="46"/>
  <c r="AY460" i="46"/>
  <c r="AX460" i="46"/>
  <c r="AW460" i="46"/>
  <c r="AV460" i="46"/>
  <c r="AU460" i="46"/>
  <c r="AT460" i="46"/>
  <c r="AS460" i="46"/>
  <c r="AR460" i="46"/>
  <c r="AQ460" i="46"/>
  <c r="AP460" i="46"/>
  <c r="AO460" i="46"/>
  <c r="AN460" i="46"/>
  <c r="AM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M444" i="46"/>
  <c r="AZ441" i="46"/>
  <c r="AY441" i="46"/>
  <c r="AX441" i="46"/>
  <c r="AW441" i="46"/>
  <c r="AV441" i="46"/>
  <c r="AU441" i="46"/>
  <c r="AT441" i="46"/>
  <c r="AS441" i="46"/>
  <c r="AR441" i="46"/>
  <c r="AQ441" i="46"/>
  <c r="AP441" i="46"/>
  <c r="AO441" i="46"/>
  <c r="AN441" i="46"/>
  <c r="AM441" i="46"/>
  <c r="AZ438" i="46"/>
  <c r="AY438" i="46"/>
  <c r="AX438" i="46"/>
  <c r="AW438" i="46"/>
  <c r="AV438" i="46"/>
  <c r="AU438" i="46"/>
  <c r="AT438" i="46"/>
  <c r="AS438" i="46"/>
  <c r="AR438" i="46"/>
  <c r="AQ438" i="46"/>
  <c r="AP438" i="46"/>
  <c r="AO438" i="46"/>
  <c r="AN438" i="46"/>
  <c r="AM438" i="46"/>
  <c r="AZ435" i="46"/>
  <c r="AY435" i="46"/>
  <c r="AX435" i="46"/>
  <c r="AW435" i="46"/>
  <c r="AV435" i="46"/>
  <c r="AU435" i="46"/>
  <c r="AT435" i="46"/>
  <c r="AS435" i="46"/>
  <c r="AR435" i="46"/>
  <c r="AQ435" i="46"/>
  <c r="AP435" i="46"/>
  <c r="AO435" i="46"/>
  <c r="AN435" i="46"/>
  <c r="AM435" i="46"/>
  <c r="AZ432" i="46"/>
  <c r="AY432" i="46"/>
  <c r="AX432" i="46"/>
  <c r="AW432" i="46"/>
  <c r="AV432" i="46"/>
  <c r="AU432" i="46"/>
  <c r="AT432" i="46"/>
  <c r="AS432" i="46"/>
  <c r="AR432" i="46"/>
  <c r="AQ432" i="46"/>
  <c r="AP432" i="46"/>
  <c r="AO432" i="46"/>
  <c r="AN432" i="46"/>
  <c r="AM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597" i="79" l="1"/>
  <c r="AJ596" i="79"/>
  <c r="AJ598" i="79"/>
  <c r="AJ599" i="79"/>
  <c r="AG596" i="79"/>
  <c r="AG597" i="79"/>
  <c r="AG599" i="79"/>
  <c r="AG598" i="79"/>
  <c r="AK596" i="79"/>
  <c r="AK597" i="79"/>
  <c r="AK599" i="79"/>
  <c r="AK598" i="79"/>
  <c r="AO597" i="79"/>
  <c r="AO599" i="79"/>
  <c r="AO596" i="79"/>
  <c r="AO598" i="79"/>
  <c r="AN598" i="79"/>
  <c r="AN597" i="79"/>
  <c r="AN599" i="79"/>
  <c r="AN596" i="79"/>
  <c r="AH599" i="79"/>
  <c r="AH598" i="79"/>
  <c r="AH596" i="79"/>
  <c r="AH597" i="79"/>
  <c r="AL596" i="79"/>
  <c r="AL598" i="79"/>
  <c r="AL599" i="79"/>
  <c r="AL597" i="79"/>
  <c r="AP599" i="79"/>
  <c r="AP598" i="79"/>
  <c r="AP596" i="79"/>
  <c r="AP597" i="79"/>
  <c r="AR596" i="79"/>
  <c r="AR599" i="79"/>
  <c r="AR598" i="79"/>
  <c r="AR597" i="79"/>
  <c r="AI596" i="79"/>
  <c r="AI597" i="79"/>
  <c r="AI599" i="79"/>
  <c r="AI598"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7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N72" i="45" l="1"/>
  <c r="M72" i="45"/>
  <c r="AL1687" i="79"/>
  <c r="AL1633" i="79"/>
  <c r="AL1580" i="79"/>
  <c r="AL1383" i="79"/>
  <c r="AL1606" i="79"/>
  <c r="AL226" i="79"/>
  <c r="AL36" i="79"/>
  <c r="AL1660" i="79"/>
  <c r="AL606" i="79"/>
  <c r="AL416" i="79"/>
  <c r="AL1189" i="79"/>
  <c r="AL798" i="79"/>
  <c r="AM1687" i="79"/>
  <c r="AM1633" i="79"/>
  <c r="AM1580" i="79"/>
  <c r="AM1189" i="79"/>
  <c r="AM606" i="79"/>
  <c r="AM226" i="79"/>
  <c r="AM1606" i="79"/>
  <c r="AM36" i="79"/>
  <c r="AM1660" i="79"/>
  <c r="AM416" i="79"/>
  <c r="AM798" i="79"/>
  <c r="AM1383" i="79"/>
  <c r="AQ1687" i="79"/>
  <c r="AQ1633" i="79"/>
  <c r="AQ1580" i="79"/>
  <c r="AQ1189" i="79"/>
  <c r="AQ606" i="79"/>
  <c r="AQ226" i="79"/>
  <c r="AQ1383" i="79"/>
  <c r="AQ1606" i="79"/>
  <c r="AQ36" i="79"/>
  <c r="AQ416" i="79"/>
  <c r="AQ1660" i="79"/>
  <c r="AQ798" i="79"/>
  <c r="AQ963" i="79" s="1"/>
  <c r="AO1660" i="79"/>
  <c r="AO1606" i="79"/>
  <c r="AO1383" i="79"/>
  <c r="AO798" i="79"/>
  <c r="AO416" i="79"/>
  <c r="AO36" i="79"/>
  <c r="AO606" i="79"/>
  <c r="AO1633" i="79"/>
  <c r="AO1189" i="79"/>
  <c r="AO1580" i="79"/>
  <c r="AO1687" i="79"/>
  <c r="AO226" i="79"/>
  <c r="AP1687" i="79"/>
  <c r="AP1633" i="79"/>
  <c r="AP1660" i="79"/>
  <c r="AP1189" i="79"/>
  <c r="AP798" i="79"/>
  <c r="AP963" i="79" s="1"/>
  <c r="AP1580" i="79"/>
  <c r="AP1383" i="79"/>
  <c r="AP1606" i="79"/>
  <c r="AP226" i="79"/>
  <c r="AP36" i="79"/>
  <c r="AP606" i="79"/>
  <c r="AP416" i="79"/>
  <c r="AN1660" i="79"/>
  <c r="AN1687" i="79"/>
  <c r="AN416" i="79"/>
  <c r="AN226" i="79"/>
  <c r="AN798" i="79"/>
  <c r="AN606" i="79"/>
  <c r="AN1633" i="79"/>
  <c r="AN1383" i="79"/>
  <c r="AN1189" i="79"/>
  <c r="AN1606" i="79"/>
  <c r="AN1580" i="79"/>
  <c r="AN36" i="79"/>
  <c r="AR1660" i="79"/>
  <c r="AR1606" i="79"/>
  <c r="AR1633" i="79"/>
  <c r="AR1580" i="79"/>
  <c r="AR36" i="79"/>
  <c r="AR416" i="79"/>
  <c r="AR226" i="79"/>
  <c r="AR1687" i="79"/>
  <c r="AR798" i="79"/>
  <c r="AR606" i="79"/>
  <c r="AR1383" i="79"/>
  <c r="AR1189" i="79"/>
  <c r="AL994" i="79"/>
  <c r="AP994" i="79"/>
  <c r="AM994" i="79"/>
  <c r="AQ994" i="79"/>
  <c r="AO994" i="79"/>
  <c r="AN994" i="79"/>
  <c r="AR994"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0" i="46"/>
  <c r="AX554" i="46" s="1"/>
  <c r="AT430" i="46"/>
  <c r="AT554" i="46" s="1"/>
  <c r="K14" i="44"/>
  <c r="K18" i="44" s="1"/>
  <c r="O14" i="44"/>
  <c r="O18" i="44" s="1"/>
  <c r="O29" i="44"/>
  <c r="O33" i="44" s="1"/>
  <c r="O43" i="44"/>
  <c r="AT21" i="46"/>
  <c r="AW159" i="46"/>
  <c r="AW295" i="46"/>
  <c r="AW430" i="46"/>
  <c r="AW554" i="46" s="1"/>
  <c r="M43" i="44"/>
  <c r="AZ21" i="46"/>
  <c r="AZ159" i="46"/>
  <c r="AV159" i="46"/>
  <c r="AZ295" i="46"/>
  <c r="AV295" i="46"/>
  <c r="AZ430" i="46"/>
  <c r="AZ554" i="46" s="1"/>
  <c r="AV430" i="46"/>
  <c r="AV554" i="46" s="1"/>
  <c r="AR963" i="79"/>
  <c r="AN963" i="79"/>
  <c r="N29" i="44"/>
  <c r="N33" i="44" s="1"/>
  <c r="K43"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42" i="44"/>
  <c r="R14" i="47"/>
  <c r="AV20" i="46"/>
  <c r="AZ294" i="46"/>
  <c r="AV294" i="46"/>
  <c r="Q28" i="44"/>
  <c r="M42"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60" i="44" l="1"/>
  <c r="K59" i="44"/>
  <c r="K58" i="44"/>
  <c r="K57" i="44"/>
  <c r="K54" i="44"/>
  <c r="AV138" i="46"/>
  <c r="AV148" i="46"/>
  <c r="AV139" i="46"/>
  <c r="AV145" i="46"/>
  <c r="AV144" i="46"/>
  <c r="AV142" i="46"/>
  <c r="AV137" i="46"/>
  <c r="AV149" i="46"/>
  <c r="AV141" i="46"/>
  <c r="AV135" i="46"/>
  <c r="AV140" i="46"/>
  <c r="AV147" i="46"/>
  <c r="AV136" i="46"/>
  <c r="AV150" i="46"/>
  <c r="AV146" i="46"/>
  <c r="AV143" i="46"/>
  <c r="AR1372" i="79"/>
  <c r="AR1374" i="79"/>
  <c r="AR1376" i="79"/>
  <c r="AR1373" i="79"/>
  <c r="AR1375" i="79"/>
  <c r="AR1377" i="79"/>
  <c r="AN1570" i="79"/>
  <c r="AN1567" i="79"/>
  <c r="AN1571" i="79"/>
  <c r="AN1569" i="79"/>
  <c r="AN1568" i="79"/>
  <c r="AP591" i="79"/>
  <c r="AP592" i="79"/>
  <c r="AP590" i="79"/>
  <c r="AP595" i="79"/>
  <c r="AP594" i="79"/>
  <c r="AP593" i="79"/>
  <c r="AO403" i="79"/>
  <c r="AO402" i="79"/>
  <c r="AO405" i="79"/>
  <c r="AO407" i="79"/>
  <c r="AO406" i="79"/>
  <c r="AO404" i="79"/>
  <c r="AO408" i="79"/>
  <c r="AO409" i="79"/>
  <c r="AQ982" i="79"/>
  <c r="AQ983" i="79"/>
  <c r="AQ987" i="79"/>
  <c r="AQ981" i="79"/>
  <c r="AQ984" i="79"/>
  <c r="AQ985" i="79"/>
  <c r="AQ986" i="79"/>
  <c r="AQ1373" i="79"/>
  <c r="AQ1377" i="79"/>
  <c r="AQ1375" i="79"/>
  <c r="AQ1372" i="79"/>
  <c r="AQ1374" i="79"/>
  <c r="AQ1376" i="79"/>
  <c r="AM1569" i="79"/>
  <c r="AM1568" i="79"/>
  <c r="AM1571" i="79"/>
  <c r="AM1570" i="79"/>
  <c r="AM1567" i="79"/>
  <c r="AM1375" i="79"/>
  <c r="AM1377" i="79"/>
  <c r="AM1374" i="79"/>
  <c r="AM1372" i="79"/>
  <c r="AM1376" i="79"/>
  <c r="AM1373" i="79"/>
  <c r="AL1567" i="79"/>
  <c r="AL1569" i="79"/>
  <c r="AL1571" i="79"/>
  <c r="AL1568" i="79"/>
  <c r="AL1570" i="79"/>
  <c r="C102" i="45"/>
  <c r="P55" i="44"/>
  <c r="P56" i="44"/>
  <c r="K53" i="44"/>
  <c r="K56" i="44"/>
  <c r="K55" i="44"/>
  <c r="AR1570" i="79"/>
  <c r="AR1569" i="79"/>
  <c r="AR1571" i="79"/>
  <c r="AR1567" i="79"/>
  <c r="AR1568" i="79"/>
  <c r="AR402" i="79"/>
  <c r="AR404" i="79"/>
  <c r="AR406" i="79"/>
  <c r="AR408" i="79"/>
  <c r="AR403" i="79"/>
  <c r="AR409" i="79"/>
  <c r="AR407" i="79"/>
  <c r="AR405" i="79"/>
  <c r="AN591" i="79"/>
  <c r="AN592" i="79"/>
  <c r="AN594" i="79"/>
  <c r="AN595" i="79"/>
  <c r="AN590" i="79"/>
  <c r="AN593" i="79"/>
  <c r="AP789" i="79"/>
  <c r="AP785" i="79"/>
  <c r="AP790" i="79"/>
  <c r="AP786" i="79"/>
  <c r="AP791" i="79"/>
  <c r="AP787" i="79"/>
  <c r="AP784" i="79"/>
  <c r="AP783" i="79"/>
  <c r="AP788" i="79"/>
  <c r="AP1569" i="79"/>
  <c r="AP1571" i="79"/>
  <c r="AP1568" i="79"/>
  <c r="AP1567" i="79"/>
  <c r="AP1570" i="79"/>
  <c r="AO788" i="79"/>
  <c r="AO783" i="79"/>
  <c r="AO785" i="79"/>
  <c r="AO789" i="79"/>
  <c r="AO790" i="79"/>
  <c r="AO786" i="79"/>
  <c r="AO787" i="79"/>
  <c r="AO784" i="79"/>
  <c r="AO791" i="79"/>
  <c r="AO1568" i="79"/>
  <c r="AO1567" i="79"/>
  <c r="AO1570" i="79"/>
  <c r="AO1569" i="79"/>
  <c r="AO1571" i="79"/>
  <c r="AQ1567" i="79"/>
  <c r="AQ1569" i="79"/>
  <c r="AQ1568" i="79"/>
  <c r="AQ1571" i="79"/>
  <c r="AQ1570" i="79"/>
  <c r="AM986" i="79"/>
  <c r="AM982" i="79"/>
  <c r="AM983" i="79"/>
  <c r="AM985" i="79"/>
  <c r="AM984" i="79"/>
  <c r="AM987" i="79"/>
  <c r="AM981" i="79"/>
  <c r="AL1374" i="79"/>
  <c r="AL1372" i="79"/>
  <c r="AL1373" i="79"/>
  <c r="AL1376" i="79"/>
  <c r="AL1377" i="79"/>
  <c r="AL1375" i="79"/>
  <c r="C95" i="45"/>
  <c r="O56" i="44"/>
  <c r="O55" i="44"/>
  <c r="AL963"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7" i="79"/>
  <c r="AR790" i="79"/>
  <c r="AR784" i="79"/>
  <c r="AR783" i="79"/>
  <c r="AR791" i="79"/>
  <c r="AR785" i="79"/>
  <c r="AR786" i="79"/>
  <c r="AR788" i="79"/>
  <c r="AR789" i="79"/>
  <c r="AR590" i="79"/>
  <c r="AR592" i="79"/>
  <c r="AR594" i="79"/>
  <c r="AR593" i="79"/>
  <c r="AR591" i="79"/>
  <c r="AR595" i="79"/>
  <c r="AN790" i="79"/>
  <c r="AN783" i="79"/>
  <c r="AN785" i="79"/>
  <c r="AN789" i="79"/>
  <c r="AN786" i="79"/>
  <c r="AN788" i="79"/>
  <c r="AN784" i="79"/>
  <c r="AN787" i="79"/>
  <c r="AN791"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7" i="79"/>
  <c r="AP1372" i="79"/>
  <c r="AP1374" i="79"/>
  <c r="AP1376" i="79"/>
  <c r="AP1373" i="79"/>
  <c r="AP1375" i="79"/>
  <c r="AO982" i="79"/>
  <c r="AO984" i="79"/>
  <c r="AO983" i="79"/>
  <c r="AO981" i="79"/>
  <c r="AO985" i="79"/>
  <c r="AO987" i="79"/>
  <c r="AO986" i="79"/>
  <c r="AO963" i="79"/>
  <c r="AT135" i="46"/>
  <c r="AT139" i="46"/>
  <c r="AT143" i="46"/>
  <c r="AT147" i="46"/>
  <c r="AT137" i="46"/>
  <c r="AT138" i="46"/>
  <c r="AT150" i="46"/>
  <c r="AT136" i="46"/>
  <c r="AT140" i="46"/>
  <c r="AT144" i="46"/>
  <c r="AT148" i="46"/>
  <c r="AT141" i="46"/>
  <c r="AT145" i="46"/>
  <c r="AT149" i="46"/>
  <c r="AT142" i="46"/>
  <c r="AT146" i="46"/>
  <c r="AM963"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5" i="79"/>
  <c r="AR987" i="79"/>
  <c r="AR986" i="79"/>
  <c r="AR983" i="79"/>
  <c r="AR982" i="79"/>
  <c r="AR984" i="79"/>
  <c r="AR981" i="79"/>
  <c r="AN1373" i="79"/>
  <c r="AN1375" i="79"/>
  <c r="AN1372" i="79"/>
  <c r="AN1374" i="79"/>
  <c r="AN1376" i="79"/>
  <c r="AN1377" i="79"/>
  <c r="AN986" i="79"/>
  <c r="AN987" i="79"/>
  <c r="AN982" i="79"/>
  <c r="AN981" i="79"/>
  <c r="AN985" i="79"/>
  <c r="AN983" i="79"/>
  <c r="AN984" i="79"/>
  <c r="AP404" i="79"/>
  <c r="AP407" i="79"/>
  <c r="AP408" i="79"/>
  <c r="AP405" i="79"/>
  <c r="AP409" i="79"/>
  <c r="AP402" i="79"/>
  <c r="AP403" i="79"/>
  <c r="AP406" i="79"/>
  <c r="AP982" i="79"/>
  <c r="AP987" i="79"/>
  <c r="AP985" i="79"/>
  <c r="AP983" i="79"/>
  <c r="AP986" i="79"/>
  <c r="AP984" i="79"/>
  <c r="AP981" i="79"/>
  <c r="AO1372" i="79"/>
  <c r="AO1376" i="79"/>
  <c r="AO1373" i="79"/>
  <c r="AO1375" i="79"/>
  <c r="AO1377" i="79"/>
  <c r="AO1374" i="79"/>
  <c r="AO595" i="79"/>
  <c r="AO593" i="79"/>
  <c r="AO592" i="79"/>
  <c r="AO590" i="79"/>
  <c r="AO594" i="79"/>
  <c r="AO591" i="79"/>
  <c r="AQ783" i="79"/>
  <c r="AQ791" i="79"/>
  <c r="AQ788" i="79"/>
  <c r="AQ784" i="79"/>
  <c r="AQ786" i="79"/>
  <c r="AQ785" i="79"/>
  <c r="AQ790" i="79"/>
  <c r="AQ787" i="79"/>
  <c r="AQ789" i="79"/>
  <c r="AM788" i="79"/>
  <c r="AM791" i="79"/>
  <c r="AM785" i="79"/>
  <c r="AM783" i="79"/>
  <c r="AM784" i="79"/>
  <c r="AM786" i="79"/>
  <c r="AM787" i="79"/>
  <c r="AM789" i="79"/>
  <c r="AM790" i="79"/>
  <c r="AL783" i="79"/>
  <c r="AQ1158" i="79"/>
  <c r="AQ1176" i="79"/>
  <c r="AQ1179" i="79"/>
  <c r="AQ1180" i="79"/>
  <c r="AQ1181" i="79"/>
  <c r="AQ1182" i="79"/>
  <c r="AQ1177" i="79"/>
  <c r="AQ1178" i="79"/>
  <c r="AR1158" i="79"/>
  <c r="AR1181" i="79"/>
  <c r="AR1177" i="79"/>
  <c r="AR1178" i="79"/>
  <c r="AR1179" i="79"/>
  <c r="AR1182" i="79"/>
  <c r="AR1176" i="79"/>
  <c r="AR1180" i="79"/>
  <c r="AM1158" i="79"/>
  <c r="AM1181" i="79"/>
  <c r="AM1182" i="79"/>
  <c r="AM1177" i="79"/>
  <c r="AM1178" i="79"/>
  <c r="AM1179" i="79"/>
  <c r="AM1180" i="79"/>
  <c r="AM1176" i="79"/>
  <c r="AN1158" i="79"/>
  <c r="AN1177" i="79"/>
  <c r="AN1176" i="79"/>
  <c r="AN1180" i="79"/>
  <c r="AN1181" i="79"/>
  <c r="AN1182" i="79"/>
  <c r="AN1178" i="79"/>
  <c r="AN1179" i="79"/>
  <c r="AP1158" i="79"/>
  <c r="AP1176" i="79"/>
  <c r="AP1179" i="79"/>
  <c r="AP1180" i="79"/>
  <c r="AP1181" i="79"/>
  <c r="AP1182" i="79"/>
  <c r="AP1178" i="79"/>
  <c r="AP1177" i="79"/>
  <c r="AO1158" i="79"/>
  <c r="AO1180" i="79"/>
  <c r="AO1181" i="79"/>
  <c r="AO1176" i="79"/>
  <c r="AO1177" i="79"/>
  <c r="AO1178" i="79"/>
  <c r="AO1179" i="79"/>
  <c r="AO1182" i="79"/>
  <c r="AL1158" i="79"/>
  <c r="AO1547" i="79"/>
  <c r="AO1353"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7" i="79"/>
  <c r="AM1547"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3" i="79"/>
  <c r="AN1353" i="79"/>
  <c r="AP1353" i="79"/>
  <c r="AL1353"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3" i="79"/>
  <c r="AM1353"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7" i="79"/>
  <c r="AN1547" i="79"/>
  <c r="AP1547" i="79"/>
  <c r="AL1547"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7"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8" i="79"/>
  <c r="D963" i="79"/>
  <c r="D767" i="79"/>
  <c r="D575" i="79"/>
  <c r="D385" i="79"/>
  <c r="O65" i="45" l="1"/>
  <c r="N65" i="45"/>
  <c r="N58" i="45"/>
  <c r="O58" i="45"/>
  <c r="O51" i="45"/>
  <c r="N51" i="45"/>
  <c r="N44" i="45"/>
  <c r="O44" i="45"/>
  <c r="O37" i="45"/>
  <c r="N37" i="45"/>
  <c r="AR385" i="79"/>
  <c r="AR575" i="79"/>
  <c r="AR767" i="79"/>
  <c r="AP767" i="79"/>
  <c r="AL767" i="79"/>
  <c r="AM767" i="79"/>
  <c r="AO767" i="79"/>
  <c r="AN767"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60" i="79" l="1"/>
  <c r="AJ1633" i="79"/>
  <c r="AJ798" i="79"/>
  <c r="AJ606" i="79"/>
  <c r="AJ1383" i="79"/>
  <c r="AJ1189" i="79"/>
  <c r="AJ1687" i="79"/>
  <c r="AJ1606" i="79"/>
  <c r="AJ1580" i="79"/>
  <c r="AJ36" i="79"/>
  <c r="AJ416" i="79"/>
  <c r="AJ226" i="79"/>
  <c r="AI1687" i="79"/>
  <c r="AI1633" i="79"/>
  <c r="AI1580" i="79"/>
  <c r="AI1189" i="79"/>
  <c r="AI606" i="79"/>
  <c r="AI226" i="79"/>
  <c r="AI416" i="79"/>
  <c r="AI798" i="79"/>
  <c r="AI963" i="79" s="1"/>
  <c r="AI1383" i="79"/>
  <c r="AI1660" i="79"/>
  <c r="AI1606" i="79"/>
  <c r="AI36" i="79"/>
  <c r="AK1660" i="79"/>
  <c r="AK1606" i="79"/>
  <c r="AK1383" i="79"/>
  <c r="AK798" i="79"/>
  <c r="AK963" i="79" s="1"/>
  <c r="AK416" i="79"/>
  <c r="AK36" i="79"/>
  <c r="AK1189" i="79"/>
  <c r="AK1687" i="79"/>
  <c r="AK1580" i="79"/>
  <c r="AK226" i="79"/>
  <c r="AK1633" i="79"/>
  <c r="AK606" i="79"/>
  <c r="AF1687" i="79"/>
  <c r="AF1660" i="79"/>
  <c r="AF1633" i="79"/>
  <c r="AF1606" i="79"/>
  <c r="AF1580" i="79"/>
  <c r="AF1383" i="79"/>
  <c r="AF1547" i="79" s="1"/>
  <c r="AF1189" i="79"/>
  <c r="AF798" i="79"/>
  <c r="AF606" i="79"/>
  <c r="AF416" i="79"/>
  <c r="AF226" i="79"/>
  <c r="AF385" i="79" s="1"/>
  <c r="AF36" i="79"/>
  <c r="AF214" i="79" s="1"/>
  <c r="AE1687" i="79"/>
  <c r="AE1660" i="79"/>
  <c r="AE1633" i="79"/>
  <c r="AE1606" i="79"/>
  <c r="AE1580" i="79"/>
  <c r="AE1383" i="79"/>
  <c r="AE1547" i="79" s="1"/>
  <c r="AE1189" i="79"/>
  <c r="AE798" i="79"/>
  <c r="AE963" i="79" s="1"/>
  <c r="AE606" i="79"/>
  <c r="AE767" i="79" s="1"/>
  <c r="AE416" i="79"/>
  <c r="AE575" i="79" s="1"/>
  <c r="AE226" i="79"/>
  <c r="AE385" i="79" s="1"/>
  <c r="AE36" i="79"/>
  <c r="AE214" i="79" s="1"/>
  <c r="AH1633" i="79"/>
  <c r="AH1189" i="79"/>
  <c r="AH226" i="79"/>
  <c r="AH1383" i="79"/>
  <c r="AH416" i="79"/>
  <c r="AH1606" i="79"/>
  <c r="AH798" i="79"/>
  <c r="AH963" i="79" s="1"/>
  <c r="AH36" i="79"/>
  <c r="AH1687" i="79"/>
  <c r="AH1580" i="79"/>
  <c r="AH606" i="79"/>
  <c r="AH1660" i="79"/>
  <c r="AG1687" i="79"/>
  <c r="AG1633" i="79"/>
  <c r="AG1580" i="79"/>
  <c r="AG1189" i="79"/>
  <c r="AG606" i="79"/>
  <c r="AG226" i="79"/>
  <c r="AG399" i="79" s="1"/>
  <c r="AG1660" i="79"/>
  <c r="AG1606" i="79"/>
  <c r="AG1383" i="79"/>
  <c r="AG798" i="79"/>
  <c r="AG963" i="79" s="1"/>
  <c r="AG416" i="79"/>
  <c r="AG590" i="79" s="1"/>
  <c r="AG36" i="79"/>
  <c r="AG994" i="79"/>
  <c r="AF994" i="79"/>
  <c r="AF1158" i="79" s="1"/>
  <c r="AJ994" i="79"/>
  <c r="AK994" i="79"/>
  <c r="AH994" i="79"/>
  <c r="AE994" i="79"/>
  <c r="AE1158" i="79" s="1"/>
  <c r="AI994"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7" i="79"/>
  <c r="AS429" i="46"/>
  <c r="J13" i="44"/>
  <c r="J43" i="44"/>
  <c r="J14" i="44"/>
  <c r="J18" i="44" s="1"/>
  <c r="AM294" i="46"/>
  <c r="D13" i="44"/>
  <c r="AQ158" i="46"/>
  <c r="H13" i="44"/>
  <c r="AM430" i="46"/>
  <c r="AM536" i="46" s="1"/>
  <c r="D14" i="44"/>
  <c r="D18" i="44" s="1"/>
  <c r="AQ295" i="46"/>
  <c r="H14" i="44"/>
  <c r="H18" i="44" s="1"/>
  <c r="AR158" i="46"/>
  <c r="I13" i="44"/>
  <c r="H123" i="45"/>
  <c r="I14" i="44"/>
  <c r="I18" i="44" s="1"/>
  <c r="AO429" i="46"/>
  <c r="F13" i="44"/>
  <c r="F43" i="44"/>
  <c r="F14" i="44"/>
  <c r="F18" i="44" s="1"/>
  <c r="AG767" i="79"/>
  <c r="AP429" i="46"/>
  <c r="G13" i="44"/>
  <c r="AP430" i="46"/>
  <c r="AP554" i="46" s="1"/>
  <c r="G14" i="44"/>
  <c r="G18" i="44" s="1"/>
  <c r="AP21" i="46"/>
  <c r="AM295" i="46"/>
  <c r="AS159" i="46"/>
  <c r="AP158" i="46"/>
  <c r="G123" i="45"/>
  <c r="AO159" i="46"/>
  <c r="AS430" i="46"/>
  <c r="AS554" i="46" s="1"/>
  <c r="I43" i="44"/>
  <c r="E43" i="44"/>
  <c r="AN429" i="46"/>
  <c r="AS158" i="46"/>
  <c r="AO158" i="46"/>
  <c r="H43" i="44"/>
  <c r="C123" i="45"/>
  <c r="F123" i="45"/>
  <c r="AS21" i="46"/>
  <c r="AR159" i="46"/>
  <c r="AN159" i="46"/>
  <c r="AS295" i="46"/>
  <c r="AO295" i="46"/>
  <c r="AQ294" i="46"/>
  <c r="AR430" i="46"/>
  <c r="AR554" i="46" s="1"/>
  <c r="AN430" i="46"/>
  <c r="AN536" i="46" s="1"/>
  <c r="AQ429" i="46"/>
  <c r="AR294" i="46"/>
  <c r="AR429" i="46"/>
  <c r="AN158" i="46"/>
  <c r="D43" i="44"/>
  <c r="G43" i="44"/>
  <c r="I123" i="45"/>
  <c r="E123" i="45"/>
  <c r="AR21" i="46"/>
  <c r="AN21" i="46"/>
  <c r="AQ159" i="46"/>
  <c r="AR295" i="46"/>
  <c r="AN295" i="46"/>
  <c r="AP294" i="46"/>
  <c r="AM429" i="46"/>
  <c r="AQ430" i="46"/>
  <c r="AQ554" i="46" s="1"/>
  <c r="AM158" i="46"/>
  <c r="AQ21" i="46"/>
  <c r="AM159" i="46"/>
  <c r="AP159" i="46"/>
  <c r="AS294" i="46"/>
  <c r="AO294" i="46"/>
  <c r="J54" i="44" l="1"/>
  <c r="J58" i="44"/>
  <c r="J59" i="44"/>
  <c r="J60" i="44"/>
  <c r="J57" i="44"/>
  <c r="I58" i="44"/>
  <c r="I59" i="44"/>
  <c r="I60" i="44"/>
  <c r="I57" i="44"/>
  <c r="I54" i="44"/>
  <c r="H59" i="44"/>
  <c r="H57" i="44"/>
  <c r="H58" i="44"/>
  <c r="H54" i="44"/>
  <c r="H60" i="44"/>
  <c r="J53" i="44"/>
  <c r="J56" i="44"/>
  <c r="J55" i="44"/>
  <c r="AK1373" i="79"/>
  <c r="AK1374" i="79"/>
  <c r="AK1377" i="79"/>
  <c r="AK1375" i="79"/>
  <c r="AK1372" i="79"/>
  <c r="AK1376" i="79"/>
  <c r="AI593" i="79"/>
  <c r="AI592" i="79"/>
  <c r="AI594" i="79"/>
  <c r="AI595" i="79"/>
  <c r="AI590" i="79"/>
  <c r="AI591" i="79"/>
  <c r="AK403" i="79"/>
  <c r="AK404" i="79"/>
  <c r="AK407" i="79"/>
  <c r="AK408" i="79"/>
  <c r="AK405" i="79"/>
  <c r="AK402" i="79"/>
  <c r="AK409" i="79"/>
  <c r="AK406" i="79"/>
  <c r="AI405" i="79"/>
  <c r="AI406" i="79"/>
  <c r="AI409" i="79"/>
  <c r="AI403" i="79"/>
  <c r="AI404" i="79"/>
  <c r="AI407" i="79"/>
  <c r="AI408" i="79"/>
  <c r="AI402" i="79"/>
  <c r="AJ1372" i="79"/>
  <c r="AJ1374" i="79"/>
  <c r="AJ1376" i="79"/>
  <c r="AJ1373" i="79"/>
  <c r="AJ1377" i="79"/>
  <c r="AJ1375" i="79"/>
  <c r="AQ135" i="46"/>
  <c r="AQ139" i="46"/>
  <c r="AQ143" i="46"/>
  <c r="AQ147" i="46"/>
  <c r="AQ136" i="46"/>
  <c r="AQ144" i="46"/>
  <c r="AQ148" i="46"/>
  <c r="AQ137" i="46"/>
  <c r="AQ145" i="46"/>
  <c r="AQ138" i="46"/>
  <c r="AQ146" i="46"/>
  <c r="AQ140" i="46"/>
  <c r="AQ141" i="46"/>
  <c r="AQ149" i="46"/>
  <c r="AQ142" i="46"/>
  <c r="AQ150" i="46"/>
  <c r="H53" i="44"/>
  <c r="H55" i="44"/>
  <c r="H56" i="44"/>
  <c r="AK783" i="79"/>
  <c r="AI1374" i="79"/>
  <c r="AI1373" i="79"/>
  <c r="AI1375" i="79"/>
  <c r="AI1377" i="79"/>
  <c r="AI1376" i="79"/>
  <c r="AI1372" i="79"/>
  <c r="AJ402" i="79"/>
  <c r="AJ403" i="79"/>
  <c r="AJ406" i="79"/>
  <c r="AJ407" i="79"/>
  <c r="AJ404" i="79"/>
  <c r="AJ409" i="79"/>
  <c r="AJ408" i="79"/>
  <c r="AJ405" i="79"/>
  <c r="AJ783"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7" i="79"/>
  <c r="AK1570" i="79"/>
  <c r="AK1569" i="79"/>
  <c r="AK1571" i="79"/>
  <c r="AK1568" i="79"/>
  <c r="AJ595" i="79"/>
  <c r="AJ591" i="79"/>
  <c r="AJ593" i="79"/>
  <c r="AJ594" i="79"/>
  <c r="AJ592" i="79"/>
  <c r="AJ590" i="79"/>
  <c r="AJ963" i="79"/>
  <c r="AK595" i="79"/>
  <c r="AK591" i="79"/>
  <c r="AK590" i="79"/>
  <c r="AK594" i="79"/>
  <c r="AK592" i="79"/>
  <c r="AK593" i="79"/>
  <c r="AI1568" i="79"/>
  <c r="AI1571" i="79"/>
  <c r="AI1570" i="79"/>
  <c r="AI1567" i="79"/>
  <c r="AI1569" i="79"/>
  <c r="AI783" i="79"/>
  <c r="AJ1571" i="79"/>
  <c r="AJ1569" i="79"/>
  <c r="AJ1568" i="79"/>
  <c r="AJ1570" i="79"/>
  <c r="AJ1567" i="79"/>
  <c r="AI1158" i="79"/>
  <c r="AJ1158" i="79"/>
  <c r="AK1158" i="79"/>
  <c r="AH404" i="79"/>
  <c r="AH405" i="79"/>
  <c r="AH408" i="79"/>
  <c r="AH406" i="79"/>
  <c r="AH403" i="79"/>
  <c r="AH402" i="79"/>
  <c r="AH409" i="79"/>
  <c r="AH407" i="79"/>
  <c r="AG404" i="79"/>
  <c r="AG409" i="79"/>
  <c r="AG403" i="79"/>
  <c r="AG408" i="79"/>
  <c r="AG407" i="79"/>
  <c r="AG406" i="79"/>
  <c r="AG405" i="79"/>
  <c r="AG402" i="79"/>
  <c r="AH1374" i="79"/>
  <c r="AH1376" i="79"/>
  <c r="AH1372" i="79"/>
  <c r="AH1373" i="79"/>
  <c r="AH1377" i="79"/>
  <c r="AH1375" i="79"/>
  <c r="AG1376" i="79"/>
  <c r="AG1372" i="79"/>
  <c r="AG1375" i="79"/>
  <c r="AG1374" i="79"/>
  <c r="AG1373" i="79"/>
  <c r="AG1377" i="79"/>
  <c r="E59" i="44"/>
  <c r="E57" i="44"/>
  <c r="E56" i="44"/>
  <c r="E60" i="44"/>
  <c r="E55" i="44"/>
  <c r="E58" i="44"/>
  <c r="E54" i="44"/>
  <c r="E53" i="44"/>
  <c r="D56" i="44"/>
  <c r="D51" i="44"/>
  <c r="D58" i="44"/>
  <c r="D59" i="44"/>
  <c r="D55" i="44"/>
  <c r="D57" i="44"/>
  <c r="D54" i="44"/>
  <c r="D60" i="44"/>
  <c r="D53" i="44"/>
  <c r="D52" i="44"/>
  <c r="E50" i="44"/>
  <c r="E46" i="44"/>
  <c r="D50" i="44"/>
  <c r="D46" i="44"/>
  <c r="AH1569" i="79"/>
  <c r="AH1570" i="79"/>
  <c r="AH1568" i="79"/>
  <c r="AH1567" i="79"/>
  <c r="AH1571" i="79"/>
  <c r="AH783" i="79"/>
  <c r="AH1158" i="79"/>
  <c r="G53" i="44"/>
  <c r="G58" i="44"/>
  <c r="G59" i="44"/>
  <c r="G57" i="44"/>
  <c r="G55" i="44"/>
  <c r="G56" i="44"/>
  <c r="G54" i="44"/>
  <c r="G60" i="44"/>
  <c r="G50" i="44"/>
  <c r="G46" i="44"/>
  <c r="AH592" i="79"/>
  <c r="AH594" i="79"/>
  <c r="AH593" i="79"/>
  <c r="AH595" i="79"/>
  <c r="AH590" i="79"/>
  <c r="AH591" i="79"/>
  <c r="F53" i="44"/>
  <c r="F54" i="44"/>
  <c r="F56" i="44"/>
  <c r="F57" i="44"/>
  <c r="F60" i="44"/>
  <c r="F55" i="44"/>
  <c r="F58" i="44"/>
  <c r="F59" i="44"/>
  <c r="F50" i="44"/>
  <c r="F46" i="44"/>
  <c r="AG595" i="79"/>
  <c r="AG593" i="79"/>
  <c r="AG592" i="79"/>
  <c r="AG591" i="79"/>
  <c r="AG594" i="79"/>
  <c r="AG1158"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3" i="79"/>
  <c r="AK1547" i="79"/>
  <c r="AH1547" i="79"/>
  <c r="AO421" i="46"/>
  <c r="AO417" i="46"/>
  <c r="AO423" i="46"/>
  <c r="AO419" i="46"/>
  <c r="AO422" i="46"/>
  <c r="AO418" i="46"/>
  <c r="AO424" i="46"/>
  <c r="AO420" i="46"/>
  <c r="AQ412" i="46"/>
  <c r="AQ419" i="46"/>
  <c r="AQ423" i="46"/>
  <c r="AQ421" i="46"/>
  <c r="AQ420" i="46"/>
  <c r="AQ424" i="46"/>
  <c r="AQ422" i="46"/>
  <c r="AQ418" i="46"/>
  <c r="AE1353" i="79"/>
  <c r="AJ1353" i="79"/>
  <c r="AF1353" i="79"/>
  <c r="AO265" i="46"/>
  <c r="AO289" i="46"/>
  <c r="AO285" i="46"/>
  <c r="AO281" i="46"/>
  <c r="AO287" i="46"/>
  <c r="AO283" i="46"/>
  <c r="AO286" i="46"/>
  <c r="AO282" i="46"/>
  <c r="AO288" i="46"/>
  <c r="AO284" i="46"/>
  <c r="AO275" i="46"/>
  <c r="AG1571" i="79"/>
  <c r="AG1570" i="79"/>
  <c r="AG1567" i="79"/>
  <c r="AG1568" i="79"/>
  <c r="AG1547" i="79"/>
  <c r="AG1569" i="79"/>
  <c r="AK1353"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3" i="79"/>
  <c r="AI1547" i="79"/>
  <c r="AG1353" i="79"/>
  <c r="AJ1547" i="79"/>
  <c r="AK401" i="79"/>
  <c r="AK400" i="79"/>
  <c r="AK399" i="79"/>
  <c r="AJ210" i="79"/>
  <c r="AJ214" i="79"/>
  <c r="AJ218" i="79"/>
  <c r="AJ209" i="79"/>
  <c r="AJ213" i="79"/>
  <c r="AJ217" i="79"/>
  <c r="AJ215" i="79"/>
  <c r="AJ208" i="79"/>
  <c r="AJ216" i="79"/>
  <c r="AJ211" i="79"/>
  <c r="AJ219" i="79"/>
  <c r="AJ212"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7" i="79"/>
  <c r="AJ575" i="79"/>
  <c r="AI385" i="79"/>
  <c r="AH575" i="79"/>
  <c r="AG575" i="79"/>
  <c r="AJ385" i="79"/>
  <c r="AI575" i="79"/>
  <c r="AK385" i="79"/>
  <c r="AK575" i="79"/>
  <c r="AJ767" i="79"/>
  <c r="AG385" i="79"/>
  <c r="AG401" i="79"/>
  <c r="AG400" i="79"/>
  <c r="AH195" i="79"/>
  <c r="AG195" i="79"/>
  <c r="AJ195" i="79"/>
  <c r="AI195" i="79"/>
  <c r="AI767" i="79"/>
  <c r="AK195" i="79"/>
  <c r="AK767"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O980" i="79" l="1"/>
  <c r="AP980" i="79"/>
  <c r="AM980" i="79"/>
  <c r="AQ980" i="79"/>
  <c r="AN980" i="79"/>
  <c r="AR980" i="79"/>
  <c r="D122" i="45"/>
  <c r="E122" i="45"/>
  <c r="F122" i="45"/>
  <c r="G122" i="45"/>
  <c r="H122" i="45"/>
  <c r="I122" i="45"/>
  <c r="C122" i="45"/>
  <c r="AF1356" i="79" l="1"/>
  <c r="AF1584" i="79"/>
  <c r="AF1691" i="79"/>
  <c r="AF1694" i="79" s="1"/>
  <c r="AF1550" i="79"/>
  <c r="AF1560" i="79" s="1"/>
  <c r="AF1161" i="79"/>
  <c r="AF1637" i="79"/>
  <c r="AF1664" i="79"/>
  <c r="AE1637" i="79"/>
  <c r="AE1584" i="79"/>
  <c r="AE1664" i="79"/>
  <c r="AE1161" i="79"/>
  <c r="AE1691" i="79"/>
  <c r="AE1694" i="79" s="1"/>
  <c r="AE1550" i="79"/>
  <c r="AE1356" i="79"/>
  <c r="AN1637" i="79"/>
  <c r="AN1610" i="79"/>
  <c r="AQ1610" i="79"/>
  <c r="AL1610" i="79"/>
  <c r="AL1637" i="79"/>
  <c r="AR1610" i="79"/>
  <c r="AO1610" i="79"/>
  <c r="AO1584" i="79"/>
  <c r="AP1637" i="79"/>
  <c r="AM1691" i="79"/>
  <c r="AM1694" i="79" s="1"/>
  <c r="AN1550" i="79"/>
  <c r="AQ1637" i="79"/>
  <c r="AL1584" i="79"/>
  <c r="AR1637" i="79"/>
  <c r="AO1637" i="79"/>
  <c r="AP1691" i="79"/>
  <c r="AP1694" i="79" s="1"/>
  <c r="AM1664" i="79"/>
  <c r="AN1691" i="79"/>
  <c r="AN1694" i="79" s="1"/>
  <c r="AQ1584" i="79"/>
  <c r="AQ1664" i="79"/>
  <c r="AL1664" i="79"/>
  <c r="AR1584" i="79"/>
  <c r="AR1550" i="79"/>
  <c r="AO1664" i="79"/>
  <c r="AP1550" i="79"/>
  <c r="AP1584" i="79"/>
  <c r="AM1550" i="79"/>
  <c r="AQ1550" i="79"/>
  <c r="AR1664" i="79"/>
  <c r="AP1610" i="79"/>
  <c r="AM1584" i="79"/>
  <c r="AN1584" i="79"/>
  <c r="AL1691" i="79"/>
  <c r="AL1694" i="79" s="1"/>
  <c r="AP1664" i="79"/>
  <c r="AM1637" i="79"/>
  <c r="AM1610" i="79"/>
  <c r="AO1691" i="79"/>
  <c r="AO1694" i="79" s="1"/>
  <c r="AN1664" i="79"/>
  <c r="AR1691" i="79"/>
  <c r="AR1694" i="79" s="1"/>
  <c r="AQ1691" i="79"/>
  <c r="AQ1694" i="79" s="1"/>
  <c r="AO1550" i="79"/>
  <c r="AL1550" i="79"/>
  <c r="AI1691" i="79"/>
  <c r="AI1694" i="79" s="1"/>
  <c r="AK1610" i="79"/>
  <c r="AK1637" i="79"/>
  <c r="AH1637" i="79"/>
  <c r="AG1550" i="79"/>
  <c r="AG1560" i="79" s="1"/>
  <c r="AG1691" i="79"/>
  <c r="AG1694" i="79" s="1"/>
  <c r="AJ1610" i="79"/>
  <c r="AI1584" i="79"/>
  <c r="AH1610" i="79"/>
  <c r="AK1550" i="79"/>
  <c r="AK1691" i="79"/>
  <c r="AK1694" i="79" s="1"/>
  <c r="AH1664" i="79"/>
  <c r="AF1610" i="79"/>
  <c r="AI1610" i="79"/>
  <c r="AK1664" i="79"/>
  <c r="AH1550" i="79"/>
  <c r="AH1560" i="79" s="1"/>
  <c r="AH1584" i="79"/>
  <c r="AG1610" i="79"/>
  <c r="AG1584" i="79"/>
  <c r="AJ1584" i="79"/>
  <c r="AJ1550" i="79"/>
  <c r="AE1610" i="79"/>
  <c r="AE1615" i="79" s="1"/>
  <c r="AI1550" i="79"/>
  <c r="AI1560" i="79" s="1"/>
  <c r="AK1584" i="79"/>
  <c r="AH1691" i="79"/>
  <c r="AH1694" i="79" s="1"/>
  <c r="AG1664" i="79"/>
  <c r="AJ1637" i="79"/>
  <c r="AJ1664" i="79"/>
  <c r="AI1637" i="79"/>
  <c r="AI1664" i="79"/>
  <c r="AG1637" i="79"/>
  <c r="AJ1691" i="79"/>
  <c r="AJ1694" i="79" s="1"/>
  <c r="O17" i="45"/>
  <c r="N17" i="45"/>
  <c r="M17" i="45"/>
  <c r="L17" i="45"/>
  <c r="U60" i="46"/>
  <c r="U57" i="46"/>
  <c r="D132" i="45" l="1"/>
  <c r="AF966" i="79" s="1"/>
  <c r="AF968" i="79" s="1"/>
  <c r="C132" i="45"/>
  <c r="AE966" i="79" s="1"/>
  <c r="C131" i="45"/>
  <c r="AE770" i="79" s="1"/>
  <c r="D131" i="45"/>
  <c r="AF770" i="79" s="1"/>
  <c r="AF774" i="79" s="1"/>
  <c r="AE1555" i="79"/>
  <c r="AE1560" i="79"/>
  <c r="AP147" i="46"/>
  <c r="AH1611" i="79" s="1"/>
  <c r="AP148" i="46"/>
  <c r="AH1638" i="79" s="1"/>
  <c r="AP141" i="46"/>
  <c r="AP150" i="46"/>
  <c r="AH1692" i="79" s="1"/>
  <c r="AO147" i="46"/>
  <c r="AG1611" i="79" s="1"/>
  <c r="AO140" i="46"/>
  <c r="AO141" i="46"/>
  <c r="AO146" i="46"/>
  <c r="AG1585" i="79" s="1"/>
  <c r="AP137" i="46"/>
  <c r="AO136" i="46"/>
  <c r="AO142" i="46"/>
  <c r="AP135" i="46"/>
  <c r="AP136" i="46"/>
  <c r="AP138" i="46"/>
  <c r="AP145" i="46"/>
  <c r="AO135" i="46"/>
  <c r="AO138" i="46"/>
  <c r="AO144" i="46"/>
  <c r="AO145" i="46"/>
  <c r="AG1551" i="79" s="1"/>
  <c r="AP143" i="46"/>
  <c r="AP142" i="46"/>
  <c r="AO137" i="46"/>
  <c r="AP139" i="46"/>
  <c r="AP140" i="46"/>
  <c r="AP146" i="46"/>
  <c r="AP149" i="46"/>
  <c r="AH1665" i="79" s="1"/>
  <c r="AO139" i="46"/>
  <c r="AO149" i="46"/>
  <c r="AG1665" i="79" s="1"/>
  <c r="AO148" i="46"/>
  <c r="AO150" i="46"/>
  <c r="AG1692" i="79" s="1"/>
  <c r="AO127" i="46"/>
  <c r="AP144" i="46"/>
  <c r="AO143" i="46"/>
  <c r="AG1693" i="79"/>
  <c r="AG1701" i="79"/>
  <c r="AG1698" i="79"/>
  <c r="AG1702" i="79"/>
  <c r="AG1695" i="79"/>
  <c r="AG1699" i="79"/>
  <c r="AG1703" i="79"/>
  <c r="AG1700" i="79"/>
  <c r="AG1696" i="79"/>
  <c r="AM1614" i="79"/>
  <c r="AM1618" i="79"/>
  <c r="AM1611" i="79"/>
  <c r="AM1612" i="79"/>
  <c r="AM1620" i="79"/>
  <c r="AM1615" i="79"/>
  <c r="AM1619" i="79"/>
  <c r="AM1622" i="79"/>
  <c r="AM1617" i="79"/>
  <c r="AM1621" i="79"/>
  <c r="AM1613" i="79"/>
  <c r="AQ1554" i="79"/>
  <c r="AQ1558" i="79"/>
  <c r="AQ1561" i="79"/>
  <c r="AQ1551" i="79"/>
  <c r="AQ1560" i="79" s="1"/>
  <c r="AQ1552" i="79"/>
  <c r="AQ1562" i="79"/>
  <c r="AQ1557" i="79"/>
  <c r="AQ1553" i="79"/>
  <c r="AQ1555" i="79"/>
  <c r="AQ1559" i="79"/>
  <c r="AP1692" i="79"/>
  <c r="AP1696" i="79"/>
  <c r="AP1700" i="79"/>
  <c r="AP1693" i="79"/>
  <c r="AP1701" i="79"/>
  <c r="AP1698" i="79"/>
  <c r="AP1702" i="79"/>
  <c r="AP1699" i="79"/>
  <c r="AP1703" i="79"/>
  <c r="AP1695" i="79"/>
  <c r="AO1586" i="79"/>
  <c r="AO1594" i="79"/>
  <c r="AO1587" i="79"/>
  <c r="AO1591" i="79"/>
  <c r="AO1595" i="79"/>
  <c r="AO1588" i="79"/>
  <c r="AO1592" i="79"/>
  <c r="AO1596" i="79"/>
  <c r="AO1589" i="79"/>
  <c r="AO1593" i="79"/>
  <c r="AO1585" i="79"/>
  <c r="AF1667" i="79"/>
  <c r="AF1671" i="79"/>
  <c r="AF1675" i="79"/>
  <c r="AF1665" i="79"/>
  <c r="AF1669" i="79"/>
  <c r="AF1673" i="79"/>
  <c r="AF1676" i="79"/>
  <c r="AF1666" i="79"/>
  <c r="AF1668" i="79"/>
  <c r="AF1672" i="79"/>
  <c r="AF1670" i="79"/>
  <c r="AF1674" i="79"/>
  <c r="AF1164" i="79"/>
  <c r="AF1168" i="79"/>
  <c r="AF1165" i="79"/>
  <c r="AF1169" i="79"/>
  <c r="AF1162" i="79"/>
  <c r="AF1166" i="79"/>
  <c r="AF1167" i="79"/>
  <c r="AF1171" i="79"/>
  <c r="AF1163" i="79"/>
  <c r="AI1641" i="79"/>
  <c r="AI1639" i="79"/>
  <c r="AI1638" i="79"/>
  <c r="AI1642" i="79"/>
  <c r="AI1646" i="79"/>
  <c r="AI1640" i="79"/>
  <c r="AI1647" i="79"/>
  <c r="AI1644" i="79"/>
  <c r="AI1648" i="79"/>
  <c r="AI1645" i="79"/>
  <c r="AI1649" i="79"/>
  <c r="AH1696" i="79"/>
  <c r="AH1700" i="79"/>
  <c r="AH1693" i="79"/>
  <c r="AH1701" i="79"/>
  <c r="AH1698" i="79"/>
  <c r="AH1702" i="79"/>
  <c r="AH1695" i="79"/>
  <c r="AH1699" i="79"/>
  <c r="AH1703" i="79"/>
  <c r="AJ1553" i="79"/>
  <c r="AJ1557" i="79"/>
  <c r="AJ1554" i="79"/>
  <c r="AJ1551" i="79"/>
  <c r="AJ1560" i="79" s="1"/>
  <c r="AJ1555" i="79"/>
  <c r="AJ1559" i="79"/>
  <c r="AJ1562" i="79"/>
  <c r="AJ1558" i="79"/>
  <c r="AJ1552" i="79"/>
  <c r="AJ1561" i="79"/>
  <c r="AH1585" i="79"/>
  <c r="AH1589" i="79"/>
  <c r="AH1593" i="79"/>
  <c r="AH1586" i="79"/>
  <c r="AH1594" i="79"/>
  <c r="AH1587" i="79"/>
  <c r="AH1591" i="79"/>
  <c r="AH1595" i="79"/>
  <c r="AH1592" i="79"/>
  <c r="AH1596" i="79"/>
  <c r="AH1588" i="79"/>
  <c r="AF1613" i="79"/>
  <c r="AF1617" i="79"/>
  <c r="AF1611" i="79"/>
  <c r="AF1615" i="79"/>
  <c r="AF1619" i="79"/>
  <c r="AF1621" i="79"/>
  <c r="AF1622" i="79"/>
  <c r="AF1612" i="79"/>
  <c r="AF1614" i="79"/>
  <c r="AF1618" i="79"/>
  <c r="AF1620" i="79"/>
  <c r="AF1616" i="79"/>
  <c r="AH1615" i="79"/>
  <c r="AH1619" i="79"/>
  <c r="AH1612" i="79"/>
  <c r="AH1613" i="79"/>
  <c r="AH1617" i="79"/>
  <c r="AH1620" i="79"/>
  <c r="AH1621" i="79"/>
  <c r="AH1614" i="79"/>
  <c r="AH1618" i="79"/>
  <c r="AH1622" i="79"/>
  <c r="AG1552" i="79"/>
  <c r="AG1553" i="79"/>
  <c r="AG1554" i="79"/>
  <c r="AG1558" i="79"/>
  <c r="AG1561" i="79"/>
  <c r="AG1557" i="79"/>
  <c r="AG1559" i="79"/>
  <c r="AG1555" i="79"/>
  <c r="AG1562" i="79"/>
  <c r="AI1695" i="79"/>
  <c r="AI1699" i="79"/>
  <c r="AI1703" i="79"/>
  <c r="AI1692" i="79"/>
  <c r="AI1696" i="79"/>
  <c r="AI1700" i="79"/>
  <c r="AI1693" i="79"/>
  <c r="AI1701" i="79"/>
  <c r="AI1702" i="79"/>
  <c r="AI1698" i="79"/>
  <c r="AR1698" i="79"/>
  <c r="AR1702" i="79"/>
  <c r="AR1695" i="79"/>
  <c r="AR1699" i="79"/>
  <c r="AR1703" i="79"/>
  <c r="AR1692" i="79"/>
  <c r="AR1696" i="79"/>
  <c r="AR1700" i="79"/>
  <c r="AR1693" i="79"/>
  <c r="AR1701" i="79"/>
  <c r="AM1641" i="79"/>
  <c r="AM1639" i="79"/>
  <c r="AM1642" i="79"/>
  <c r="AM1646" i="79"/>
  <c r="AM1647" i="79"/>
  <c r="AM1638" i="79"/>
  <c r="AM1644" i="79"/>
  <c r="AM1648" i="79"/>
  <c r="AM1645" i="79"/>
  <c r="AM1640" i="79"/>
  <c r="AM1649" i="79"/>
  <c r="AM1588" i="79"/>
  <c r="AM1592" i="79"/>
  <c r="AM1596" i="79"/>
  <c r="AM1585" i="79"/>
  <c r="AM1589" i="79"/>
  <c r="AM1593" i="79"/>
  <c r="AM1586" i="79"/>
  <c r="AM1594" i="79"/>
  <c r="AM1595" i="79"/>
  <c r="AM1587" i="79"/>
  <c r="AM1591" i="79"/>
  <c r="AM1554" i="79"/>
  <c r="AM1558" i="79"/>
  <c r="AM1561" i="79"/>
  <c r="AM1551" i="79"/>
  <c r="AM1560" i="79" s="1"/>
  <c r="AM1552" i="79"/>
  <c r="AM1555" i="79"/>
  <c r="AM1559" i="79"/>
  <c r="AM1553" i="79"/>
  <c r="AM1562" i="79"/>
  <c r="AM1557" i="79"/>
  <c r="AR1553" i="79"/>
  <c r="AR1557" i="79"/>
  <c r="AR1554" i="79"/>
  <c r="AR1551" i="79"/>
  <c r="AR1560" i="79" s="1"/>
  <c r="AR1555" i="79"/>
  <c r="AR1559" i="79"/>
  <c r="AR1562" i="79"/>
  <c r="AR1558" i="79"/>
  <c r="AR1561" i="79"/>
  <c r="AR1552" i="79"/>
  <c r="AQ1588" i="79"/>
  <c r="AQ1592" i="79"/>
  <c r="AQ1596" i="79"/>
  <c r="AQ1585" i="79"/>
  <c r="AQ1589" i="79"/>
  <c r="AQ1593" i="79"/>
  <c r="AQ1586" i="79"/>
  <c r="AQ1594" i="79"/>
  <c r="AQ1591" i="79"/>
  <c r="AQ1595" i="79"/>
  <c r="AQ1587" i="79"/>
  <c r="AO1639" i="79"/>
  <c r="AO1641" i="79"/>
  <c r="AO1640" i="79"/>
  <c r="AO1644" i="79"/>
  <c r="AO1648" i="79"/>
  <c r="AO1645" i="79"/>
  <c r="AO1649" i="79"/>
  <c r="AO1642" i="79"/>
  <c r="AO1646" i="79"/>
  <c r="AO1638" i="79"/>
  <c r="AO1647" i="79"/>
  <c r="AN1553" i="79"/>
  <c r="AN1557" i="79"/>
  <c r="AN1554" i="79"/>
  <c r="AN1551" i="79"/>
  <c r="AN1560" i="79" s="1"/>
  <c r="AN1555" i="79"/>
  <c r="AN1559" i="79"/>
  <c r="AN1562" i="79"/>
  <c r="AN1561" i="79"/>
  <c r="AN1552" i="79"/>
  <c r="AN1558" i="79"/>
  <c r="AO1612" i="79"/>
  <c r="AO1614" i="79"/>
  <c r="AO1618" i="79"/>
  <c r="AO1613" i="79"/>
  <c r="AO1617" i="79"/>
  <c r="AO1620" i="79"/>
  <c r="AO1611" i="79"/>
  <c r="AO1615" i="79"/>
  <c r="AO1619" i="79"/>
  <c r="AO1621" i="79"/>
  <c r="AO1622" i="79"/>
  <c r="AQ1614" i="79"/>
  <c r="AQ1618" i="79"/>
  <c r="AQ1611" i="79"/>
  <c r="AQ1612" i="79"/>
  <c r="AQ1622" i="79"/>
  <c r="AQ1613" i="79"/>
  <c r="AQ1617" i="79"/>
  <c r="AQ1615" i="79"/>
  <c r="AQ1619" i="79"/>
  <c r="AQ1620" i="79"/>
  <c r="AQ1621" i="79"/>
  <c r="AF775" i="79"/>
  <c r="AF772" i="79"/>
  <c r="AF776" i="79"/>
  <c r="AF777" i="79"/>
  <c r="AF773" i="79"/>
  <c r="AF1587" i="79"/>
  <c r="AF1591" i="79"/>
  <c r="AF1595" i="79"/>
  <c r="AF1588" i="79"/>
  <c r="AF1592" i="79"/>
  <c r="AF1596" i="79"/>
  <c r="AF1585" i="79"/>
  <c r="AF1589" i="79"/>
  <c r="AF1593" i="79"/>
  <c r="AF1586" i="79"/>
  <c r="AF1590" i="79"/>
  <c r="AF1594" i="79"/>
  <c r="AI1668" i="79"/>
  <c r="AI1672" i="79"/>
  <c r="AI1676" i="79"/>
  <c r="AI1665" i="79"/>
  <c r="AI1666" i="79"/>
  <c r="AI1674" i="79"/>
  <c r="AI1667" i="79"/>
  <c r="AI1671" i="79"/>
  <c r="AI1669" i="79"/>
  <c r="AI1673" i="79"/>
  <c r="AI1675" i="79"/>
  <c r="AI1614" i="79"/>
  <c r="AI1618" i="79"/>
  <c r="AI1611" i="79"/>
  <c r="AI1612" i="79"/>
  <c r="AI1620" i="79"/>
  <c r="AI1622" i="79"/>
  <c r="AI1613" i="79"/>
  <c r="AI1617" i="79"/>
  <c r="AI1615" i="79"/>
  <c r="AI1619" i="79"/>
  <c r="AI1621" i="79"/>
  <c r="AK1612" i="79"/>
  <c r="AK1620" i="79"/>
  <c r="AK1614" i="79"/>
  <c r="AK1618" i="79"/>
  <c r="AK1611" i="79"/>
  <c r="AK1621" i="79"/>
  <c r="AK1613" i="79"/>
  <c r="AK1617" i="79"/>
  <c r="AK1622" i="79"/>
  <c r="AK1615" i="79"/>
  <c r="AK1619" i="79"/>
  <c r="AO1666" i="79"/>
  <c r="AO1674" i="79"/>
  <c r="AO1668" i="79"/>
  <c r="AO1672" i="79"/>
  <c r="AO1676" i="79"/>
  <c r="AO1665" i="79"/>
  <c r="AO1667" i="79"/>
  <c r="AO1671" i="79"/>
  <c r="AO1669" i="79"/>
  <c r="AO1673" i="79"/>
  <c r="AO1675" i="79"/>
  <c r="AL1611" i="79"/>
  <c r="AL1615" i="79"/>
  <c r="AL1619" i="79"/>
  <c r="AL1613" i="79"/>
  <c r="AL1617" i="79"/>
  <c r="AL1612" i="79"/>
  <c r="AL1614" i="79"/>
  <c r="AL1618" i="79"/>
  <c r="AL1620" i="79"/>
  <c r="AL1621" i="79"/>
  <c r="AL1622" i="79"/>
  <c r="AJ1667" i="79"/>
  <c r="AJ1671" i="79"/>
  <c r="AJ1675" i="79"/>
  <c r="AJ1665" i="79"/>
  <c r="AJ1669" i="79"/>
  <c r="AJ1673" i="79"/>
  <c r="AJ1668" i="79"/>
  <c r="AJ1672" i="79"/>
  <c r="AJ1674" i="79"/>
  <c r="AJ1666" i="79"/>
  <c r="AJ1676" i="79"/>
  <c r="AJ1587" i="79"/>
  <c r="AJ1591" i="79"/>
  <c r="AJ1595" i="79"/>
  <c r="AJ1588" i="79"/>
  <c r="AJ1592" i="79"/>
  <c r="AJ1596" i="79"/>
  <c r="AJ1585" i="79"/>
  <c r="AJ1589" i="79"/>
  <c r="AJ1593" i="79"/>
  <c r="AJ1594" i="79"/>
  <c r="AJ1586" i="79"/>
  <c r="AI1588" i="79"/>
  <c r="AI1592" i="79"/>
  <c r="AI1596" i="79"/>
  <c r="AI1585" i="79"/>
  <c r="AI1589" i="79"/>
  <c r="AI1593" i="79"/>
  <c r="AI1586" i="79"/>
  <c r="AI1594" i="79"/>
  <c r="AI1587" i="79"/>
  <c r="AI1591" i="79"/>
  <c r="AI1595" i="79"/>
  <c r="AL1551" i="79"/>
  <c r="AL1560" i="79" s="1"/>
  <c r="AL1555" i="79"/>
  <c r="AL1559" i="79"/>
  <c r="AL1562" i="79"/>
  <c r="AL1552" i="79"/>
  <c r="AL1553" i="79"/>
  <c r="AL1557" i="79"/>
  <c r="AL1554" i="79"/>
  <c r="AL1558" i="79"/>
  <c r="AL1561" i="79"/>
  <c r="AN1667" i="79"/>
  <c r="AN1671" i="79"/>
  <c r="AN1675" i="79"/>
  <c r="AN1665" i="79"/>
  <c r="AN1669" i="79"/>
  <c r="AN1673" i="79"/>
  <c r="AN1676" i="79"/>
  <c r="AN1668" i="79"/>
  <c r="AN1672" i="79"/>
  <c r="AN1666" i="79"/>
  <c r="AN1674" i="79"/>
  <c r="AP1665" i="79"/>
  <c r="AP1669" i="79"/>
  <c r="AP1673" i="79"/>
  <c r="AP1666" i="79"/>
  <c r="AP1667" i="79"/>
  <c r="AP1671" i="79"/>
  <c r="AP1675" i="79"/>
  <c r="AP1674" i="79"/>
  <c r="AP1676" i="79"/>
  <c r="AP1672" i="79"/>
  <c r="AP1668" i="79"/>
  <c r="AP1611" i="79"/>
  <c r="AP1615" i="79"/>
  <c r="AP1619" i="79"/>
  <c r="AP1613" i="79"/>
  <c r="AP1617" i="79"/>
  <c r="AP1620" i="79"/>
  <c r="AP1612" i="79"/>
  <c r="AP1621" i="79"/>
  <c r="AP1622" i="79"/>
  <c r="AP1614" i="79"/>
  <c r="AP1618" i="79"/>
  <c r="AP1585" i="79"/>
  <c r="AP1589" i="79"/>
  <c r="AP1593" i="79"/>
  <c r="AP1586" i="79"/>
  <c r="AP1594" i="79"/>
  <c r="AP1587" i="79"/>
  <c r="AP1591" i="79"/>
  <c r="AP1595" i="79"/>
  <c r="AP1596" i="79"/>
  <c r="AP1588" i="79"/>
  <c r="AP1592" i="79"/>
  <c r="AR1587" i="79"/>
  <c r="AR1591" i="79"/>
  <c r="AR1595" i="79"/>
  <c r="AR1588" i="79"/>
  <c r="AR1592" i="79"/>
  <c r="AR1596" i="79"/>
  <c r="AR1585" i="79"/>
  <c r="AR1589" i="79"/>
  <c r="AR1593" i="79"/>
  <c r="AR1594" i="79"/>
  <c r="AR1586" i="79"/>
  <c r="AN1698" i="79"/>
  <c r="AN1702" i="79"/>
  <c r="AN1695" i="79"/>
  <c r="AN1699" i="79"/>
  <c r="AN1703" i="79"/>
  <c r="AN1692" i="79"/>
  <c r="AN1696" i="79"/>
  <c r="AN1700" i="79"/>
  <c r="AN1701" i="79"/>
  <c r="AN1693" i="79"/>
  <c r="AR1640" i="79"/>
  <c r="AR1638" i="79"/>
  <c r="AR1641" i="79"/>
  <c r="AR1645" i="79"/>
  <c r="AR1649" i="79"/>
  <c r="AR1642" i="79"/>
  <c r="AR1646" i="79"/>
  <c r="AR1647" i="79"/>
  <c r="AR1644" i="79"/>
  <c r="AR1648" i="79"/>
  <c r="AR1639" i="79"/>
  <c r="AM1695" i="79"/>
  <c r="AM1699" i="79"/>
  <c r="AM1703" i="79"/>
  <c r="AM1692" i="79"/>
  <c r="AM1696" i="79"/>
  <c r="AM1700" i="79"/>
  <c r="AM1693" i="79"/>
  <c r="AM1701" i="79"/>
  <c r="AM1698" i="79"/>
  <c r="AM1702" i="79"/>
  <c r="AR1613" i="79"/>
  <c r="AR1617" i="79"/>
  <c r="AR1611" i="79"/>
  <c r="AR1615" i="79"/>
  <c r="AR1619" i="79"/>
  <c r="AR1614" i="79"/>
  <c r="AR1618" i="79"/>
  <c r="AR1621" i="79"/>
  <c r="AR1622" i="79"/>
  <c r="AR1612" i="79"/>
  <c r="AR1620" i="79"/>
  <c r="AN1613" i="79"/>
  <c r="AN1617" i="79"/>
  <c r="AN1611" i="79"/>
  <c r="AN1615" i="79"/>
  <c r="AN1619" i="79"/>
  <c r="AN1621" i="79"/>
  <c r="AN1612" i="79"/>
  <c r="AN1622" i="79"/>
  <c r="AN1614" i="79"/>
  <c r="AN1618" i="79"/>
  <c r="AN1620" i="79"/>
  <c r="AE1646" i="79"/>
  <c r="AE1649" i="79"/>
  <c r="AE1645" i="79"/>
  <c r="AE1642" i="79"/>
  <c r="AE1648" i="79"/>
  <c r="AE1644" i="79"/>
  <c r="AE1647" i="79"/>
  <c r="AE1643" i="79"/>
  <c r="AF975" i="79"/>
  <c r="AF973" i="79"/>
  <c r="AF1553" i="79"/>
  <c r="AF1557" i="79"/>
  <c r="AF1554" i="79"/>
  <c r="AF1551" i="79"/>
  <c r="AF1555" i="79"/>
  <c r="AF1559" i="79"/>
  <c r="AF1562" i="79"/>
  <c r="AF1552" i="79"/>
  <c r="AF1561" i="79"/>
  <c r="AF1558" i="79"/>
  <c r="AF1556" i="79"/>
  <c r="AF1358" i="79"/>
  <c r="AF1362" i="79"/>
  <c r="AF1366" i="79"/>
  <c r="AF1357" i="79"/>
  <c r="AF1359" i="79"/>
  <c r="AF1363" i="79"/>
  <c r="AF1367" i="79"/>
  <c r="AF1360" i="79"/>
  <c r="AF1364" i="79"/>
  <c r="AF1361" i="79"/>
  <c r="AF1365" i="79"/>
  <c r="AG1666" i="79"/>
  <c r="AG1674" i="79"/>
  <c r="AG1667" i="79"/>
  <c r="AG1668" i="79"/>
  <c r="AG1672" i="79"/>
  <c r="AG1676" i="79"/>
  <c r="AG1671" i="79"/>
  <c r="AG1669" i="79"/>
  <c r="AG1673" i="79"/>
  <c r="AG1675" i="79"/>
  <c r="AG1612" i="79"/>
  <c r="AG1620" i="79"/>
  <c r="AG1614" i="79"/>
  <c r="AG1618" i="79"/>
  <c r="AG1613" i="79"/>
  <c r="AG1617" i="79"/>
  <c r="AG1615" i="79"/>
  <c r="AG1619" i="79"/>
  <c r="AG1621" i="79"/>
  <c r="AG1622" i="79"/>
  <c r="AK1552" i="79"/>
  <c r="AK1553" i="79"/>
  <c r="AK1554" i="79"/>
  <c r="AK1558" i="79"/>
  <c r="AK1561" i="79"/>
  <c r="AK1562" i="79"/>
  <c r="AK1551" i="79"/>
  <c r="AK1560" i="79" s="1"/>
  <c r="AK1557" i="79"/>
  <c r="AK1559" i="79"/>
  <c r="AK1555" i="79"/>
  <c r="AQ1695" i="79"/>
  <c r="AQ1699" i="79"/>
  <c r="AQ1703" i="79"/>
  <c r="AQ1692" i="79"/>
  <c r="AQ1696" i="79"/>
  <c r="AQ1700" i="79"/>
  <c r="AQ1693" i="79"/>
  <c r="AQ1701" i="79"/>
  <c r="AQ1698" i="79"/>
  <c r="AQ1702" i="79"/>
  <c r="AN1587" i="79"/>
  <c r="AN1591" i="79"/>
  <c r="AN1595" i="79"/>
  <c r="AN1588" i="79"/>
  <c r="AN1592" i="79"/>
  <c r="AN1596" i="79"/>
  <c r="AN1585" i="79"/>
  <c r="AN1589" i="79"/>
  <c r="AN1593" i="79"/>
  <c r="AN1594" i="79"/>
  <c r="AN1586" i="79"/>
  <c r="AQ1668" i="79"/>
  <c r="AQ1672" i="79"/>
  <c r="AQ1676" i="79"/>
  <c r="AQ1665" i="79"/>
  <c r="AQ1666" i="79"/>
  <c r="AQ1674" i="79"/>
  <c r="AQ1667" i="79"/>
  <c r="AQ1671" i="79"/>
  <c r="AQ1669" i="79"/>
  <c r="AQ1673" i="79"/>
  <c r="AQ1675" i="79"/>
  <c r="AQ1641" i="79"/>
  <c r="AQ1639" i="79"/>
  <c r="AQ1638" i="79"/>
  <c r="AQ1642" i="79"/>
  <c r="AQ1646" i="79"/>
  <c r="AQ1640" i="79"/>
  <c r="AQ1647" i="79"/>
  <c r="AQ1644" i="79"/>
  <c r="AQ1648" i="79"/>
  <c r="AQ1649" i="79"/>
  <c r="AQ1645" i="79"/>
  <c r="AJ1698" i="79"/>
  <c r="AJ1702" i="79"/>
  <c r="AJ1695" i="79"/>
  <c r="AJ1699" i="79"/>
  <c r="AJ1703" i="79"/>
  <c r="AJ1692" i="79"/>
  <c r="AJ1696" i="79"/>
  <c r="AJ1700" i="79"/>
  <c r="AJ1701" i="79"/>
  <c r="AJ1693" i="79"/>
  <c r="AK1586" i="79"/>
  <c r="AK1594" i="79"/>
  <c r="AK1587" i="79"/>
  <c r="AK1591" i="79"/>
  <c r="AK1595" i="79"/>
  <c r="AK1588" i="79"/>
  <c r="AK1592" i="79"/>
  <c r="AK1596" i="79"/>
  <c r="AK1593" i="79"/>
  <c r="AK1585" i="79"/>
  <c r="AK1589" i="79"/>
  <c r="AH1551" i="79"/>
  <c r="AH1555" i="79"/>
  <c r="AH1559" i="79"/>
  <c r="AH1562" i="79"/>
  <c r="AH1552" i="79"/>
  <c r="AH1553" i="79"/>
  <c r="AH1557" i="79"/>
  <c r="AH1561" i="79"/>
  <c r="AH1554" i="79"/>
  <c r="AH1558" i="79"/>
  <c r="AH1669" i="79"/>
  <c r="AH1673" i="79"/>
  <c r="AH1666" i="79"/>
  <c r="AH1667" i="79"/>
  <c r="AH1671" i="79"/>
  <c r="AH1675" i="79"/>
  <c r="AH1674" i="79"/>
  <c r="AH1676" i="79"/>
  <c r="AH1668" i="79"/>
  <c r="AH1672" i="79"/>
  <c r="AH1640" i="79"/>
  <c r="AH1647" i="79"/>
  <c r="AH1644" i="79"/>
  <c r="AH1648" i="79"/>
  <c r="AH1639" i="79"/>
  <c r="AH1645" i="79"/>
  <c r="AH1649" i="79"/>
  <c r="AH1641" i="79"/>
  <c r="AH1646" i="79"/>
  <c r="AH1642" i="79"/>
  <c r="AG1639" i="79"/>
  <c r="AG1641" i="79"/>
  <c r="AG1640" i="79"/>
  <c r="AG1644" i="79"/>
  <c r="AG1648" i="79"/>
  <c r="AG1645" i="79"/>
  <c r="AG1649" i="79"/>
  <c r="AG1642" i="79"/>
  <c r="AG1646" i="79"/>
  <c r="AG1638" i="79"/>
  <c r="AG1647" i="79"/>
  <c r="AJ1640" i="79"/>
  <c r="AJ1638" i="79"/>
  <c r="AJ1641" i="79"/>
  <c r="AJ1645" i="79"/>
  <c r="AJ1649" i="79"/>
  <c r="AJ1642" i="79"/>
  <c r="AJ1646" i="79"/>
  <c r="AJ1647" i="79"/>
  <c r="AJ1639" i="79"/>
  <c r="AJ1644" i="79"/>
  <c r="AJ1648" i="79"/>
  <c r="AI1554" i="79"/>
  <c r="AI1558" i="79"/>
  <c r="AI1561" i="79"/>
  <c r="AI1551" i="79"/>
  <c r="AI1555" i="79"/>
  <c r="AI1552" i="79"/>
  <c r="AI1553" i="79"/>
  <c r="AI1562" i="79"/>
  <c r="AI1557" i="79"/>
  <c r="AI1559" i="79"/>
  <c r="AG1586" i="79"/>
  <c r="AG1594" i="79"/>
  <c r="AG1587" i="79"/>
  <c r="AG1591" i="79"/>
  <c r="AG1595" i="79"/>
  <c r="AG1588" i="79"/>
  <c r="AG1592" i="79"/>
  <c r="AG1596" i="79"/>
  <c r="AG1593" i="79"/>
  <c r="AG1589" i="79"/>
  <c r="AK1666" i="79"/>
  <c r="AK1674" i="79"/>
  <c r="AK1668" i="79"/>
  <c r="AK1672" i="79"/>
  <c r="AK1676" i="79"/>
  <c r="AK1675" i="79"/>
  <c r="AK1667" i="79"/>
  <c r="AK1671" i="79"/>
  <c r="AK1669" i="79"/>
  <c r="AK1673" i="79"/>
  <c r="AK1665" i="79"/>
  <c r="AK1693" i="79"/>
  <c r="AK1701" i="79"/>
  <c r="AK1698" i="79"/>
  <c r="AK1702" i="79"/>
  <c r="AK1695" i="79"/>
  <c r="AK1699" i="79"/>
  <c r="AK1703" i="79"/>
  <c r="AK1696" i="79"/>
  <c r="AK1700" i="79"/>
  <c r="AK1692" i="79"/>
  <c r="AJ1613" i="79"/>
  <c r="AJ1617" i="79"/>
  <c r="AJ1611" i="79"/>
  <c r="AJ1615" i="79"/>
  <c r="AJ1619" i="79"/>
  <c r="AJ1614" i="79"/>
  <c r="AJ1618" i="79"/>
  <c r="AJ1621" i="79"/>
  <c r="AJ1620" i="79"/>
  <c r="AJ1622" i="79"/>
  <c r="AJ1612" i="79"/>
  <c r="AK1639" i="79"/>
  <c r="AK1641" i="79"/>
  <c r="AK1644" i="79"/>
  <c r="AK1648" i="79"/>
  <c r="AK1638" i="79"/>
  <c r="AK1645" i="79"/>
  <c r="AK1649" i="79"/>
  <c r="AK1640" i="79"/>
  <c r="AK1642" i="79"/>
  <c r="AK1646" i="79"/>
  <c r="AK1647" i="79"/>
  <c r="AO1552" i="79"/>
  <c r="AO1553" i="79"/>
  <c r="AO1554" i="79"/>
  <c r="AO1558" i="79"/>
  <c r="AO1561" i="79"/>
  <c r="AO1557" i="79"/>
  <c r="AO1555" i="79"/>
  <c r="AO1559" i="79"/>
  <c r="AO1551" i="79"/>
  <c r="AO1560" i="79" s="1"/>
  <c r="AO1562" i="79"/>
  <c r="AO1693" i="79"/>
  <c r="AO1701" i="79"/>
  <c r="AO1698" i="79"/>
  <c r="AO1702" i="79"/>
  <c r="AO1695" i="79"/>
  <c r="AO1699" i="79"/>
  <c r="AO1703" i="79"/>
  <c r="AO1692" i="79"/>
  <c r="AO1696" i="79"/>
  <c r="AO1700" i="79"/>
  <c r="AL1692" i="79"/>
  <c r="AL1696" i="79"/>
  <c r="AL1700" i="79"/>
  <c r="AL1693" i="79"/>
  <c r="AL1701" i="79"/>
  <c r="AL1698" i="79"/>
  <c r="AL1702" i="79"/>
  <c r="AL1703" i="79"/>
  <c r="AL1695" i="79"/>
  <c r="AL1699" i="79"/>
  <c r="AR1667" i="79"/>
  <c r="AR1671" i="79"/>
  <c r="AR1675" i="79"/>
  <c r="AR1665" i="79"/>
  <c r="AR1669" i="79"/>
  <c r="AR1673" i="79"/>
  <c r="AR1666" i="79"/>
  <c r="AR1668" i="79"/>
  <c r="AR1672" i="79"/>
  <c r="AR1674" i="79"/>
  <c r="AR1676" i="79"/>
  <c r="AP1551" i="79"/>
  <c r="AP1560" i="79" s="1"/>
  <c r="AP1555" i="79"/>
  <c r="AP1559" i="79"/>
  <c r="AP1562" i="79"/>
  <c r="AP1552" i="79"/>
  <c r="AP1553" i="79"/>
  <c r="AP1557" i="79"/>
  <c r="AP1554" i="79"/>
  <c r="AP1561" i="79"/>
  <c r="AP1558" i="79"/>
  <c r="AL1665" i="79"/>
  <c r="AL1669" i="79"/>
  <c r="AL1673" i="79"/>
  <c r="AL1666" i="79"/>
  <c r="AL1667" i="79"/>
  <c r="AL1671" i="79"/>
  <c r="AL1675" i="79"/>
  <c r="AL1668" i="79"/>
  <c r="AL1672" i="79"/>
  <c r="AL1674" i="79"/>
  <c r="AL1676" i="79"/>
  <c r="AM1668" i="79"/>
  <c r="AM1672" i="79"/>
  <c r="AM1676" i="79"/>
  <c r="AM1665" i="79"/>
  <c r="AM1666" i="79"/>
  <c r="AM1674" i="79"/>
  <c r="AM1669" i="79"/>
  <c r="AM1673" i="79"/>
  <c r="AM1675" i="79"/>
  <c r="AM1667" i="79"/>
  <c r="AM1671" i="79"/>
  <c r="AL1585" i="79"/>
  <c r="AL1589" i="79"/>
  <c r="AL1593" i="79"/>
  <c r="AL1586" i="79"/>
  <c r="AL1594" i="79"/>
  <c r="AL1587" i="79"/>
  <c r="AL1591" i="79"/>
  <c r="AL1595" i="79"/>
  <c r="AL1588" i="79"/>
  <c r="AL1592" i="79"/>
  <c r="AL1596" i="79"/>
  <c r="AP1638" i="79"/>
  <c r="AP1640" i="79"/>
  <c r="AP1647" i="79"/>
  <c r="AP1644" i="79"/>
  <c r="AP1648" i="79"/>
  <c r="AP1639" i="79"/>
  <c r="AP1645" i="79"/>
  <c r="AP1649" i="79"/>
  <c r="AP1642" i="79"/>
  <c r="AP1641" i="79"/>
  <c r="AP1646" i="79"/>
  <c r="AL1638" i="79"/>
  <c r="AL1640" i="79"/>
  <c r="AL1639" i="79"/>
  <c r="AL1647" i="79"/>
  <c r="AL1641" i="79"/>
  <c r="AL1644" i="79"/>
  <c r="AL1648" i="79"/>
  <c r="AL1645" i="79"/>
  <c r="AL1649" i="79"/>
  <c r="AL1646" i="79"/>
  <c r="AL1642" i="79"/>
  <c r="AN1640" i="79"/>
  <c r="AN1638" i="79"/>
  <c r="AN1645" i="79"/>
  <c r="AN1649" i="79"/>
  <c r="AN1639" i="79"/>
  <c r="AN1642" i="79"/>
  <c r="AN1646" i="79"/>
  <c r="AN1641" i="79"/>
  <c r="AN1647" i="79"/>
  <c r="AN1648" i="79"/>
  <c r="AN1644" i="79"/>
  <c r="AF1640" i="79"/>
  <c r="AF1638" i="79"/>
  <c r="AF1645" i="79"/>
  <c r="AF1649" i="79"/>
  <c r="AF1639" i="79"/>
  <c r="AF1642" i="79"/>
  <c r="AF1646" i="79"/>
  <c r="AF1641" i="79"/>
  <c r="AF1643" i="79"/>
  <c r="AF1647" i="79"/>
  <c r="AF1644" i="79"/>
  <c r="AF1648" i="79"/>
  <c r="AF1698" i="79"/>
  <c r="AF1702" i="79"/>
  <c r="AF1695" i="79"/>
  <c r="AF1699" i="79"/>
  <c r="AF1703" i="79"/>
  <c r="AF1692" i="79"/>
  <c r="AF1696" i="79"/>
  <c r="AF1700" i="79"/>
  <c r="AF1701" i="79"/>
  <c r="AF1693" i="79"/>
  <c r="AF1697" i="79"/>
  <c r="AE1585" i="79"/>
  <c r="AE1586" i="79"/>
  <c r="AE1588" i="79"/>
  <c r="AE1587" i="79"/>
  <c r="AE1595" i="79"/>
  <c r="AE1594" i="79"/>
  <c r="AE1596" i="79"/>
  <c r="AE1592" i="79"/>
  <c r="AE1591" i="79"/>
  <c r="AE1593" i="79"/>
  <c r="AE1590" i="79"/>
  <c r="AE1589" i="79"/>
  <c r="AE1551" i="79"/>
  <c r="AE1553" i="79"/>
  <c r="AE1552" i="79"/>
  <c r="AE1554" i="79"/>
  <c r="AE1561" i="79"/>
  <c r="AE1556" i="79"/>
  <c r="AE1562" i="79"/>
  <c r="AE1558" i="79"/>
  <c r="AE1557" i="79"/>
  <c r="AE1559" i="79"/>
  <c r="AE1702" i="79"/>
  <c r="AE1698" i="79"/>
  <c r="AE1701" i="79"/>
  <c r="AE1697" i="79"/>
  <c r="AE1700" i="79"/>
  <c r="AE1696" i="79"/>
  <c r="AE1703" i="79"/>
  <c r="AE1699" i="79"/>
  <c r="AE1695" i="79"/>
  <c r="AE1693" i="79"/>
  <c r="AE1692" i="79"/>
  <c r="AE1641" i="79"/>
  <c r="AE1638" i="79"/>
  <c r="AE1639" i="79"/>
  <c r="AE1640" i="79"/>
  <c r="AE1613" i="79"/>
  <c r="AE1614" i="79"/>
  <c r="AE1612" i="79"/>
  <c r="AE1611" i="79"/>
  <c r="AE1621" i="79"/>
  <c r="AE1619" i="79"/>
  <c r="AE1622" i="79"/>
  <c r="AE1620" i="79"/>
  <c r="AE1616" i="79"/>
  <c r="AE1617" i="79"/>
  <c r="AE1618" i="79"/>
  <c r="AE1673" i="79"/>
  <c r="AE1669" i="79"/>
  <c r="AE1676" i="79"/>
  <c r="AE1672" i="79"/>
  <c r="AE1675" i="79"/>
  <c r="AE1671" i="79"/>
  <c r="AE1674" i="79"/>
  <c r="AE1670" i="79"/>
  <c r="AE1666" i="79"/>
  <c r="AE1668" i="79"/>
  <c r="AE1667" i="79"/>
  <c r="AE1665" i="79"/>
  <c r="N107" i="45"/>
  <c r="O133" i="45" s="1"/>
  <c r="N114" i="45"/>
  <c r="P133" i="45" s="1"/>
  <c r="N93" i="45"/>
  <c r="M133" i="45" s="1"/>
  <c r="N100" i="45"/>
  <c r="N133" i="45" s="1"/>
  <c r="N79" i="45"/>
  <c r="K133" i="45" s="1"/>
  <c r="F133" i="45"/>
  <c r="G133" i="45"/>
  <c r="H133" i="45"/>
  <c r="E133" i="45"/>
  <c r="I133" i="45"/>
  <c r="J134" i="45"/>
  <c r="O79" i="45"/>
  <c r="K134" i="45" s="1"/>
  <c r="O107" i="45"/>
  <c r="O134" i="45" s="1"/>
  <c r="O86" i="45"/>
  <c r="L134" i="45" s="1"/>
  <c r="O93" i="45"/>
  <c r="M134" i="45" s="1"/>
  <c r="O114" i="45"/>
  <c r="P134" i="45" s="1"/>
  <c r="O100" i="45"/>
  <c r="N134" i="45" s="1"/>
  <c r="I134" i="45"/>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J132" i="45"/>
  <c r="L93" i="45"/>
  <c r="M131" i="45" s="1"/>
  <c r="L107" i="45"/>
  <c r="O131" i="45" s="1"/>
  <c r="L86" i="45"/>
  <c r="L131" i="45" s="1"/>
  <c r="L114" i="45"/>
  <c r="P131" i="45" s="1"/>
  <c r="L100" i="45"/>
  <c r="N131" i="45" s="1"/>
  <c r="L79" i="45"/>
  <c r="K131" i="45" s="1"/>
  <c r="J131" i="45"/>
  <c r="N86" i="45"/>
  <c r="L133" i="45" s="1"/>
  <c r="J133" i="45"/>
  <c r="I131" i="45"/>
  <c r="G131" i="45"/>
  <c r="H131" i="45"/>
  <c r="E131" i="45"/>
  <c r="F131" i="45"/>
  <c r="F132" i="45"/>
  <c r="H132" i="45"/>
  <c r="G132" i="45"/>
  <c r="E132" i="45"/>
  <c r="I132" i="45"/>
  <c r="AF771" i="79" l="1"/>
  <c r="AF778" i="79"/>
  <c r="AF971" i="79"/>
  <c r="AF974" i="79"/>
  <c r="AF970" i="79"/>
  <c r="AF967" i="79"/>
  <c r="AF969" i="79"/>
  <c r="AF972" i="79"/>
  <c r="AE1563" i="79"/>
  <c r="AF1704" i="79"/>
  <c r="E117" i="43" s="1"/>
  <c r="AS1615" i="79"/>
  <c r="AS1620" i="79"/>
  <c r="AS1558" i="79"/>
  <c r="AE1677" i="79"/>
  <c r="D113" i="43" s="1"/>
  <c r="AS1672" i="79"/>
  <c r="AS1649" i="79"/>
  <c r="AS1596" i="79"/>
  <c r="AS1674" i="79"/>
  <c r="AS1676" i="79"/>
  <c r="AS1618" i="79"/>
  <c r="AS1622" i="79"/>
  <c r="AS1644" i="79"/>
  <c r="AS1642" i="79"/>
  <c r="AS1692" i="79"/>
  <c r="AE1704" i="79"/>
  <c r="D117" i="43" s="1"/>
  <c r="AS1703" i="79"/>
  <c r="AS1701" i="79"/>
  <c r="AS1562" i="79"/>
  <c r="AS1593" i="79"/>
  <c r="AS1594" i="79"/>
  <c r="AE1360" i="79"/>
  <c r="AE1357" i="79"/>
  <c r="AE1358" i="79"/>
  <c r="AE1359" i="79"/>
  <c r="AS1645" i="79"/>
  <c r="AS1699" i="79"/>
  <c r="AE1163" i="79"/>
  <c r="AE1165" i="79"/>
  <c r="AE1162" i="79"/>
  <c r="AE1164" i="79"/>
  <c r="AS1671" i="79"/>
  <c r="AS1669" i="79"/>
  <c r="AS1617" i="79"/>
  <c r="AS1619" i="79"/>
  <c r="AS1614" i="79"/>
  <c r="AS1648" i="79"/>
  <c r="AS1646" i="79"/>
  <c r="AS1693" i="79"/>
  <c r="AS1696" i="79"/>
  <c r="AS1698" i="79"/>
  <c r="AF1650" i="79"/>
  <c r="E109" i="43" s="1"/>
  <c r="AS1559" i="79"/>
  <c r="AS1591" i="79"/>
  <c r="AS1595" i="79"/>
  <c r="AS1694" i="79"/>
  <c r="AS1675" i="79"/>
  <c r="AS1673" i="79"/>
  <c r="AS1621" i="79"/>
  <c r="AE1650" i="79"/>
  <c r="D109" i="43" s="1"/>
  <c r="AS1647" i="79"/>
  <c r="AS1695" i="79"/>
  <c r="AS1700" i="79"/>
  <c r="AS1702" i="79"/>
  <c r="AS1557" i="79"/>
  <c r="AS1561" i="79"/>
  <c r="AS1553" i="79"/>
  <c r="AF1677" i="79"/>
  <c r="E113" i="43" s="1"/>
  <c r="AS1589" i="79"/>
  <c r="AS1592" i="79"/>
  <c r="AN1356" i="79"/>
  <c r="AQ1356" i="79"/>
  <c r="AL1356" i="79"/>
  <c r="AR1356" i="79"/>
  <c r="AO1356" i="79"/>
  <c r="AP1356" i="79"/>
  <c r="AM1356" i="79"/>
  <c r="AI1356" i="79"/>
  <c r="AK1356" i="79"/>
  <c r="AG1356" i="79"/>
  <c r="AH1356" i="79"/>
  <c r="AJ1356" i="79"/>
  <c r="AE1365" i="79"/>
  <c r="AE1367" i="79"/>
  <c r="AE1364" i="79"/>
  <c r="AE1363" i="79"/>
  <c r="AE1366" i="79"/>
  <c r="AE1362" i="79"/>
  <c r="AE1361" i="79"/>
  <c r="AE972" i="79"/>
  <c r="AE974" i="79"/>
  <c r="AE973" i="79"/>
  <c r="AE971" i="79"/>
  <c r="AE975" i="79"/>
  <c r="AN966" i="79"/>
  <c r="AR966" i="79"/>
  <c r="AL966" i="79"/>
  <c r="AO966" i="79"/>
  <c r="AQ966" i="79"/>
  <c r="AP966" i="79"/>
  <c r="AM966" i="79"/>
  <c r="AK966" i="79"/>
  <c r="AH966" i="79"/>
  <c r="AG966" i="79"/>
  <c r="AJ966" i="79"/>
  <c r="AI966" i="79"/>
  <c r="AL770" i="79"/>
  <c r="AR770" i="79"/>
  <c r="AP770" i="79"/>
  <c r="AN770" i="79"/>
  <c r="AM770" i="79"/>
  <c r="AQ770" i="79"/>
  <c r="AO770" i="79"/>
  <c r="AH770" i="79"/>
  <c r="AJ770" i="79"/>
  <c r="AI770" i="79"/>
  <c r="AK770" i="79"/>
  <c r="AG770" i="79"/>
  <c r="AR1161" i="79"/>
  <c r="AO1161" i="79"/>
  <c r="AN1161" i="79"/>
  <c r="AQ1161" i="79"/>
  <c r="AL1161" i="79"/>
  <c r="AP1161" i="79"/>
  <c r="AM1161" i="79"/>
  <c r="AI1161" i="79"/>
  <c r="AG1161" i="79"/>
  <c r="AJ1161" i="79"/>
  <c r="AK1161" i="79"/>
  <c r="AH1161" i="79"/>
  <c r="AE1168" i="79"/>
  <c r="AE1171" i="79"/>
  <c r="AE1167" i="79"/>
  <c r="AE1169" i="79"/>
  <c r="AE1170" i="79"/>
  <c r="AE1166" i="79"/>
  <c r="AE777" i="79"/>
  <c r="AE776" i="79"/>
  <c r="AE77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2" i="79" l="1"/>
  <c r="AH1166" i="79"/>
  <c r="AH1170" i="79"/>
  <c r="AH1163" i="79"/>
  <c r="AH1171" i="79"/>
  <c r="AH1164" i="79"/>
  <c r="AH1168" i="79"/>
  <c r="AH1169" i="79"/>
  <c r="AH1165" i="79"/>
  <c r="AQ1165" i="79"/>
  <c r="AQ1169" i="79"/>
  <c r="AQ1162" i="79"/>
  <c r="AQ1166" i="79"/>
  <c r="AQ1170" i="79"/>
  <c r="AQ1163" i="79"/>
  <c r="AQ1171" i="79"/>
  <c r="AQ1164" i="79"/>
  <c r="AQ1168" i="79"/>
  <c r="AN774" i="79"/>
  <c r="AN778" i="79"/>
  <c r="AN771" i="79"/>
  <c r="AN775" i="79"/>
  <c r="AN772" i="79"/>
  <c r="AN776" i="79"/>
  <c r="AN777" i="79"/>
  <c r="AN773" i="79"/>
  <c r="AO970" i="79"/>
  <c r="AO974" i="79"/>
  <c r="AO967" i="79"/>
  <c r="AO971" i="79"/>
  <c r="AO975" i="79"/>
  <c r="AO968" i="79"/>
  <c r="AO972" i="79"/>
  <c r="AO969" i="79"/>
  <c r="AO973" i="79"/>
  <c r="AI1357" i="79"/>
  <c r="AI1359" i="79"/>
  <c r="AI1363" i="79"/>
  <c r="AI1367" i="79"/>
  <c r="AI1358" i="79"/>
  <c r="AI1360" i="79"/>
  <c r="AI1364" i="79"/>
  <c r="AI1361" i="79"/>
  <c r="AI1365" i="79"/>
  <c r="AI1366" i="79"/>
  <c r="AK1163" i="79"/>
  <c r="AK1171" i="79"/>
  <c r="AK1164" i="79"/>
  <c r="AK1168" i="79"/>
  <c r="AK1165" i="79"/>
  <c r="AK1169" i="79"/>
  <c r="AK1170" i="79"/>
  <c r="AK1162" i="79"/>
  <c r="AK1166" i="79"/>
  <c r="AM1165" i="79"/>
  <c r="AM1169" i="79"/>
  <c r="AM1162" i="79"/>
  <c r="AM1166" i="79"/>
  <c r="AM1170" i="79"/>
  <c r="AM1163" i="79"/>
  <c r="AM1171" i="79"/>
  <c r="AM1164" i="79"/>
  <c r="AM1168" i="79"/>
  <c r="AN1164" i="79"/>
  <c r="AN1168" i="79"/>
  <c r="AN1165" i="79"/>
  <c r="AN1169" i="79"/>
  <c r="AN1162" i="79"/>
  <c r="AN1166" i="79"/>
  <c r="AN1170" i="79"/>
  <c r="AN1171" i="79"/>
  <c r="AN1163" i="79"/>
  <c r="AK773" i="79"/>
  <c r="AK777" i="79"/>
  <c r="AK774" i="79"/>
  <c r="AK771" i="79"/>
  <c r="AK775" i="79"/>
  <c r="AK776" i="79"/>
  <c r="AK772" i="79"/>
  <c r="AK778" i="79"/>
  <c r="AO773" i="79"/>
  <c r="AO777" i="79"/>
  <c r="AO774" i="79"/>
  <c r="AO771" i="79"/>
  <c r="AO775" i="79"/>
  <c r="AO772" i="79"/>
  <c r="AO776" i="79"/>
  <c r="AO778" i="79"/>
  <c r="AP772" i="79"/>
  <c r="AP776" i="79"/>
  <c r="AP773" i="79"/>
  <c r="AP774" i="79"/>
  <c r="AP778" i="79"/>
  <c r="AP771" i="79"/>
  <c r="AP777" i="79"/>
  <c r="AP775" i="79"/>
  <c r="AJ967" i="79"/>
  <c r="AJ971" i="79"/>
  <c r="AJ975" i="79"/>
  <c r="AJ968" i="79"/>
  <c r="AJ972" i="79"/>
  <c r="AJ969" i="79"/>
  <c r="AJ973" i="79"/>
  <c r="AJ970" i="79"/>
  <c r="AJ974" i="79"/>
  <c r="AM968" i="79"/>
  <c r="AM972" i="79"/>
  <c r="AM969" i="79"/>
  <c r="AM973" i="79"/>
  <c r="AM970" i="79"/>
  <c r="AM974" i="79"/>
  <c r="AM971" i="79"/>
  <c r="AM975" i="79"/>
  <c r="AM967" i="79"/>
  <c r="AL969" i="79"/>
  <c r="AL973" i="79"/>
  <c r="AL970" i="79"/>
  <c r="AL974" i="79"/>
  <c r="AL967" i="79"/>
  <c r="AL971" i="79"/>
  <c r="AL975" i="79"/>
  <c r="AL968" i="79"/>
  <c r="AL972" i="79"/>
  <c r="AH1358" i="79"/>
  <c r="AH1360" i="79"/>
  <c r="AH1364" i="79"/>
  <c r="AH1361" i="79"/>
  <c r="AH1365" i="79"/>
  <c r="AH1357" i="79"/>
  <c r="AH1366" i="79"/>
  <c r="AH1363" i="79"/>
  <c r="AH1367" i="79"/>
  <c r="AH1359" i="79"/>
  <c r="AM1357" i="79"/>
  <c r="AM1359" i="79"/>
  <c r="AM1363" i="79"/>
  <c r="AM1367" i="79"/>
  <c r="AM1360" i="79"/>
  <c r="AM1364" i="79"/>
  <c r="AM1361" i="79"/>
  <c r="AM1365" i="79"/>
  <c r="AM1358" i="79"/>
  <c r="AM1366" i="79"/>
  <c r="AL1358" i="79"/>
  <c r="AL1357" i="79"/>
  <c r="AL1360" i="79"/>
  <c r="AL1364" i="79"/>
  <c r="AL1361" i="79"/>
  <c r="AL1365" i="79"/>
  <c r="AL1366" i="79"/>
  <c r="AL1363" i="79"/>
  <c r="AL1367" i="79"/>
  <c r="AL1359" i="79"/>
  <c r="AG773" i="79"/>
  <c r="AG777" i="79"/>
  <c r="AG774" i="79"/>
  <c r="AG771" i="79"/>
  <c r="AG775" i="79"/>
  <c r="AG772" i="79"/>
  <c r="AG776" i="79"/>
  <c r="AG778" i="79"/>
  <c r="AK970" i="79"/>
  <c r="AK974" i="79"/>
  <c r="AK967" i="79"/>
  <c r="AK971" i="79"/>
  <c r="AK975" i="79"/>
  <c r="AK968" i="79"/>
  <c r="AK972" i="79"/>
  <c r="AK969" i="79"/>
  <c r="AK973" i="79"/>
  <c r="AR1358" i="79"/>
  <c r="AR1366" i="79"/>
  <c r="AR1359" i="79"/>
  <c r="AR1363" i="79"/>
  <c r="AR1367" i="79"/>
  <c r="AR1360" i="79"/>
  <c r="AR1364" i="79"/>
  <c r="AR1365" i="79"/>
  <c r="AR1357" i="79"/>
  <c r="AR1361" i="79"/>
  <c r="AJ1164" i="79"/>
  <c r="AJ1168" i="79"/>
  <c r="AJ1165" i="79"/>
  <c r="AJ1169" i="79"/>
  <c r="AJ1162" i="79"/>
  <c r="AJ1166" i="79"/>
  <c r="AJ1170" i="79"/>
  <c r="AJ1163" i="79"/>
  <c r="AJ1171" i="79"/>
  <c r="AO1163" i="79"/>
  <c r="AO1171" i="79"/>
  <c r="AO1164" i="79"/>
  <c r="AO1168" i="79"/>
  <c r="AO1165" i="79"/>
  <c r="AO1169" i="79"/>
  <c r="AO1170" i="79"/>
  <c r="AO1162" i="79"/>
  <c r="AO1166" i="79"/>
  <c r="AQ771" i="79"/>
  <c r="AQ775" i="79"/>
  <c r="AQ772" i="79"/>
  <c r="AQ773" i="79"/>
  <c r="AQ777" i="79"/>
  <c r="AQ778" i="79"/>
  <c r="AQ776" i="79"/>
  <c r="AQ774" i="79"/>
  <c r="AR774" i="79"/>
  <c r="AR778" i="79"/>
  <c r="AR771" i="79"/>
  <c r="AR775" i="79"/>
  <c r="AR772" i="79"/>
  <c r="AR776" i="79"/>
  <c r="AR773" i="79"/>
  <c r="AR777" i="79"/>
  <c r="AG970" i="79"/>
  <c r="AG974" i="79"/>
  <c r="AG967" i="79"/>
  <c r="AG971" i="79"/>
  <c r="AG975" i="79"/>
  <c r="AG968" i="79"/>
  <c r="AG972" i="79"/>
  <c r="AG969" i="79"/>
  <c r="AG973" i="79"/>
  <c r="AP969" i="79"/>
  <c r="AP973" i="79"/>
  <c r="AP970" i="79"/>
  <c r="AP974" i="79"/>
  <c r="AP967" i="79"/>
  <c r="AP971" i="79"/>
  <c r="AP975" i="79"/>
  <c r="AP972" i="79"/>
  <c r="AP968" i="79"/>
  <c r="AR967" i="79"/>
  <c r="AR971" i="79"/>
  <c r="AR975" i="79"/>
  <c r="AR968" i="79"/>
  <c r="AR972" i="79"/>
  <c r="AR969" i="79"/>
  <c r="AR973" i="79"/>
  <c r="AR970" i="79"/>
  <c r="AR974" i="79"/>
  <c r="AG1357" i="79"/>
  <c r="AG1358" i="79"/>
  <c r="AG1361" i="79"/>
  <c r="AG1365" i="79"/>
  <c r="AG1366" i="79"/>
  <c r="AG1359" i="79"/>
  <c r="AG1363" i="79"/>
  <c r="AG1367" i="79"/>
  <c r="AG1360" i="79"/>
  <c r="AG1364" i="79"/>
  <c r="AP1360" i="79"/>
  <c r="AP1364" i="79"/>
  <c r="AP1361" i="79"/>
  <c r="AP1365" i="79"/>
  <c r="AP1357" i="79"/>
  <c r="AP1358" i="79"/>
  <c r="AP1366" i="79"/>
  <c r="AP1359" i="79"/>
  <c r="AP1363" i="79"/>
  <c r="AP1367" i="79"/>
  <c r="AQ1357" i="79"/>
  <c r="AQ1359" i="79"/>
  <c r="AQ1363" i="79"/>
  <c r="AQ1367" i="79"/>
  <c r="AQ1360" i="79"/>
  <c r="AQ1364" i="79"/>
  <c r="AQ1361" i="79"/>
  <c r="AQ1365" i="79"/>
  <c r="AQ1366" i="79"/>
  <c r="AQ1358" i="79"/>
  <c r="AI1165" i="79"/>
  <c r="AI1169" i="79"/>
  <c r="AI1162" i="79"/>
  <c r="AI1166" i="79"/>
  <c r="AI1170" i="79"/>
  <c r="AI1163" i="79"/>
  <c r="AI1171" i="79"/>
  <c r="AI1168" i="79"/>
  <c r="AI1164" i="79"/>
  <c r="AH772" i="79"/>
  <c r="AH776" i="79"/>
  <c r="AH773" i="79"/>
  <c r="AH774" i="79"/>
  <c r="AH778" i="79"/>
  <c r="AH775" i="79"/>
  <c r="AH777" i="79"/>
  <c r="AH771" i="79"/>
  <c r="AI968" i="79"/>
  <c r="AI972" i="79"/>
  <c r="AI969" i="79"/>
  <c r="AI973" i="79"/>
  <c r="AI970" i="79"/>
  <c r="AI974" i="79"/>
  <c r="AI975" i="79"/>
  <c r="AI967" i="79"/>
  <c r="AI971" i="79"/>
  <c r="AJ1358" i="79"/>
  <c r="AJ1366" i="79"/>
  <c r="AJ1359" i="79"/>
  <c r="AJ1363" i="79"/>
  <c r="AJ1367" i="79"/>
  <c r="AJ1360" i="79"/>
  <c r="AJ1364" i="79"/>
  <c r="AJ1361" i="79"/>
  <c r="AJ1357" i="79"/>
  <c r="AJ1365" i="79"/>
  <c r="AP1162" i="79"/>
  <c r="AP1166" i="79"/>
  <c r="AP1170" i="79"/>
  <c r="AP1163" i="79"/>
  <c r="AP1171" i="79"/>
  <c r="AP1164" i="79"/>
  <c r="AP1168" i="79"/>
  <c r="AP1165" i="79"/>
  <c r="AP1169" i="79"/>
  <c r="AI771" i="79"/>
  <c r="AI775" i="79"/>
  <c r="AI772" i="79"/>
  <c r="AI776" i="79"/>
  <c r="AI773" i="79"/>
  <c r="AI777" i="79"/>
  <c r="AI778" i="79"/>
  <c r="AI774" i="79"/>
  <c r="AG1163" i="79"/>
  <c r="AG1171" i="79"/>
  <c r="AG1164" i="79"/>
  <c r="AG1168" i="79"/>
  <c r="AG1165" i="79"/>
  <c r="AG1169" i="79"/>
  <c r="AG1162" i="79"/>
  <c r="AG1166" i="79"/>
  <c r="AL1162" i="79"/>
  <c r="AL1166" i="79"/>
  <c r="AL1170" i="79"/>
  <c r="AL1163" i="79"/>
  <c r="AL1171" i="79"/>
  <c r="AL1164" i="79"/>
  <c r="AL1168" i="79"/>
  <c r="AL1169" i="79"/>
  <c r="AL1165" i="79"/>
  <c r="AR1164" i="79"/>
  <c r="AR1168" i="79"/>
  <c r="AR1165" i="79"/>
  <c r="AR1169" i="79"/>
  <c r="AR1162" i="79"/>
  <c r="AR1166" i="79"/>
  <c r="AR1170" i="79"/>
  <c r="AR1171" i="79"/>
  <c r="AR1163" i="79"/>
  <c r="AJ774" i="79"/>
  <c r="AJ778" i="79"/>
  <c r="AJ771" i="79"/>
  <c r="AJ775" i="79"/>
  <c r="AJ772" i="79"/>
  <c r="AJ776" i="79"/>
  <c r="AJ773" i="79"/>
  <c r="AJ777" i="79"/>
  <c r="AM771" i="79"/>
  <c r="AM775" i="79"/>
  <c r="AM772" i="79"/>
  <c r="AM773" i="79"/>
  <c r="AM777" i="79"/>
  <c r="AM776" i="79"/>
  <c r="AM774" i="79"/>
  <c r="AM778" i="79"/>
  <c r="AL772" i="79"/>
  <c r="AL776" i="79"/>
  <c r="AL773" i="79"/>
  <c r="AL774" i="79"/>
  <c r="AL778" i="79"/>
  <c r="AL771" i="79"/>
  <c r="AL775" i="79"/>
  <c r="AL777" i="79"/>
  <c r="AH969" i="79"/>
  <c r="AH973" i="79"/>
  <c r="AH970" i="79"/>
  <c r="AH974" i="79"/>
  <c r="AH967" i="79"/>
  <c r="AH971" i="79"/>
  <c r="AH975" i="79"/>
  <c r="AH968" i="79"/>
  <c r="AH972" i="79"/>
  <c r="AQ968" i="79"/>
  <c r="AQ972" i="79"/>
  <c r="AQ969" i="79"/>
  <c r="AQ973" i="79"/>
  <c r="AQ970" i="79"/>
  <c r="AQ974" i="79"/>
  <c r="AQ967" i="79"/>
  <c r="AQ971" i="79"/>
  <c r="AQ975" i="79"/>
  <c r="AN967" i="79"/>
  <c r="AN971" i="79"/>
  <c r="AN975" i="79"/>
  <c r="AN968" i="79"/>
  <c r="AN972" i="79"/>
  <c r="AN969" i="79"/>
  <c r="AN973" i="79"/>
  <c r="AN970" i="79"/>
  <c r="AN974" i="79"/>
  <c r="AK1357" i="79"/>
  <c r="AK1361" i="79"/>
  <c r="AK1365" i="79"/>
  <c r="AK1366" i="79"/>
  <c r="AK1358" i="79"/>
  <c r="AK1359" i="79"/>
  <c r="AK1363" i="79"/>
  <c r="AK1367" i="79"/>
  <c r="AK1364" i="79"/>
  <c r="AK1360" i="79"/>
  <c r="AO1357" i="79"/>
  <c r="AO1361" i="79"/>
  <c r="AO1365" i="79"/>
  <c r="AO1358" i="79"/>
  <c r="AO1366" i="79"/>
  <c r="AO1359" i="79"/>
  <c r="AO1363" i="79"/>
  <c r="AO1367" i="79"/>
  <c r="AO1364" i="79"/>
  <c r="AO1360" i="79"/>
  <c r="AN1358" i="79"/>
  <c r="AN1366" i="79"/>
  <c r="AN1357" i="79"/>
  <c r="AN1359" i="79"/>
  <c r="AN1363" i="79"/>
  <c r="AN1367" i="79"/>
  <c r="AN1360" i="79"/>
  <c r="AN1364" i="79"/>
  <c r="AN1365" i="79"/>
  <c r="AN1361"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8" i="79" l="1"/>
  <c r="AS1364" i="79"/>
  <c r="AS1361" i="79"/>
  <c r="AS1365" i="79"/>
  <c r="AS1169" i="79"/>
  <c r="AS1170" i="79"/>
  <c r="AS1171" i="79"/>
  <c r="AS1366" i="79"/>
  <c r="AS1166" i="79"/>
  <c r="AS1367" i="79"/>
  <c r="AS1363" i="79"/>
  <c r="AF1623" i="79"/>
  <c r="E105" i="43" s="1"/>
  <c r="AF1597" i="79"/>
  <c r="E101" i="43" s="1"/>
  <c r="D88" i="43"/>
  <c r="AF1368" i="79"/>
  <c r="E85" i="43" s="1"/>
  <c r="AS1551" i="79"/>
  <c r="AE1597" i="79"/>
  <c r="D101" i="43" s="1"/>
  <c r="AS1360" i="79"/>
  <c r="AS1612" i="79"/>
  <c r="AS1611" i="79"/>
  <c r="AE1623" i="79"/>
  <c r="D105" i="43" s="1"/>
  <c r="AS1555" i="79"/>
  <c r="AS1554" i="79"/>
  <c r="AE1368" i="79"/>
  <c r="D85" i="43" s="1"/>
  <c r="AS1613" i="79"/>
  <c r="AS1588" i="79"/>
  <c r="AS1667" i="79"/>
  <c r="AS1641" i="79"/>
  <c r="AS1639" i="79"/>
  <c r="AS1552" i="79"/>
  <c r="AS1357" i="79"/>
  <c r="AS1638" i="79"/>
  <c r="AS1359" i="79"/>
  <c r="AS1668" i="79"/>
  <c r="AS1640" i="79"/>
  <c r="AS1358" i="79"/>
  <c r="AS1585" i="79"/>
  <c r="AS1665" i="79"/>
  <c r="AS1587" i="79"/>
  <c r="AS1666" i="79"/>
  <c r="AS1586" i="79"/>
  <c r="H115" i="47"/>
  <c r="H116" i="47"/>
  <c r="H114" i="47"/>
  <c r="H112" i="47"/>
  <c r="H113" i="47"/>
  <c r="H111" i="47"/>
  <c r="H109" i="47"/>
  <c r="H110" i="47"/>
  <c r="H108" i="47"/>
  <c r="H106" i="47"/>
  <c r="H107" i="47"/>
  <c r="H105" i="47"/>
  <c r="H97" i="47"/>
  <c r="H98" i="47"/>
  <c r="H96" i="47"/>
  <c r="H94" i="47"/>
  <c r="H95" i="47"/>
  <c r="H93" i="47"/>
  <c r="H91" i="47"/>
  <c r="H92" i="47"/>
  <c r="H90" i="47"/>
  <c r="AS1560" i="79" l="1"/>
  <c r="AF1563" i="79"/>
  <c r="E88" i="43" s="1"/>
  <c r="H31" i="47"/>
  <c r="H32" i="47"/>
  <c r="H30" i="47"/>
  <c r="H16" i="47"/>
  <c r="H17" i="47"/>
  <c r="H15" i="47"/>
  <c r="K17" i="45" l="1"/>
  <c r="J17" i="45"/>
  <c r="I17" i="45"/>
  <c r="H17" i="45"/>
  <c r="G17" i="45"/>
  <c r="F17" i="45"/>
  <c r="E17" i="45"/>
  <c r="D124" i="45" l="1"/>
  <c r="C124" i="45"/>
  <c r="C130" i="45"/>
  <c r="AE578" i="79" s="1"/>
  <c r="D130" i="45"/>
  <c r="C129" i="45"/>
  <c r="AE388" i="79" s="1"/>
  <c r="D129" i="45"/>
  <c r="D128" i="45"/>
  <c r="C128" i="45"/>
  <c r="AE198" i="79" s="1"/>
  <c r="AE199" i="79" s="1"/>
  <c r="C127" i="45"/>
  <c r="D127" i="45"/>
  <c r="C126" i="45"/>
  <c r="D126" i="45"/>
  <c r="C125" i="45"/>
  <c r="D125" i="45"/>
  <c r="I128" i="45"/>
  <c r="E86" i="45"/>
  <c r="L124" i="45" s="1"/>
  <c r="E100" i="45"/>
  <c r="N124" i="45" s="1"/>
  <c r="J124" i="45"/>
  <c r="E107" i="45"/>
  <c r="O124" i="45" s="1"/>
  <c r="E114" i="45"/>
  <c r="P124" i="45" s="1"/>
  <c r="E79" i="45"/>
  <c r="K124" i="45" s="1"/>
  <c r="E93" i="45"/>
  <c r="M124" i="45" s="1"/>
  <c r="I124" i="45"/>
  <c r="I126" i="45"/>
  <c r="G100" i="45"/>
  <c r="N126" i="45" s="1"/>
  <c r="G86" i="45"/>
  <c r="L126" i="45" s="1"/>
  <c r="G114" i="45"/>
  <c r="P126" i="45" s="1"/>
  <c r="G107" i="45"/>
  <c r="O126" i="45" s="1"/>
  <c r="G79" i="45"/>
  <c r="K126" i="45" s="1"/>
  <c r="G93" i="45"/>
  <c r="M126" i="45" s="1"/>
  <c r="J126" i="45"/>
  <c r="H93" i="45"/>
  <c r="M127" i="45" s="1"/>
  <c r="H79" i="45"/>
  <c r="K127" i="45" s="1"/>
  <c r="H86" i="45"/>
  <c r="L127" i="45" s="1"/>
  <c r="H107" i="45"/>
  <c r="O127" i="45" s="1"/>
  <c r="H114" i="45"/>
  <c r="P127" i="45" s="1"/>
  <c r="H100" i="45"/>
  <c r="N127" i="45" s="1"/>
  <c r="J127" i="45"/>
  <c r="I93" i="45"/>
  <c r="M128" i="45" s="1"/>
  <c r="I86" i="45"/>
  <c r="L128" i="45" s="1"/>
  <c r="J128" i="45"/>
  <c r="I100" i="45"/>
  <c r="N128" i="45" s="1"/>
  <c r="I114" i="45"/>
  <c r="P128" i="45" s="1"/>
  <c r="I107" i="45"/>
  <c r="O128" i="45" s="1"/>
  <c r="I79" i="45"/>
  <c r="K128" i="45" s="1"/>
  <c r="H125" i="45"/>
  <c r="F107" i="45"/>
  <c r="O125" i="45" s="1"/>
  <c r="F86" i="45"/>
  <c r="L125" i="45" s="1"/>
  <c r="F100" i="45"/>
  <c r="N125" i="45" s="1"/>
  <c r="J125" i="45"/>
  <c r="F93" i="45"/>
  <c r="M125" i="45" s="1"/>
  <c r="F114" i="45"/>
  <c r="P125" i="45" s="1"/>
  <c r="F79" i="45"/>
  <c r="K125" i="45" s="1"/>
  <c r="J86" i="45"/>
  <c r="L129" i="45" s="1"/>
  <c r="J114" i="45"/>
  <c r="P129" i="45" s="1"/>
  <c r="J93" i="45"/>
  <c r="M129" i="45" s="1"/>
  <c r="J100" i="45"/>
  <c r="N129" i="45" s="1"/>
  <c r="J129" i="45"/>
  <c r="J107" i="45"/>
  <c r="O129" i="45" s="1"/>
  <c r="J79" i="45"/>
  <c r="K129" i="45" s="1"/>
  <c r="K100" i="45"/>
  <c r="N130" i="45" s="1"/>
  <c r="K114" i="45"/>
  <c r="P130" i="45" s="1"/>
  <c r="J130" i="45"/>
  <c r="K93" i="45"/>
  <c r="M130" i="45" s="1"/>
  <c r="K86" i="45"/>
  <c r="L130" i="45" s="1"/>
  <c r="K79" i="45"/>
  <c r="K130" i="45" s="1"/>
  <c r="K107" i="45"/>
  <c r="O130" i="45" s="1"/>
  <c r="I129" i="45"/>
  <c r="I130" i="45"/>
  <c r="H124" i="45"/>
  <c r="I125" i="45"/>
  <c r="E127" i="45"/>
  <c r="I127" i="45"/>
  <c r="H126" i="45"/>
  <c r="G126" i="45"/>
  <c r="F126" i="45"/>
  <c r="E126" i="45"/>
  <c r="H130" i="45"/>
  <c r="G130" i="45"/>
  <c r="F130" i="45"/>
  <c r="E130" i="45"/>
  <c r="H127" i="45"/>
  <c r="F127" i="45"/>
  <c r="G127" i="45"/>
  <c r="G124" i="45"/>
  <c r="E124" i="45"/>
  <c r="F124" i="45"/>
  <c r="H128" i="45"/>
  <c r="F128" i="45"/>
  <c r="E128" i="45"/>
  <c r="G128" i="45"/>
  <c r="G125" i="45"/>
  <c r="F125" i="45"/>
  <c r="E125" i="45"/>
  <c r="H129" i="45"/>
  <c r="F129" i="45"/>
  <c r="E129" i="45"/>
  <c r="G129"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F582" i="79" s="1"/>
  <c r="AF198" i="79"/>
  <c r="AF200" i="79" s="1"/>
  <c r="AN130" i="46"/>
  <c r="AN404" i="46"/>
  <c r="AN539" i="46"/>
  <c r="AN268" i="46"/>
  <c r="AN269" i="46" s="1"/>
  <c r="AI1635" i="79"/>
  <c r="AI1651" i="79" s="1"/>
  <c r="H110" i="43" s="1"/>
  <c r="AL1582" i="79"/>
  <c r="AL1598" i="79" s="1"/>
  <c r="K102" i="43" s="1"/>
  <c r="AJ1548" i="79"/>
  <c r="AJ1564" i="79" s="1"/>
  <c r="I89" i="43" s="1"/>
  <c r="AN1354" i="79"/>
  <c r="AN1369" i="79" s="1"/>
  <c r="M86" i="43" s="1"/>
  <c r="AG1662" i="79"/>
  <c r="AG1678" i="79" s="1"/>
  <c r="F114" i="43" s="1"/>
  <c r="AM1635" i="79"/>
  <c r="AM1651" i="79" s="1"/>
  <c r="L110" i="43" s="1"/>
  <c r="AP1582" i="79"/>
  <c r="AP1598" i="79" s="1"/>
  <c r="O102" i="43" s="1"/>
  <c r="AN1548" i="79"/>
  <c r="AN1564" i="79" s="1"/>
  <c r="M89" i="43" s="1"/>
  <c r="AO1354" i="79"/>
  <c r="AO1369" i="79" s="1"/>
  <c r="N86" i="43" s="1"/>
  <c r="AK1662" i="79"/>
  <c r="AK1678" i="79" s="1"/>
  <c r="J114" i="43" s="1"/>
  <c r="AQ1635" i="79"/>
  <c r="AQ1651" i="79" s="1"/>
  <c r="P110" i="43" s="1"/>
  <c r="AR1548" i="79"/>
  <c r="AR1564" i="79" s="1"/>
  <c r="Q89" i="43" s="1"/>
  <c r="AJ1354" i="79"/>
  <c r="AJ1369" i="79" s="1"/>
  <c r="I86" i="43" s="1"/>
  <c r="AR1354" i="79"/>
  <c r="AR1369" i="79" s="1"/>
  <c r="Q86" i="43" s="1"/>
  <c r="AE1608" i="79"/>
  <c r="AE1624" i="79" s="1"/>
  <c r="AF1354" i="79"/>
  <c r="AF1369" i="79" s="1"/>
  <c r="E86" i="43" s="1"/>
  <c r="AO1662" i="79"/>
  <c r="AO1678" i="79" s="1"/>
  <c r="N114" i="43" s="1"/>
  <c r="AH1582" i="79"/>
  <c r="AH1598" i="79" s="1"/>
  <c r="G102" i="43" s="1"/>
  <c r="AF1548" i="79"/>
  <c r="AF1564" i="79" s="1"/>
  <c r="E89" i="43" s="1"/>
  <c r="AK1354" i="79"/>
  <c r="AK1369" i="79" s="1"/>
  <c r="J86" i="43" s="1"/>
  <c r="AG1354" i="79"/>
  <c r="AG1369" i="79" s="1"/>
  <c r="F86" i="43" s="1"/>
  <c r="AE1582" i="79"/>
  <c r="AE1598" i="79" s="1"/>
  <c r="AO1608" i="79"/>
  <c r="AO1624" i="79" s="1"/>
  <c r="N106" i="43" s="1"/>
  <c r="AG1548" i="79"/>
  <c r="AG1564" i="79" s="1"/>
  <c r="F89" i="43" s="1"/>
  <c r="AF1662" i="79"/>
  <c r="AF1678" i="79" s="1"/>
  <c r="E114" i="43" s="1"/>
  <c r="E115" i="43" s="1"/>
  <c r="AG1689" i="79"/>
  <c r="AG1705" i="79" s="1"/>
  <c r="F118" i="43" s="1"/>
  <c r="AH1608" i="79"/>
  <c r="AH1624" i="79" s="1"/>
  <c r="G106" i="43" s="1"/>
  <c r="AI1354" i="79"/>
  <c r="AI1369" i="79" s="1"/>
  <c r="H86" i="43" s="1"/>
  <c r="AL1548" i="79"/>
  <c r="AL1564" i="79" s="1"/>
  <c r="K89" i="43" s="1"/>
  <c r="AQ1582" i="79"/>
  <c r="AQ1598" i="79" s="1"/>
  <c r="P102" i="43" s="1"/>
  <c r="AR1635" i="79"/>
  <c r="AR1651" i="79" s="1"/>
  <c r="Q110" i="43" s="1"/>
  <c r="AM1608" i="79"/>
  <c r="AM1624" i="79" s="1"/>
  <c r="L106" i="43" s="1"/>
  <c r="AM1548" i="79"/>
  <c r="AM1564" i="79" s="1"/>
  <c r="L89" i="43" s="1"/>
  <c r="AN1582" i="79"/>
  <c r="AN1598" i="79" s="1"/>
  <c r="M102" i="43" s="1"/>
  <c r="AO1635" i="79"/>
  <c r="AO1651" i="79" s="1"/>
  <c r="N110" i="43" s="1"/>
  <c r="AE1689" i="79"/>
  <c r="AE1705" i="79" s="1"/>
  <c r="AR1608" i="79"/>
  <c r="AR1624" i="79" s="1"/>
  <c r="Q106" i="43" s="1"/>
  <c r="AH1635" i="79"/>
  <c r="AH1651" i="79" s="1"/>
  <c r="G110" i="43" s="1"/>
  <c r="AI1662" i="79"/>
  <c r="AI1678" i="79" s="1"/>
  <c r="H114" i="43" s="1"/>
  <c r="AJ1689" i="79"/>
  <c r="AJ1705" i="79" s="1"/>
  <c r="I118" i="43" s="1"/>
  <c r="AP1354" i="79"/>
  <c r="AP1369" i="79" s="1"/>
  <c r="O86" i="43" s="1"/>
  <c r="AI1548" i="79"/>
  <c r="AI1564" i="79" s="1"/>
  <c r="H89" i="43" s="1"/>
  <c r="AK1635" i="79"/>
  <c r="AK1651" i="79" s="1"/>
  <c r="J110" i="43" s="1"/>
  <c r="AQ1689" i="79"/>
  <c r="AQ1705" i="79" s="1"/>
  <c r="P118" i="43" s="1"/>
  <c r="AN1608" i="79"/>
  <c r="AN1624" i="79" s="1"/>
  <c r="M106" i="43" s="1"/>
  <c r="AE1662" i="79"/>
  <c r="AE1678" i="79" s="1"/>
  <c r="AH1354" i="79"/>
  <c r="AH1369" i="79" s="1"/>
  <c r="G86" i="43" s="1"/>
  <c r="AK1548" i="79"/>
  <c r="AK1564" i="79" s="1"/>
  <c r="J89" i="43" s="1"/>
  <c r="AJ1662" i="79"/>
  <c r="AJ1678" i="79" s="1"/>
  <c r="I114" i="43" s="1"/>
  <c r="AK1689" i="79"/>
  <c r="AK1705" i="79" s="1"/>
  <c r="J118" i="43" s="1"/>
  <c r="AL1608" i="79"/>
  <c r="AL1624" i="79" s="1"/>
  <c r="K106" i="43" s="1"/>
  <c r="AM1354" i="79"/>
  <c r="AM1369" i="79" s="1"/>
  <c r="L86" i="43" s="1"/>
  <c r="AP1548" i="79"/>
  <c r="AP1564" i="79" s="1"/>
  <c r="O89" i="43" s="1"/>
  <c r="AF1635" i="79"/>
  <c r="AF1651" i="79" s="1"/>
  <c r="E110" i="43" s="1"/>
  <c r="E111" i="43" s="1"/>
  <c r="AH1689" i="79"/>
  <c r="AH1705" i="79" s="1"/>
  <c r="G118" i="43" s="1"/>
  <c r="AQ1608" i="79"/>
  <c r="AQ1624" i="79" s="1"/>
  <c r="P106" i="43" s="1"/>
  <c r="AQ1548" i="79"/>
  <c r="AQ1564" i="79" s="1"/>
  <c r="P89" i="43" s="1"/>
  <c r="AR1582" i="79"/>
  <c r="AR1598" i="79" s="1"/>
  <c r="Q102" i="43" s="1"/>
  <c r="AH1662" i="79"/>
  <c r="AH1678" i="79" s="1"/>
  <c r="G114" i="43" s="1"/>
  <c r="AI1689" i="79"/>
  <c r="AI1705" i="79" s="1"/>
  <c r="H118" i="43" s="1"/>
  <c r="AF1608" i="79"/>
  <c r="AF1624" i="79" s="1"/>
  <c r="E106" i="43" s="1"/>
  <c r="E107" i="43" s="1"/>
  <c r="AG1582" i="79"/>
  <c r="AG1598" i="79" s="1"/>
  <c r="F102" i="43" s="1"/>
  <c r="AL1635" i="79"/>
  <c r="AL1651" i="79" s="1"/>
  <c r="K110" i="43" s="1"/>
  <c r="AM1662" i="79"/>
  <c r="AM1678" i="79" s="1"/>
  <c r="L114" i="43" s="1"/>
  <c r="AN1689" i="79"/>
  <c r="AN1705" i="79" s="1"/>
  <c r="M118" i="43" s="1"/>
  <c r="AR1662" i="79"/>
  <c r="AR1678" i="79" s="1"/>
  <c r="Q114" i="43" s="1"/>
  <c r="AG1608" i="79"/>
  <c r="AG1624" i="79" s="1"/>
  <c r="F106" i="43" s="1"/>
  <c r="AL1354" i="79"/>
  <c r="AL1369" i="79" s="1"/>
  <c r="K86" i="43" s="1"/>
  <c r="AO1548" i="79"/>
  <c r="AO1564" i="79" s="1"/>
  <c r="N89" i="43" s="1"/>
  <c r="AN1662" i="79"/>
  <c r="AN1678" i="79" s="1"/>
  <c r="M114" i="43" s="1"/>
  <c r="AO1689" i="79"/>
  <c r="AO1705" i="79" s="1"/>
  <c r="N118" i="43" s="1"/>
  <c r="AP1608" i="79"/>
  <c r="AP1624" i="79" s="1"/>
  <c r="O106" i="43" s="1"/>
  <c r="AQ1354" i="79"/>
  <c r="AQ1369" i="79" s="1"/>
  <c r="P86" i="43" s="1"/>
  <c r="AI1582" i="79"/>
  <c r="AI1598" i="79" s="1"/>
  <c r="H102" i="43" s="1"/>
  <c r="AJ1635" i="79"/>
  <c r="AJ1651" i="79" s="1"/>
  <c r="I110" i="43" s="1"/>
  <c r="AL1689" i="79"/>
  <c r="AL1705" i="79" s="1"/>
  <c r="K118" i="43" s="1"/>
  <c r="AE1548" i="79"/>
  <c r="AE1564" i="79" s="1"/>
  <c r="AF1582" i="79"/>
  <c r="AF1598" i="79" s="1"/>
  <c r="E102" i="43" s="1"/>
  <c r="E103" i="43" s="1"/>
  <c r="AG1635" i="79"/>
  <c r="AG1651" i="79" s="1"/>
  <c r="F110" i="43" s="1"/>
  <c r="AL1662" i="79"/>
  <c r="AL1678" i="79" s="1"/>
  <c r="K114" i="43" s="1"/>
  <c r="AM1689" i="79"/>
  <c r="AM1705" i="79" s="1"/>
  <c r="L118" i="43" s="1"/>
  <c r="AJ1608" i="79"/>
  <c r="AJ1624" i="79" s="1"/>
  <c r="I106" i="43" s="1"/>
  <c r="AK1582" i="79"/>
  <c r="AK1598" i="79" s="1"/>
  <c r="J102" i="43" s="1"/>
  <c r="AP1635" i="79"/>
  <c r="AP1651" i="79" s="1"/>
  <c r="O110" i="43" s="1"/>
  <c r="AQ1662" i="79"/>
  <c r="AQ1678" i="79" s="1"/>
  <c r="P114" i="43" s="1"/>
  <c r="AR1689" i="79"/>
  <c r="AR1705" i="79" s="1"/>
  <c r="Q118" i="43" s="1"/>
  <c r="AK1608" i="79"/>
  <c r="AK1624" i="79" s="1"/>
  <c r="J106" i="43" s="1"/>
  <c r="AE1635" i="79"/>
  <c r="AE1651" i="79" s="1"/>
  <c r="AE1354" i="79"/>
  <c r="AE1369" i="79" s="1"/>
  <c r="AH1548" i="79"/>
  <c r="AH1564" i="79" s="1"/>
  <c r="G89" i="43" s="1"/>
  <c r="AM1582" i="79"/>
  <c r="AM1598" i="79" s="1"/>
  <c r="L102" i="43" s="1"/>
  <c r="AN1635" i="79"/>
  <c r="AN1651" i="79" s="1"/>
  <c r="M110" i="43" s="1"/>
  <c r="AP1689" i="79"/>
  <c r="AP1705" i="79" s="1"/>
  <c r="O118" i="43" s="1"/>
  <c r="AI1608" i="79"/>
  <c r="AI1624" i="79" s="1"/>
  <c r="H106" i="43" s="1"/>
  <c r="AJ1582" i="79"/>
  <c r="AJ1598" i="79" s="1"/>
  <c r="I102" i="43" s="1"/>
  <c r="AP1662" i="79"/>
  <c r="AP1678" i="79" s="1"/>
  <c r="O114" i="43" s="1"/>
  <c r="AO1582" i="79"/>
  <c r="AO1598" i="79" s="1"/>
  <c r="N102" i="43" s="1"/>
  <c r="AF1689" i="79"/>
  <c r="AF1705" i="79" s="1"/>
  <c r="E118" i="43" s="1"/>
  <c r="E119" i="43" s="1"/>
  <c r="AM130" i="46"/>
  <c r="AM404" i="46"/>
  <c r="AM539" i="46"/>
  <c r="AM268" i="46"/>
  <c r="AM269" i="46" s="1"/>
  <c r="AE576" i="79"/>
  <c r="AF576" i="79"/>
  <c r="AF386" i="79"/>
  <c r="AF196" i="79"/>
  <c r="AF1159" i="79"/>
  <c r="AE768" i="79"/>
  <c r="AE196" i="79"/>
  <c r="AF964" i="79"/>
  <c r="AE964" i="79"/>
  <c r="AE1159" i="79"/>
  <c r="AE386" i="79"/>
  <c r="AF768"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E203" i="79"/>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8" i="79"/>
  <c r="AM768" i="79"/>
  <c r="AM386" i="79"/>
  <c r="AQ964" i="79"/>
  <c r="AL768" i="79"/>
  <c r="AN576" i="79"/>
  <c r="AR196" i="79"/>
  <c r="AU537" i="46"/>
  <c r="AO964" i="79"/>
  <c r="AP964" i="79"/>
  <c r="AL386" i="79"/>
  <c r="AR576" i="79"/>
  <c r="AL964" i="79"/>
  <c r="AP386" i="79"/>
  <c r="AN1159" i="79"/>
  <c r="AO1159" i="79"/>
  <c r="AY537" i="46"/>
  <c r="AO196" i="79"/>
  <c r="AQ386" i="79"/>
  <c r="AT537" i="46"/>
  <c r="AL576" i="79"/>
  <c r="AR386" i="79"/>
  <c r="AR768" i="79"/>
  <c r="AP576" i="79"/>
  <c r="AX537" i="46"/>
  <c r="AQ196" i="79"/>
  <c r="AM196" i="79"/>
  <c r="AM1159" i="79"/>
  <c r="AM576" i="79"/>
  <c r="AV537" i="46"/>
  <c r="AQ1159" i="79"/>
  <c r="AN196" i="79"/>
  <c r="AN964" i="79"/>
  <c r="AP1159" i="79"/>
  <c r="AL196" i="79"/>
  <c r="AL1159" i="79"/>
  <c r="AR964" i="79"/>
  <c r="AO386" i="79"/>
  <c r="AZ537" i="46"/>
  <c r="AQ768" i="79"/>
  <c r="AN386" i="79"/>
  <c r="AP196" i="79"/>
  <c r="AR1159" i="79"/>
  <c r="AN768" i="79"/>
  <c r="AW537" i="46"/>
  <c r="AQ576" i="79"/>
  <c r="AO576" i="79"/>
  <c r="AO768" i="79"/>
  <c r="AM964" i="79"/>
  <c r="AM537" i="46"/>
  <c r="AP537" i="46"/>
  <c r="AK1159" i="79"/>
  <c r="AJ386" i="79"/>
  <c r="AI576" i="79"/>
  <c r="AQ537" i="46"/>
  <c r="AH964" i="79"/>
  <c r="AG1159" i="79"/>
  <c r="AJ196" i="79"/>
  <c r="AK768" i="79"/>
  <c r="AO537" i="46"/>
  <c r="AS537" i="46"/>
  <c r="AI386" i="79"/>
  <c r="AH768" i="79"/>
  <c r="AI1159" i="79"/>
  <c r="AK386" i="79"/>
  <c r="AR537" i="46"/>
  <c r="AG576" i="79"/>
  <c r="AJ1159" i="79"/>
  <c r="AK964" i="79"/>
  <c r="AH386" i="79"/>
  <c r="AH1159" i="79"/>
  <c r="AG768" i="79"/>
  <c r="AJ576" i="79"/>
  <c r="AK576" i="79"/>
  <c r="AN537" i="46"/>
  <c r="AI964" i="79"/>
  <c r="AH576" i="79"/>
  <c r="AG196" i="79"/>
  <c r="AJ964" i="79"/>
  <c r="AI196" i="79"/>
  <c r="AK196" i="79"/>
  <c r="AJ768" i="79"/>
  <c r="AG386" i="79"/>
  <c r="AG964" i="79"/>
  <c r="AH196" i="79"/>
  <c r="AI768"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2" i="46"/>
  <c r="AS543" i="46"/>
  <c r="AS540" i="46"/>
  <c r="AS541" i="46"/>
  <c r="AY540" i="46"/>
  <c r="AY541" i="46"/>
  <c r="AY542" i="46"/>
  <c r="AY543"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0" i="46"/>
  <c r="AQ543" i="46"/>
  <c r="AQ541" i="46"/>
  <c r="AQ542"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6"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3" i="46"/>
  <c r="AN540" i="46"/>
  <c r="AN541" i="46"/>
  <c r="AN542" i="46"/>
  <c r="AR407" i="46"/>
  <c r="AR405" i="46"/>
  <c r="AR406" i="46"/>
  <c r="AT541" i="46"/>
  <c r="AT542" i="46"/>
  <c r="AT543" i="46"/>
  <c r="AT540" i="46"/>
  <c r="AR391" i="79"/>
  <c r="AR392" i="79"/>
  <c r="AR389" i="79"/>
  <c r="AR393" i="79"/>
  <c r="AR390" i="79"/>
  <c r="AR394" i="79"/>
  <c r="AP406" i="46"/>
  <c r="AP405" i="46"/>
  <c r="AP407" i="46"/>
  <c r="AZ269" i="46"/>
  <c r="AZ270" i="46"/>
  <c r="AW269" i="46"/>
  <c r="AW270" i="46"/>
  <c r="AV543" i="46"/>
  <c r="AV542" i="46"/>
  <c r="AV540" i="46"/>
  <c r="AV541" i="46"/>
  <c r="AX541" i="46"/>
  <c r="AX542" i="46"/>
  <c r="AX540" i="46"/>
  <c r="AX543"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2" i="46"/>
  <c r="AO541" i="46"/>
  <c r="AO543" i="46"/>
  <c r="AO540"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4" i="79"/>
  <c r="AS1651" i="79"/>
  <c r="AS1678" i="79"/>
  <c r="AS1598" i="79"/>
  <c r="AS1705" i="79"/>
  <c r="AS1369" i="79"/>
  <c r="AS1564" i="79"/>
  <c r="D86" i="43"/>
  <c r="R86" i="43" s="1"/>
  <c r="D106" i="43"/>
  <c r="D102" i="43"/>
  <c r="D103" i="43" s="1"/>
  <c r="D89" i="43"/>
  <c r="R89" i="43" s="1"/>
  <c r="D110" i="43"/>
  <c r="D118" i="43"/>
  <c r="D114" i="43"/>
  <c r="AK1167" i="79"/>
  <c r="AK1556" i="79"/>
  <c r="AK1362" i="79"/>
  <c r="AJ1167" i="79"/>
  <c r="AJ1556" i="79"/>
  <c r="AJ1362" i="79"/>
  <c r="AN1167" i="79"/>
  <c r="AN1556" i="79"/>
  <c r="AN1362" i="79"/>
  <c r="AH1167" i="79"/>
  <c r="AH1556" i="79"/>
  <c r="AH1362" i="79"/>
  <c r="AQ1362" i="79"/>
  <c r="AQ1556" i="79"/>
  <c r="AQ1167" i="79"/>
  <c r="AL1556" i="79"/>
  <c r="AL1362" i="79"/>
  <c r="AL1167" i="79"/>
  <c r="AM1167" i="79"/>
  <c r="AM1362" i="79"/>
  <c r="AM1556" i="79"/>
  <c r="AG1590" i="79"/>
  <c r="AG1556" i="79"/>
  <c r="AG1362" i="79"/>
  <c r="AG1167" i="79"/>
  <c r="AI1362" i="79"/>
  <c r="AI1556" i="79"/>
  <c r="AI1563" i="79" s="1"/>
  <c r="AI1167" i="79"/>
  <c r="AO1362" i="79"/>
  <c r="AO1556" i="79"/>
  <c r="AO1167" i="79"/>
  <c r="AR1362" i="79"/>
  <c r="AR1556" i="79"/>
  <c r="AR1167" i="79"/>
  <c r="AP1556" i="79"/>
  <c r="AP1167" i="79"/>
  <c r="AP1362" i="79"/>
  <c r="AE778" i="79"/>
  <c r="AE771" i="79"/>
  <c r="AE1173" i="79"/>
  <c r="AQ587" i="79"/>
  <c r="P74" i="43" s="1"/>
  <c r="AM545" i="46"/>
  <c r="D65" i="43" s="1"/>
  <c r="AR545" i="46"/>
  <c r="I65" i="43" s="1"/>
  <c r="AM541" i="46"/>
  <c r="AM540" i="46"/>
  <c r="AM542" i="46"/>
  <c r="AM543" i="46"/>
  <c r="AO545" i="46"/>
  <c r="F65" i="43" s="1"/>
  <c r="AO587" i="79"/>
  <c r="N74" i="43" s="1"/>
  <c r="AM396" i="79"/>
  <c r="L71" i="43" s="1"/>
  <c r="AN977" i="79"/>
  <c r="M80" i="43" s="1"/>
  <c r="AP977" i="79"/>
  <c r="O80" i="43" s="1"/>
  <c r="AO977" i="79"/>
  <c r="N80" i="43" s="1"/>
  <c r="AF977" i="79"/>
  <c r="E80" i="43" s="1"/>
  <c r="AQ977" i="79"/>
  <c r="P80" i="43" s="1"/>
  <c r="AK977" i="79"/>
  <c r="J80" i="43" s="1"/>
  <c r="AI977" i="79"/>
  <c r="H80" i="43" s="1"/>
  <c r="AG977" i="79"/>
  <c r="F80" i="43" s="1"/>
  <c r="AH977" i="79"/>
  <c r="G80" i="43" s="1"/>
  <c r="AM977" i="79"/>
  <c r="L80" i="43" s="1"/>
  <c r="AE587" i="79"/>
  <c r="AP1173" i="79"/>
  <c r="AR1173" i="79"/>
  <c r="AQ1173" i="79"/>
  <c r="AN1173" i="79"/>
  <c r="AI1173" i="79"/>
  <c r="AK1173" i="79"/>
  <c r="AH1173" i="79"/>
  <c r="AJ1173" i="79"/>
  <c r="AR780" i="79"/>
  <c r="AK780" i="79"/>
  <c r="AL780" i="79"/>
  <c r="AF780" i="79"/>
  <c r="AI780" i="79"/>
  <c r="AP780" i="79"/>
  <c r="AN780" i="79"/>
  <c r="AG780" i="79"/>
  <c r="AH780" i="79"/>
  <c r="AV132" i="46"/>
  <c r="M56" i="43" s="1"/>
  <c r="AE396" i="79"/>
  <c r="AN396" i="79"/>
  <c r="M71" i="43" s="1"/>
  <c r="AU272" i="46"/>
  <c r="L59" i="43" s="1"/>
  <c r="AW545" i="46"/>
  <c r="N65" i="43" s="1"/>
  <c r="AV545" i="46"/>
  <c r="M65" i="43" s="1"/>
  <c r="AN205" i="79"/>
  <c r="M68" i="43" s="1"/>
  <c r="AT132" i="46"/>
  <c r="K56" i="43" s="1"/>
  <c r="AX545" i="46"/>
  <c r="O65" i="43" s="1"/>
  <c r="AE773" i="79"/>
  <c r="AE772" i="79"/>
  <c r="AE774" i="79"/>
  <c r="AT272" i="46"/>
  <c r="K59" i="43" s="1"/>
  <c r="AY404" i="46"/>
  <c r="AV272" i="46"/>
  <c r="M59" i="43" s="1"/>
  <c r="AV404" i="46"/>
  <c r="AU132" i="46"/>
  <c r="L56" i="43" s="1"/>
  <c r="AG396" i="79"/>
  <c r="F71" i="43" s="1"/>
  <c r="AT545" i="46"/>
  <c r="K65" i="43" s="1"/>
  <c r="AU545" i="46"/>
  <c r="L65" i="43" s="1"/>
  <c r="AE780"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6"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3" i="79"/>
  <c r="AG1650" i="79" s="1"/>
  <c r="F109" i="43" s="1"/>
  <c r="F111" i="43" s="1"/>
  <c r="R102" i="43"/>
  <c r="AG1623" i="79"/>
  <c r="F105" i="43" s="1"/>
  <c r="F107" i="43" s="1"/>
  <c r="AG1697" i="79"/>
  <c r="AP1368" i="79"/>
  <c r="O85" i="43" s="1"/>
  <c r="AO1563" i="79"/>
  <c r="N88" i="43" s="1"/>
  <c r="H88" i="43"/>
  <c r="AS1362" i="79"/>
  <c r="AS1368" i="79" s="1"/>
  <c r="AS1370" i="79" s="1"/>
  <c r="AG1368" i="79"/>
  <c r="F85" i="43" s="1"/>
  <c r="AG1670" i="79"/>
  <c r="AM1563" i="79"/>
  <c r="L88" i="43" s="1"/>
  <c r="AL1368" i="79"/>
  <c r="K85" i="43" s="1"/>
  <c r="AH1368" i="79"/>
  <c r="G85" i="43" s="1"/>
  <c r="AN1368" i="79"/>
  <c r="M85" i="43" s="1"/>
  <c r="AP1563" i="79"/>
  <c r="O88" i="43" s="1"/>
  <c r="AR1368" i="79"/>
  <c r="Q85" i="43" s="1"/>
  <c r="AO1368" i="79"/>
  <c r="N85" i="43" s="1"/>
  <c r="AI1368" i="79"/>
  <c r="H85" i="43" s="1"/>
  <c r="AS1556" i="79"/>
  <c r="AS1563" i="79" s="1"/>
  <c r="AS1565" i="79" s="1"/>
  <c r="AG1563" i="79"/>
  <c r="F88" i="43" s="1"/>
  <c r="AG1597" i="79"/>
  <c r="F101" i="43" s="1"/>
  <c r="F103" i="43" s="1"/>
  <c r="AM1368" i="79"/>
  <c r="L85" i="43" s="1"/>
  <c r="AL1563" i="79"/>
  <c r="K88" i="43" s="1"/>
  <c r="AQ1563" i="79"/>
  <c r="P88" i="43" s="1"/>
  <c r="AH1563" i="79"/>
  <c r="G88" i="43" s="1"/>
  <c r="AJ1368" i="79"/>
  <c r="I85" i="43" s="1"/>
  <c r="AK1368" i="79"/>
  <c r="J85" i="43" s="1"/>
  <c r="AR1563" i="79"/>
  <c r="Q88" i="43" s="1"/>
  <c r="AQ1368" i="79"/>
  <c r="P85" i="43" s="1"/>
  <c r="AN1563" i="79"/>
  <c r="M88" i="43" s="1"/>
  <c r="AJ1563" i="79"/>
  <c r="I88" i="43" s="1"/>
  <c r="AK1563" i="79"/>
  <c r="J88" i="43" s="1"/>
  <c r="AS1167" i="79"/>
  <c r="AE968" i="79"/>
  <c r="AE967" i="79"/>
  <c r="AE970" i="79"/>
  <c r="K77" i="43"/>
  <c r="H83" i="43"/>
  <c r="G77" i="43"/>
  <c r="F77" i="43"/>
  <c r="M83" i="43"/>
  <c r="M77" i="43"/>
  <c r="J77" i="43"/>
  <c r="P83" i="43"/>
  <c r="O77" i="43"/>
  <c r="Q77" i="43"/>
  <c r="H77" i="43"/>
  <c r="I83" i="43"/>
  <c r="Q83" i="43"/>
  <c r="G83" i="43"/>
  <c r="E77" i="43"/>
  <c r="J83" i="43"/>
  <c r="O83" i="43"/>
  <c r="AE779" i="79"/>
  <c r="D76" i="43" s="1"/>
  <c r="T18" i="47"/>
  <c r="P20" i="47"/>
  <c r="Q15" i="47"/>
  <c r="S23" i="47"/>
  <c r="U17" i="47"/>
  <c r="R26" i="47"/>
  <c r="AJ587" i="79"/>
  <c r="I74" i="43" s="1"/>
  <c r="AP587" i="79"/>
  <c r="O74" i="43" s="1"/>
  <c r="BA545" i="46"/>
  <c r="F140" i="43" s="1"/>
  <c r="AE581" i="79"/>
  <c r="AM544" i="46"/>
  <c r="V21" i="47"/>
  <c r="BA269" i="46"/>
  <c r="AF1173"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7" i="79"/>
  <c r="Q19" i="47"/>
  <c r="Q24" i="47"/>
  <c r="AJ205" i="79"/>
  <c r="I68" i="43" s="1"/>
  <c r="AW544" i="46"/>
  <c r="N64" i="43" s="1"/>
  <c r="AV544" i="46"/>
  <c r="M64" i="43" s="1"/>
  <c r="Q26" i="47"/>
  <c r="AQ205" i="79"/>
  <c r="P68" i="43" s="1"/>
  <c r="AE969" i="79"/>
  <c r="AP396" i="79"/>
  <c r="O71" i="43" s="1"/>
  <c r="AE580" i="79"/>
  <c r="AK587" i="79"/>
  <c r="J74" i="43" s="1"/>
  <c r="Q17" i="47"/>
  <c r="AF396" i="79"/>
  <c r="E71" i="43" s="1"/>
  <c r="AI396" i="79"/>
  <c r="H71" i="43" s="1"/>
  <c r="AF205" i="79"/>
  <c r="E68" i="43" s="1"/>
  <c r="Q21" i="47"/>
  <c r="AI587" i="79"/>
  <c r="H74" i="43" s="1"/>
  <c r="AE579" i="79"/>
  <c r="AL396" i="79"/>
  <c r="K71" i="43" s="1"/>
  <c r="AU544" i="46"/>
  <c r="L64" i="43" s="1"/>
  <c r="AT271" i="46"/>
  <c r="K58" i="43" s="1"/>
  <c r="D74" i="43"/>
  <c r="AF587" i="79"/>
  <c r="E74" i="43" s="1"/>
  <c r="AF1172" i="79"/>
  <c r="AS1165" i="79"/>
  <c r="AY409" i="46"/>
  <c r="P62" i="43" s="1"/>
  <c r="AR205" i="79"/>
  <c r="Q68" i="43" s="1"/>
  <c r="AL205" i="79"/>
  <c r="K68" i="43" s="1"/>
  <c r="AL977" i="79"/>
  <c r="K80" i="43" s="1"/>
  <c r="AR977" i="79"/>
  <c r="Q80" i="43" s="1"/>
  <c r="AE582" i="79"/>
  <c r="AO396" i="79"/>
  <c r="N71" i="43" s="1"/>
  <c r="AE392" i="79"/>
  <c r="AM1173" i="79"/>
  <c r="AQ780" i="79"/>
  <c r="AM780" i="79"/>
  <c r="AJ977" i="79"/>
  <c r="I80" i="43" s="1"/>
  <c r="AE390" i="79"/>
  <c r="AE389" i="79"/>
  <c r="AG1173" i="79"/>
  <c r="AJ780" i="79"/>
  <c r="AO1173" i="79"/>
  <c r="AL1173" i="79"/>
  <c r="AO780"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0" i="47"/>
  <c r="S31" i="47"/>
  <c r="S36" i="47"/>
  <c r="S35"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S38" i="47" l="1"/>
  <c r="S39" i="47"/>
  <c r="S37" i="47"/>
  <c r="S41" i="47"/>
  <c r="S33" i="47"/>
  <c r="S34" i="47"/>
  <c r="M37" i="47"/>
  <c r="L36" i="47"/>
  <c r="M39" i="47"/>
  <c r="M35" i="47"/>
  <c r="M33" i="47"/>
  <c r="M34" i="47"/>
  <c r="M32" i="47"/>
  <c r="M38" i="47"/>
  <c r="M41" i="47"/>
  <c r="M31" i="47"/>
  <c r="M30" i="47"/>
  <c r="M4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80" i="79"/>
  <c r="R88" i="43"/>
  <c r="R85" i="43"/>
  <c r="AS1173" i="79"/>
  <c r="L140" i="43" s="1"/>
  <c r="AG1677" i="79"/>
  <c r="F113" i="43" s="1"/>
  <c r="F115" i="43" s="1"/>
  <c r="AS778" i="79"/>
  <c r="AG1704" i="79"/>
  <c r="F117" i="43" s="1"/>
  <c r="F119" i="43" s="1"/>
  <c r="AH1643" i="79"/>
  <c r="AH1590" i="79"/>
  <c r="AH1616" i="79"/>
  <c r="AS587" i="79"/>
  <c r="AS975" i="79"/>
  <c r="AS977" i="79"/>
  <c r="K140" i="43" s="1"/>
  <c r="AE395" i="79"/>
  <c r="D70" i="43" s="1"/>
  <c r="K83" i="43"/>
  <c r="N83" i="43"/>
  <c r="I77" i="43"/>
  <c r="F83" i="43"/>
  <c r="P77" i="43"/>
  <c r="E83" i="43"/>
  <c r="N77" i="43"/>
  <c r="L83" i="43"/>
  <c r="L77" i="43"/>
  <c r="AS1164" i="79"/>
  <c r="AS1163" i="79"/>
  <c r="AS1162" i="79"/>
  <c r="AS390" i="79"/>
  <c r="S56" i="47"/>
  <c r="P39" i="47"/>
  <c r="R55" i="43"/>
  <c r="M45" i="47"/>
  <c r="V39" i="47"/>
  <c r="R30" i="47"/>
  <c r="N51" i="47"/>
  <c r="AF779" i="79"/>
  <c r="E76" i="43" s="1"/>
  <c r="AE586" i="79"/>
  <c r="D73" i="43" s="1"/>
  <c r="AS389" i="79"/>
  <c r="AS391" i="79"/>
  <c r="AS205" i="79"/>
  <c r="G140" i="43" s="1"/>
  <c r="AJ586" i="79"/>
  <c r="I73" i="43" s="1"/>
  <c r="AP586" i="79"/>
  <c r="O73" i="43" s="1"/>
  <c r="BA544" i="46"/>
  <c r="BA546" i="46" s="1"/>
  <c r="U31" i="47"/>
  <c r="R56" i="43"/>
  <c r="BA271" i="46"/>
  <c r="BA273" i="46" s="1"/>
  <c r="BA405" i="46"/>
  <c r="AS581" i="79"/>
  <c r="BA407" i="46"/>
  <c r="AS200" i="79"/>
  <c r="AS199" i="79"/>
  <c r="AS773" i="79"/>
  <c r="AS777" i="79"/>
  <c r="AS772" i="79"/>
  <c r="AS771" i="79"/>
  <c r="AS968" i="79"/>
  <c r="AS201" i="79"/>
  <c r="BA406" i="46"/>
  <c r="BA133" i="46"/>
  <c r="AS970" i="79"/>
  <c r="AS776" i="79"/>
  <c r="AS774" i="79"/>
  <c r="AS775" i="79"/>
  <c r="AS202" i="79"/>
  <c r="AS203" i="79"/>
  <c r="AS580" i="79"/>
  <c r="D80" i="43"/>
  <c r="R80" i="43" s="1"/>
  <c r="AS971" i="79"/>
  <c r="AS394" i="79"/>
  <c r="AS582" i="79"/>
  <c r="R74" i="43"/>
  <c r="BA409" i="46"/>
  <c r="E140" i="43" s="1"/>
  <c r="AS579" i="79"/>
  <c r="AS973" i="79"/>
  <c r="AS396" i="79"/>
  <c r="H140" i="43" s="1"/>
  <c r="AS583" i="79"/>
  <c r="AY408" i="46"/>
  <c r="P61" i="43" s="1"/>
  <c r="AS393" i="79"/>
  <c r="AS392" i="79"/>
  <c r="AS584" i="79"/>
  <c r="AS967" i="79"/>
  <c r="AS969" i="79"/>
  <c r="AS972" i="79"/>
  <c r="AS974"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6"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6" i="79"/>
  <c r="I129" i="43"/>
  <c r="P53" i="47"/>
  <c r="P36" i="47"/>
  <c r="P31" i="47"/>
  <c r="H131" i="43"/>
  <c r="AM976" i="79"/>
  <c r="AO395" i="79"/>
  <c r="N70" i="43" s="1"/>
  <c r="I134" i="43"/>
  <c r="L130" i="43"/>
  <c r="R62" i="43"/>
  <c r="P46" i="47"/>
  <c r="P52" i="47"/>
  <c r="P41" i="47"/>
  <c r="J132" i="43"/>
  <c r="L131" i="43"/>
  <c r="K129" i="43"/>
  <c r="P45" i="47"/>
  <c r="P49" i="47"/>
  <c r="L138" i="43"/>
  <c r="M138" i="43" s="1"/>
  <c r="I130" i="43"/>
  <c r="AK395" i="79"/>
  <c r="J70" i="43" s="1"/>
  <c r="AF586" i="79"/>
  <c r="E73" i="43" s="1"/>
  <c r="AN976" i="79"/>
  <c r="K135" i="43"/>
  <c r="AJ779" i="79"/>
  <c r="I76" i="43" s="1"/>
  <c r="J129" i="43"/>
  <c r="AK976" i="79"/>
  <c r="AQ779" i="79"/>
  <c r="P76" i="43" s="1"/>
  <c r="L129" i="43"/>
  <c r="G133" i="43"/>
  <c r="AI976" i="79"/>
  <c r="J130" i="43"/>
  <c r="L133" i="43"/>
  <c r="AR779" i="79"/>
  <c r="Q76" i="43" s="1"/>
  <c r="AL779" i="79"/>
  <c r="K76" i="43" s="1"/>
  <c r="AJ976" i="79"/>
  <c r="J131" i="43"/>
  <c r="I132" i="43"/>
  <c r="AI779" i="79"/>
  <c r="H76" i="43" s="1"/>
  <c r="K136" i="43"/>
  <c r="AO779" i="79"/>
  <c r="N76" i="43" s="1"/>
  <c r="AG779" i="79"/>
  <c r="F76" i="43" s="1"/>
  <c r="I133" i="43"/>
  <c r="K132" i="43"/>
  <c r="L135" i="43"/>
  <c r="AP976" i="79"/>
  <c r="K134" i="43"/>
  <c r="AK779" i="79"/>
  <c r="J76" i="43" s="1"/>
  <c r="AF976" i="79"/>
  <c r="AR976" i="79"/>
  <c r="L137" i="43"/>
  <c r="AG976" i="79"/>
  <c r="AO976" i="79"/>
  <c r="AH976" i="79"/>
  <c r="AP779" i="79"/>
  <c r="O76" i="43" s="1"/>
  <c r="AN779" i="79"/>
  <c r="M76" i="43" s="1"/>
  <c r="AQ976" i="79"/>
  <c r="AM779" i="79"/>
  <c r="L76" i="43" s="1"/>
  <c r="AH779"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6" i="79"/>
  <c r="AI1623" i="79" s="1"/>
  <c r="H105" i="43" s="1"/>
  <c r="H107" i="43" s="1"/>
  <c r="AJ1670" i="79"/>
  <c r="AJ1677" i="79" s="1"/>
  <c r="I113" i="43" s="1"/>
  <c r="I115" i="43" s="1"/>
  <c r="AP1697" i="79"/>
  <c r="AP1704" i="79" s="1"/>
  <c r="O117" i="43" s="1"/>
  <c r="O119" i="43" s="1"/>
  <c r="AK1697" i="79"/>
  <c r="AK1704" i="79" s="1"/>
  <c r="J117" i="43" s="1"/>
  <c r="J119" i="43" s="1"/>
  <c r="AK1670" i="79"/>
  <c r="AK1677" i="79" s="1"/>
  <c r="J113" i="43" s="1"/>
  <c r="J115" i="43" s="1"/>
  <c r="AQ1643" i="79"/>
  <c r="AQ1650" i="79" s="1"/>
  <c r="P109" i="43" s="1"/>
  <c r="P111" i="43" s="1"/>
  <c r="AO1670" i="79"/>
  <c r="AO1677" i="79" s="1"/>
  <c r="N113" i="43" s="1"/>
  <c r="N115" i="43" s="1"/>
  <c r="AN1590" i="79"/>
  <c r="AN1597" i="79" s="1"/>
  <c r="M101" i="43" s="1"/>
  <c r="M103" i="43" s="1"/>
  <c r="AI1590" i="79"/>
  <c r="AI1597" i="79" s="1"/>
  <c r="H101" i="43" s="1"/>
  <c r="H103" i="43" s="1"/>
  <c r="AR1697" i="79"/>
  <c r="AR1704" i="79" s="1"/>
  <c r="Q117" i="43" s="1"/>
  <c r="Q119" i="43" s="1"/>
  <c r="AJ1697" i="79"/>
  <c r="AJ1704" i="79" s="1"/>
  <c r="I117" i="43" s="1"/>
  <c r="I119" i="43" s="1"/>
  <c r="AP1643" i="79"/>
  <c r="AP1650" i="79" s="1"/>
  <c r="O109" i="43" s="1"/>
  <c r="O111" i="43" s="1"/>
  <c r="AP1590" i="79"/>
  <c r="AP1597" i="79" s="1"/>
  <c r="O101" i="43" s="1"/>
  <c r="O103" i="43" s="1"/>
  <c r="AM1643" i="79"/>
  <c r="AM1650" i="79" s="1"/>
  <c r="L109" i="43" s="1"/>
  <c r="L111" i="43" s="1"/>
  <c r="AL1616" i="79"/>
  <c r="AL1623" i="79" s="1"/>
  <c r="K105" i="43" s="1"/>
  <c r="K107" i="43" s="1"/>
  <c r="AK1643" i="79"/>
  <c r="AK1650" i="79" s="1"/>
  <c r="J109" i="43" s="1"/>
  <c r="J111" i="43" s="1"/>
  <c r="AQ1670" i="79"/>
  <c r="AQ1677" i="79" s="1"/>
  <c r="P113" i="43" s="1"/>
  <c r="P115" i="43" s="1"/>
  <c r="AQ1697" i="79"/>
  <c r="AQ1704" i="79" s="1"/>
  <c r="P117" i="43" s="1"/>
  <c r="P119" i="43" s="1"/>
  <c r="AO1697" i="79"/>
  <c r="AO1704" i="79" s="1"/>
  <c r="N117" i="43" s="1"/>
  <c r="N119" i="43" s="1"/>
  <c r="AN1670" i="79"/>
  <c r="AN1677" i="79" s="1"/>
  <c r="M113" i="43" s="1"/>
  <c r="M115" i="43" s="1"/>
  <c r="AR1616" i="79"/>
  <c r="AR1623" i="79" s="1"/>
  <c r="Q105" i="43" s="1"/>
  <c r="Q107" i="43" s="1"/>
  <c r="AM1670" i="79"/>
  <c r="AM1677" i="79" s="1"/>
  <c r="L113" i="43" s="1"/>
  <c r="L115" i="43" s="1"/>
  <c r="AI1697" i="79"/>
  <c r="AI1704" i="79" s="1"/>
  <c r="H117" i="43" s="1"/>
  <c r="H119" i="43" s="1"/>
  <c r="AH1697" i="79"/>
  <c r="AH1704" i="79" s="1"/>
  <c r="AR1590" i="79"/>
  <c r="AR1597" i="79" s="1"/>
  <c r="Q101" i="43" s="1"/>
  <c r="Q103" i="43" s="1"/>
  <c r="AJ1616" i="79"/>
  <c r="AJ1623" i="79" s="1"/>
  <c r="I105" i="43" s="1"/>
  <c r="I107" i="43" s="1"/>
  <c r="AP1616" i="79"/>
  <c r="AP1623" i="79" s="1"/>
  <c r="O105" i="43" s="1"/>
  <c r="O107" i="43" s="1"/>
  <c r="AM1616" i="79"/>
  <c r="AM1623" i="79" s="1"/>
  <c r="L105" i="43" s="1"/>
  <c r="L107" i="43" s="1"/>
  <c r="AM1697" i="79"/>
  <c r="AM1704" i="79" s="1"/>
  <c r="L117" i="43" s="1"/>
  <c r="L119" i="43" s="1"/>
  <c r="AL1697" i="79"/>
  <c r="AL1704" i="79" s="1"/>
  <c r="K117" i="43" s="1"/>
  <c r="K119" i="43" s="1"/>
  <c r="AK1590" i="79"/>
  <c r="AK1597" i="79" s="1"/>
  <c r="J101" i="43" s="1"/>
  <c r="J103" i="43" s="1"/>
  <c r="AQ1590" i="79"/>
  <c r="AQ1597" i="79" s="1"/>
  <c r="P101" i="43" s="1"/>
  <c r="P103" i="43" s="1"/>
  <c r="AO1643" i="79"/>
  <c r="AO1650" i="79" s="1"/>
  <c r="N109" i="43" s="1"/>
  <c r="N111" i="43" s="1"/>
  <c r="AO1616" i="79"/>
  <c r="AO1623" i="79" s="1"/>
  <c r="N105" i="43" s="1"/>
  <c r="N107" i="43" s="1"/>
  <c r="AN1697" i="79"/>
  <c r="AN1704" i="79" s="1"/>
  <c r="M117" i="43" s="1"/>
  <c r="M119" i="43" s="1"/>
  <c r="AJ1643" i="79"/>
  <c r="AL1643" i="79"/>
  <c r="AL1650" i="79" s="1"/>
  <c r="K109" i="43" s="1"/>
  <c r="K111" i="43" s="1"/>
  <c r="AI1670" i="79"/>
  <c r="AI1677" i="79" s="1"/>
  <c r="H113" i="43" s="1"/>
  <c r="H115" i="43" s="1"/>
  <c r="AI1643" i="79"/>
  <c r="AI1650" i="79" s="1"/>
  <c r="H109" i="43" s="1"/>
  <c r="H111" i="43" s="1"/>
  <c r="AH1670" i="79"/>
  <c r="AH1677" i="79" s="1"/>
  <c r="AR1670" i="79"/>
  <c r="AR1677" i="79" s="1"/>
  <c r="Q113" i="43" s="1"/>
  <c r="Q115" i="43" s="1"/>
  <c r="AR1643" i="79"/>
  <c r="AR1650" i="79" s="1"/>
  <c r="Q109" i="43" s="1"/>
  <c r="Q111" i="43" s="1"/>
  <c r="AJ1590" i="79"/>
  <c r="AJ1597" i="79" s="1"/>
  <c r="I101" i="43" s="1"/>
  <c r="I103" i="43" s="1"/>
  <c r="AP1670" i="79"/>
  <c r="AP1677" i="79" s="1"/>
  <c r="O113" i="43" s="1"/>
  <c r="O115" i="43" s="1"/>
  <c r="AM1590" i="79"/>
  <c r="AM1597" i="79" s="1"/>
  <c r="L101" i="43" s="1"/>
  <c r="L103" i="43" s="1"/>
  <c r="AL1670" i="79"/>
  <c r="AL1677" i="79" s="1"/>
  <c r="K113" i="43" s="1"/>
  <c r="K115" i="43" s="1"/>
  <c r="AL1590" i="79"/>
  <c r="AL1597" i="79" s="1"/>
  <c r="K101" i="43" s="1"/>
  <c r="K103" i="43" s="1"/>
  <c r="AK1616" i="79"/>
  <c r="AK1623" i="79" s="1"/>
  <c r="J105" i="43" s="1"/>
  <c r="J107" i="43" s="1"/>
  <c r="AQ1616" i="79"/>
  <c r="AQ1623" i="79" s="1"/>
  <c r="P105" i="43" s="1"/>
  <c r="P107" i="43" s="1"/>
  <c r="AO1590" i="79"/>
  <c r="AO1597" i="79" s="1"/>
  <c r="N101" i="43" s="1"/>
  <c r="N103" i="43" s="1"/>
  <c r="AN1616" i="79"/>
  <c r="AN1623" i="79" s="1"/>
  <c r="M105" i="43" s="1"/>
  <c r="M107" i="43" s="1"/>
  <c r="AN1643" i="79"/>
  <c r="AN1650" i="79" s="1"/>
  <c r="M109" i="43" s="1"/>
  <c r="M111" i="43" s="1"/>
  <c r="AH1623" i="79"/>
  <c r="AH1650" i="79"/>
  <c r="AS976" i="79"/>
  <c r="AS978" i="79" s="1"/>
  <c r="AS586" i="79"/>
  <c r="AS588" i="79" s="1"/>
  <c r="AS1172" i="79"/>
  <c r="AS1174" i="79" s="1"/>
  <c r="AS779" i="79"/>
  <c r="AS781" i="79" s="1"/>
  <c r="AH1597" i="79"/>
  <c r="G101" i="43" s="1"/>
  <c r="G103" i="43" s="1"/>
  <c r="AO1172"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7" i="79"/>
  <c r="AS1670" i="79"/>
  <c r="AS1643" i="79"/>
  <c r="G113" i="43"/>
  <c r="AS1677" i="79"/>
  <c r="AS1679" i="79" s="1"/>
  <c r="G117" i="43"/>
  <c r="AS1704" i="79"/>
  <c r="AS1706" i="79" s="1"/>
  <c r="AS1590" i="79"/>
  <c r="AS1597" i="79" s="1"/>
  <c r="AS1599" i="79" s="1"/>
  <c r="AS1616" i="79"/>
  <c r="AJ1650" i="79"/>
  <c r="I109" i="43" s="1"/>
  <c r="I111" i="43" s="1"/>
  <c r="I121" i="43" s="1"/>
  <c r="H20" i="43"/>
  <c r="E40" i="43"/>
  <c r="R101" i="43"/>
  <c r="R103" i="43" s="1"/>
  <c r="AS1623" i="79"/>
  <c r="AS1625" i="79" s="1"/>
  <c r="G105" i="43"/>
  <c r="G109" i="43"/>
  <c r="G111" i="43" s="1"/>
  <c r="L143" i="47"/>
  <c r="L140" i="47"/>
  <c r="L141" i="47"/>
  <c r="L135" i="47"/>
  <c r="T144" i="47"/>
  <c r="L144" i="47"/>
  <c r="T140" i="47"/>
  <c r="T142" i="47"/>
  <c r="S136" i="47"/>
  <c r="S141" i="47"/>
  <c r="N137" i="47"/>
  <c r="N142" i="47"/>
  <c r="AG1172" i="79"/>
  <c r="F82" i="43" s="1"/>
  <c r="E32" i="43" s="1"/>
  <c r="AP1172" i="79"/>
  <c r="O82" i="43" s="1"/>
  <c r="E41" i="43" s="1"/>
  <c r="K142" i="47"/>
  <c r="K139" i="47"/>
  <c r="K144" i="47"/>
  <c r="K138" i="47"/>
  <c r="AE1172" i="79"/>
  <c r="D82" i="43" s="1"/>
  <c r="E30" i="43" s="1"/>
  <c r="E82" i="43"/>
  <c r="E31" i="43" s="1"/>
  <c r="AJ1172" i="79"/>
  <c r="I82" i="43" s="1"/>
  <c r="E35" i="43" s="1"/>
  <c r="S157" i="47"/>
  <c r="S152" i="47"/>
  <c r="AQ1172" i="79"/>
  <c r="P82" i="43" s="1"/>
  <c r="E42" i="43" s="1"/>
  <c r="AL1172" i="79"/>
  <c r="K82" i="43" s="1"/>
  <c r="E37" i="43" s="1"/>
  <c r="AK1172"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36" i="43"/>
  <c r="M136" i="43" s="1"/>
  <c r="N146" i="47"/>
  <c r="N145" i="47"/>
  <c r="S140" i="47"/>
  <c r="S138" i="47"/>
  <c r="S139" i="47"/>
  <c r="S156" i="47"/>
  <c r="S153" i="47"/>
  <c r="S166" i="47"/>
  <c r="S150" i="47"/>
  <c r="S144" i="47"/>
  <c r="N144" i="47"/>
  <c r="S145" i="47"/>
  <c r="S174" i="47"/>
  <c r="T138" i="47"/>
  <c r="T137" i="47"/>
  <c r="L138" i="47"/>
  <c r="S154" i="47"/>
  <c r="S161" i="47"/>
  <c r="S173" i="47"/>
  <c r="S188" i="47"/>
  <c r="S191" i="47"/>
  <c r="S182" i="47"/>
  <c r="AH1172" i="79"/>
  <c r="G82" i="43" s="1"/>
  <c r="E33" i="43" s="1"/>
  <c r="T136" i="47"/>
  <c r="T143" i="47"/>
  <c r="T135" i="47"/>
  <c r="L139" i="47"/>
  <c r="L142" i="47"/>
  <c r="L136" i="47"/>
  <c r="S169" i="47"/>
  <c r="AM1172" i="79"/>
  <c r="L82" i="43" s="1"/>
  <c r="E38" i="43" s="1"/>
  <c r="T145" i="47"/>
  <c r="S158" i="47"/>
  <c r="L146" i="47"/>
  <c r="S151" i="47"/>
  <c r="S187" i="47"/>
  <c r="S190" i="47"/>
  <c r="T141" i="47"/>
  <c r="T139" i="47"/>
  <c r="S159" i="47"/>
  <c r="L145" i="47"/>
  <c r="O139" i="47"/>
  <c r="S155" i="47"/>
  <c r="S181" i="47"/>
  <c r="S189" i="47"/>
  <c r="S160" i="47"/>
  <c r="AR1172" i="79"/>
  <c r="Q82" i="43" s="1"/>
  <c r="E43" i="43" s="1"/>
  <c r="AN1172"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2"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K180" i="47" l="1"/>
  <c r="N150" i="47"/>
  <c r="O158" i="47"/>
  <c r="L186" i="47"/>
  <c r="P186" i="47"/>
  <c r="N182" i="47"/>
  <c r="O184" i="47"/>
  <c r="M155" i="47"/>
  <c r="I171" i="47"/>
  <c r="P159" i="47"/>
  <c r="J166" i="47"/>
  <c r="M180" i="47"/>
  <c r="L181" i="47"/>
  <c r="P167" i="47"/>
  <c r="N166" i="47"/>
  <c r="O186" i="47"/>
  <c r="M157" i="47"/>
  <c r="I173" i="47"/>
  <c r="P161" i="47"/>
  <c r="J168" i="47"/>
  <c r="M189" i="47"/>
  <c r="L152" i="47"/>
  <c r="P185" i="47"/>
  <c r="N156" i="47"/>
  <c r="O170" i="47"/>
  <c r="L190" i="47"/>
  <c r="I157" i="47"/>
  <c r="N191" i="47"/>
  <c r="J158" i="47"/>
  <c r="M170" i="47"/>
  <c r="I174" i="47"/>
  <c r="K186" i="47"/>
  <c r="N161" i="47"/>
  <c r="O190" i="47"/>
  <c r="K153" i="47"/>
  <c r="I151" i="47"/>
  <c r="P190" i="47"/>
  <c r="N158" i="47"/>
  <c r="O155" i="47"/>
  <c r="L173" i="47"/>
  <c r="P181" i="47"/>
  <c r="N151" i="47"/>
  <c r="O166" i="47"/>
  <c r="K190" i="47"/>
  <c r="I153" i="47"/>
  <c r="K175" i="47"/>
  <c r="J174" i="47"/>
  <c r="M191" i="47"/>
  <c r="L158" i="47"/>
  <c r="P183" i="47"/>
  <c r="N159" i="47"/>
  <c r="O168" i="47"/>
  <c r="L169" i="47"/>
  <c r="I155" i="47"/>
  <c r="K185" i="47"/>
  <c r="J176" i="47"/>
  <c r="M171" i="47"/>
  <c r="L160" i="47"/>
  <c r="P173" i="47"/>
  <c r="J180" i="47"/>
  <c r="O165" i="47"/>
  <c r="L183" i="47"/>
  <c r="K171" i="47"/>
  <c r="N170" i="47"/>
  <c r="O181" i="47"/>
  <c r="M152" i="47"/>
  <c r="I168" i="47"/>
  <c r="P174" i="47"/>
  <c r="N154" i="47"/>
  <c r="O172" i="47"/>
  <c r="L172" i="47"/>
  <c r="I159" i="47"/>
  <c r="P165" i="47"/>
  <c r="J190" i="47"/>
  <c r="M183" i="47"/>
  <c r="L156" i="47"/>
  <c r="P191" i="47"/>
  <c r="K155" i="47"/>
  <c r="O174" i="47"/>
  <c r="L165" i="47"/>
  <c r="I161" i="47"/>
  <c r="N183" i="47"/>
  <c r="J154" i="47"/>
  <c r="M188" i="47"/>
  <c r="I185" i="47"/>
  <c r="P169" i="47"/>
  <c r="K166" i="47"/>
  <c r="O176" i="47"/>
  <c r="L180" i="47"/>
  <c r="K160" i="47"/>
  <c r="N187" i="47"/>
  <c r="J156" i="47"/>
  <c r="M166" i="47"/>
  <c r="I190" i="47"/>
  <c r="P154" i="47"/>
  <c r="J187" i="47"/>
  <c r="O157" i="47"/>
  <c r="L166" i="47"/>
  <c r="P172" i="47"/>
  <c r="N157" i="47"/>
  <c r="O189" i="47"/>
  <c r="K161" i="47"/>
  <c r="I181" i="47"/>
  <c r="P188" i="47"/>
  <c r="J181" i="47"/>
  <c r="O152" i="47"/>
  <c r="L185" i="47"/>
  <c r="K165" i="47"/>
  <c r="P157" i="47"/>
  <c r="J172" i="47"/>
  <c r="M182" i="47"/>
  <c r="I183" i="47"/>
  <c r="P150" i="47"/>
  <c r="J183" i="47"/>
  <c r="O151" i="47"/>
  <c r="L187" i="47"/>
  <c r="K151" i="47"/>
  <c r="N173" i="47"/>
  <c r="K154" i="47"/>
  <c r="M150" i="47"/>
  <c r="I188" i="47"/>
  <c r="P152" i="47"/>
  <c r="J185" i="47"/>
  <c r="O161" i="47"/>
  <c r="L189" i="47"/>
  <c r="K188" i="47"/>
  <c r="N176" i="47"/>
  <c r="K191" i="47"/>
  <c r="M161" i="47"/>
  <c r="I191" i="47"/>
  <c r="K158" i="47"/>
  <c r="J169" i="47"/>
  <c r="M167" i="47"/>
  <c r="L153" i="47"/>
  <c r="P187" i="47"/>
  <c r="N160" i="47"/>
  <c r="O171" i="47"/>
  <c r="L168" i="47"/>
  <c r="I158" i="47"/>
  <c r="P180" i="47"/>
  <c r="J189" i="47"/>
  <c r="O159" i="47"/>
  <c r="L170" i="47"/>
  <c r="K169" i="47"/>
  <c r="K187" i="47"/>
  <c r="J152" i="47"/>
  <c r="M176" i="47"/>
  <c r="I170" i="47"/>
  <c r="P158" i="47"/>
  <c r="J191" i="47"/>
  <c r="O160" i="47"/>
  <c r="L176" i="47"/>
  <c r="P189" i="47"/>
  <c r="N189" i="47"/>
  <c r="O185" i="47"/>
  <c r="M156" i="47"/>
  <c r="I172" i="47"/>
  <c r="P160" i="47"/>
  <c r="J167" i="47"/>
  <c r="M185" i="47"/>
  <c r="L151" i="47"/>
  <c r="P168" i="47"/>
  <c r="N181" i="47"/>
  <c r="O187" i="47"/>
  <c r="M158" i="47"/>
  <c r="I175" i="47"/>
  <c r="N184" i="47"/>
  <c r="J160" i="47"/>
  <c r="M174" i="47"/>
  <c r="L161" i="47"/>
  <c r="P175" i="47"/>
  <c r="J165" i="47"/>
  <c r="O150" i="47"/>
  <c r="L184" i="47"/>
  <c r="K189" i="47"/>
  <c r="P156" i="47"/>
  <c r="J171" i="47"/>
  <c r="M165" i="47"/>
  <c r="L155" i="47"/>
  <c r="P176" i="47"/>
  <c r="N172" i="47"/>
  <c r="J150" i="47"/>
  <c r="M154" i="47"/>
  <c r="I152" i="47"/>
  <c r="K156" i="47"/>
  <c r="J173" i="47"/>
  <c r="M187" i="47"/>
  <c r="L157" i="47"/>
  <c r="P182" i="47"/>
  <c r="N155" i="47"/>
  <c r="O167" i="47"/>
  <c r="K182" i="47"/>
  <c r="I154" i="47"/>
  <c r="K167" i="47"/>
  <c r="J175" i="47"/>
  <c r="M169" i="47"/>
  <c r="L159" i="47"/>
  <c r="P184" i="47"/>
  <c r="N153" i="47"/>
  <c r="O169" i="47"/>
  <c r="L174" i="47"/>
  <c r="I156" i="47"/>
  <c r="N188" i="47"/>
  <c r="J157" i="47"/>
  <c r="M168" i="47"/>
  <c r="I166" i="47"/>
  <c r="P155" i="47"/>
  <c r="J188" i="47"/>
  <c r="O154" i="47"/>
  <c r="L167" i="47"/>
  <c r="K157" i="47"/>
  <c r="N168" i="47"/>
  <c r="J151" i="47"/>
  <c r="M175" i="47"/>
  <c r="I180" i="47"/>
  <c r="J182" i="47"/>
  <c r="N169" i="47"/>
  <c r="O191" i="47"/>
  <c r="K172" i="47"/>
  <c r="I160" i="47"/>
  <c r="N175" i="47"/>
  <c r="J153" i="47"/>
  <c r="M186" i="47"/>
  <c r="I184" i="47"/>
  <c r="P166" i="47"/>
  <c r="K174" i="47"/>
  <c r="O175" i="47"/>
  <c r="L171" i="47"/>
  <c r="I150" i="47"/>
  <c r="N186" i="47"/>
  <c r="J155" i="47"/>
  <c r="M190" i="47"/>
  <c r="I187" i="47"/>
  <c r="P171" i="47"/>
  <c r="K184" i="47"/>
  <c r="O180" i="47"/>
  <c r="L182" i="47"/>
  <c r="K152" i="47"/>
  <c r="N185" i="47"/>
  <c r="K183" i="47"/>
  <c r="M151" i="47"/>
  <c r="I167" i="47"/>
  <c r="K181" i="47"/>
  <c r="J170" i="47"/>
  <c r="M172" i="47"/>
  <c r="L154" i="47"/>
  <c r="K168" i="47"/>
  <c r="N167" i="47"/>
  <c r="J159" i="47"/>
  <c r="M173" i="47"/>
  <c r="I165" i="47"/>
  <c r="I182" i="47"/>
  <c r="N165" i="47"/>
  <c r="O173" i="47"/>
  <c r="L175" i="47"/>
  <c r="K159" i="47"/>
  <c r="N171" i="47"/>
  <c r="K150" i="47"/>
  <c r="M181" i="47"/>
  <c r="I186" i="47"/>
  <c r="P151" i="47"/>
  <c r="J184" i="47"/>
  <c r="O156" i="47"/>
  <c r="L188" i="47"/>
  <c r="K170" i="47"/>
  <c r="N174" i="47"/>
  <c r="K173" i="47"/>
  <c r="M159" i="47"/>
  <c r="I189" i="47"/>
  <c r="P153" i="47"/>
  <c r="J186" i="47"/>
  <c r="O153" i="47"/>
  <c r="L191" i="47"/>
  <c r="P170" i="47"/>
  <c r="N152" i="47"/>
  <c r="O188" i="47"/>
  <c r="M160" i="47"/>
  <c r="I176" i="47"/>
  <c r="N190" i="47"/>
  <c r="J161" i="47"/>
  <c r="M184" i="47"/>
  <c r="L150" i="47"/>
  <c r="K176" i="47"/>
  <c r="N180" i="47"/>
  <c r="O182" i="47"/>
  <c r="M153" i="47"/>
  <c r="I169" i="47"/>
  <c r="O183" i="47"/>
  <c r="R113" i="43"/>
  <c r="R115" i="43" s="1"/>
  <c r="G115" i="43"/>
  <c r="R105" i="43"/>
  <c r="R107" i="43" s="1"/>
  <c r="G107" i="43"/>
  <c r="R117" i="43"/>
  <c r="R119" i="43" s="1"/>
  <c r="G119" i="43"/>
  <c r="R109" i="43"/>
  <c r="AS1650" i="79"/>
  <c r="AS1652" i="79" s="1"/>
  <c r="E44" i="43"/>
  <c r="V159" i="47"/>
  <c r="Q175" i="47"/>
  <c r="T165" i="47"/>
  <c r="T18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T158" i="47"/>
  <c r="V168" i="47"/>
  <c r="T191" i="47"/>
  <c r="T155" i="47"/>
  <c r="T182" i="47"/>
  <c r="T160" i="47"/>
  <c r="V165" i="47"/>
  <c r="T159" i="47"/>
  <c r="T190" i="47"/>
  <c r="U182" i="47"/>
  <c r="U160" i="47"/>
  <c r="Q190" i="47"/>
  <c r="Q174" i="47"/>
  <c r="Q185"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V185" i="47"/>
  <c r="V182" i="47"/>
  <c r="V161" i="47"/>
  <c r="V189" i="47"/>
  <c r="V171" i="47"/>
  <c r="V167" i="47"/>
  <c r="V170" i="47"/>
  <c r="V184" i="47"/>
  <c r="Q191" i="47"/>
  <c r="Q181" i="47"/>
  <c r="V187" i="47"/>
  <c r="R161" i="47"/>
  <c r="R187" i="47"/>
  <c r="R166" i="47"/>
  <c r="R189" i="47"/>
  <c r="R176" i="47"/>
  <c r="R184" i="47"/>
  <c r="R174" i="47"/>
  <c r="R181" i="47"/>
  <c r="V150" i="47"/>
  <c r="R185" i="47"/>
  <c r="V160" i="47"/>
  <c r="R158" i="47"/>
  <c r="R155" i="47"/>
  <c r="Q166" i="47"/>
  <c r="Q161" i="47"/>
  <c r="Q150" i="47"/>
  <c r="Q165" i="47"/>
  <c r="Q152" i="47"/>
  <c r="R159" i="47"/>
  <c r="Q173" i="47"/>
  <c r="R188" i="47"/>
  <c r="Q167" i="47"/>
  <c r="Q188" i="47"/>
  <c r="R182" i="47"/>
  <c r="R183" i="47"/>
  <c r="Q155" i="47"/>
  <c r="R168" i="47"/>
  <c r="Q160" i="47"/>
  <c r="Q154" i="47"/>
  <c r="R156" i="47"/>
  <c r="Q180" i="47"/>
  <c r="R190" i="47"/>
  <c r="R167" i="47"/>
  <c r="R165" i="47"/>
  <c r="Q169" i="47"/>
  <c r="Q189" i="47"/>
  <c r="R173" i="47"/>
  <c r="R175" i="47"/>
  <c r="Q184" i="47"/>
  <c r="Q158" i="47"/>
  <c r="R186" i="47"/>
  <c r="R169" i="47"/>
  <c r="Q187" i="47"/>
  <c r="Q171" i="47"/>
  <c r="Q159" i="47"/>
  <c r="R150" i="47"/>
  <c r="Q186" i="47"/>
  <c r="Q157" i="47"/>
  <c r="Q172" i="47"/>
  <c r="Q182" i="47"/>
  <c r="Q170" i="47"/>
  <c r="R153" i="47"/>
  <c r="Q156" i="47"/>
  <c r="R170" i="47"/>
  <c r="R157" i="47"/>
  <c r="R191" i="47"/>
  <c r="R172" i="47"/>
  <c r="R180" i="47"/>
  <c r="Q176" i="47"/>
  <c r="Q168" i="47"/>
  <c r="R171" i="47"/>
  <c r="R154" i="47"/>
  <c r="R151" i="47"/>
  <c r="V190" i="47"/>
  <c r="V181" i="47"/>
  <c r="V174" i="47"/>
  <c r="V151" i="47"/>
  <c r="V156" i="47"/>
  <c r="V166" i="47"/>
  <c r="V183" i="47"/>
  <c r="V155" i="47"/>
  <c r="V172" i="47"/>
  <c r="Q153" i="47"/>
  <c r="Q151" i="47"/>
  <c r="Q183" i="47"/>
  <c r="V169" i="47"/>
  <c r="V176" i="47"/>
  <c r="V175" i="47"/>
  <c r="V154" i="47"/>
  <c r="V157" i="47"/>
  <c r="V153" i="47"/>
  <c r="V180" i="47"/>
  <c r="V158" i="47"/>
  <c r="R160" i="47"/>
  <c r="V188" i="47"/>
  <c r="V191" i="47"/>
  <c r="V186" i="47"/>
  <c r="V173"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L14"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<sst xmlns="http://schemas.openxmlformats.org/spreadsheetml/2006/main" count="3860" uniqueCount="1040">
  <si>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</si>
  <si>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</si>
  <si>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</si>
  <si>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</si>
  <si>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</si>
  <si>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</si>
  <si>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</si>
  <si>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</si>
  <si>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</si>
  <si>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</si>
  <si>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</si>
  <si>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</si>
  <si>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</si>
  <si>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</si>
  <si>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</si>
  <si>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</si>
  <si>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</si>
  <si>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</si>
  <si>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</si>
  <si>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</si>
  <si>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</si>
  <si>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</si>
  <si>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</si>
  <si>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</si>
  <si>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</si>
  <si>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</si>
  <si>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</si>
  <si>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</si>
  <si>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</si>
  <si>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</si>
  <si>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</si>
  <si>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</si>
  <si>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</si>
  <si>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</si>
  <si>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</si>
  <si>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</si>
  <si>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</si>
  <si>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</si>
  <si>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</si>
  <si>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</si>
  <si>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</si>
  <si>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</si>
  <si>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</si>
  <si>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</si>
  <si>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</si>
  <si>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</si>
  <si>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</si>
  <si>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</si>
  <si>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</si>
  <si>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</si>
  <si>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</si>
  <si>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</si>
  <si>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</si>
  <si>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</si>
  <si>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</si>
  <si>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</si>
  <si>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</si>
  <si>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</si>
  <si>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</si>
  <si>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</si>
  <si>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</si>
  <si>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</si>
  <si>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</si>
  <si>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</si>
  <si>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</si>
  <si>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</si>
  <si>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</si>
  <si>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</si>
  <si>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</si>
  <si>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</si>
  <si>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</si>
  <si>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</si>
  <si>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</si>
  <si>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</si>
  <si>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</si>
  <si>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</si>
  <si>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</si>
  <si>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</si>
  <si>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</si>
  <si>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</si>
  <si>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</si>
  <si>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</si>
  <si>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</si>
  <si>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</si>
  <si>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</si>
  <si>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</si>
  <si>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</si>
  <si>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</si>
  <si>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</si>
  <si>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</si>
  <si>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</si>
  <si>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</si>
  <si>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</si>
  <si>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</si>
  <si>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</si>
  <si>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</si>
  <si>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</si>
  <si>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</si>
  <si>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</si>
  <si>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</si>
  <si>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</si>
  <si>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</si>
  <si>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</si>
  <si>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</si>
  <si>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</si>
  <si>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</si>
  <si>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</si>
  <si>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</si>
  <si>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</si>
  <si>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</si>
  <si>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</si>
  <si>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</si>
  <si>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</si>
  <si>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</si>
  <si>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</si>
  <si>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</si>
  <si>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</si>
  <si>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</si>
  <si>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</si>
  <si>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</si>
  <si>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</si>
  <si>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</si>
  <si>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</si>
  <si>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</si>
  <si>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</si>
  <si>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</si>
  <si>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</si>
  <si>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</si>
  <si>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</si>
  <si>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</si>
  <si>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</si>
  <si>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</si>
  <si>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</si>
  <si>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</si>
  <si>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</si>
  <si>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</si>
  <si>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</si>
  <si>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</si>
  <si>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</si>
  <si>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</si>
  <si>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</si>
  <si>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</si>
  <si>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</si>
  <si>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</si>
  <si>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</si>
  <si>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</si>
  <si>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</si>
  <si>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</si>
  <si>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</si>
  <si>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</si>
  <si>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</si>
  <si>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</si>
  <si>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</si>
  <si>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</si>
  <si>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</si>
  <si>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</si>
  <si>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</si>
  <si>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</si>
  <si>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</si>
  <si>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</si>
  <si>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</si>
  <si>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</si>
  <si>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</si>
  <si>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</si>
  <si>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</si>
  <si>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</si>
  <si>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</si>
  <si>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</si>
  <si>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</si>
  <si>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</si>
  <si>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</si>
  <si>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</si>
  <si>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</si>
  <si>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</si>
  <si>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</si>
  <si>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</si>
  <si>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</si>
  <si>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</si>
  <si>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</si>
  <si>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</si>
  <si>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</si>
  <si>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</si>
  <si>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</si>
  <si>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</si>
  <si>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</si>
  <si>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</si>
  <si>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</si>
  <si>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</si>
  <si>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</si>
  <si>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</si>
  <si>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</si>
  <si>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</si>
  <si>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</si>
  <si>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</si>
  <si>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</si>
  <si>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</si>
  <si>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</si>
  <si>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</si>
  <si>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</si>
  <si>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</si>
  <si>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</si>
  <si>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</si>
  <si>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</si>
  <si>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</si>
  <si>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</si>
  <si>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</si>
  <si>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</si>
  <si>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</si>
  <si>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</si>
  <si>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</si>
  <si>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</si>
  <si>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</si>
  <si>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</si>
  <si>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</si>
  <si>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</si>
  <si>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</si>
  <si>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</si>
  <si>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</si>
  <si>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</si>
  <si>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</si>
  <si>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</si>
  <si>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</si>
  <si>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</si>
  <si>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</si>
  <si>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</si>
  <si>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</si>
  <si>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</si>
  <si>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</si>
  <si>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</si>
  <si>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</si>
  <si>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</si>
  <si>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</si>
  <si>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</si>
  <si>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</si>
  <si>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</si>
  <si>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</si>
  <si>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</si>
  <si>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</si>
  <si>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</si>
  <si>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</si>
  <si>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</si>
  <si>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</si>
  <si>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</si>
  <si>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</si>
  <si>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</si>
  <si>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</si>
  <si>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</si>
  <si>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</si>
  <si>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</si>
  <si>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</si>
  <si>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</si>
  <si>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</si>
  <si>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</si>
  <si>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</si>
  <si>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</si>
  <si>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</si>
  <si>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</si>
  <si>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</si>
  <si>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</si>
  <si>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</si>
  <si>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</si>
  <si>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</si>
  <si>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</si>
  <si>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</si>
  <si>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</si>
  <si>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</si>
  <si>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</si>
  <si>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</si>
  <si>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</si>
  <si>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</si>
  <si>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</si>
  <si>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</si>
  <si>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</si>
  <si>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</si>
  <si>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</si>
  <si>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</si>
  <si>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</si>
  <si>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</si>
  <si>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</si>
  <si>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</si>
  <si>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</si>
  <si>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</si>
  <si>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</si>
  <si>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</si>
  <si>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</si>
  <si>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</si>
  <si>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</si>
  <si>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</si>
  <si>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</si>
  <si>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</si>
  <si>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</si>
  <si>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</si>
  <si>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</si>
  <si>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</si>
  <si>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</si>
  <si>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</si>
  <si>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</si>
  <si>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</si>
  <si>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</si>
  <si>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</si>
  <si>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</si>
  <si>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</si>
  <si>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</si>
  <si>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</si>
  <si>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</si>
  <si>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</si>
  <si>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</si>
  <si>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</si>
  <si>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</si>
  <si>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</si>
  <si>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</si>
  <si>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</si>
  <si>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</si>
  <si>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</si>
  <si>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</si>
  <si>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</si>
  <si>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</si>
  <si>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</si>
  <si>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</si>
  <si>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</si>
  <si>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</si>
  <si>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</si>
  <si>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</si>
  <si>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</si>
  <si>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</si>
  <si>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</si>
  <si>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</si>
  <si>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</si>
  <si>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</si>
  <si>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</si>
  <si>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</si>
  <si>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</si>
  <si>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</si>
  <si>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</si>
  <si>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</si>
  <si>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</si>
  <si>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</si>
  <si>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</si>
  <si>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</si>
  <si>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</si>
  <si>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</si>
  <si>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</si>
  <si>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</si>
  <si>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</si>
  <si>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</si>
  <si>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</si>
  <si>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</si>
  <si>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</si>
  <si>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</si>
  <si>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</si>
  <si>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</si>
  <si>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</si>
  <si>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</si>
  <si>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</si>
  <si>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</si>
  <si>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</si>
  <si>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</si>
  <si>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</si>
  <si>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</si>
  <si>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</si>
  <si>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</si>
  <si>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</si>
  <si>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</si>
  <si>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</si>
  <si>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</si>
  <si>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</si>
  <si>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</si>
  <si>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</si>
  <si>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</si>
  <si>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</si>
  <si>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</si>
  <si>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</si>
  <si>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</si>
  <si>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</si>
  <si>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</si>
  <si>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</si>
  <si>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</si>
  <si>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</si>
  <si>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</si>
  <si>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</si>
  <si>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</si>
  <si>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</si>
  <si>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</si>
  <si>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</si>
  <si>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</si>
  <si>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</si>
  <si>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</si>
  <si>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</si>
  <si>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</si>
  <si>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</si>
  <si>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</si>
  <si>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</si>
  <si>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</si>
  <si>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</si>
  <si>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</si>
  <si>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</si>
  <si>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</si>
  <si>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</si>
  <si>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</si>
  <si>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</si>
  <si>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</si>
  <si>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</si>
  <si>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</si>
  <si>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</si>
  <si>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</si>
  <si>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</si>
  <si>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</si>
  <si>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</si>
  <si>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</si>
  <si>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</si>
  <si>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</si>
  <si>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</si>
  <si>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</si>
  <si>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</si>
  <si>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</si>
  <si>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</si>
  <si>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</si>
  <si>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</si>
  <si>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</si>
  <si>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</si>
  <si>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</si>
  <si>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</si>
  <si>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</si>
  <si>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</si>
  <si>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</si>
  <si>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</si>
  <si>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</si>
  <si>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</si>
  <si>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</si>
  <si>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</si>
  <si>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</si>
  <si>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</si>
  <si>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</si>
  <si>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</si>
  <si>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</si>
  <si>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</si>
  <si>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</si>
  <si>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</si>
  <si>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</si>
  <si>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</si>
  <si>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</si>
  <si>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</si>
  <si>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</si>
  <si>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</si>
  <si>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</si>
  <si>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</si>
  <si>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</si>
  <si>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</si>
  <si>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</si>
  <si>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</si>
  <si>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</si>
  <si>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</si>
  <si>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</si>
  <si>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</si>
  <si>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</si>
  <si>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</si>
  <si>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</si>
  <si>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</si>
  <si>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</si>
  <si>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</si>
  <si>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</si>
  <si>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</si>
  <si>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</si>
  <si>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</si>
  <si>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</si>
  <si>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</si>
  <si>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</si>
  <si>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</si>
  <si>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</si>
  <si>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</si>
  <si>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</si>
  <si>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</si>
  <si>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</si>
  <si>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</si>
  <si>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</si>
  <si>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</si>
  <si>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</si>
  <si>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</si>
  <si>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</si>
  <si>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</si>
  <si>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</si>
  <si>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</si>
  <si>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</si>
  <si>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</si>
  <si>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</si>
  <si>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</si>
  <si>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</si>
  <si>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</si>
  <si>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</si>
  <si>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</si>
  <si>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</si>
  <si>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</si>
  <si>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</si>
  <si>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</si>
  <si>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</si>
  <si>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</si>
  <si>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</si>
  <si>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</si>
  <si>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</si>
  <si>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</si>
  <si>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</si>
  <si>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</si>
  <si>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</si>
  <si>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</si>
  <si>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</si>
  <si>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</si>
  <si>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</si>
  <si>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</si>
  <si>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</si>
  <si>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</si>
  <si>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</si>
  <si>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</si>
  <si>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</si>
  <si>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</si>
  <si>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</si>
  <si>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</si>
  <si>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</si>
  <si>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</si>
  <si>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</si>
  <si>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</si>
  <si>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</si>
  <si>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</si>
  <si>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</si>
  <si>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</si>
  <si>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</si>
  <si>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</si>
  <si>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</si>
  <si>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</si>
  <si>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</si>
  <si>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</si>
  <si>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</si>
  <si>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</si>
  <si>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</si>
  <si>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</si>
  <si>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</si>
  <si>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</si>
  <si>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</si>
  <si>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</si>
  <si>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</si>
  <si>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</si>
  <si>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</si>
  <si>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</si>
  <si>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</si>
  <si>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</si>
  <si>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</si>
  <si>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</si>
  <si>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</si>
  <si>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</si>
  <si>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</si>
  <si>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</si>
  <si>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</si>
  <si>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</si>
  <si>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</si>
  <si>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</si>
  <si>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</si>
  <si>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</si>
  <si>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</si>
  <si>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</si>
  <si>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</si>
  <si>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</si>
  <si>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</si>
  <si>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</si>
  <si>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</si>
  <si>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</si>
  <si>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</si>
  <si>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</si>
  <si>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</si>
  <si>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</si>
  <si>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</si>
  <si>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</si>
  <si>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</si>
  <si>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</si>
  <si>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</si>
  <si>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</si>
  <si>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</si>
  <si>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</si>
  <si>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</si>
  <si>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</si>
  <si>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</si>
  <si>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</si>
  <si>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</si>
  <si>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</si>
  <si>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</si>
  <si>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</si>
  <si>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</si>
  <si>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</si>
  <si>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</si>
  <si>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</si>
  <si>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</si>
  <si>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</si>
  <si>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</si>
  <si>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</si>
  <si>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</si>
  <si>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</si>
  <si>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</si>
  <si>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</si>
  <si>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</si>
  <si>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</si>
  <si>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</si>
  <si>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</si>
  <si>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</si>
  <si>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</si>
  <si>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</si>
  <si>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</si>
  <si>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</si>
  <si>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</si>
  <si>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</si>
  <si>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</si>
  <si>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</si>
  <si>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</si>
  <si>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</si>
  <si>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</si>
  <si>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</si>
  <si>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</si>
  <si>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</si>
  <si>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</si>
  <si>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</si>
  <si>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</si>
  <si>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</si>
  <si>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</si>
  <si>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</si>
  <si>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</si>
  <si>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</si>
  <si>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</si>
  <si>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</si>
  <si>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</si>
  <si>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</si>
  <si>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</si>
  <si>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</si>
  <si>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</si>
  <si>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</si>
  <si>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</si>
  <si>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</si>
  <si>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</si>
  <si>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</si>
  <si>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</si>
  <si>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</si>
  <si>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</si>
  <si>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</si>
  <si>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</si>
  <si>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</si>
  <si>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</si>
  <si>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</si>
  <si>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</si>
  <si>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</si>
  <si>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</si>
  <si>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</si>
  <si>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</si>
  <si>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</si>
  <si>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</si>
  <si>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</si>
  <si>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</si>
  <si>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</si>
  <si>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</si>
  <si>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</si>
  <si>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</si>
  <si>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</si>
  <si>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</si>
  <si>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</si>
  <si>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</si>
  <si>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</si>
  <si>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</si>
  <si>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</si>
  <si>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</si>
  <si>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</si>
  <si>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</si>
  <si>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</si>
  <si>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</si>
  <si>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</si>
  <si>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</si>
  <si>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</si>
  <si>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</si>
  <si>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</si>
  <si>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</si>
  <si>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</si>
  <si>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</si>
  <si>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</si>
  <si>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</si>
  <si>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</si>
  <si>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</si>
  <si>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</si>
  <si>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</si>
  <si>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</si>
  <si>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</si>
  <si>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</si>
  <si>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</si>
  <si>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</si>
  <si>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</si>
  <si>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</si>
  <si>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</si>
  <si>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</si>
  <si>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</si>
  <si>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</si>
  <si>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</si>
  <si>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</si>
  <si>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</si>
  <si>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</si>
  <si>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</si>
  <si>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</si>
  <si>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</si>
  <si>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</si>
  <si>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</si>
  <si>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</si>
  <si>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</si>
  <si>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</si>
  <si>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</si>
  <si>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</si>
  <si>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</si>
  <si>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</si>
  <si>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</si>
  <si>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</si>
  <si>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</si>
  <si>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</si>
  <si>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</si>
  <si>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</si>
  <si>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</si>
  <si>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</si>
  <si>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</si>
  <si>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</si>
  <si>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</si>
  <si>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</si>
  <si>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</si>
  <si>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</si>
  <si>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</si>
  <si>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</si>
  <si>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</si>
  <si>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</si>
  <si>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</si>
  <si>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</si>
  <si>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</si>
  <si>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</si>
  <si>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</si>
  <si>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</si>
  <si>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</si>
  <si>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</si>
  <si>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</si>
  <si>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</si>
  <si>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</si>
  <si>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</si>
  <si>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</si>
  <si>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</si>
  <si>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</si>
  <si>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</si>
  <si>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</si>
  <si>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</si>
  <si>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</si>
  <si>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</si>
  <si>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</si>
  <si>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</si>
  <si>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</si>
  <si>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</si>
  <si>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</si>
  <si>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</si>
  <si>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</si>
  <si>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</si>
  <si>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</si>
  <si>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</si>
  <si>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</si>
  <si>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</si>
  <si>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</si>
  <si>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</si>
  <si>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</si>
  <si>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</si>
  <si>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</si>
  <si>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</si>
  <si>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</si>
  <si>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</si>
  <si>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</si>
  <si>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</si>
  <si>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</si>
  <si>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</si>
  <si>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</si>
  <si>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</si>
  <si>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</si>
  <si>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</si>
  <si>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</si>
  <si>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</si>
  <si>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</si>
  <si>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</si>
  <si>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</si>
  <si>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</si>
  <si>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</si>
  <si>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</si>
  <si>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</si>
  <si>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</si>
  <si>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</si>
  <si>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</si>
  <si>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</si>
  <si>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</si>
  <si>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</si>
  <si>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</si>
  <si>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</si>
  <si>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</si>
  <si>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</si>
  <si>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</si>
  <si>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</si>
  <si>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</si>
  <si>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</si>
  <si>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</si>
  <si>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</si>
  <si>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</si>
  <si>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</si>
  <si>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</si>
  <si>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</si>
  <si>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</si>
  <si>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</si>
  <si>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</si>
  <si>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</si>
  <si>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</si>
  <si>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</si>
  <si>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</si>
  <si>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</si>
  <si>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</si>
  <si>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</si>
  <si>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</si>
  <si>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</si>
  <si>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</si>
  <si>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</si>
  <si>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</si>
  <si>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</si>
  <si>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</si>
  <si>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</si>
  <si>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</si>
  <si>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</si>
  <si>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</si>
  <si>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</si>
  <si>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</si>
  <si>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</si>
  <si>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</si>
  <si>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</si>
  <si>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</si>
  <si>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</si>
  <si>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</si>
  <si>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</si>
  <si>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</si>
  <si>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</si>
  <si>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</si>
  <si>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</si>
  <si>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</si>
  <si>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</si>
  <si>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</si>
  <si>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</si>
  <si>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</si>
  <si>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</si>
  <si>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</si>
  <si>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</si>
  <si>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</si>
  <si>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</si>
  <si>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</si>
  <si>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</si>
  <si>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</si>
  <si>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</si>
  <si>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</si>
  <si>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</si>
  <si>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</si>
  <si>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</si>
  <si>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</si>
  <si>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</si>
  <si>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</si>
  <si>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</si>
  <si>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</si>
  <si>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</si>
  <si>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</si>
  <si>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</si>
  <si>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</si>
  <si>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</si>
  <si>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</si>
  <si>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</si>
  <si>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</si>
  <si>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</si>
  <si>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</si>
  <si>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</si>
  <si>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</si>
  <si>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</si>
  <si>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</si>
  <si>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</si>
  <si>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</si>
  <si>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</si>
  <si>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</si>
  <si>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</si>
  <si>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</si>
  <si>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</si>
  <si>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</si>
  <si>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</si>
  <si>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</si>
  <si>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</si>
  <si>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</si>
  <si>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</si>
  <si>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</si>
  <si>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</si>
  <si>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</si>
  <si>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</si>
  <si>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</si>
  <si>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</si>
  <si>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</si>
  <si>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</si>
  <si>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</si>
  <si>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</si>
  <si>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</si>
  <si>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</si>
  <si>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</si>
  <si>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</si>
  <si>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</si>
  <si>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</si>
  <si>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</si>
  <si>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</si>
  <si>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</si>
  <si>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</si>
  <si>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</si>
  <si>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</si>
  <si>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</si>
  <si>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</si>
  <si>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</si>
  <si>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</si>
  <si>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</si>
  <si>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</si>
  <si>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</si>
  <si>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</si>
  <si>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</si>
  <si>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</si>
  <si>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</si>
  <si>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</si>
  <si>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</si>
  <si>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</si>
  <si>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</si>
  <si>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</si>
  <si>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</si>
  <si>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</si>
  <si>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</si>
  <si>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</si>
  <si>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</si>
  <si>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</si>
  <si>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</si>
  <si>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</si>
  <si>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</si>
  <si>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</si>
  <si>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</si>
  <si>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</si>
  <si>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</si>
  <si>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</si>
  <si>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</si>
  <si>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</si>
  <si>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</si>
  <si>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</si>
  <si>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</si>
  <si>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</si>
  <si>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</si>
  <si>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</si>
  <si>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</si>
  <si>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</si>
  <si>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</si>
  <si>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</si>
  <si>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</si>
  <si>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</si>
  <si>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</si>
  <si>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</si>
  <si>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</si>
  <si>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</si>
  <si>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</si>
  <si>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</si>
  <si>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</si>
  <si>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</si>
  <si>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</si>
  <si>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</si>
  <si>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</si>
  <si>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</si>
  <si>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</si>
  <si>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</si>
  <si>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</si>
  <si>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</si>
  <si>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</si>
  <si>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</si>
  <si>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</si>
  <si>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ENWIN Utilities Ltd.</t>
  </si>
  <si>
    <t>EB-2020-0017</t>
  </si>
  <si>
    <t>2021 IRM Application</t>
  </si>
  <si>
    <t>General Service 50 - 4,999 kW</t>
  </si>
  <si>
    <t>General Service 3,000 - 4,999 kW</t>
  </si>
  <si>
    <t>Large Use - Regular</t>
  </si>
  <si>
    <t>Large Use - Ford Annex</t>
  </si>
  <si>
    <t>EB-2009-0221</t>
  </si>
  <si>
    <t>EB-2010-0079</t>
  </si>
  <si>
    <t>EB-2011-0165</t>
  </si>
  <si>
    <t>EB-2012-0120</t>
  </si>
  <si>
    <t>EB-2014-0156</t>
  </si>
  <si>
    <t>EB-2014-0069</t>
  </si>
  <si>
    <t>EB-2015-0066</t>
  </si>
  <si>
    <t>EB-2016-0067</t>
  </si>
  <si>
    <t>EB-2017-0037</t>
  </si>
  <si>
    <t>EB-2019-0029</t>
  </si>
  <si>
    <t>EB-2019-0032</t>
  </si>
  <si>
    <t>EB-2021-0019</t>
  </si>
  <si>
    <t>24_2018</t>
  </si>
  <si>
    <t>Unverified</t>
  </si>
  <si>
    <t>21_2018</t>
  </si>
  <si>
    <t>26_2018</t>
  </si>
  <si>
    <t>27_2018</t>
  </si>
  <si>
    <t>30_2018</t>
  </si>
  <si>
    <t>32_2018</t>
  </si>
  <si>
    <t>a_2018</t>
  </si>
  <si>
    <t>True-up (unverified)</t>
  </si>
  <si>
    <t>b_2018</t>
  </si>
  <si>
    <t>26_2019</t>
  </si>
  <si>
    <t>a_2019</t>
  </si>
  <si>
    <t>True-up (Unverified)</t>
  </si>
  <si>
    <t>c_2019</t>
  </si>
  <si>
    <t>26_2020</t>
  </si>
  <si>
    <t>30_2020</t>
  </si>
  <si>
    <t>a_2020</t>
  </si>
  <si>
    <t>Column A</t>
  </si>
  <si>
    <t>Unique identifiers added to each program</t>
  </si>
  <si>
    <t>Overrode formula in cells to remove rounding to 4 decimal place</t>
  </si>
  <si>
    <t>Overrode rate allocation percentage</t>
  </si>
  <si>
    <t>E23:P23, E30:P30, E37:P37, E44:P44, E51:P51, E58:P58, E65:P65, E72:P72</t>
  </si>
  <si>
    <t>N39:P40, N60:P61</t>
  </si>
  <si>
    <t>2020-2022</t>
  </si>
  <si>
    <t>EB-2022-0027</t>
  </si>
  <si>
    <t>2018 - 2020</t>
  </si>
  <si>
    <t>AE784:AL791, AE980:AL987, AE1176:AL1182</t>
  </si>
  <si>
    <t>Column C</t>
  </si>
  <si>
    <t>Changed reference from 'Verified' to 'Unverified', and 'True-up' to 'True-up (Unverified)'</t>
  </si>
  <si>
    <t>Column AE : Column AL</t>
  </si>
  <si>
    <t xml:space="preserve">LDCs must clearly show how it has allocated actual CDM savings to applicable rate classes, including supporting documentation and rationale for its proposal.  This should be shown by customer class and program each year.  </t>
  </si>
  <si>
    <t>Rationale:</t>
  </si>
  <si>
    <t>1) Where CDM programs are only available to customers which reside in one particular rate class, all savings resulting from said programs are allocated to these individual rate classes.  These programs would include:
2015-2020 Conservation First Framework:
 - Coupon Program (Residential)
 - Heating &amp; Cooling Program (Residential)
 - New Consturction Program (Residential)
 - Home Assistance Program (Residential)</t>
  </si>
  <si>
    <t>2023 IRM Application</t>
  </si>
  <si>
    <t>Dedicated TS</t>
  </si>
  <si>
    <t>Entered GS &lt; 50 kW and Dedicated TS rates respectively</t>
  </si>
  <si>
    <t>EB-2019-0032 Settlement Agreement, p. 26</t>
  </si>
  <si>
    <t>9. Rate Class Allocations</t>
  </si>
  <si>
    <t xml:space="preserve">Added Tab to support rate class allocations </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</si>
  <si>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t>
  </si>
  <si>
    <t>Rows 25 - 101</t>
  </si>
  <si>
    <t>Allowed ENWIN to tie work form back to supporting document (Appendix G) to pull program level savings (both incremental and persistent) and allocation splits to ensure conistency between work form and calculations used in annual LRAMVA filings to the OEB.</t>
  </si>
  <si>
    <t>Overrode formulas to reflect persistent savings in supporting document (Appendix G)</t>
  </si>
  <si>
    <t>Input weighted percentages to account for different rate allocation to savings adjustments received in different program implementation years.  Allowed ENWIN to reconcile persistent savings listed in work form with supporting documents (Appendix G, H, I).</t>
  </si>
  <si>
    <t>Allowed ENWIN to tie work form back to supporting documents (Appendix H, I)</t>
  </si>
  <si>
    <t>Allowed ENWIN to tie work form back to supporting document (Appendix G) to pull the distribution rates to the same decimal point to ensure consistency between work form and calculations used in annual LRAMVA filings to the OEB.</t>
  </si>
  <si>
    <t>Used unverified savings for 2018, 2019, 2020 and 2021 as IESO announced on March 21, 2019 that they would not be providing LDCs with Final Verified Results Reporting beyond 2017.  Used final verified results report to calculate NTG and persistence of savings.</t>
  </si>
  <si>
    <t>GS 3,000 kW - 4,999 kW and Ford Annex are now closed rate classes.  Customers in GS 3,000 kW - 4,999 kW were moved to GS &lt; 50 kW and customer in Ford Annex was moved to Dedicated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</si>
</sst>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u/>
      <sz val="11"/>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543">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4" applyNumberFormat="0">
      <alignment horizontal="centerContinuous" vertical="center" wrapText="1"/>
    </xf>
    <xf numFmtId="0" fontId="12" fillId="61" borderId="124"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4" applyFont="0"/>
    <xf numFmtId="41" fontId="87" fillId="0" borderId="0" applyFont="0"/>
    <xf numFmtId="6" fontId="88" fillId="0" borderId="87" applyNumberFormat="0" applyFont="0" applyBorder="0" applyProtection="0">
      <alignment horizontal="right"/>
    </xf>
    <xf numFmtId="0" fontId="99" fillId="0" borderId="167" applyNumberFormat="0" applyFont="0" applyFill="0" applyAlignment="0" applyProtection="0">
      <alignment horizontal="centerContinuous"/>
    </xf>
    <xf numFmtId="0" fontId="83" fillId="0" borderId="102" applyNumberFormat="0" applyFont="0" applyFill="0" applyAlignment="0" applyProtection="0"/>
    <xf numFmtId="0" fontId="17" fillId="21" borderId="124"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6" applyNumberFormat="0" applyFont="0" applyAlignment="0" applyProtection="0"/>
    <xf numFmtId="8" fontId="113" fillId="0" borderId="90">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78" fillId="0" borderId="168" applyNumberFormat="0" applyFill="0">
      <alignment horizontal="right"/>
    </xf>
    <xf numFmtId="223" fontId="78" fillId="0" borderId="168" applyNumberFormat="0" applyFill="0">
      <alignment horizontal="right"/>
    </xf>
    <xf numFmtId="42" fontId="116" fillId="0" borderId="0"/>
    <xf numFmtId="42" fontId="80" fillId="0" borderId="0"/>
    <xf numFmtId="42" fontId="118" fillId="0" borderId="0" applyFill="0" applyBorder="0" applyAlignment="0" applyProtection="0"/>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4" fontId="87" fillId="0" borderId="169">
      <alignment horizontal="center"/>
    </xf>
    <xf numFmtId="10" fontId="108" fillId="65" borderId="109" applyNumberFormat="0" applyBorder="0" applyAlignment="0" applyProtection="0"/>
    <xf numFmtId="0" fontId="12" fillId="0" borderId="109"/>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42" fontId="178" fillId="0" borderId="0" applyFill="0" applyBorder="0" applyAlignment="0" applyProtection="0"/>
    <xf numFmtId="41" fontId="179" fillId="0" borderId="0"/>
    <xf numFmtId="233" fontId="181" fillId="0" borderId="169"/>
    <xf numFmtId="41" fontId="12" fillId="0" borderId="0" applyFont="0" applyFill="0" applyBorder="0" applyAlignment="0" applyProtection="0"/>
    <xf numFmtId="44" fontId="12" fillId="0" borderId="0" applyFont="0" applyFill="0" applyBorder="0" applyAlignment="0" applyProtection="0"/>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2" fillId="25" borderId="170" applyNumberFormat="0" applyAlignment="0">
      <alignment vertical="center"/>
    </xf>
    <xf numFmtId="237" fontId="12" fillId="25" borderId="170" applyNumberFormat="0" applyProtection="0">
      <alignment horizontal="centerContinuous" vertical="center"/>
    </xf>
    <xf numFmtId="6" fontId="193" fillId="0" borderId="64" applyFill="0" applyAlignment="0" applyProtection="0"/>
    <xf numFmtId="43" fontId="12" fillId="0" borderId="0" applyFont="0" applyFill="0" applyBorder="0" applyAlignment="0" applyProtection="0"/>
    <xf numFmtId="6" fontId="88" fillId="0" borderId="87" applyNumberFormat="0" applyFont="0" applyBorder="0" applyProtection="0">
      <alignment horizontal="right"/>
    </xf>
    <xf numFmtId="225" fontId="81" fillId="65" borderId="171"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8" fontId="113" fillId="0" borderId="90">
      <protection locked="0"/>
    </xf>
    <xf numFmtId="0" fontId="12" fillId="25" borderId="172" applyNumberFormat="0" applyProtection="0">
      <alignment horizontal="left" vertical="center"/>
    </xf>
    <xf numFmtId="0" fontId="12" fillId="25" borderId="172" applyNumberFormat="0" applyProtection="0">
      <alignment horizontal="left" vertical="center"/>
    </xf>
  </cellStyleXfs>
  <cellXfs count="95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176" fontId="8" fillId="95" borderId="0" xfId="70" applyNumberFormat="1" applyFont="1" applyFill="1" applyBorder="1" applyAlignment="1" applyProtection="1">
      <alignment horizontal="center"/>
      <protection locked="0"/>
    </xf>
    <xf numFmtId="176" fontId="45" fillId="95" borderId="34" xfId="70" applyNumberFormat="1" applyFont="1" applyFill="1" applyBorder="1" applyAlignment="1" applyProtection="1">
      <alignment horizontal="center"/>
      <protection locked="0"/>
    </xf>
    <xf numFmtId="0" fontId="232" fillId="95" borderId="11" xfId="0" applyFont="1" applyFill="1" applyBorder="1" applyAlignment="1" applyProtection="1">
      <alignment horizontal="center" vertical="center"/>
      <protection locked="0"/>
    </xf>
    <xf numFmtId="3" fontId="45" fillId="95" borderId="0" xfId="0" applyNumberFormat="1" applyFont="1" applyFill="1" applyBorder="1" applyAlignment="1" applyProtection="1">
      <alignment horizontal="center" vertical="center"/>
      <protection locked="0"/>
    </xf>
    <xf numFmtId="10" fontId="34" fillId="95" borderId="0" xfId="0" applyNumberFormat="1" applyFont="1" applyFill="1" applyBorder="1" applyAlignment="1" applyProtection="1">
      <alignment horizontal="center" vertical="center"/>
      <protection locked="0"/>
    </xf>
    <xf numFmtId="10" fontId="210" fillId="95" borderId="0" xfId="0" applyNumberFormat="1" applyFont="1" applyFill="1" applyBorder="1" applyAlignment="1" applyProtection="1">
      <alignment horizontal="center" vertical="center"/>
    </xf>
    <xf numFmtId="10" fontId="41" fillId="95" borderId="0" xfId="0" applyNumberFormat="1" applyFont="1" applyFill="1" applyBorder="1" applyAlignment="1" applyProtection="1">
      <alignment horizontal="center" vertical="center"/>
      <protection locked="0"/>
    </xf>
    <xf numFmtId="169" fontId="45" fillId="0" borderId="0" xfId="71" applyNumberFormat="1" applyFont="1" applyFill="1" applyBorder="1" applyAlignment="1" applyProtection="1">
      <alignment horizontal="center" vertical="center"/>
      <protection locked="0"/>
    </xf>
    <xf numFmtId="3" fontId="45" fillId="95" borderId="5" xfId="0" applyNumberFormat="1" applyFont="1" applyFill="1" applyBorder="1" applyAlignment="1" applyProtection="1">
      <alignment horizontal="center" vertical="center"/>
      <protection locked="0"/>
    </xf>
    <xf numFmtId="0" fontId="44" fillId="2" borderId="0" xfId="0" applyFont="1" applyFill="1" applyAlignment="1" applyProtection="1">
      <alignment vertical="top"/>
      <protection locked="0"/>
    </xf>
    <xf numFmtId="0" fontId="248" fillId="2" borderId="0" xfId="0" applyFont="1" applyFill="1"/>
    <xf numFmtId="177" fontId="45" fillId="95" borderId="0" xfId="71" applyNumberFormat="1" applyFont="1" applyFill="1" applyBorder="1" applyAlignment="1" applyProtection="1">
      <alignment horizontal="center" vertical="center"/>
      <protection locked="0"/>
    </xf>
    <xf numFmtId="177" fontId="45" fillId="95" borderId="5" xfId="71" applyNumberFormat="1" applyFont="1" applyFill="1" applyBorder="1" applyAlignment="1" applyProtection="1">
      <alignment horizontal="center" vertical="center"/>
      <protection locked="0"/>
    </xf>
    <xf numFmtId="0" fontId="248" fillId="2" borderId="0" xfId="0" applyFont="1" applyFill="1" applyAlignment="1">
      <alignment horizontal="left" vertical="center"/>
    </xf>
    <xf numFmtId="0" fontId="248" fillId="2" borderId="0" xfId="0" applyFont="1" applyFill="1" applyAlignment="1">
      <alignment horizontal="left"/>
    </xf>
    <xf numFmtId="0" fontId="0" fillId="90" borderId="109" xfId="0" applyNumberFormat="1" applyFill="1" applyBorder="1" applyAlignment="1">
      <alignment horizontal="center"/>
    </xf>
    <xf numFmtId="0" fontId="0" fillId="28" borderId="173" xfId="0" applyFill="1" applyBorder="1" applyAlignment="1">
      <alignment horizontal="left" vertical="top" wrapText="1"/>
    </xf>
    <xf numFmtId="0" fontId="0" fillId="28" borderId="174" xfId="0" applyFill="1" applyBorder="1" applyAlignment="1">
      <alignment horizontal="left" vertical="top" wrapText="1"/>
    </xf>
    <xf numFmtId="0" fontId="0" fillId="28" borderId="121" xfId="0" applyFill="1" applyBorder="1" applyAlignment="1">
      <alignment horizontal="left" vertical="top" wrapText="1"/>
    </xf>
    <xf numFmtId="0" fontId="0" fillId="28" borderId="133" xfId="0" applyFill="1" applyBorder="1" applyAlignment="1">
      <alignment horizontal="left" vertical="top" wrapText="1"/>
    </xf>
    <xf numFmtId="0" fontId="0" fillId="28" borderId="109" xfId="0" applyFill="1" applyBorder="1" applyAlignment="1">
      <alignmen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73" xfId="0" applyFill="1" applyBorder="1" applyAlignment="1">
      <alignment horizontal="left" wrapText="1"/>
    </xf>
    <xf numFmtId="0" fontId="0" fillId="28" borderId="174"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wrapText="1"/>
    </xf>
  </cellXfs>
  <cellStyles count="1054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C2C1C7D8-A58A-4A61-ACED-23C6D12E85E7}"/>
    <cellStyle name="$ 2" xfId="9787" xr:uid="{103EA967-11E1-40F4-82F7-DE85B6D78B63}"/>
    <cellStyle name="%" xfId="708" xr:uid="{00000000-0005-0000-0000-000004000000}"/>
    <cellStyle name="%.00" xfId="709" xr:uid="{00000000-0005-0000-0000-000005000000}"/>
    <cellStyle name="(Heading)" xfId="704" xr:uid="{00000000-0005-0000-0000-000006000000}"/>
    <cellStyle name="(Heading) 2" xfId="9784" xr:uid="{F3B67835-6B18-40A8-ADE9-F2366F50D5E5}"/>
    <cellStyle name="(Lefting)" xfId="705" xr:uid="{00000000-0005-0000-0000-000007000000}"/>
    <cellStyle name="(Lefting) 2" xfId="9785" xr:uid="{E5828B7A-2601-4D98-9B34-A6C1654D4590}"/>
    <cellStyle name="(z*¯_x000f_°(”,¯?À(¢,¯?Ð(°,¯?à(Â,¯?ð(Ô,¯?" xfId="706" xr:uid="{00000000-0005-0000-0000-000008000000}"/>
    <cellStyle name="(z*¯_x000f_°(”,¯?À(¢,¯?Ð(°,¯?à(Â,¯?ð(Ô,¯? 2" xfId="9786" xr:uid="{C2C28747-CEA4-4E4B-9441-0F9AFBC13BEE}"/>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83" xr:uid="{6CDA47BB-5351-490C-98DE-F42E1F6FAB1D}"/>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789" xr:uid="{EF700FBE-4A4F-4E79-9684-9BDAB42C6633}"/>
    <cellStyle name="Accounting w/$ Total" xfId="1352" xr:uid="{00000000-0005-0000-0000-0000C3020000}"/>
    <cellStyle name="Accounting w/$ Total 2" xfId="9790" xr:uid="{E700ABD6-9E9C-46D0-BAF7-C8199728F37B}"/>
    <cellStyle name="Accounting w/o $" xfId="1353" xr:uid="{00000000-0005-0000-0000-0000C4020000}"/>
    <cellStyle name="Accounting w/o $ 2" xfId="9791" xr:uid="{8316ACEB-C734-4C74-A6E7-978B82A37C39}"/>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34" xr:uid="{907956F5-F848-4542-BC13-B3DBD5BDB45E}"/>
    <cellStyle name="Aprice 3" xfId="9792" xr:uid="{7A379D0E-A9BC-41D9-83C6-4F2E1E716747}"/>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Thin 2" xfId="9793" xr:uid="{27856A4C-A5B3-49CD-B5BE-7A888A0E90BC}"/>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4" xr:uid="{6BA506C6-91F0-4D38-B118-4B5EB4BC86F7}"/>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5" xr:uid="{66268CC4-60A7-4995-B29F-75A730E92D14}"/>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796" xr:uid="{15A82BFF-18E8-4076-BB16-94E388936DA7}"/>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798" xr:uid="{5103187A-AFB7-49B3-A3FC-7D15AD8ABB9E}"/>
    <cellStyle name="Comma 10 3" xfId="1442" xr:uid="{00000000-0005-0000-0000-000033030000}"/>
    <cellStyle name="Comma 10 3 2" xfId="9799" xr:uid="{F92D59AA-36E3-4951-9BAB-66114177194E}"/>
    <cellStyle name="Comma 10 4" xfId="1443" xr:uid="{00000000-0005-0000-0000-000034030000}"/>
    <cellStyle name="Comma 10 4 2" xfId="9800" xr:uid="{FCFA67B5-6420-4505-ABAD-939621E7C903}"/>
    <cellStyle name="Comma 10 5" xfId="1444" xr:uid="{00000000-0005-0000-0000-000035030000}"/>
    <cellStyle name="Comma 10 5 2" xfId="9801" xr:uid="{6886E735-B31E-40A5-8A4D-813EA107DCCF}"/>
    <cellStyle name="Comma 10 6" xfId="9797" xr:uid="{1FB47BC2-8919-4C5D-AD35-166C37827184}"/>
    <cellStyle name="Comma 11" xfId="1445" xr:uid="{00000000-0005-0000-0000-000036030000}"/>
    <cellStyle name="Comma 11 2" xfId="9802" xr:uid="{05C0D162-DC0F-4375-84A0-51210B2B35F9}"/>
    <cellStyle name="Comma 12" xfId="1446" xr:uid="{00000000-0005-0000-0000-000037030000}"/>
    <cellStyle name="Comma 12 2" xfId="9803" xr:uid="{EED1B3CE-B65E-4065-BA49-11E48E151962}"/>
    <cellStyle name="Comma 13" xfId="132" xr:uid="{00000000-0005-0000-0000-000038030000}"/>
    <cellStyle name="Comma 13 2" xfId="9781" xr:uid="{97E1D5D2-2E94-4A26-A984-351A07108459}"/>
    <cellStyle name="Comma 14" xfId="6210" xr:uid="{00000000-0005-0000-0000-000039030000}"/>
    <cellStyle name="Comma 14 2" xfId="10536" xr:uid="{ADB9038A-0FF9-49B0-9D59-D2D8B514C137}"/>
    <cellStyle name="Comma 15" xfId="6262" xr:uid="{00000000-0005-0000-0000-00003A030000}"/>
    <cellStyle name="Comma 15 2" xfId="10537" xr:uid="{14825507-9F47-4BDC-B2A7-C0CC793290AE}"/>
    <cellStyle name="Comma 16" xfId="6264" xr:uid="{00000000-0005-0000-0000-00003B030000}"/>
    <cellStyle name="Comma 16 2" xfId="10539" xr:uid="{181EC7CC-C18C-481B-B194-30006458F4A0}"/>
    <cellStyle name="Comma 17" xfId="6263" xr:uid="{00000000-0005-0000-0000-00003C030000}"/>
    <cellStyle name="Comma 17 2" xfId="10538" xr:uid="{3D217332-5B27-45D6-BD6A-A6B331D63BF1}"/>
    <cellStyle name="Comma 18" xfId="9778" xr:uid="{1394206B-BDBE-45CB-BEB9-582FAE905B32}"/>
    <cellStyle name="Comma 2" xfId="1" xr:uid="{00000000-0005-0000-0000-00003D030000}"/>
    <cellStyle name="Comma 2 10" xfId="1447" xr:uid="{00000000-0005-0000-0000-00003E030000}"/>
    <cellStyle name="Comma 2 10 2" xfId="9804" xr:uid="{B7A6B83B-45D4-4A4A-9543-0B5C4FC49B0A}"/>
    <cellStyle name="Comma 2 11" xfId="1448" xr:uid="{00000000-0005-0000-0000-00003F030000}"/>
    <cellStyle name="Comma 2 11 2" xfId="1449" xr:uid="{00000000-0005-0000-0000-000040030000}"/>
    <cellStyle name="Comma 2 11 2 2" xfId="1450" xr:uid="{00000000-0005-0000-0000-000041030000}"/>
    <cellStyle name="Comma 2 11 2 2 2" xfId="9807" xr:uid="{22E5840B-D986-46B9-A398-5607EE6EBFD0}"/>
    <cellStyle name="Comma 2 11 2 3" xfId="9806" xr:uid="{208CD29B-F674-41D4-A099-E1A1ABBCF2C2}"/>
    <cellStyle name="Comma 2 11 3" xfId="1451" xr:uid="{00000000-0005-0000-0000-000042030000}"/>
    <cellStyle name="Comma 2 11 3 2" xfId="9808" xr:uid="{A8E250D9-10C4-4324-BB66-F8CB302982A5}"/>
    <cellStyle name="Comma 2 11 4" xfId="9805" xr:uid="{04F3C05A-F4DB-4B4D-B773-78A853727104}"/>
    <cellStyle name="Comma 2 12" xfId="1452" xr:uid="{00000000-0005-0000-0000-000043030000}"/>
    <cellStyle name="Comma 2 12 2" xfId="1453" xr:uid="{00000000-0005-0000-0000-000044030000}"/>
    <cellStyle name="Comma 2 12 2 2" xfId="9810" xr:uid="{2244CF7B-C7CC-47EB-932E-B92E24F57B49}"/>
    <cellStyle name="Comma 2 12 3" xfId="9809" xr:uid="{E7ACF9BD-2E3C-496A-B718-1313D7DD8BF5}"/>
    <cellStyle name="Comma 2 13" xfId="1454" xr:uid="{00000000-0005-0000-0000-000045030000}"/>
    <cellStyle name="Comma 2 13 2" xfId="9811" xr:uid="{F15A1665-054F-4288-AE9E-EDE4919DF54D}"/>
    <cellStyle name="Comma 2 14" xfId="1455" xr:uid="{00000000-0005-0000-0000-000046030000}"/>
    <cellStyle name="Comma 2 14 2" xfId="9812" xr:uid="{1C85952E-FF07-4BD0-8BF9-9ACAE9820441}"/>
    <cellStyle name="Comma 2 15" xfId="1456" xr:uid="{00000000-0005-0000-0000-000047030000}"/>
    <cellStyle name="Comma 2 15 2" xfId="9813" xr:uid="{CFACCDF0-8D8A-472C-813D-8F5D7100EC4A}"/>
    <cellStyle name="Comma 2 16" xfId="1457" xr:uid="{00000000-0005-0000-0000-000048030000}"/>
    <cellStyle name="Comma 2 16 2" xfId="9814" xr:uid="{9F3A6CEC-3120-4EC1-8E2F-98D2712A0226}"/>
    <cellStyle name="Comma 2 17" xfId="1458" xr:uid="{00000000-0005-0000-0000-000049030000}"/>
    <cellStyle name="Comma 2 17 2" xfId="9815" xr:uid="{B68F66CF-97B6-4673-985C-9658BECE45C8}"/>
    <cellStyle name="Comma 2 18" xfId="1459" xr:uid="{00000000-0005-0000-0000-00004A030000}"/>
    <cellStyle name="Comma 2 18 2" xfId="9816" xr:uid="{E9F8D400-313D-417F-82CC-3C4B8D336CD7}"/>
    <cellStyle name="Comma 2 19" xfId="1460" xr:uid="{00000000-0005-0000-0000-00004B030000}"/>
    <cellStyle name="Comma 2 19 2" xfId="9817" xr:uid="{6FF4F3FB-384A-4E0A-AB80-BCF406C51EAA}"/>
    <cellStyle name="Comma 2 2" xfId="2" xr:uid="{00000000-0005-0000-0000-00004C030000}"/>
    <cellStyle name="Comma 2 2 10" xfId="1461" xr:uid="{00000000-0005-0000-0000-00004D030000}"/>
    <cellStyle name="Comma 2 2 10 2" xfId="9818" xr:uid="{445269D7-6ADF-441C-8240-61E15C5931B9}"/>
    <cellStyle name="Comma 2 2 11" xfId="1462" xr:uid="{00000000-0005-0000-0000-00004E030000}"/>
    <cellStyle name="Comma 2 2 11 2" xfId="9819" xr:uid="{D7C1E960-28CC-4465-A8ED-68F35F733F13}"/>
    <cellStyle name="Comma 2 2 12" xfId="9772" xr:uid="{2F5C5B29-A9CA-46D5-8A3F-C15A62269412}"/>
    <cellStyle name="Comma 2 2 2" xfId="1463" xr:uid="{00000000-0005-0000-0000-00004F030000}"/>
    <cellStyle name="Comma 2 2 2 2" xfId="1464" xr:uid="{00000000-0005-0000-0000-000050030000}"/>
    <cellStyle name="Comma 2 2 2 2 2" xfId="9821" xr:uid="{BCB16CF4-6373-447E-865B-6680D1DC3D01}"/>
    <cellStyle name="Comma 2 2 2 3" xfId="9820" xr:uid="{482B93EE-6F78-473B-B406-A472D9AB432B}"/>
    <cellStyle name="Comma 2 2 3" xfId="1465" xr:uid="{00000000-0005-0000-0000-000051030000}"/>
    <cellStyle name="Comma 2 2 3 2" xfId="9822" xr:uid="{82FA678B-9E42-49D5-9991-F251DC4450E1}"/>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23" xr:uid="{3469A986-4BEB-4BBD-AF2A-9834CF164B86}"/>
    <cellStyle name="Comma 2 2 9" xfId="1471" xr:uid="{00000000-0005-0000-0000-000057030000}"/>
    <cellStyle name="Comma 2 2 9 2" xfId="9824" xr:uid="{AB49487F-5E30-40AA-BBE6-33DC630F9C91}"/>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25" xr:uid="{68A8B985-D11C-4188-B415-8BA33F5DAB87}"/>
    <cellStyle name="Comma 2 3 7" xfId="1477" xr:uid="{00000000-0005-0000-0000-00005E030000}"/>
    <cellStyle name="Comma 2 3 7 2" xfId="9826" xr:uid="{0C2007B2-4A58-476A-863B-24EE6E60AC14}"/>
    <cellStyle name="Comma 2 3 8" xfId="1478" xr:uid="{00000000-0005-0000-0000-00005F030000}"/>
    <cellStyle name="Comma 2 3 8 2" xfId="9827" xr:uid="{F8BAF04E-B433-4ED5-8A15-CCB07E83C965}"/>
    <cellStyle name="Comma 2 3 9" xfId="9775" xr:uid="{3A114C62-5381-4481-A55E-2BE34E415508}"/>
    <cellStyle name="Comma 2 4" xfId="1479" xr:uid="{00000000-0005-0000-0000-000060030000}"/>
    <cellStyle name="Comma 2 4 2" xfId="1480" xr:uid="{00000000-0005-0000-0000-000061030000}"/>
    <cellStyle name="Comma 2 4 2 2" xfId="9829" xr:uid="{A3E954BA-8603-44B7-AC46-A70E72C4A331}"/>
    <cellStyle name="Comma 2 4 3" xfId="1481" xr:uid="{00000000-0005-0000-0000-000062030000}"/>
    <cellStyle name="Comma 2 4 3 2" xfId="9830" xr:uid="{B82B73AC-3671-48D2-A628-B99B099E70F7}"/>
    <cellStyle name="Comma 2 4 4" xfId="9828" xr:uid="{33711BCE-D48B-420D-A065-2375A61EB60C}"/>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35" xr:uid="{8BFA8F9D-2735-4279-AA91-E7A4DFA6F645}"/>
    <cellStyle name="Comma 2 5 2 2 2 3" xfId="9834" xr:uid="{108DD590-1FA3-4D2C-A546-FB08AA5A6B10}"/>
    <cellStyle name="Comma 2 5 2 2 3" xfId="1487" xr:uid="{00000000-0005-0000-0000-000068030000}"/>
    <cellStyle name="Comma 2 5 2 2 3 2" xfId="9836" xr:uid="{FD6BEADB-6DCE-49BF-B47B-4ECC55E4462E}"/>
    <cellStyle name="Comma 2 5 2 2 4" xfId="9833" xr:uid="{943EA77E-A410-4B96-8641-058C316C8EC9}"/>
    <cellStyle name="Comma 2 5 2 3" xfId="1488" xr:uid="{00000000-0005-0000-0000-000069030000}"/>
    <cellStyle name="Comma 2 5 2 3 2" xfId="1489" xr:uid="{00000000-0005-0000-0000-00006A030000}"/>
    <cellStyle name="Comma 2 5 2 3 2 2" xfId="9838" xr:uid="{873453DB-72F3-4AE8-9576-20612E93DC53}"/>
    <cellStyle name="Comma 2 5 2 3 3" xfId="9837" xr:uid="{3FF70451-3FBD-440C-8FCF-25956F5196A2}"/>
    <cellStyle name="Comma 2 5 2 4" xfId="1490" xr:uid="{00000000-0005-0000-0000-00006B030000}"/>
    <cellStyle name="Comma 2 5 2 4 2" xfId="9839" xr:uid="{9F2CB6B2-E11A-46EB-B41F-06EA080655A1}"/>
    <cellStyle name="Comma 2 5 2 5" xfId="9832" xr:uid="{47A74E7B-F3FF-42E1-9256-101BFCBE2853}"/>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43" xr:uid="{DF14FA8C-7EB4-442C-B417-ED0549C7E091}"/>
    <cellStyle name="Comma 2 5 3 2 2 3" xfId="9842" xr:uid="{08B484E2-18D8-4CF9-BBCF-BA6A77DC9802}"/>
    <cellStyle name="Comma 2 5 3 2 3" xfId="1495" xr:uid="{00000000-0005-0000-0000-000070030000}"/>
    <cellStyle name="Comma 2 5 3 2 3 2" xfId="9844" xr:uid="{0C7ACB44-2711-4CD4-ADE1-CFA1A2C2BEB1}"/>
    <cellStyle name="Comma 2 5 3 2 4" xfId="9841" xr:uid="{FA34B3BD-7E1C-4A3F-8686-A4FDB641B9BE}"/>
    <cellStyle name="Comma 2 5 3 3" xfId="1496" xr:uid="{00000000-0005-0000-0000-000071030000}"/>
    <cellStyle name="Comma 2 5 3 3 2" xfId="1497" xr:uid="{00000000-0005-0000-0000-000072030000}"/>
    <cellStyle name="Comma 2 5 3 3 2 2" xfId="9846" xr:uid="{8C623F24-6F8A-4884-ADC9-25CB55D497BF}"/>
    <cellStyle name="Comma 2 5 3 3 3" xfId="9845" xr:uid="{921FDFA8-E894-4F81-99A1-DDB9995694CF}"/>
    <cellStyle name="Comma 2 5 3 4" xfId="1498" xr:uid="{00000000-0005-0000-0000-000073030000}"/>
    <cellStyle name="Comma 2 5 3 4 2" xfId="9847" xr:uid="{32EB148F-19C5-42EC-BFCA-7AFF5D66578F}"/>
    <cellStyle name="Comma 2 5 3 5" xfId="9840" xr:uid="{EA71A736-0942-41F5-9D69-E8B58A58E947}"/>
    <cellStyle name="Comma 2 5 4" xfId="1499" xr:uid="{00000000-0005-0000-0000-000074030000}"/>
    <cellStyle name="Comma 2 5 4 2" xfId="1500" xr:uid="{00000000-0005-0000-0000-000075030000}"/>
    <cellStyle name="Comma 2 5 4 2 2" xfId="1501" xr:uid="{00000000-0005-0000-0000-000076030000}"/>
    <cellStyle name="Comma 2 5 4 2 2 2" xfId="9850" xr:uid="{D502D28D-9D4E-4663-9FE0-32A2012EC1A0}"/>
    <cellStyle name="Comma 2 5 4 2 3" xfId="9849" xr:uid="{B310E5D2-7136-4C14-AD76-AFC53E70D1F6}"/>
    <cellStyle name="Comma 2 5 4 3" xfId="1502" xr:uid="{00000000-0005-0000-0000-000077030000}"/>
    <cellStyle name="Comma 2 5 4 3 2" xfId="9851" xr:uid="{3D00D6BD-37B6-4F63-9306-618DABC04BF9}"/>
    <cellStyle name="Comma 2 5 4 4" xfId="9848" xr:uid="{817FF163-B473-442F-9653-B99B0B34C3A4}"/>
    <cellStyle name="Comma 2 5 5" xfId="1503" xr:uid="{00000000-0005-0000-0000-000078030000}"/>
    <cellStyle name="Comma 2 5 5 2" xfId="1504" xr:uid="{00000000-0005-0000-0000-000079030000}"/>
    <cellStyle name="Comma 2 5 5 2 2" xfId="9853" xr:uid="{045298D3-1B7D-4713-B03C-F45BE83F1923}"/>
    <cellStyle name="Comma 2 5 5 3" xfId="9852" xr:uid="{F6B35ECE-B601-4DD4-BA09-1563D29C1EF3}"/>
    <cellStyle name="Comma 2 5 6" xfId="1505" xr:uid="{00000000-0005-0000-0000-00007A030000}"/>
    <cellStyle name="Comma 2 5 6 2" xfId="9854" xr:uid="{915922B9-955F-496C-BA44-CB65141429A2}"/>
    <cellStyle name="Comma 2 5 7" xfId="9831" xr:uid="{454FD7EE-F652-4A49-A164-08631553F3D6}"/>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58" xr:uid="{A2C3FE2A-75E5-4600-9F64-6D07BD853A2A}"/>
    <cellStyle name="Comma 2 6 2 2 3" xfId="9857" xr:uid="{F3DC540E-972F-4B11-8A87-89126F3FAB3D}"/>
    <cellStyle name="Comma 2 6 2 3" xfId="1510" xr:uid="{00000000-0005-0000-0000-00007F030000}"/>
    <cellStyle name="Comma 2 6 2 3 2" xfId="9859" xr:uid="{41A60D3A-364C-4D89-9008-60BA6C977CB7}"/>
    <cellStyle name="Comma 2 6 2 4" xfId="9856" xr:uid="{56845E59-A98C-40EF-BA99-8E5302CA07B1}"/>
    <cellStyle name="Comma 2 6 3" xfId="1511" xr:uid="{00000000-0005-0000-0000-000080030000}"/>
    <cellStyle name="Comma 2 6 3 2" xfId="1512" xr:uid="{00000000-0005-0000-0000-000081030000}"/>
    <cellStyle name="Comma 2 6 3 2 2" xfId="9861" xr:uid="{9DBD5731-80A7-4D10-839D-D12AF2DBED90}"/>
    <cellStyle name="Comma 2 6 3 3" xfId="9860" xr:uid="{A699B8B3-081D-4D57-A596-E87760EDE43F}"/>
    <cellStyle name="Comma 2 6 4" xfId="1513" xr:uid="{00000000-0005-0000-0000-000082030000}"/>
    <cellStyle name="Comma 2 6 4 2" xfId="9862" xr:uid="{C2ED1439-CE43-4684-8D4E-1D13350A6703}"/>
    <cellStyle name="Comma 2 6 5" xfId="9855" xr:uid="{03598728-D8F7-4529-ACEB-D336D1172FBD}"/>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66" xr:uid="{687A76E2-2030-4F6F-BD61-4F652B29F9A2}"/>
    <cellStyle name="Comma 2 7 2 2 3" xfId="9865" xr:uid="{676968CF-EF7F-437B-8A49-1A667CAA65FD}"/>
    <cellStyle name="Comma 2 7 2 3" xfId="1518" xr:uid="{00000000-0005-0000-0000-000087030000}"/>
    <cellStyle name="Comma 2 7 2 3 2" xfId="9867" xr:uid="{235F572B-4852-421E-8318-0C34AFB768C8}"/>
    <cellStyle name="Comma 2 7 2 4" xfId="9864" xr:uid="{950C5632-3C42-4DD1-A634-1E7134C8613E}"/>
    <cellStyle name="Comma 2 7 3" xfId="1519" xr:uid="{00000000-0005-0000-0000-000088030000}"/>
    <cellStyle name="Comma 2 7 3 2" xfId="1520" xr:uid="{00000000-0005-0000-0000-000089030000}"/>
    <cellStyle name="Comma 2 7 3 2 2" xfId="9869" xr:uid="{71CE12EC-01B8-47F6-9F8C-CCE2E4E03E7C}"/>
    <cellStyle name="Comma 2 7 3 3" xfId="9868" xr:uid="{5C177C40-C29D-4C02-B17D-353C6FAF456B}"/>
    <cellStyle name="Comma 2 7 4" xfId="1521" xr:uid="{00000000-0005-0000-0000-00008A030000}"/>
    <cellStyle name="Comma 2 7 4 2" xfId="9870" xr:uid="{C47526C6-BE35-4A03-A1F7-0B78F20D19DA}"/>
    <cellStyle name="Comma 2 7 5" xfId="9863" xr:uid="{59E18F7F-59EE-4675-8BD4-163179C39424}"/>
    <cellStyle name="Comma 2 8" xfId="1522" xr:uid="{00000000-0005-0000-0000-00008B030000}"/>
    <cellStyle name="Comma 2 8 2" xfId="9871" xr:uid="{4E2AC9C1-5983-49DD-8EF4-7C9D6A49D943}"/>
    <cellStyle name="Comma 2 9" xfId="1523" xr:uid="{00000000-0005-0000-0000-00008C030000}"/>
    <cellStyle name="Comma 2 9 2" xfId="1524" xr:uid="{00000000-0005-0000-0000-00008D030000}"/>
    <cellStyle name="Comma 2 9 2 2" xfId="1525" xr:uid="{00000000-0005-0000-0000-00008E030000}"/>
    <cellStyle name="Comma 2 9 2 2 2" xfId="9874" xr:uid="{17C7DCDE-85B6-48FE-B8D8-09DCA2B57F03}"/>
    <cellStyle name="Comma 2 9 2 3" xfId="9873" xr:uid="{788D3164-E672-4E0B-BA38-6B5DDB139014}"/>
    <cellStyle name="Comma 2 9 3" xfId="1526" xr:uid="{00000000-0005-0000-0000-00008F030000}"/>
    <cellStyle name="Comma 2 9 3 2" xfId="9875" xr:uid="{EBAA66FB-B5B4-4C37-BFC0-4148C7C4BCBE}"/>
    <cellStyle name="Comma 2 9 4" xfId="9872" xr:uid="{4708392C-9D7E-4547-8A0D-5D53DBE1FBBD}"/>
    <cellStyle name="Comma 2*" xfId="1527" xr:uid="{00000000-0005-0000-0000-000090030000}"/>
    <cellStyle name="Comma 3" xfId="3" xr:uid="{00000000-0005-0000-0000-000091030000}"/>
    <cellStyle name="Comma 3 10" xfId="9773" xr:uid="{BAF0A856-9FEF-402A-98BB-78B5607ADE72}"/>
    <cellStyle name="Comma 3 2" xfId="40" xr:uid="{00000000-0005-0000-0000-000092030000}"/>
    <cellStyle name="Comma 3 2 2" xfId="1528" xr:uid="{00000000-0005-0000-0000-000093030000}"/>
    <cellStyle name="Comma 3 2 2 2" xfId="9876" xr:uid="{B14AF89C-C2E8-40B3-9D26-C2C9E007665E}"/>
    <cellStyle name="Comma 3 2 3" xfId="9776" xr:uid="{36BFEDF6-A02F-4998-A58C-D8ACAC460632}"/>
    <cellStyle name="Comma 3 3" xfId="1529" xr:uid="{00000000-0005-0000-0000-000094030000}"/>
    <cellStyle name="Comma 3 3 2" xfId="1530" xr:uid="{00000000-0005-0000-0000-000095030000}"/>
    <cellStyle name="Comma 3 3 2 2" xfId="1531" xr:uid="{00000000-0005-0000-0000-000096030000}"/>
    <cellStyle name="Comma 3 3 2 2 2" xfId="9879" xr:uid="{1560563C-6143-4CB2-80BB-DC617C6546A7}"/>
    <cellStyle name="Comma 3 3 2 3" xfId="9878" xr:uid="{A1F7945F-3800-49B7-A954-C9938D6CC177}"/>
    <cellStyle name="Comma 3 3 3" xfId="1532" xr:uid="{00000000-0005-0000-0000-000097030000}"/>
    <cellStyle name="Comma 3 3 3 2" xfId="9880" xr:uid="{6022F2C2-DB06-4B77-8420-156D56CC50FC}"/>
    <cellStyle name="Comma 3 3 4" xfId="1533" xr:uid="{00000000-0005-0000-0000-000098030000}"/>
    <cellStyle name="Comma 3 3 4 2" xfId="9881" xr:uid="{025A60FB-F127-4698-9803-C5582B87AD7E}"/>
    <cellStyle name="Comma 3 3 5" xfId="9877" xr:uid="{78CF443A-9868-4ED8-878E-67BCF13962FB}"/>
    <cellStyle name="Comma 3 4" xfId="1534" xr:uid="{00000000-0005-0000-0000-000099030000}"/>
    <cellStyle name="Comma 3 4 2" xfId="1535" xr:uid="{00000000-0005-0000-0000-00009A030000}"/>
    <cellStyle name="Comma 3 4 2 2" xfId="9883" xr:uid="{EB00676D-08D7-43BE-AF0A-4A639A15DBC3}"/>
    <cellStyle name="Comma 3 4 3" xfId="1536" xr:uid="{00000000-0005-0000-0000-00009B030000}"/>
    <cellStyle name="Comma 3 4 3 2" xfId="9884" xr:uid="{18AD22D3-A455-4F01-89C3-236D5840DB54}"/>
    <cellStyle name="Comma 3 4 4" xfId="9882" xr:uid="{2227CF37-9C64-4469-8561-DD79AC964084}"/>
    <cellStyle name="Comma 3 5" xfId="1537" xr:uid="{00000000-0005-0000-0000-00009C030000}"/>
    <cellStyle name="Comma 3 5 2" xfId="9885" xr:uid="{E78A618D-A5AF-4072-A75D-4209BF031E92}"/>
    <cellStyle name="Comma 3 6" xfId="1538" xr:uid="{00000000-0005-0000-0000-00009D030000}"/>
    <cellStyle name="Comma 3 6 2" xfId="9886" xr:uid="{F6C57053-4956-4D0C-9B9E-26EDF8528574}"/>
    <cellStyle name="Comma 3 7" xfId="1539" xr:uid="{00000000-0005-0000-0000-00009E030000}"/>
    <cellStyle name="Comma 3 7 2" xfId="9887" xr:uid="{77CD9C8D-485C-447D-AA82-D578EE0A3002}"/>
    <cellStyle name="Comma 3 8" xfId="1540" xr:uid="{00000000-0005-0000-0000-00009F030000}"/>
    <cellStyle name="Comma 3 8 2" xfId="9888" xr:uid="{88F13226-4A82-4DEF-9B41-6076444C53AA}"/>
    <cellStyle name="Comma 3 9" xfId="1541" xr:uid="{00000000-0005-0000-0000-0000A0030000}"/>
    <cellStyle name="Comma 3 9 2" xfId="9889" xr:uid="{880135C8-1CF0-456C-A3CB-A618B273E7F1}"/>
    <cellStyle name="Comma 4" xfId="38" xr:uid="{00000000-0005-0000-0000-0000A1030000}"/>
    <cellStyle name="Comma 4 10" xfId="1542" xr:uid="{00000000-0005-0000-0000-0000A2030000}"/>
    <cellStyle name="Comma 4 10 2" xfId="9890" xr:uid="{A9BF603E-B407-4CF4-BE0A-27510948578A}"/>
    <cellStyle name="Comma 4 11" xfId="1543" xr:uid="{00000000-0005-0000-0000-0000A3030000}"/>
    <cellStyle name="Comma 4 11 2" xfId="9891" xr:uid="{DAEF96B6-1DC5-47EC-B8CF-0629A7483DAF}"/>
    <cellStyle name="Comma 4 12" xfId="1544" xr:uid="{00000000-0005-0000-0000-0000A4030000}"/>
    <cellStyle name="Comma 4 12 2" xfId="9892" xr:uid="{9EF1D059-3E98-4320-8511-7C02B36A3C18}"/>
    <cellStyle name="Comma 4 13" xfId="1545" xr:uid="{00000000-0005-0000-0000-0000A5030000}"/>
    <cellStyle name="Comma 4 13 2" xfId="9893" xr:uid="{DB9D8267-756A-44FF-8B87-3E7D2E610F49}"/>
    <cellStyle name="Comma 4 14" xfId="1546" xr:uid="{00000000-0005-0000-0000-0000A6030000}"/>
    <cellStyle name="Comma 4 14 2" xfId="9894" xr:uid="{BE0B3E78-397E-4B54-B074-B7C78CC0944E}"/>
    <cellStyle name="Comma 4 15" xfId="9774" xr:uid="{8AF28CF2-8200-4487-AB8F-2DF3805DA38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898" xr:uid="{5A55651C-4DDE-4AC9-A96F-AB808AAEE901}"/>
    <cellStyle name="Comma 4 2 2 2 3" xfId="9897" xr:uid="{544A1F29-B290-4C62-B679-920090506A50}"/>
    <cellStyle name="Comma 4 2 2 3" xfId="1551" xr:uid="{00000000-0005-0000-0000-0000AB030000}"/>
    <cellStyle name="Comma 4 2 2 3 2" xfId="9899" xr:uid="{C6F15FFD-8ABF-4420-94E2-A02D8BA3DE4B}"/>
    <cellStyle name="Comma 4 2 2 4" xfId="9896" xr:uid="{1587D29B-7384-463D-946C-B514B397308F}"/>
    <cellStyle name="Comma 4 2 3" xfId="1552" xr:uid="{00000000-0005-0000-0000-0000AC030000}"/>
    <cellStyle name="Comma 4 2 3 2" xfId="1553" xr:uid="{00000000-0005-0000-0000-0000AD030000}"/>
    <cellStyle name="Comma 4 2 3 2 2" xfId="9901" xr:uid="{35B46B33-0BBB-4F60-8C1F-5E2ED2061AC2}"/>
    <cellStyle name="Comma 4 2 3 3" xfId="9900" xr:uid="{1397CECF-3E6B-478E-9A52-64ACCB8B6558}"/>
    <cellStyle name="Comma 4 2 4" xfId="1554" xr:uid="{00000000-0005-0000-0000-0000AE030000}"/>
    <cellStyle name="Comma 4 2 4 2" xfId="9902" xr:uid="{11A68C6A-3C3F-4E31-A3CC-3746E7AD8BC4}"/>
    <cellStyle name="Comma 4 2 5" xfId="1555" xr:uid="{00000000-0005-0000-0000-0000AF030000}"/>
    <cellStyle name="Comma 4 2 5 2" xfId="9903" xr:uid="{61A62A4D-F412-4514-81EE-C457768F18D3}"/>
    <cellStyle name="Comma 4 2 6" xfId="9895" xr:uid="{066E732A-6F70-4C6E-AF5B-4E9A83A47365}"/>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07" xr:uid="{6E2CF563-3A3A-496D-B546-790051CE2831}"/>
    <cellStyle name="Comma 4 3 2 2 3" xfId="9906" xr:uid="{A51B9BE3-3998-444F-A936-DB1FC771F5F3}"/>
    <cellStyle name="Comma 4 3 2 3" xfId="1560" xr:uid="{00000000-0005-0000-0000-0000B4030000}"/>
    <cellStyle name="Comma 4 3 2 3 2" xfId="9908" xr:uid="{092AD75A-F813-4C1C-84C9-D1DF86940915}"/>
    <cellStyle name="Comma 4 3 2 4" xfId="9905" xr:uid="{87B0886A-6522-4F34-AD9E-D92BF2BC4361}"/>
    <cellStyle name="Comma 4 3 3" xfId="1561" xr:uid="{00000000-0005-0000-0000-0000B5030000}"/>
    <cellStyle name="Comma 4 3 3 2" xfId="1562" xr:uid="{00000000-0005-0000-0000-0000B6030000}"/>
    <cellStyle name="Comma 4 3 3 2 2" xfId="9910" xr:uid="{3EEDCCA2-5C6A-4912-AD5A-466857975E05}"/>
    <cellStyle name="Comma 4 3 3 3" xfId="9909" xr:uid="{FD6C1FCD-1F8E-4AF4-946C-50EE4376AB02}"/>
    <cellStyle name="Comma 4 3 4" xfId="1563" xr:uid="{00000000-0005-0000-0000-0000B7030000}"/>
    <cellStyle name="Comma 4 3 4 2" xfId="9911" xr:uid="{E0E785E8-2AD3-4AF5-A496-093AE09206A6}"/>
    <cellStyle name="Comma 4 3 5" xfId="9904" xr:uid="{E9EC9B57-19FB-4DCE-B49F-9AC137751A85}"/>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14" xr:uid="{0E1BD169-3D08-46B3-B0BE-4ABE283398E5}"/>
    <cellStyle name="Comma 4 4 2 2 3" xfId="9913" xr:uid="{CF02DFEC-5BD1-4A2C-A469-12DB44FB83D3}"/>
    <cellStyle name="Comma 4 4 2 3" xfId="1568" xr:uid="{00000000-0005-0000-0000-0000BC030000}"/>
    <cellStyle name="Comma 4 4 2 3 2" xfId="9915" xr:uid="{10C3AB34-9CA5-49E1-AB38-773D487C82B1}"/>
    <cellStyle name="Comma 4 4 2 4" xfId="9912" xr:uid="{EA851030-FB42-44D2-8B58-8D3BC7C0F67E}"/>
    <cellStyle name="Comma 4 4 3" xfId="1569" xr:uid="{00000000-0005-0000-0000-0000BD030000}"/>
    <cellStyle name="Comma 4 4 3 2" xfId="1570" xr:uid="{00000000-0005-0000-0000-0000BE030000}"/>
    <cellStyle name="Comma 4 4 3 2 2" xfId="9917" xr:uid="{170BD549-8C57-4727-B5FB-4E4F92DBD2C0}"/>
    <cellStyle name="Comma 4 4 3 3" xfId="9916" xr:uid="{0D052FE9-DDAE-46A9-9D82-2793B90E5F7F}"/>
    <cellStyle name="Comma 4 4 4" xfId="1571" xr:uid="{00000000-0005-0000-0000-0000BF030000}"/>
    <cellStyle name="Comma 4 4 4 2" xfId="9918" xr:uid="{97AD5CF3-3D28-4E5B-94F0-19F005BB5613}"/>
    <cellStyle name="Comma 4 5" xfId="1572" xr:uid="{00000000-0005-0000-0000-0000C0030000}"/>
    <cellStyle name="Comma 4 5 2" xfId="1573" xr:uid="{00000000-0005-0000-0000-0000C1030000}"/>
    <cellStyle name="Comma 4 5 2 2" xfId="1574" xr:uid="{00000000-0005-0000-0000-0000C2030000}"/>
    <cellStyle name="Comma 4 5 2 2 2" xfId="9921" xr:uid="{A11812BD-3359-4749-AEF0-B3DDD582E1E7}"/>
    <cellStyle name="Comma 4 5 2 3" xfId="9920" xr:uid="{DB7B8F42-3580-4B52-A4B3-1863229D8547}"/>
    <cellStyle name="Comma 4 5 3" xfId="1575" xr:uid="{00000000-0005-0000-0000-0000C3030000}"/>
    <cellStyle name="Comma 4 5 3 2" xfId="9922" xr:uid="{3DBB4264-FBEC-4820-9821-0E28B092B8B1}"/>
    <cellStyle name="Comma 4 5 4" xfId="9919" xr:uid="{6C2BE65C-BE10-493B-B99E-908BA2167C5C}"/>
    <cellStyle name="Comma 4 6" xfId="1576" xr:uid="{00000000-0005-0000-0000-0000C4030000}"/>
    <cellStyle name="Comma 4 6 2" xfId="1577" xr:uid="{00000000-0005-0000-0000-0000C5030000}"/>
    <cellStyle name="Comma 4 6 2 2" xfId="1578" xr:uid="{00000000-0005-0000-0000-0000C6030000}"/>
    <cellStyle name="Comma 4 6 2 2 2" xfId="9925" xr:uid="{CC7EB928-F840-4808-A2C6-23CC2B1C6489}"/>
    <cellStyle name="Comma 4 6 2 3" xfId="9924" xr:uid="{431F38FE-EC96-4115-B76B-864363ADCBC5}"/>
    <cellStyle name="Comma 4 6 3" xfId="1579" xr:uid="{00000000-0005-0000-0000-0000C7030000}"/>
    <cellStyle name="Comma 4 6 3 2" xfId="9926" xr:uid="{49034ED8-6D7D-4CE4-9BFA-FCAA3F499F5E}"/>
    <cellStyle name="Comma 4 6 4" xfId="9923" xr:uid="{DCEE9445-586E-45A4-86D9-E170532B8FC6}"/>
    <cellStyle name="Comma 4 7" xfId="1580" xr:uid="{00000000-0005-0000-0000-0000C8030000}"/>
    <cellStyle name="Comma 4 7 2" xfId="1581" xr:uid="{00000000-0005-0000-0000-0000C9030000}"/>
    <cellStyle name="Comma 4 7 2 2" xfId="9928" xr:uid="{A74ADAC6-4F9B-4BBE-B4A8-B40B1DBD1BF2}"/>
    <cellStyle name="Comma 4 7 3" xfId="9927" xr:uid="{8BBB5EFA-52D1-4CD9-89C2-5B5D5118D528}"/>
    <cellStyle name="Comma 4 8" xfId="1582" xr:uid="{00000000-0005-0000-0000-0000CA030000}"/>
    <cellStyle name="Comma 4 8 2" xfId="9929" xr:uid="{40911AAB-335E-4AD4-A011-4A033EA902FB}"/>
    <cellStyle name="Comma 4 9" xfId="1583" xr:uid="{00000000-0005-0000-0000-0000CB030000}"/>
    <cellStyle name="Comma 4 9 2" xfId="9930" xr:uid="{64942AC7-C630-42C0-909F-A53D31E41AF0}"/>
    <cellStyle name="Comma 5" xfId="90" xr:uid="{00000000-0005-0000-0000-0000CC030000}"/>
    <cellStyle name="Comma 5 10" xfId="1584" xr:uid="{00000000-0005-0000-0000-0000CD030000}"/>
    <cellStyle name="Comma 5 10 2" xfId="9931" xr:uid="{3F44D3A7-EB40-4483-AC52-51D9700AD536}"/>
    <cellStyle name="Comma 5 11" xfId="1585" xr:uid="{00000000-0005-0000-0000-0000CE030000}"/>
    <cellStyle name="Comma 5 11 2" xfId="9932" xr:uid="{1830ECF9-D9A0-4E32-900F-BA78E8C3E8C3}"/>
    <cellStyle name="Comma 5 12" xfId="1586" xr:uid="{00000000-0005-0000-0000-0000CF030000}"/>
    <cellStyle name="Comma 5 12 2" xfId="9933" xr:uid="{EA466814-9190-4439-B289-CE25657ABC4E}"/>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37" xr:uid="{E5F0BF28-0440-4159-8F1C-0422A43368F8}"/>
    <cellStyle name="Comma 5 2 2 2 3" xfId="9936" xr:uid="{A3D9FB5D-7DBD-47ED-BF19-5A5048010595}"/>
    <cellStyle name="Comma 5 2 2 3" xfId="1591" xr:uid="{00000000-0005-0000-0000-0000D4030000}"/>
    <cellStyle name="Comma 5 2 2 3 2" xfId="9938" xr:uid="{65DA7DE2-8F66-47B9-9E47-D26BC84CD390}"/>
    <cellStyle name="Comma 5 2 2 4" xfId="9935" xr:uid="{B8723EF8-6E23-47F6-A8A2-667AC4493302}"/>
    <cellStyle name="Comma 5 2 3" xfId="1592" xr:uid="{00000000-0005-0000-0000-0000D5030000}"/>
    <cellStyle name="Comma 5 2 3 2" xfId="1593" xr:uid="{00000000-0005-0000-0000-0000D6030000}"/>
    <cellStyle name="Comma 5 2 3 2 2" xfId="9940" xr:uid="{69277C88-5C74-499F-94AB-C64091E56A6F}"/>
    <cellStyle name="Comma 5 2 3 3" xfId="9939" xr:uid="{19F11E68-7CB1-4459-9163-76E51B6A1A51}"/>
    <cellStyle name="Comma 5 2 4" xfId="1594" xr:uid="{00000000-0005-0000-0000-0000D7030000}"/>
    <cellStyle name="Comma 5 2 4 2" xfId="9941" xr:uid="{1A45799C-916E-4080-A818-296F57D67D8D}"/>
    <cellStyle name="Comma 5 2 5" xfId="9934" xr:uid="{D8946DBA-5F72-4130-9D48-5FF591E4B385}"/>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45" xr:uid="{660B2E16-EB4B-478D-8E7B-0D4E6070419D}"/>
    <cellStyle name="Comma 5 3 2 2 3" xfId="9944" xr:uid="{3EFAB46A-1AAE-4AFF-A5AD-53CD64D861B3}"/>
    <cellStyle name="Comma 5 3 2 3" xfId="1599" xr:uid="{00000000-0005-0000-0000-0000DC030000}"/>
    <cellStyle name="Comma 5 3 2 3 2" xfId="9946" xr:uid="{154851E0-414E-4FD9-AF82-3F2A44FE8C79}"/>
    <cellStyle name="Comma 5 3 2 4" xfId="9943" xr:uid="{9109C192-97B2-454B-99AA-78FC453BA9C4}"/>
    <cellStyle name="Comma 5 3 3" xfId="1600" xr:uid="{00000000-0005-0000-0000-0000DD030000}"/>
    <cellStyle name="Comma 5 3 3 2" xfId="1601" xr:uid="{00000000-0005-0000-0000-0000DE030000}"/>
    <cellStyle name="Comma 5 3 3 2 2" xfId="9948" xr:uid="{61227F70-0A9D-45BB-BD5D-F95A32D8032B}"/>
    <cellStyle name="Comma 5 3 3 3" xfId="9947" xr:uid="{C79A23D5-931C-40E7-A76B-EB36761FA85C}"/>
    <cellStyle name="Comma 5 3 4" xfId="1602" xr:uid="{00000000-0005-0000-0000-0000DF030000}"/>
    <cellStyle name="Comma 5 3 4 2" xfId="9949" xr:uid="{97821162-E6AC-4C39-BBC5-792C4BD599CC}"/>
    <cellStyle name="Comma 5 3 5" xfId="9942" xr:uid="{E06C25B1-AFCA-4FF7-8B03-A3EA5C433E13}"/>
    <cellStyle name="Comma 5 4" xfId="1603" xr:uid="{00000000-0005-0000-0000-0000E0030000}"/>
    <cellStyle name="Comma 5 4 2" xfId="1604" xr:uid="{00000000-0005-0000-0000-0000E1030000}"/>
    <cellStyle name="Comma 5 4 2 2" xfId="1605" xr:uid="{00000000-0005-0000-0000-0000E2030000}"/>
    <cellStyle name="Comma 5 4 2 2 2" xfId="9952" xr:uid="{76494675-5592-4702-9F99-D184D5A37F3C}"/>
    <cellStyle name="Comma 5 4 2 3" xfId="9951" xr:uid="{3417DCD2-5A72-4CA3-A961-AB05E62441FB}"/>
    <cellStyle name="Comma 5 4 3" xfId="1606" xr:uid="{00000000-0005-0000-0000-0000E3030000}"/>
    <cellStyle name="Comma 5 4 3 2" xfId="9953" xr:uid="{32E1FF92-6D1C-4209-A7DC-08F698B29E67}"/>
    <cellStyle name="Comma 5 4 4" xfId="9950" xr:uid="{739D9458-6219-41A7-A733-D049BF98ACB8}"/>
    <cellStyle name="Comma 5 5" xfId="1607" xr:uid="{00000000-0005-0000-0000-0000E4030000}"/>
    <cellStyle name="Comma 5 5 2" xfId="1608" xr:uid="{00000000-0005-0000-0000-0000E5030000}"/>
    <cellStyle name="Comma 5 5 2 2" xfId="1609" xr:uid="{00000000-0005-0000-0000-0000E6030000}"/>
    <cellStyle name="Comma 5 5 2 2 2" xfId="9956" xr:uid="{3DA93507-D096-455E-AD35-3C4359728988}"/>
    <cellStyle name="Comma 5 5 2 3" xfId="9955" xr:uid="{62EA5823-D8E1-49DA-A3CE-BED4B9D27138}"/>
    <cellStyle name="Comma 5 5 3" xfId="1610" xr:uid="{00000000-0005-0000-0000-0000E7030000}"/>
    <cellStyle name="Comma 5 5 3 2" xfId="9957" xr:uid="{2FC4D8FD-E102-4D1C-AC8F-A488F7B85989}"/>
    <cellStyle name="Comma 5 5 4" xfId="9954" xr:uid="{C4B6968C-522E-4EC1-BAAE-86F9B785331B}"/>
    <cellStyle name="Comma 5 6" xfId="1611" xr:uid="{00000000-0005-0000-0000-0000E8030000}"/>
    <cellStyle name="Comma 5 6 2" xfId="1612" xr:uid="{00000000-0005-0000-0000-0000E9030000}"/>
    <cellStyle name="Comma 5 6 2 2" xfId="9959" xr:uid="{36BF69C1-8340-4D01-B268-F020157A0356}"/>
    <cellStyle name="Comma 5 6 3" xfId="9958" xr:uid="{A195B40F-C628-49E5-8AD1-B5B8F745C6D2}"/>
    <cellStyle name="Comma 5 7" xfId="1613" xr:uid="{00000000-0005-0000-0000-0000EA030000}"/>
    <cellStyle name="Comma 5 7 2" xfId="9960" xr:uid="{9178737C-2DBC-4A0C-9AEC-7D83E4BDE7FD}"/>
    <cellStyle name="Comma 5 8" xfId="1614" xr:uid="{00000000-0005-0000-0000-0000EB030000}"/>
    <cellStyle name="Comma 5 8 2" xfId="9961" xr:uid="{A65C52E6-6F2E-4787-8F67-BD674ED50651}"/>
    <cellStyle name="Comma 5 9" xfId="1615" xr:uid="{00000000-0005-0000-0000-0000EC030000}"/>
    <cellStyle name="Comma 5 9 2" xfId="9962" xr:uid="{405DA4A9-3E0E-4790-82B5-E3404FDD0EC1}"/>
    <cellStyle name="Comma 6" xfId="111" xr:uid="{00000000-0005-0000-0000-0000ED030000}"/>
    <cellStyle name="Comma 6 2" xfId="1616" xr:uid="{00000000-0005-0000-0000-0000EE030000}"/>
    <cellStyle name="Comma 6 2 2" xfId="9963" xr:uid="{9F85C40F-7740-4845-A1D3-1C9188905283}"/>
    <cellStyle name="Comma 6 3" xfId="1617" xr:uid="{00000000-0005-0000-0000-0000EF030000}"/>
    <cellStyle name="Comma 6 3 2" xfId="9964" xr:uid="{FA42EB7D-97A1-44D6-8BD3-F9237A606932}"/>
    <cellStyle name="Comma 6 4" xfId="1618" xr:uid="{00000000-0005-0000-0000-0000F0030000}"/>
    <cellStyle name="Comma 6 4 2" xfId="9965" xr:uid="{71A5AE31-D09C-458D-842B-5A724D477094}"/>
    <cellStyle name="Comma 6 5" xfId="1619" xr:uid="{00000000-0005-0000-0000-0000F1030000}"/>
    <cellStyle name="Comma 6 5 2" xfId="9966" xr:uid="{C7EF4133-20D9-44F9-84C1-C5935EC9EA4C}"/>
    <cellStyle name="Comma 6 6" xfId="1620" xr:uid="{00000000-0005-0000-0000-0000F2030000}"/>
    <cellStyle name="Comma 6 6 2" xfId="9967" xr:uid="{DA472F1A-43F7-454D-A9D0-860FC69B9A0A}"/>
    <cellStyle name="Comma 6 7" xfId="622" xr:uid="{00000000-0005-0000-0000-0000F3030000}"/>
    <cellStyle name="Comma 6 7 2" xfId="9782" xr:uid="{84D59541-B401-4C43-AEFC-40F67C3AC20C}"/>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71" xr:uid="{93156A3A-C568-4C67-8C6F-DDF065487318}"/>
    <cellStyle name="Comma 7 2 2 3" xfId="9970" xr:uid="{C68BFEB2-BC2F-4105-B184-5E240C4B45B8}"/>
    <cellStyle name="Comma 7 2 3" xfId="1625" xr:uid="{00000000-0005-0000-0000-0000F8030000}"/>
    <cellStyle name="Comma 7 2 3 2" xfId="9972" xr:uid="{64E12264-8D21-4A59-8AB6-93B104579735}"/>
    <cellStyle name="Comma 7 2 4" xfId="9969" xr:uid="{6B5F84E3-300D-4BFF-92A4-77566C61275D}"/>
    <cellStyle name="Comma 7 3" xfId="1626" xr:uid="{00000000-0005-0000-0000-0000F9030000}"/>
    <cellStyle name="Comma 7 3 2" xfId="1627" xr:uid="{00000000-0005-0000-0000-0000FA030000}"/>
    <cellStyle name="Comma 7 3 2 2" xfId="9974" xr:uid="{BBF4C68C-75B2-4459-B451-522E6C91A2A4}"/>
    <cellStyle name="Comma 7 3 3" xfId="9973" xr:uid="{B4187946-687F-4C3F-A4E2-D0491F091AF0}"/>
    <cellStyle name="Comma 7 4" xfId="1628" xr:uid="{00000000-0005-0000-0000-0000FB030000}"/>
    <cellStyle name="Comma 7 4 2" xfId="9975" xr:uid="{E94A7631-F882-4C82-9FFF-70782C9F045A}"/>
    <cellStyle name="Comma 7 5" xfId="1629" xr:uid="{00000000-0005-0000-0000-0000FC030000}"/>
    <cellStyle name="Comma 7 5 2" xfId="9976" xr:uid="{E5E0AD62-9C58-405C-9D0B-583201939A08}"/>
    <cellStyle name="Comma 7 6" xfId="1630" xr:uid="{00000000-0005-0000-0000-0000FD030000}"/>
    <cellStyle name="Comma 7 6 2" xfId="9977" xr:uid="{57A2B409-B369-464F-854A-5CADEA994F33}"/>
    <cellStyle name="Comma 7 7" xfId="1631" xr:uid="{00000000-0005-0000-0000-0000FE030000}"/>
    <cellStyle name="Comma 7 7 2" xfId="9978" xr:uid="{7ECE18CC-1DD2-4FA4-8679-D3A50E1B818D}"/>
    <cellStyle name="Comma 7 8" xfId="1632" xr:uid="{00000000-0005-0000-0000-0000FF030000}"/>
    <cellStyle name="Comma 7 8 2" xfId="9979" xr:uid="{1AC383E7-4E91-4D7A-BD37-896C758FB892}"/>
    <cellStyle name="Comma 7 9" xfId="9968" xr:uid="{3E44EF67-C459-4108-9CD8-718EC2C72FF3}"/>
    <cellStyle name="Comma 8" xfId="1633" xr:uid="{00000000-0005-0000-0000-000000040000}"/>
    <cellStyle name="Comma 8 2" xfId="1634" xr:uid="{00000000-0005-0000-0000-000001040000}"/>
    <cellStyle name="Comma 8 2 2" xfId="1635" xr:uid="{00000000-0005-0000-0000-000002040000}"/>
    <cellStyle name="Comma 8 2 2 2" xfId="9982" xr:uid="{E032144C-00AC-4FC8-ABBF-055F756D00BE}"/>
    <cellStyle name="Comma 8 2 3" xfId="9981" xr:uid="{B722B54C-536C-4FD9-BDDF-783D291784BF}"/>
    <cellStyle name="Comma 8 3" xfId="1636" xr:uid="{00000000-0005-0000-0000-000003040000}"/>
    <cellStyle name="Comma 8 3 2" xfId="9983" xr:uid="{7B4C1D22-8056-445D-9D07-7F336C497309}"/>
    <cellStyle name="Comma 8 4" xfId="1637" xr:uid="{00000000-0005-0000-0000-000004040000}"/>
    <cellStyle name="Comma 8 4 2" xfId="9984" xr:uid="{C13B22C6-3B8A-408F-B46E-1BED52D352AA}"/>
    <cellStyle name="Comma 8 5" xfId="1638" xr:uid="{00000000-0005-0000-0000-000005040000}"/>
    <cellStyle name="Comma 8 5 2" xfId="9985" xr:uid="{A48C9D0E-65CE-4C48-8AC6-267528A0FC54}"/>
    <cellStyle name="Comma 8 6" xfId="1639" xr:uid="{00000000-0005-0000-0000-000006040000}"/>
    <cellStyle name="Comma 8 6 2" xfId="9986" xr:uid="{D5870987-9107-4937-8D4A-9B11C9C27440}"/>
    <cellStyle name="Comma 8 7" xfId="1640" xr:uid="{00000000-0005-0000-0000-000007040000}"/>
    <cellStyle name="Comma 8 7 2" xfId="9987" xr:uid="{1F5099F1-1F55-4370-8003-7AC2B900A906}"/>
    <cellStyle name="Comma 8 8" xfId="9980" xr:uid="{E8FB76A2-C274-4409-9130-E621751B641A}"/>
    <cellStyle name="Comma 9" xfId="1641" xr:uid="{00000000-0005-0000-0000-000008040000}"/>
    <cellStyle name="Comma 9 2" xfId="1642" xr:uid="{00000000-0005-0000-0000-000009040000}"/>
    <cellStyle name="Comma 9 2 2" xfId="9989" xr:uid="{734250D6-C30D-466E-9B61-D0DF6E3BDF6F}"/>
    <cellStyle name="Comma 9 3" xfId="1643" xr:uid="{00000000-0005-0000-0000-00000A040000}"/>
    <cellStyle name="Comma 9 3 2" xfId="9990" xr:uid="{7793D038-A835-49E3-8C68-EC906C4B8EE5}"/>
    <cellStyle name="Comma 9 4" xfId="1644" xr:uid="{00000000-0005-0000-0000-00000B040000}"/>
    <cellStyle name="Comma 9 4 2" xfId="9991" xr:uid="{75885501-E2BC-42F6-9DB1-7AB768D8716A}"/>
    <cellStyle name="Comma 9 5" xfId="1645" xr:uid="{00000000-0005-0000-0000-00000C040000}"/>
    <cellStyle name="Comma 9 5 2" xfId="9992" xr:uid="{0A8B832E-8597-48FB-B836-76CC933B9D8D}"/>
    <cellStyle name="Comma 9 6" xfId="9988" xr:uid="{D55F16AC-75CB-4466-A50D-2CBC3CCEB1F3}"/>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993" xr:uid="{A306FB04-6856-45EB-84E2-C2FAD394E272}"/>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40" xr:uid="{12F3589B-BB36-431F-84C9-D9DAF448DA43}"/>
    <cellStyle name="Currency [2] 3" xfId="9994" xr:uid="{E43866C2-0C1D-425D-97AA-63630C10AFAA}"/>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9999" xr:uid="{6045FE39-FAB6-47CE-B029-9B7793D8C971}"/>
    <cellStyle name="Currency 10 2 2 2 3" xfId="9998" xr:uid="{656B844F-60F9-462C-8CDF-49F9F9E476CA}"/>
    <cellStyle name="Currency 10 2 2 3" xfId="1662" xr:uid="{00000000-0005-0000-0000-000020040000}"/>
    <cellStyle name="Currency 10 2 2 3 2" xfId="10000" xr:uid="{F8B30BED-BF08-45DD-A648-B9B018F11C15}"/>
    <cellStyle name="Currency 10 2 2 4" xfId="9997" xr:uid="{79D0B98A-AD4F-44AA-9C3D-7D52214F8D6E}"/>
    <cellStyle name="Currency 10 2 3" xfId="1663" xr:uid="{00000000-0005-0000-0000-000021040000}"/>
    <cellStyle name="Currency 10 2 3 2" xfId="1664" xr:uid="{00000000-0005-0000-0000-000022040000}"/>
    <cellStyle name="Currency 10 2 3 2 2" xfId="10002" xr:uid="{C81F0C9A-1102-47B3-8ED3-51F4D4338E8A}"/>
    <cellStyle name="Currency 10 2 3 3" xfId="10001" xr:uid="{DA38F4D7-8A2D-49CF-AA1F-7DC9A378D305}"/>
    <cellStyle name="Currency 10 2 4" xfId="1665" xr:uid="{00000000-0005-0000-0000-000023040000}"/>
    <cellStyle name="Currency 10 2 4 2" xfId="10003" xr:uid="{3D59AC34-4829-48BE-A02B-C222C64B2360}"/>
    <cellStyle name="Currency 10 2 5" xfId="9996" xr:uid="{D50D9225-3109-4995-9235-36BB814DF953}"/>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07" xr:uid="{5FFD6A49-C8DC-4889-9831-AAFB361F566D}"/>
    <cellStyle name="Currency 10 3 2 2 3" xfId="10006" xr:uid="{934F7DE9-CCD2-43AB-BB71-22119CF2B8D4}"/>
    <cellStyle name="Currency 10 3 2 3" xfId="1670" xr:uid="{00000000-0005-0000-0000-000028040000}"/>
    <cellStyle name="Currency 10 3 2 3 2" xfId="10008" xr:uid="{91C384F9-1B19-47D4-91BB-78912F22D1FF}"/>
    <cellStyle name="Currency 10 3 2 4" xfId="10005" xr:uid="{507700D5-DA9D-4D35-8C5F-C505FB1E4F5B}"/>
    <cellStyle name="Currency 10 3 3" xfId="1671" xr:uid="{00000000-0005-0000-0000-000029040000}"/>
    <cellStyle name="Currency 10 3 3 2" xfId="1672" xr:uid="{00000000-0005-0000-0000-00002A040000}"/>
    <cellStyle name="Currency 10 3 3 2 2" xfId="10010" xr:uid="{97E04871-8703-40D8-9380-78B81E1063B1}"/>
    <cellStyle name="Currency 10 3 3 3" xfId="10009" xr:uid="{C2118511-6A00-4A71-9B0E-2F6850A6539F}"/>
    <cellStyle name="Currency 10 3 4" xfId="1673" xr:uid="{00000000-0005-0000-0000-00002B040000}"/>
    <cellStyle name="Currency 10 3 4 2" xfId="10011" xr:uid="{9774B287-1121-4CC8-8C98-7984BED130EE}"/>
    <cellStyle name="Currency 10 3 5" xfId="10004" xr:uid="{AB5DCB24-7627-4424-B2D5-3DFB16DA4DC1}"/>
    <cellStyle name="Currency 10 4" xfId="1674" xr:uid="{00000000-0005-0000-0000-00002C040000}"/>
    <cellStyle name="Currency 10 4 2" xfId="1675" xr:uid="{00000000-0005-0000-0000-00002D040000}"/>
    <cellStyle name="Currency 10 4 2 2" xfId="1676" xr:uid="{00000000-0005-0000-0000-00002E040000}"/>
    <cellStyle name="Currency 10 4 2 2 2" xfId="10014" xr:uid="{57D97227-02AE-474A-8DDB-F445A63763DD}"/>
    <cellStyle name="Currency 10 4 2 3" xfId="10013" xr:uid="{D00AA5FA-4BE5-4D11-B07F-B7FE80D3122E}"/>
    <cellStyle name="Currency 10 4 3" xfId="1677" xr:uid="{00000000-0005-0000-0000-00002F040000}"/>
    <cellStyle name="Currency 10 4 3 2" xfId="10015" xr:uid="{B4D140B2-24F4-4D8B-83E5-A35C3D7C83AD}"/>
    <cellStyle name="Currency 10 4 4" xfId="10012" xr:uid="{AC577D5F-A53A-4CF7-99BE-712BD5CFA537}"/>
    <cellStyle name="Currency 10 5" xfId="1678" xr:uid="{00000000-0005-0000-0000-000030040000}"/>
    <cellStyle name="Currency 10 5 2" xfId="1679" xr:uid="{00000000-0005-0000-0000-000031040000}"/>
    <cellStyle name="Currency 10 5 2 2" xfId="10017" xr:uid="{DCF522A7-694D-4777-A523-095E281BFB49}"/>
    <cellStyle name="Currency 10 5 3" xfId="10016" xr:uid="{384E309E-AACD-44A9-8499-872FB48C09E5}"/>
    <cellStyle name="Currency 10 6" xfId="1680" xr:uid="{00000000-0005-0000-0000-000032040000}"/>
    <cellStyle name="Currency 10 6 2" xfId="10018" xr:uid="{489C603E-57CB-4F89-9052-1C5DA9DEBA4D}"/>
    <cellStyle name="Currency 10 7" xfId="9995" xr:uid="{976AEB13-0933-483A-8D66-F2CABF44D2D2}"/>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23" xr:uid="{57C06238-1233-49D7-A0D2-D5712989009A}"/>
    <cellStyle name="Currency 11 2 2 2 3" xfId="10022" xr:uid="{D929F170-1E19-489E-B490-F7E7AE0EC372}"/>
    <cellStyle name="Currency 11 2 2 3" xfId="1686" xr:uid="{00000000-0005-0000-0000-000038040000}"/>
    <cellStyle name="Currency 11 2 2 3 2" xfId="10024" xr:uid="{AE154D01-8287-4A8C-B6E7-1AF81BF853F8}"/>
    <cellStyle name="Currency 11 2 2 4" xfId="10021" xr:uid="{CDE16F18-A262-496C-B28C-93DBAA62D069}"/>
    <cellStyle name="Currency 11 2 3" xfId="1687" xr:uid="{00000000-0005-0000-0000-000039040000}"/>
    <cellStyle name="Currency 11 2 3 2" xfId="1688" xr:uid="{00000000-0005-0000-0000-00003A040000}"/>
    <cellStyle name="Currency 11 2 3 2 2" xfId="10026" xr:uid="{DD205E49-5557-42AC-9B5C-1B188C7762B1}"/>
    <cellStyle name="Currency 11 2 3 3" xfId="10025" xr:uid="{752CB1D5-81FC-4CD0-82E2-E699B820FFD6}"/>
    <cellStyle name="Currency 11 2 4" xfId="1689" xr:uid="{00000000-0005-0000-0000-00003B040000}"/>
    <cellStyle name="Currency 11 2 4 2" xfId="10027" xr:uid="{E0CD0D1F-7FF8-4893-8086-6067D46CB04C}"/>
    <cellStyle name="Currency 11 2 5" xfId="10020" xr:uid="{57B0F8F9-CE44-41E5-AA47-B82DD2D6A089}"/>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31" xr:uid="{04B5B0E8-DFD2-4DC3-B14F-F349E53D4043}"/>
    <cellStyle name="Currency 11 3 2 2 3" xfId="10030" xr:uid="{BC6DA684-DC70-4DAF-A665-50ACCDEB414D}"/>
    <cellStyle name="Currency 11 3 2 3" xfId="1694" xr:uid="{00000000-0005-0000-0000-000040040000}"/>
    <cellStyle name="Currency 11 3 2 3 2" xfId="10032" xr:uid="{38D3324E-8370-48CE-8ACD-F3BE6AB5FAAD}"/>
    <cellStyle name="Currency 11 3 2 4" xfId="10029" xr:uid="{0E392597-C347-4D86-B961-2267C7CD18A6}"/>
    <cellStyle name="Currency 11 3 3" xfId="1695" xr:uid="{00000000-0005-0000-0000-000041040000}"/>
    <cellStyle name="Currency 11 3 3 2" xfId="1696" xr:uid="{00000000-0005-0000-0000-000042040000}"/>
    <cellStyle name="Currency 11 3 3 2 2" xfId="10034" xr:uid="{28C89210-17F8-488C-941B-F94251E578EB}"/>
    <cellStyle name="Currency 11 3 3 3" xfId="10033" xr:uid="{B61E71A9-FA6C-4942-97C2-6EE509F1EA60}"/>
    <cellStyle name="Currency 11 3 4" xfId="1697" xr:uid="{00000000-0005-0000-0000-000043040000}"/>
    <cellStyle name="Currency 11 3 4 2" xfId="10035" xr:uid="{66B8B5E2-C106-44C2-9611-3EB084F6D569}"/>
    <cellStyle name="Currency 11 3 5" xfId="10028" xr:uid="{95987DF0-4382-446E-9F4D-C478423F20F5}"/>
    <cellStyle name="Currency 11 4" xfId="1698" xr:uid="{00000000-0005-0000-0000-000044040000}"/>
    <cellStyle name="Currency 11 4 2" xfId="1699" xr:uid="{00000000-0005-0000-0000-000045040000}"/>
    <cellStyle name="Currency 11 4 2 2" xfId="1700" xr:uid="{00000000-0005-0000-0000-000046040000}"/>
    <cellStyle name="Currency 11 4 2 2 2" xfId="10038" xr:uid="{BBA271EE-5FF1-47B4-AD5A-4AAA39DD2BE3}"/>
    <cellStyle name="Currency 11 4 2 3" xfId="10037" xr:uid="{331AB772-564D-4211-9083-F292F4B6A69E}"/>
    <cellStyle name="Currency 11 4 3" xfId="1701" xr:uid="{00000000-0005-0000-0000-000047040000}"/>
    <cellStyle name="Currency 11 4 3 2" xfId="10039" xr:uid="{DA559B48-9150-40CE-8049-0AAC9F36FCCC}"/>
    <cellStyle name="Currency 11 4 4" xfId="10036" xr:uid="{5324701B-9D1C-4EF7-BE01-515EC382A76B}"/>
    <cellStyle name="Currency 11 5" xfId="1702" xr:uid="{00000000-0005-0000-0000-000048040000}"/>
    <cellStyle name="Currency 11 5 2" xfId="1703" xr:uid="{00000000-0005-0000-0000-000049040000}"/>
    <cellStyle name="Currency 11 5 2 2" xfId="10041" xr:uid="{3FEF6C10-1CDA-467D-BFEF-CF32DF9161F0}"/>
    <cellStyle name="Currency 11 5 3" xfId="10040" xr:uid="{25B0F2A5-1F15-46E0-AFBE-F67F10DC202A}"/>
    <cellStyle name="Currency 11 6" xfId="1704" xr:uid="{00000000-0005-0000-0000-00004A040000}"/>
    <cellStyle name="Currency 11 6 2" xfId="10042" xr:uid="{7323B5C6-B40F-4090-8190-E2E0EC06EEA0}"/>
    <cellStyle name="Currency 11 7" xfId="10019" xr:uid="{7756B97C-AD6D-40BB-8F39-0EF7DE39FDE7}"/>
    <cellStyle name="Currency 12" xfId="1705" xr:uid="{00000000-0005-0000-0000-00004B040000}"/>
    <cellStyle name="Currency 12 2" xfId="10043" xr:uid="{4A0416C5-E966-4D57-BCED-5000A9EDB926}"/>
    <cellStyle name="Currency 13" xfId="1706" xr:uid="{00000000-0005-0000-0000-00004C040000}"/>
    <cellStyle name="Currency 13 2" xfId="10044" xr:uid="{89399893-B61B-4B45-9105-9C9745055257}"/>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49" xr:uid="{A45BD645-0B0D-413A-BC49-80C93E656053}"/>
    <cellStyle name="Currency 14 2 2 2 3" xfId="10048" xr:uid="{02E51077-B768-40D4-B83A-E55C39D65287}"/>
    <cellStyle name="Currency 14 2 2 3" xfId="1712" xr:uid="{00000000-0005-0000-0000-000052040000}"/>
    <cellStyle name="Currency 14 2 2 3 2" xfId="10050" xr:uid="{603735E1-9498-44B1-A538-D83FD13B0CDA}"/>
    <cellStyle name="Currency 14 2 2 4" xfId="10047" xr:uid="{7248FE87-3067-476A-A8C8-E0F665DFE124}"/>
    <cellStyle name="Currency 14 2 3" xfId="1713" xr:uid="{00000000-0005-0000-0000-000053040000}"/>
    <cellStyle name="Currency 14 2 3 2" xfId="1714" xr:uid="{00000000-0005-0000-0000-000054040000}"/>
    <cellStyle name="Currency 14 2 3 2 2" xfId="10052" xr:uid="{DE9E1C14-0DE6-4962-8FB7-95E96322A5B2}"/>
    <cellStyle name="Currency 14 2 3 3" xfId="10051" xr:uid="{14A4938C-29F6-4B75-8FB1-8AA4BD7CA44E}"/>
    <cellStyle name="Currency 14 2 4" xfId="1715" xr:uid="{00000000-0005-0000-0000-000055040000}"/>
    <cellStyle name="Currency 14 2 4 2" xfId="10053" xr:uid="{43A51C06-C74A-42DE-A5A0-08C97A75A581}"/>
    <cellStyle name="Currency 14 2 5" xfId="10046" xr:uid="{D5A88718-029E-461C-8BCA-1E9398443C7B}"/>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57" xr:uid="{D4469E31-957B-4816-8FF5-509101C1C7C1}"/>
    <cellStyle name="Currency 14 3 2 2 3" xfId="10056" xr:uid="{28D9B69E-A7A5-4A6C-AE71-2C7DDD4FACD2}"/>
    <cellStyle name="Currency 14 3 2 3" xfId="1720" xr:uid="{00000000-0005-0000-0000-00005A040000}"/>
    <cellStyle name="Currency 14 3 2 3 2" xfId="10058" xr:uid="{B35E3EBC-7354-4DDB-AC80-A826A8333B63}"/>
    <cellStyle name="Currency 14 3 2 4" xfId="10055" xr:uid="{3C59A625-2BC3-479E-966E-D3C525565AFE}"/>
    <cellStyle name="Currency 14 3 3" xfId="1721" xr:uid="{00000000-0005-0000-0000-00005B040000}"/>
    <cellStyle name="Currency 14 3 3 2" xfId="1722" xr:uid="{00000000-0005-0000-0000-00005C040000}"/>
    <cellStyle name="Currency 14 3 3 2 2" xfId="10060" xr:uid="{FB1616B7-8D4C-4B51-B658-5760CF86BB1A}"/>
    <cellStyle name="Currency 14 3 3 3" xfId="10059" xr:uid="{6B6DEB01-C234-4135-99D1-01856DDB843E}"/>
    <cellStyle name="Currency 14 3 4" xfId="1723" xr:uid="{00000000-0005-0000-0000-00005D040000}"/>
    <cellStyle name="Currency 14 3 4 2" xfId="10061" xr:uid="{976FE977-C940-42C1-8B78-E88FE22202E9}"/>
    <cellStyle name="Currency 14 3 5" xfId="10054" xr:uid="{C53FD61B-84B3-4CBB-BDBD-9CD34141E763}"/>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65" xr:uid="{79191DB6-C98C-4F50-BC4E-AB85D4BBC7B3}"/>
    <cellStyle name="Currency 14 4 2 2 3" xfId="10064" xr:uid="{808CB9A4-87E8-4336-915A-6298D8F8D569}"/>
    <cellStyle name="Currency 14 4 2 3" xfId="1728" xr:uid="{00000000-0005-0000-0000-000062040000}"/>
    <cellStyle name="Currency 14 4 2 3 2" xfId="10066" xr:uid="{B2A8EDB5-7489-443C-BF28-56B6B66418F1}"/>
    <cellStyle name="Currency 14 4 2 4" xfId="10063" xr:uid="{39914069-4C71-44C0-9463-BDF0965221C8}"/>
    <cellStyle name="Currency 14 4 3" xfId="1729" xr:uid="{00000000-0005-0000-0000-000063040000}"/>
    <cellStyle name="Currency 14 4 3 2" xfId="1730" xr:uid="{00000000-0005-0000-0000-000064040000}"/>
    <cellStyle name="Currency 14 4 3 2 2" xfId="10068" xr:uid="{E3689EAC-3603-452D-A844-FBE027F58FB7}"/>
    <cellStyle name="Currency 14 4 3 3" xfId="10067" xr:uid="{70F34AEC-3C9C-4CE2-BD08-783F1670D43F}"/>
    <cellStyle name="Currency 14 4 4" xfId="1731" xr:uid="{00000000-0005-0000-0000-000065040000}"/>
    <cellStyle name="Currency 14 4 4 2" xfId="10069" xr:uid="{39A7902F-22B4-41C3-900B-F0D824E9B39A}"/>
    <cellStyle name="Currency 14 4 5" xfId="10062" xr:uid="{62701DA2-A30E-4A82-A4C8-89F1A62346CD}"/>
    <cellStyle name="Currency 14 5" xfId="1732" xr:uid="{00000000-0005-0000-0000-000066040000}"/>
    <cellStyle name="Currency 14 5 2" xfId="1733" xr:uid="{00000000-0005-0000-0000-000067040000}"/>
    <cellStyle name="Currency 14 5 2 2" xfId="1734" xr:uid="{00000000-0005-0000-0000-000068040000}"/>
    <cellStyle name="Currency 14 5 2 2 2" xfId="10072" xr:uid="{8EC997C7-3EC6-4727-9742-B5EB847E44CC}"/>
    <cellStyle name="Currency 14 5 2 3" xfId="10071" xr:uid="{9D6626D4-4435-4502-BE22-FEEAB16C2C6E}"/>
    <cellStyle name="Currency 14 5 3" xfId="1735" xr:uid="{00000000-0005-0000-0000-000069040000}"/>
    <cellStyle name="Currency 14 5 3 2" xfId="10073" xr:uid="{73458B73-4B5A-4522-A5F7-480081F67FBC}"/>
    <cellStyle name="Currency 14 5 4" xfId="10070" xr:uid="{AB354AD4-B40C-4FD0-B248-523513CBD098}"/>
    <cellStyle name="Currency 14 6" xfId="1736" xr:uid="{00000000-0005-0000-0000-00006A040000}"/>
    <cellStyle name="Currency 14 6 2" xfId="1737" xr:uid="{00000000-0005-0000-0000-00006B040000}"/>
    <cellStyle name="Currency 14 6 2 2" xfId="10075" xr:uid="{15AC4EE3-A650-4DBB-8305-B22282DF2A62}"/>
    <cellStyle name="Currency 14 6 3" xfId="10074" xr:uid="{1526AF00-B94A-4C93-ACEA-C0E00C033B80}"/>
    <cellStyle name="Currency 14 7" xfId="1738" xr:uid="{00000000-0005-0000-0000-00006C040000}"/>
    <cellStyle name="Currency 14 7 2" xfId="10076" xr:uid="{FD76560C-1526-4EEA-B653-08E023C86025}"/>
    <cellStyle name="Currency 14 8" xfId="10045" xr:uid="{2BEBC387-BBDD-40A3-9EC3-ABF930087CA7}"/>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80" xr:uid="{86532F93-52E4-4038-BBCC-AF7CF11AC2D9}"/>
    <cellStyle name="Currency 15 2 2 3" xfId="10079" xr:uid="{8AB02B31-64D3-480E-8567-3DF9033B206A}"/>
    <cellStyle name="Currency 15 2 3" xfId="1743" xr:uid="{00000000-0005-0000-0000-000071040000}"/>
    <cellStyle name="Currency 15 2 3 2" xfId="10081" xr:uid="{7E816564-E1F4-4DEC-85AD-B5BFBA609E2F}"/>
    <cellStyle name="Currency 15 2 4" xfId="10078" xr:uid="{F4181B27-136B-45EC-B6AE-2AAEDC233261}"/>
    <cellStyle name="Currency 15 3" xfId="1744" xr:uid="{00000000-0005-0000-0000-000072040000}"/>
    <cellStyle name="Currency 15 3 2" xfId="1745" xr:uid="{00000000-0005-0000-0000-000073040000}"/>
    <cellStyle name="Currency 15 3 2 2" xfId="10083" xr:uid="{CF93E3C1-C3C6-4322-9FB1-16EAA28A70CE}"/>
    <cellStyle name="Currency 15 3 3" xfId="10082" xr:uid="{291AC1E6-D63E-4A1D-BAAC-D96EAB0E5C7F}"/>
    <cellStyle name="Currency 15 4" xfId="1746" xr:uid="{00000000-0005-0000-0000-000074040000}"/>
    <cellStyle name="Currency 15 4 2" xfId="10084" xr:uid="{ED801E50-5A2D-459E-9E37-7D770B53E97B}"/>
    <cellStyle name="Currency 15 5" xfId="10077" xr:uid="{B85DFD24-05A6-4CBD-A917-0668CE48E6C7}"/>
    <cellStyle name="Currency 16" xfId="1747" xr:uid="{00000000-0005-0000-0000-000075040000}"/>
    <cellStyle name="Currency 16 2" xfId="1748" xr:uid="{00000000-0005-0000-0000-000076040000}"/>
    <cellStyle name="Currency 16 2 2" xfId="10086" xr:uid="{E1C9F4EE-B139-425C-A3FA-3BFC8200B177}"/>
    <cellStyle name="Currency 16 3" xfId="10085" xr:uid="{8C8BBBBE-5C4B-4CF4-9F42-C8C5FD15EDBD}"/>
    <cellStyle name="Currency 17" xfId="1749" xr:uid="{00000000-0005-0000-0000-000077040000}"/>
    <cellStyle name="Currency 17 2" xfId="10087" xr:uid="{3C0CFD75-481D-4161-9F1F-AE8A78B12AF7}"/>
    <cellStyle name="Currency 18" xfId="1750" xr:uid="{00000000-0005-0000-0000-000078040000}"/>
    <cellStyle name="Currency 18 2" xfId="10088" xr:uid="{11EC4892-2FE9-453E-8EFA-7A8359DAFE11}"/>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093" xr:uid="{66FA90EF-9489-4145-97CD-6CBF30AE6B88}"/>
    <cellStyle name="Currency 19 2 2 2 3" xfId="10092" xr:uid="{579637C2-14C7-4EE4-B990-817BFAB9A320}"/>
    <cellStyle name="Currency 19 2 2 3" xfId="1756" xr:uid="{00000000-0005-0000-0000-00007E040000}"/>
    <cellStyle name="Currency 19 2 2 3 2" xfId="10094" xr:uid="{DA5D1981-E6F0-4716-A35C-DD5830118F2C}"/>
    <cellStyle name="Currency 19 2 2 4" xfId="10091" xr:uid="{DAF29B0F-08E9-468A-815B-FCCCB0FF4A22}"/>
    <cellStyle name="Currency 19 2 3" xfId="1757" xr:uid="{00000000-0005-0000-0000-00007F040000}"/>
    <cellStyle name="Currency 19 2 3 2" xfId="1758" xr:uid="{00000000-0005-0000-0000-000080040000}"/>
    <cellStyle name="Currency 19 2 3 2 2" xfId="10096" xr:uid="{F5946346-6DB7-4392-A018-10770E95663F}"/>
    <cellStyle name="Currency 19 2 3 3" xfId="10095" xr:uid="{E1493A73-0B1F-4A95-BAA6-8EBA6DE15F66}"/>
    <cellStyle name="Currency 19 2 4" xfId="1759" xr:uid="{00000000-0005-0000-0000-000081040000}"/>
    <cellStyle name="Currency 19 2 4 2" xfId="10097" xr:uid="{BBC7F31E-783B-4ADF-82BE-C67EA0113121}"/>
    <cellStyle name="Currency 19 2 5" xfId="10090" xr:uid="{3BD7F48B-336A-4E07-9B47-E0B65362595C}"/>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01" xr:uid="{0FE5EFC6-FBC3-4429-9562-22DD0E3C3AE9}"/>
    <cellStyle name="Currency 19 3 2 2 3" xfId="10100" xr:uid="{8700B6E6-EB23-4919-BE89-AC40E054CE1F}"/>
    <cellStyle name="Currency 19 3 2 3" xfId="1764" xr:uid="{00000000-0005-0000-0000-000086040000}"/>
    <cellStyle name="Currency 19 3 2 3 2" xfId="10102" xr:uid="{D96586A9-3306-4176-A12F-E620EB04AD9C}"/>
    <cellStyle name="Currency 19 3 2 4" xfId="10099" xr:uid="{C1F73284-AFB3-46A8-8384-5C1DC10FA951}"/>
    <cellStyle name="Currency 19 3 3" xfId="1765" xr:uid="{00000000-0005-0000-0000-000087040000}"/>
    <cellStyle name="Currency 19 3 3 2" xfId="1766" xr:uid="{00000000-0005-0000-0000-000088040000}"/>
    <cellStyle name="Currency 19 3 3 2 2" xfId="10104" xr:uid="{7E317B25-262D-475D-9D1A-A6D9021C6784}"/>
    <cellStyle name="Currency 19 3 3 3" xfId="10103" xr:uid="{F3704E73-655F-431C-8BE9-C1DDE5CA8D35}"/>
    <cellStyle name="Currency 19 3 4" xfId="1767" xr:uid="{00000000-0005-0000-0000-000089040000}"/>
    <cellStyle name="Currency 19 3 4 2" xfId="10105" xr:uid="{711B04DA-253B-4151-8799-217B4980EA49}"/>
    <cellStyle name="Currency 19 3 5" xfId="10098" xr:uid="{BC8676E6-7E5C-4C0C-9D6C-E320EB4916AE}"/>
    <cellStyle name="Currency 19 4" xfId="1768" xr:uid="{00000000-0005-0000-0000-00008A040000}"/>
    <cellStyle name="Currency 19 4 2" xfId="1769" xr:uid="{00000000-0005-0000-0000-00008B040000}"/>
    <cellStyle name="Currency 19 4 2 2" xfId="1770" xr:uid="{00000000-0005-0000-0000-00008C040000}"/>
    <cellStyle name="Currency 19 4 2 2 2" xfId="10108" xr:uid="{7C566E40-2D0C-4EE6-9BB7-83EFD06168F2}"/>
    <cellStyle name="Currency 19 4 2 3" xfId="10107" xr:uid="{1EA99C70-CC10-47DD-BFBC-E40D81215029}"/>
    <cellStyle name="Currency 19 4 3" xfId="1771" xr:uid="{00000000-0005-0000-0000-00008D040000}"/>
    <cellStyle name="Currency 19 4 3 2" xfId="10109" xr:uid="{3C6BC510-CC1F-4536-994C-8AE1D8D29DB4}"/>
    <cellStyle name="Currency 19 4 4" xfId="10106" xr:uid="{32741455-FA2D-4A14-BFBC-4E8E89E37B6C}"/>
    <cellStyle name="Currency 19 5" xfId="1772" xr:uid="{00000000-0005-0000-0000-00008E040000}"/>
    <cellStyle name="Currency 19 5 2" xfId="1773" xr:uid="{00000000-0005-0000-0000-00008F040000}"/>
    <cellStyle name="Currency 19 5 2 2" xfId="10111" xr:uid="{92EB4CA7-D904-465A-BF81-0D4AE5F22C29}"/>
    <cellStyle name="Currency 19 5 3" xfId="10110" xr:uid="{CC3F8307-EE2B-47E2-AB9D-9D0621FB2956}"/>
    <cellStyle name="Currency 19 6" xfId="1774" xr:uid="{00000000-0005-0000-0000-000090040000}"/>
    <cellStyle name="Currency 19 6 2" xfId="10112" xr:uid="{F01F7351-2336-4895-BA69-C4C1F5B450AA}"/>
    <cellStyle name="Currency 19 7" xfId="10089" xr:uid="{AF8F1463-EF4B-46FA-B41B-DC0FC5B29518}"/>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2 2 2" xfId="10115" xr:uid="{EB811FAA-88AB-4966-8EEC-53968FF35EB3}"/>
    <cellStyle name="Currency 2 10 2 3" xfId="10114" xr:uid="{32F084EE-8F8E-4682-BB7B-E532AC2CC78E}"/>
    <cellStyle name="Currency 2 10 3" xfId="1778" xr:uid="{00000000-0005-0000-0000-000095040000}"/>
    <cellStyle name="Currency 2 10 3 2" xfId="10116" xr:uid="{8DC2B997-1F2F-43A6-82C7-A14A6D500F88}"/>
    <cellStyle name="Currency 2 10 4" xfId="10113" xr:uid="{ED1DE049-A008-4484-90CD-70A1567A46B8}"/>
    <cellStyle name="Currency 2 11" xfId="1779" xr:uid="{00000000-0005-0000-0000-000096040000}"/>
    <cellStyle name="Currency 2 11 2" xfId="10117" xr:uid="{6F2DB156-1170-4788-BD46-B92A58C263B2}"/>
    <cellStyle name="Currency 2 12" xfId="1780" xr:uid="{00000000-0005-0000-0000-000097040000}"/>
    <cellStyle name="Currency 2 12 2" xfId="10118" xr:uid="{8B3E7457-CB9D-4385-83A9-FC005E6224AF}"/>
    <cellStyle name="Currency 2 13" xfId="1781" xr:uid="{00000000-0005-0000-0000-000098040000}"/>
    <cellStyle name="Currency 2 13 2" xfId="10119" xr:uid="{D2FEC5B4-68B5-4FD4-8A6D-C3CE1A147640}"/>
    <cellStyle name="Currency 2 14" xfId="1782" xr:uid="{00000000-0005-0000-0000-000099040000}"/>
    <cellStyle name="Currency 2 14 2" xfId="10120" xr:uid="{C9C98285-6117-4DA4-B8B0-9558E9D7159B}"/>
    <cellStyle name="Currency 2 15" xfId="1783" xr:uid="{00000000-0005-0000-0000-00009A040000}"/>
    <cellStyle name="Currency 2 15 2" xfId="10121" xr:uid="{7EF538D9-573A-4427-A792-F2FA15BAD9BC}"/>
    <cellStyle name="Currency 2 16" xfId="1784" xr:uid="{00000000-0005-0000-0000-00009B040000}"/>
    <cellStyle name="Currency 2 16 2" xfId="10122" xr:uid="{3DCC290D-FCAC-40EE-9596-917A97109BD8}"/>
    <cellStyle name="Currency 2 17" xfId="1785" xr:uid="{00000000-0005-0000-0000-00009C040000}"/>
    <cellStyle name="Currency 2 17 2" xfId="10123" xr:uid="{B251AB58-E354-4F38-B7D3-D5BF9AAAA274}"/>
    <cellStyle name="Currency 2 18" xfId="1786" xr:uid="{00000000-0005-0000-0000-00009D040000}"/>
    <cellStyle name="Currency 2 18 2" xfId="10124" xr:uid="{87C8A37E-AA53-4562-89D2-42B055082729}"/>
    <cellStyle name="Currency 2 2" xfId="1787" xr:uid="{00000000-0005-0000-0000-00009E040000}"/>
    <cellStyle name="Currency 2 2 10" xfId="1788" xr:uid="{00000000-0005-0000-0000-00009F040000}"/>
    <cellStyle name="Currency 2 2 10 2" xfId="10125" xr:uid="{68422C86-443D-492B-8CAB-E27E7CE75F0D}"/>
    <cellStyle name="Currency 2 2 11" xfId="1789" xr:uid="{00000000-0005-0000-0000-0000A0040000}"/>
    <cellStyle name="Currency 2 2 11 2" xfId="10126" xr:uid="{41B6BE41-3FCA-40BD-9184-F4E431A5CD02}"/>
    <cellStyle name="Currency 2 2 2" xfId="1790" xr:uid="{00000000-0005-0000-0000-0000A1040000}"/>
    <cellStyle name="Currency 2 2 2 2" xfId="10127" xr:uid="{FF0BFCEF-5F82-424B-8CB3-4674AF916735}"/>
    <cellStyle name="Currency 2 2 3" xfId="1791" xr:uid="{00000000-0005-0000-0000-0000A2040000}"/>
    <cellStyle name="Currency 2 2 3 2" xfId="10128" xr:uid="{5F496D07-0EF3-45F3-AA3B-93FDF298BE75}"/>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29" xr:uid="{6E6DE8F6-C1E4-439D-917C-E9A0B2AB2EA4}"/>
    <cellStyle name="Currency 2 2 9" xfId="1797" xr:uid="{00000000-0005-0000-0000-0000A8040000}"/>
    <cellStyle name="Currency 2 2 9 2" xfId="10130" xr:uid="{F3517135-80F2-4BDD-A825-D1EAA78E5599}"/>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31" xr:uid="{629734B9-61C5-48E9-9952-A8118CCFD9DA}"/>
    <cellStyle name="Currency 2 4" xfId="1803" xr:uid="{00000000-0005-0000-0000-0000AE040000}"/>
    <cellStyle name="Currency 2 4 2" xfId="10132" xr:uid="{C88DDA88-8869-4786-8B34-86437163EF78}"/>
    <cellStyle name="Currency 2 5" xfId="1804" xr:uid="{00000000-0005-0000-0000-0000AF040000}"/>
    <cellStyle name="Currency 2 5 2" xfId="10133" xr:uid="{39F05540-8704-4144-9FB8-C5C8349B0285}"/>
    <cellStyle name="Currency 2 6" xfId="1805" xr:uid="{00000000-0005-0000-0000-0000B0040000}"/>
    <cellStyle name="Currency 2 6 2" xfId="10134" xr:uid="{66C8A996-4560-4D35-966C-B9B5AC598505}"/>
    <cellStyle name="Currency 2 7" xfId="1806" xr:uid="{00000000-0005-0000-0000-0000B1040000}"/>
    <cellStyle name="Currency 2 7 2" xfId="10135" xr:uid="{724E6524-9410-4816-8E48-E81763274D39}"/>
    <cellStyle name="Currency 2 8" xfId="1807" xr:uid="{00000000-0005-0000-0000-0000B2040000}"/>
    <cellStyle name="Currency 2 8 2" xfId="10136" xr:uid="{1DA53650-52EA-4483-9E43-F476CB0E79F4}"/>
    <cellStyle name="Currency 2 9" xfId="1808" xr:uid="{00000000-0005-0000-0000-0000B3040000}"/>
    <cellStyle name="Currency 2 9 2" xfId="10137" xr:uid="{1E14C9C9-4685-48E0-9856-185311E4D8D6}"/>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42" xr:uid="{0429642F-5A92-46B6-9C55-496EF9C83DE1}"/>
    <cellStyle name="Currency 20 2 2 2 3" xfId="10141" xr:uid="{EFA07232-0EE8-4EC2-A093-1E2AAF434F2A}"/>
    <cellStyle name="Currency 20 2 2 3" xfId="1816" xr:uid="{00000000-0005-0000-0000-0000BB040000}"/>
    <cellStyle name="Currency 20 2 2 3 2" xfId="10143" xr:uid="{C007630D-6D11-4110-9564-99DA09B1F6B2}"/>
    <cellStyle name="Currency 20 2 2 4" xfId="10140" xr:uid="{973C8593-6439-4EF6-B5F1-89E4D59A3BAD}"/>
    <cellStyle name="Currency 20 2 3" xfId="1817" xr:uid="{00000000-0005-0000-0000-0000BC040000}"/>
    <cellStyle name="Currency 20 2 3 2" xfId="1818" xr:uid="{00000000-0005-0000-0000-0000BD040000}"/>
    <cellStyle name="Currency 20 2 3 2 2" xfId="10145" xr:uid="{E2E92D06-29FC-4B16-BF59-90C6D3266531}"/>
    <cellStyle name="Currency 20 2 3 3" xfId="10144" xr:uid="{129EFD80-D30A-42B6-AA92-8A28B97D5562}"/>
    <cellStyle name="Currency 20 2 4" xfId="1819" xr:uid="{00000000-0005-0000-0000-0000BE040000}"/>
    <cellStyle name="Currency 20 2 4 2" xfId="10146" xr:uid="{307505BC-E158-4704-85EF-5C7EA673EF58}"/>
    <cellStyle name="Currency 20 2 5" xfId="10139" xr:uid="{BBBD57A9-A5C4-41B0-AC02-5567997782EF}"/>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50" xr:uid="{0FA9B926-F89D-479B-A87B-638DA2187DD3}"/>
    <cellStyle name="Currency 20 3 2 2 3" xfId="10149" xr:uid="{654AB1CA-5563-4909-BE0E-41F7AA110976}"/>
    <cellStyle name="Currency 20 3 2 3" xfId="1824" xr:uid="{00000000-0005-0000-0000-0000C3040000}"/>
    <cellStyle name="Currency 20 3 2 3 2" xfId="10151" xr:uid="{0411B975-A482-4DCC-A870-3160754945A3}"/>
    <cellStyle name="Currency 20 3 2 4" xfId="10148" xr:uid="{9C305981-12D3-4D00-BA85-2300C87F7116}"/>
    <cellStyle name="Currency 20 3 3" xfId="1825" xr:uid="{00000000-0005-0000-0000-0000C4040000}"/>
    <cellStyle name="Currency 20 3 3 2" xfId="1826" xr:uid="{00000000-0005-0000-0000-0000C5040000}"/>
    <cellStyle name="Currency 20 3 3 2 2" xfId="10153" xr:uid="{04D67DF2-5A70-43AF-90C3-91234903B090}"/>
    <cellStyle name="Currency 20 3 3 3" xfId="10152" xr:uid="{0EEEA1CA-A14E-439F-A1E2-788F78AEC390}"/>
    <cellStyle name="Currency 20 3 4" xfId="1827" xr:uid="{00000000-0005-0000-0000-0000C6040000}"/>
    <cellStyle name="Currency 20 3 4 2" xfId="10154" xr:uid="{C29A3A12-FDB2-46F6-9B8D-76DB80BE5472}"/>
    <cellStyle name="Currency 20 3 5" xfId="10147" xr:uid="{E9C95F42-AF91-4364-8C9C-066D27103E26}"/>
    <cellStyle name="Currency 20 4" xfId="1828" xr:uid="{00000000-0005-0000-0000-0000C7040000}"/>
    <cellStyle name="Currency 20 4 2" xfId="1829" xr:uid="{00000000-0005-0000-0000-0000C8040000}"/>
    <cellStyle name="Currency 20 4 2 2" xfId="1830" xr:uid="{00000000-0005-0000-0000-0000C9040000}"/>
    <cellStyle name="Currency 20 4 2 2 2" xfId="10157" xr:uid="{758C5973-E395-4B9A-9D9C-19908EA2F297}"/>
    <cellStyle name="Currency 20 4 2 3" xfId="10156" xr:uid="{65FA7551-7786-4436-AD8E-530BECC207FA}"/>
    <cellStyle name="Currency 20 4 3" xfId="1831" xr:uid="{00000000-0005-0000-0000-0000CA040000}"/>
    <cellStyle name="Currency 20 4 3 2" xfId="10158" xr:uid="{4BAD8001-4595-486B-8714-A755BCD417CD}"/>
    <cellStyle name="Currency 20 4 4" xfId="10155" xr:uid="{5BB9D0D1-ACF8-4067-A336-70A99C955AF6}"/>
    <cellStyle name="Currency 20 5" xfId="1832" xr:uid="{00000000-0005-0000-0000-0000CB040000}"/>
    <cellStyle name="Currency 20 5 2" xfId="1833" xr:uid="{00000000-0005-0000-0000-0000CC040000}"/>
    <cellStyle name="Currency 20 5 2 2" xfId="10160" xr:uid="{345EF7C5-DB8C-4A22-8FAA-62CCD5C1E881}"/>
    <cellStyle name="Currency 20 5 3" xfId="10159" xr:uid="{D52149DC-BCC5-47AA-84F8-81F84A764163}"/>
    <cellStyle name="Currency 20 6" xfId="1834" xr:uid="{00000000-0005-0000-0000-0000CD040000}"/>
    <cellStyle name="Currency 20 6 2" xfId="10161" xr:uid="{0D291A7D-775C-43B3-B293-DC09B3E87E9C}"/>
    <cellStyle name="Currency 20 7" xfId="10138" xr:uid="{65BFD3E0-29E4-45F8-8DEC-FA35AAE13707}"/>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66" xr:uid="{21C4925D-44EC-429F-8A45-C398808C254C}"/>
    <cellStyle name="Currency 21 2 2 2 3" xfId="10165" xr:uid="{8A6CB17F-0183-4608-A982-007F330C3341}"/>
    <cellStyle name="Currency 21 2 2 3" xfId="1840" xr:uid="{00000000-0005-0000-0000-0000D3040000}"/>
    <cellStyle name="Currency 21 2 2 3 2" xfId="10167" xr:uid="{9B4C02C1-A996-43FF-AD52-C3B92639A1EA}"/>
    <cellStyle name="Currency 21 2 2 4" xfId="10164" xr:uid="{EDBC014E-CDB7-4382-A1F6-D01906409F75}"/>
    <cellStyle name="Currency 21 2 3" xfId="1841" xr:uid="{00000000-0005-0000-0000-0000D4040000}"/>
    <cellStyle name="Currency 21 2 3 2" xfId="1842" xr:uid="{00000000-0005-0000-0000-0000D5040000}"/>
    <cellStyle name="Currency 21 2 3 2 2" xfId="10169" xr:uid="{DC3504F0-BF1D-4A5E-A485-F7B6907E02CC}"/>
    <cellStyle name="Currency 21 2 3 3" xfId="10168" xr:uid="{7D30D064-02D6-4842-BF1B-C18348508DE4}"/>
    <cellStyle name="Currency 21 2 4" xfId="1843" xr:uid="{00000000-0005-0000-0000-0000D6040000}"/>
    <cellStyle name="Currency 21 2 4 2" xfId="10170" xr:uid="{A123E879-70E0-4E48-A0B5-F258CBBF7D90}"/>
    <cellStyle name="Currency 21 2 5" xfId="10163" xr:uid="{CE54845D-884D-49DE-89BD-D854DAB9015B}"/>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74" xr:uid="{5735E70E-6883-4510-86CE-EEC1FEB8EBB2}"/>
    <cellStyle name="Currency 21 3 2 2 3" xfId="10173" xr:uid="{9FECF875-1DC6-4800-9691-DB07B8900EE3}"/>
    <cellStyle name="Currency 21 3 2 3" xfId="1848" xr:uid="{00000000-0005-0000-0000-0000DB040000}"/>
    <cellStyle name="Currency 21 3 2 3 2" xfId="10175" xr:uid="{54049813-FD03-45AB-9910-D043E2F88E24}"/>
    <cellStyle name="Currency 21 3 2 4" xfId="10172" xr:uid="{FC01B9B2-1A65-4F80-95DC-14D54799F1BB}"/>
    <cellStyle name="Currency 21 3 3" xfId="1849" xr:uid="{00000000-0005-0000-0000-0000DC040000}"/>
    <cellStyle name="Currency 21 3 3 2" xfId="1850" xr:uid="{00000000-0005-0000-0000-0000DD040000}"/>
    <cellStyle name="Currency 21 3 3 2 2" xfId="10177" xr:uid="{1B00EB12-1D95-4704-ABBA-8D6458746AA9}"/>
    <cellStyle name="Currency 21 3 3 3" xfId="10176" xr:uid="{9270EE8D-55F6-400C-8C14-112ACF21746C}"/>
    <cellStyle name="Currency 21 3 4" xfId="1851" xr:uid="{00000000-0005-0000-0000-0000DE040000}"/>
    <cellStyle name="Currency 21 3 4 2" xfId="10178" xr:uid="{30324311-4532-4028-B4F7-4AAAF7FC3AD6}"/>
    <cellStyle name="Currency 21 3 5" xfId="10171" xr:uid="{9B1835C3-FE7A-48F6-B8B6-B203FC457FA4}"/>
    <cellStyle name="Currency 21 4" xfId="1852" xr:uid="{00000000-0005-0000-0000-0000DF040000}"/>
    <cellStyle name="Currency 21 4 2" xfId="1853" xr:uid="{00000000-0005-0000-0000-0000E0040000}"/>
    <cellStyle name="Currency 21 4 2 2" xfId="1854" xr:uid="{00000000-0005-0000-0000-0000E1040000}"/>
    <cellStyle name="Currency 21 4 2 2 2" xfId="10181" xr:uid="{DD52AADF-505C-456F-AC21-6B954253738F}"/>
    <cellStyle name="Currency 21 4 2 3" xfId="10180" xr:uid="{92F8FA62-80EB-4C99-94F7-C34D05A3F628}"/>
    <cellStyle name="Currency 21 4 3" xfId="1855" xr:uid="{00000000-0005-0000-0000-0000E2040000}"/>
    <cellStyle name="Currency 21 4 3 2" xfId="10182" xr:uid="{F9A55BEF-8742-454B-A925-27E2C419D093}"/>
    <cellStyle name="Currency 21 4 4" xfId="10179" xr:uid="{DE215FEA-F259-436A-A6D4-FDE55BF78D7D}"/>
    <cellStyle name="Currency 21 5" xfId="1856" xr:uid="{00000000-0005-0000-0000-0000E3040000}"/>
    <cellStyle name="Currency 21 5 2" xfId="1857" xr:uid="{00000000-0005-0000-0000-0000E4040000}"/>
    <cellStyle name="Currency 21 5 2 2" xfId="10184" xr:uid="{343B2BE2-06F5-44B2-BF05-73A17BD5FC07}"/>
    <cellStyle name="Currency 21 5 3" xfId="10183" xr:uid="{5ADD78D3-A4A9-4F04-9165-0D9572906B3F}"/>
    <cellStyle name="Currency 21 6" xfId="1858" xr:uid="{00000000-0005-0000-0000-0000E5040000}"/>
    <cellStyle name="Currency 21 6 2" xfId="10185" xr:uid="{EA006D3F-E1DA-4599-A1EA-F4064B9357E0}"/>
    <cellStyle name="Currency 21 7" xfId="10162" xr:uid="{84CBBB8B-31FF-41E8-B8B7-747809C0162E}"/>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190" xr:uid="{440C11EE-E756-404B-8660-B7E5D20BE171}"/>
    <cellStyle name="Currency 22 2 2 2 3" xfId="10189" xr:uid="{DC3B286A-80DE-4302-8ECB-6B2EC3455114}"/>
    <cellStyle name="Currency 22 2 2 3" xfId="1864" xr:uid="{00000000-0005-0000-0000-0000EB040000}"/>
    <cellStyle name="Currency 22 2 2 3 2" xfId="10191" xr:uid="{834B2F78-6B87-491A-8D1A-EE0DA1A0E07C}"/>
    <cellStyle name="Currency 22 2 2 4" xfId="10188" xr:uid="{B7FDF8D7-4602-41F7-AB93-F02A48B8CAB7}"/>
    <cellStyle name="Currency 22 2 3" xfId="1865" xr:uid="{00000000-0005-0000-0000-0000EC040000}"/>
    <cellStyle name="Currency 22 2 3 2" xfId="1866" xr:uid="{00000000-0005-0000-0000-0000ED040000}"/>
    <cellStyle name="Currency 22 2 3 2 2" xfId="10193" xr:uid="{541DD412-AB99-4E2A-A1E7-147876B22FD3}"/>
    <cellStyle name="Currency 22 2 3 3" xfId="10192" xr:uid="{DDCCB19A-AB76-4611-A547-1F7ABF0D7151}"/>
    <cellStyle name="Currency 22 2 4" xfId="1867" xr:uid="{00000000-0005-0000-0000-0000EE040000}"/>
    <cellStyle name="Currency 22 2 4 2" xfId="10194" xr:uid="{7CBEA702-6276-45C5-98FD-CBC0B27989D7}"/>
    <cellStyle name="Currency 22 2 5" xfId="10187" xr:uid="{6233355E-405E-4C4B-84D4-F6C9646D3C2F}"/>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198" xr:uid="{E8AFCEB7-F9D7-4170-91B4-DF83766FAFE9}"/>
    <cellStyle name="Currency 22 3 2 2 3" xfId="10197" xr:uid="{733A1EDA-8B02-4F62-BB67-348B0E34452A}"/>
    <cellStyle name="Currency 22 3 2 3" xfId="1872" xr:uid="{00000000-0005-0000-0000-0000F3040000}"/>
    <cellStyle name="Currency 22 3 2 3 2" xfId="10199" xr:uid="{F64C0074-B508-4B14-ABFE-4B661D7142D3}"/>
    <cellStyle name="Currency 22 3 2 4" xfId="10196" xr:uid="{15904BD7-1315-44C7-803C-AFD7F6162F66}"/>
    <cellStyle name="Currency 22 3 3" xfId="1873" xr:uid="{00000000-0005-0000-0000-0000F4040000}"/>
    <cellStyle name="Currency 22 3 3 2" xfId="1874" xr:uid="{00000000-0005-0000-0000-0000F5040000}"/>
    <cellStyle name="Currency 22 3 3 2 2" xfId="10201" xr:uid="{FB911E5E-656C-4F78-B451-730A02673D8F}"/>
    <cellStyle name="Currency 22 3 3 3" xfId="10200" xr:uid="{0A56333D-BEEB-4928-913D-98BEF39DD4F8}"/>
    <cellStyle name="Currency 22 3 4" xfId="1875" xr:uid="{00000000-0005-0000-0000-0000F6040000}"/>
    <cellStyle name="Currency 22 3 4 2" xfId="10202" xr:uid="{D9A0017F-0E10-4D9E-B08B-D01439DA6740}"/>
    <cellStyle name="Currency 22 3 5" xfId="10195" xr:uid="{A24E655E-EB97-4664-B4A1-953BCEEAAD1D}"/>
    <cellStyle name="Currency 22 4" xfId="1876" xr:uid="{00000000-0005-0000-0000-0000F7040000}"/>
    <cellStyle name="Currency 22 4 2" xfId="1877" xr:uid="{00000000-0005-0000-0000-0000F8040000}"/>
    <cellStyle name="Currency 22 4 2 2" xfId="1878" xr:uid="{00000000-0005-0000-0000-0000F9040000}"/>
    <cellStyle name="Currency 22 4 2 2 2" xfId="10205" xr:uid="{8128B1FC-BE85-4492-A0C9-DDEDE9A26D52}"/>
    <cellStyle name="Currency 22 4 2 3" xfId="10204" xr:uid="{8E4E311A-F8EE-467A-AC48-C398097F20DC}"/>
    <cellStyle name="Currency 22 4 3" xfId="1879" xr:uid="{00000000-0005-0000-0000-0000FA040000}"/>
    <cellStyle name="Currency 22 4 3 2" xfId="10206" xr:uid="{6D806F1B-DC6A-4CBC-9BA9-DB354FBE2B25}"/>
    <cellStyle name="Currency 22 4 4" xfId="10203" xr:uid="{B540C22A-1BB9-479A-8A45-36477A702536}"/>
    <cellStyle name="Currency 22 5" xfId="1880" xr:uid="{00000000-0005-0000-0000-0000FB040000}"/>
    <cellStyle name="Currency 22 5 2" xfId="1881" xr:uid="{00000000-0005-0000-0000-0000FC040000}"/>
    <cellStyle name="Currency 22 5 2 2" xfId="10208" xr:uid="{A3537273-3F07-45F3-A881-1470E709CEE2}"/>
    <cellStyle name="Currency 22 5 3" xfId="10207" xr:uid="{79F14062-AF57-446D-A5CF-52DD185EF9DF}"/>
    <cellStyle name="Currency 22 6" xfId="1882" xr:uid="{00000000-0005-0000-0000-0000FD040000}"/>
    <cellStyle name="Currency 22 6 2" xfId="10209" xr:uid="{EA866978-71EA-4AFB-9D6B-320FEFFEA0DE}"/>
    <cellStyle name="Currency 22 7" xfId="10186" xr:uid="{624F1E6E-9CA5-41B9-BFD0-15B7B965F72E}"/>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14" xr:uid="{73E3ABF7-18F8-415A-986A-412D95FB8570}"/>
    <cellStyle name="Currency 23 2 2 2 3" xfId="10213" xr:uid="{F4E4B6BE-2BA7-4FCF-BABD-271AFE495B98}"/>
    <cellStyle name="Currency 23 2 2 3" xfId="1888" xr:uid="{00000000-0005-0000-0000-000003050000}"/>
    <cellStyle name="Currency 23 2 2 3 2" xfId="10215" xr:uid="{858E82AB-8944-4E1A-AF2F-4969E788D122}"/>
    <cellStyle name="Currency 23 2 2 4" xfId="10212" xr:uid="{8946410F-DB6D-4428-81B1-442DA2F91010}"/>
    <cellStyle name="Currency 23 2 3" xfId="1889" xr:uid="{00000000-0005-0000-0000-000004050000}"/>
    <cellStyle name="Currency 23 2 3 2" xfId="1890" xr:uid="{00000000-0005-0000-0000-000005050000}"/>
    <cellStyle name="Currency 23 2 3 2 2" xfId="10217" xr:uid="{766599A8-85AE-4784-9A98-4BD406B742CE}"/>
    <cellStyle name="Currency 23 2 3 3" xfId="10216" xr:uid="{683E30AD-24DB-4597-A966-4FDD1570EDC9}"/>
    <cellStyle name="Currency 23 2 4" xfId="1891" xr:uid="{00000000-0005-0000-0000-000006050000}"/>
    <cellStyle name="Currency 23 2 4 2" xfId="10218" xr:uid="{79FCFBF7-7C1D-48D6-98E5-1C628DE3FD76}"/>
    <cellStyle name="Currency 23 2 5" xfId="10211" xr:uid="{8B4A5CE6-54BC-4400-B4B6-531720EFBAE3}"/>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22" xr:uid="{7155C647-A26D-4438-AB28-1E42DD0F4B2C}"/>
    <cellStyle name="Currency 23 3 2 2 3" xfId="10221" xr:uid="{A130F72B-F7C0-480D-9150-337170285BBA}"/>
    <cellStyle name="Currency 23 3 2 3" xfId="1896" xr:uid="{00000000-0005-0000-0000-00000B050000}"/>
    <cellStyle name="Currency 23 3 2 3 2" xfId="10223" xr:uid="{9DC6276A-68E3-443D-B54D-0CFF2F062CD8}"/>
    <cellStyle name="Currency 23 3 2 4" xfId="10220" xr:uid="{01C7082A-7883-42A8-9C6D-428885D7A561}"/>
    <cellStyle name="Currency 23 3 3" xfId="1897" xr:uid="{00000000-0005-0000-0000-00000C050000}"/>
    <cellStyle name="Currency 23 3 3 2" xfId="1898" xr:uid="{00000000-0005-0000-0000-00000D050000}"/>
    <cellStyle name="Currency 23 3 3 2 2" xfId="10225" xr:uid="{AFBEE779-1E43-43CB-B30C-349F95E5B410}"/>
    <cellStyle name="Currency 23 3 3 3" xfId="10224" xr:uid="{DACB2152-9480-45E4-86F6-BB084796CE39}"/>
    <cellStyle name="Currency 23 3 4" xfId="1899" xr:uid="{00000000-0005-0000-0000-00000E050000}"/>
    <cellStyle name="Currency 23 3 4 2" xfId="10226" xr:uid="{D397B3B5-896A-46AB-834F-73C1F6677872}"/>
    <cellStyle name="Currency 23 3 5" xfId="10219" xr:uid="{C038BA10-081D-47A6-95EB-D13B7316E30A}"/>
    <cellStyle name="Currency 23 4" xfId="1900" xr:uid="{00000000-0005-0000-0000-00000F050000}"/>
    <cellStyle name="Currency 23 4 2" xfId="1901" xr:uid="{00000000-0005-0000-0000-000010050000}"/>
    <cellStyle name="Currency 23 4 2 2" xfId="1902" xr:uid="{00000000-0005-0000-0000-000011050000}"/>
    <cellStyle name="Currency 23 4 2 2 2" xfId="10229" xr:uid="{7940BE0D-99EC-45D5-81AF-810C3E26CFCB}"/>
    <cellStyle name="Currency 23 4 2 3" xfId="10228" xr:uid="{262DD4E7-5B36-41F0-B062-065CBB6B5B9C}"/>
    <cellStyle name="Currency 23 4 3" xfId="1903" xr:uid="{00000000-0005-0000-0000-000012050000}"/>
    <cellStyle name="Currency 23 4 3 2" xfId="10230" xr:uid="{45BBFBBD-0980-4B11-8952-DD2E0454DBF0}"/>
    <cellStyle name="Currency 23 4 4" xfId="10227" xr:uid="{05B29549-C451-4434-BA6F-517E780BC394}"/>
    <cellStyle name="Currency 23 5" xfId="1904" xr:uid="{00000000-0005-0000-0000-000013050000}"/>
    <cellStyle name="Currency 23 5 2" xfId="1905" xr:uid="{00000000-0005-0000-0000-000014050000}"/>
    <cellStyle name="Currency 23 5 2 2" xfId="10232" xr:uid="{11B2AD10-3DFB-4690-95F5-67440563C1AA}"/>
    <cellStyle name="Currency 23 5 3" xfId="10231" xr:uid="{D6CB494C-6480-408D-8FB6-E7071CE34F49}"/>
    <cellStyle name="Currency 23 6" xfId="1906" xr:uid="{00000000-0005-0000-0000-000015050000}"/>
    <cellStyle name="Currency 23 6 2" xfId="10233" xr:uid="{36B9EADC-70A1-4A6D-BCA0-3858CFEE813C}"/>
    <cellStyle name="Currency 23 7" xfId="10210" xr:uid="{3C005B69-69BD-4AD8-A41A-1216A2D1786A}"/>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38" xr:uid="{E420CEC6-3546-480E-BEB6-5D308E15C61C}"/>
    <cellStyle name="Currency 24 2 2 2 3" xfId="10237" xr:uid="{486E27BA-2BDB-4F12-9271-22A687B8E99F}"/>
    <cellStyle name="Currency 24 2 2 3" xfId="1912" xr:uid="{00000000-0005-0000-0000-00001B050000}"/>
    <cellStyle name="Currency 24 2 2 3 2" xfId="10239" xr:uid="{5FBB306E-2D35-4F21-9FC0-2BF644116BB6}"/>
    <cellStyle name="Currency 24 2 2 4" xfId="10236" xr:uid="{D55858AA-FB1D-4B5F-AE82-1979075C7D06}"/>
    <cellStyle name="Currency 24 2 3" xfId="1913" xr:uid="{00000000-0005-0000-0000-00001C050000}"/>
    <cellStyle name="Currency 24 2 3 2" xfId="1914" xr:uid="{00000000-0005-0000-0000-00001D050000}"/>
    <cellStyle name="Currency 24 2 3 2 2" xfId="10241" xr:uid="{514AE379-525A-4243-934D-50B51AFC01E2}"/>
    <cellStyle name="Currency 24 2 3 3" xfId="10240" xr:uid="{997E100D-AC78-4B87-8B88-6466B1426AAA}"/>
    <cellStyle name="Currency 24 2 4" xfId="1915" xr:uid="{00000000-0005-0000-0000-00001E050000}"/>
    <cellStyle name="Currency 24 2 4 2" xfId="10242" xr:uid="{5C77CAC4-A43A-4266-AD68-F65581278A43}"/>
    <cellStyle name="Currency 24 2 5" xfId="10235" xr:uid="{475F00E5-A113-44A4-8158-A98F6DE0AF66}"/>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46" xr:uid="{387C3772-BAF4-40BF-A9A0-798E4B5F1D1C}"/>
    <cellStyle name="Currency 24 3 2 2 3" xfId="10245" xr:uid="{4B84287E-A6C3-4DD7-AC3C-E3EE8CAD9489}"/>
    <cellStyle name="Currency 24 3 2 3" xfId="1920" xr:uid="{00000000-0005-0000-0000-000023050000}"/>
    <cellStyle name="Currency 24 3 2 3 2" xfId="10247" xr:uid="{82846444-C3E1-4AE4-A382-C3645CAF20BD}"/>
    <cellStyle name="Currency 24 3 2 4" xfId="10244" xr:uid="{0442BAB6-79F6-4230-AB3D-99B84D79CAC9}"/>
    <cellStyle name="Currency 24 3 3" xfId="1921" xr:uid="{00000000-0005-0000-0000-000024050000}"/>
    <cellStyle name="Currency 24 3 3 2" xfId="1922" xr:uid="{00000000-0005-0000-0000-000025050000}"/>
    <cellStyle name="Currency 24 3 3 2 2" xfId="10249" xr:uid="{6DE47A6A-5161-4824-98E3-309CC711F28E}"/>
    <cellStyle name="Currency 24 3 3 3" xfId="10248" xr:uid="{D6A8DAB1-05CE-41E3-82B3-5A573B2038ED}"/>
    <cellStyle name="Currency 24 3 4" xfId="1923" xr:uid="{00000000-0005-0000-0000-000026050000}"/>
    <cellStyle name="Currency 24 3 4 2" xfId="10250" xr:uid="{4EF98F2F-4EE2-4FA1-A3E5-52BD5C02F468}"/>
    <cellStyle name="Currency 24 3 5" xfId="10243" xr:uid="{0F69CAA8-3071-4DEC-87B7-04375469C12B}"/>
    <cellStyle name="Currency 24 4" xfId="1924" xr:uid="{00000000-0005-0000-0000-000027050000}"/>
    <cellStyle name="Currency 24 4 2" xfId="1925" xr:uid="{00000000-0005-0000-0000-000028050000}"/>
    <cellStyle name="Currency 24 4 2 2" xfId="1926" xr:uid="{00000000-0005-0000-0000-000029050000}"/>
    <cellStyle name="Currency 24 4 2 2 2" xfId="10253" xr:uid="{FA81DBED-46DB-425C-9826-0FCEC679CF7F}"/>
    <cellStyle name="Currency 24 4 2 3" xfId="10252" xr:uid="{A2C486C8-4087-4107-8653-20DABD2CDC97}"/>
    <cellStyle name="Currency 24 4 3" xfId="1927" xr:uid="{00000000-0005-0000-0000-00002A050000}"/>
    <cellStyle name="Currency 24 4 3 2" xfId="10254" xr:uid="{005C5AD2-0FA6-493A-8F2A-3B4ED92304E7}"/>
    <cellStyle name="Currency 24 4 4" xfId="10251" xr:uid="{F3F67551-B8E1-4802-B6D2-344C4992DD71}"/>
    <cellStyle name="Currency 24 5" xfId="1928" xr:uid="{00000000-0005-0000-0000-00002B050000}"/>
    <cellStyle name="Currency 24 5 2" xfId="1929" xr:uid="{00000000-0005-0000-0000-00002C050000}"/>
    <cellStyle name="Currency 24 5 2 2" xfId="10256" xr:uid="{4246E42B-4F3E-4CE0-B70A-2F16E61ECC96}"/>
    <cellStyle name="Currency 24 5 3" xfId="10255" xr:uid="{F82C6698-159F-4F74-9A00-A605C91E07A2}"/>
    <cellStyle name="Currency 24 6" xfId="1930" xr:uid="{00000000-0005-0000-0000-00002D050000}"/>
    <cellStyle name="Currency 24 6 2" xfId="10257" xr:uid="{66DA1548-8EE4-4E94-A560-4984CFC63BCE}"/>
    <cellStyle name="Currency 24 7" xfId="10234" xr:uid="{42C84CEC-890E-4FB2-A155-C99A8D983A63}"/>
    <cellStyle name="Currency 25" xfId="1931" xr:uid="{00000000-0005-0000-0000-00002E050000}"/>
    <cellStyle name="Currency 25 2" xfId="10258" xr:uid="{27201175-DB22-42B1-9540-40D67BDCE5C7}"/>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63" xr:uid="{D7781486-076E-4582-BC59-53CAE39D1F74}"/>
    <cellStyle name="Currency 26 2 2 2 3" xfId="10262" xr:uid="{B1BF2DDB-FDAC-4310-9865-1EA8440A9555}"/>
    <cellStyle name="Currency 26 2 2 3" xfId="1937" xr:uid="{00000000-0005-0000-0000-000034050000}"/>
    <cellStyle name="Currency 26 2 2 3 2" xfId="10264" xr:uid="{12B686E5-5C19-4DC3-9D94-2CC08EB16E18}"/>
    <cellStyle name="Currency 26 2 2 4" xfId="10261" xr:uid="{EC0101F0-3815-4DEB-ACF0-21E7AA3E0417}"/>
    <cellStyle name="Currency 26 2 3" xfId="1938" xr:uid="{00000000-0005-0000-0000-000035050000}"/>
    <cellStyle name="Currency 26 2 3 2" xfId="1939" xr:uid="{00000000-0005-0000-0000-000036050000}"/>
    <cellStyle name="Currency 26 2 3 2 2" xfId="10266" xr:uid="{0B8B7BD3-9D05-4F27-9D6F-8247BAACA41A}"/>
    <cellStyle name="Currency 26 2 3 3" xfId="10265" xr:uid="{A5C036E8-0C0E-49CB-881C-FEE04912456F}"/>
    <cellStyle name="Currency 26 2 4" xfId="1940" xr:uid="{00000000-0005-0000-0000-000037050000}"/>
    <cellStyle name="Currency 26 2 4 2" xfId="10267" xr:uid="{C4F6342F-71CB-4FB9-B057-40DF533630D9}"/>
    <cellStyle name="Currency 26 2 5" xfId="10260" xr:uid="{791A80C9-C25E-4F3D-AEF4-BDA7B1B7117E}"/>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71" xr:uid="{11B90B06-61AE-4D0F-AE53-903169CDA9AA}"/>
    <cellStyle name="Currency 26 3 2 2 3" xfId="10270" xr:uid="{D8E5C97C-39B5-4FB2-88E0-5E53269761D4}"/>
    <cellStyle name="Currency 26 3 2 3" xfId="1945" xr:uid="{00000000-0005-0000-0000-00003C050000}"/>
    <cellStyle name="Currency 26 3 2 3 2" xfId="10272" xr:uid="{CDEBFD28-11F3-40CB-9C22-A5872CC71E26}"/>
    <cellStyle name="Currency 26 3 2 4" xfId="10269" xr:uid="{F9910663-25F7-4551-9CF8-698D13B44DF3}"/>
    <cellStyle name="Currency 26 3 3" xfId="1946" xr:uid="{00000000-0005-0000-0000-00003D050000}"/>
    <cellStyle name="Currency 26 3 3 2" xfId="1947" xr:uid="{00000000-0005-0000-0000-00003E050000}"/>
    <cellStyle name="Currency 26 3 3 2 2" xfId="10274" xr:uid="{B04BC354-8468-45D8-9E6B-2200A6608E11}"/>
    <cellStyle name="Currency 26 3 3 3" xfId="10273" xr:uid="{0F51EF5B-477D-475B-B104-44429012B570}"/>
    <cellStyle name="Currency 26 3 4" xfId="1948" xr:uid="{00000000-0005-0000-0000-00003F050000}"/>
    <cellStyle name="Currency 26 3 4 2" xfId="10275" xr:uid="{F4943481-8A31-4F4A-82DB-8FAD3E53DA32}"/>
    <cellStyle name="Currency 26 3 5" xfId="10268" xr:uid="{79E22B88-FD28-4D5A-9A98-BC895EB9842C}"/>
    <cellStyle name="Currency 26 4" xfId="1949" xr:uid="{00000000-0005-0000-0000-000040050000}"/>
    <cellStyle name="Currency 26 4 2" xfId="1950" xr:uid="{00000000-0005-0000-0000-000041050000}"/>
    <cellStyle name="Currency 26 4 2 2" xfId="1951" xr:uid="{00000000-0005-0000-0000-000042050000}"/>
    <cellStyle name="Currency 26 4 2 2 2" xfId="10278" xr:uid="{79155517-5AFE-4601-BB8D-C0C8DFE077C2}"/>
    <cellStyle name="Currency 26 4 2 3" xfId="10277" xr:uid="{BBAAE323-931A-48DD-9A54-FD0FB38CC880}"/>
    <cellStyle name="Currency 26 4 3" xfId="1952" xr:uid="{00000000-0005-0000-0000-000043050000}"/>
    <cellStyle name="Currency 26 4 3 2" xfId="10279" xr:uid="{244CC9C3-3B29-4F85-B10A-6F44759E901E}"/>
    <cellStyle name="Currency 26 4 4" xfId="10276" xr:uid="{2D1332CD-180A-4E86-A5E6-CE2F0DF8B890}"/>
    <cellStyle name="Currency 26 5" xfId="1953" xr:uid="{00000000-0005-0000-0000-000044050000}"/>
    <cellStyle name="Currency 26 5 2" xfId="1954" xr:uid="{00000000-0005-0000-0000-000045050000}"/>
    <cellStyle name="Currency 26 5 2 2" xfId="10281" xr:uid="{FE9C3A83-04B4-4EA9-9AB6-0255020187DB}"/>
    <cellStyle name="Currency 26 5 3" xfId="10280" xr:uid="{788F4963-6EA4-4B25-B53C-D769014FC2DC}"/>
    <cellStyle name="Currency 26 6" xfId="1955" xr:uid="{00000000-0005-0000-0000-000046050000}"/>
    <cellStyle name="Currency 26 6 2" xfId="10282" xr:uid="{BAEAC7DD-614D-4E37-A441-0033AB5ABFAA}"/>
    <cellStyle name="Currency 26 7" xfId="10259" xr:uid="{283836D6-74F8-472F-87B9-47F7C758CE75}"/>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287" xr:uid="{D8E1B524-8740-457E-B63A-0BEC64536CC6}"/>
    <cellStyle name="Currency 27 2 2 2 3" xfId="10286" xr:uid="{1FA4D5C7-21B1-4C08-A354-8242E886F977}"/>
    <cellStyle name="Currency 27 2 2 3" xfId="1961" xr:uid="{00000000-0005-0000-0000-00004C050000}"/>
    <cellStyle name="Currency 27 2 2 3 2" xfId="10288" xr:uid="{341FECBF-A431-40D5-A2E8-49BFA40CD0C9}"/>
    <cellStyle name="Currency 27 2 2 4" xfId="10285" xr:uid="{E58986D5-FA11-4761-BA94-0AE27C1EE1C3}"/>
    <cellStyle name="Currency 27 2 3" xfId="1962" xr:uid="{00000000-0005-0000-0000-00004D050000}"/>
    <cellStyle name="Currency 27 2 3 2" xfId="1963" xr:uid="{00000000-0005-0000-0000-00004E050000}"/>
    <cellStyle name="Currency 27 2 3 2 2" xfId="10290" xr:uid="{7949E8AF-F79A-45E3-9048-102B4E729390}"/>
    <cellStyle name="Currency 27 2 3 3" xfId="10289" xr:uid="{FB33628E-566A-4915-B106-B1A5A13F65C5}"/>
    <cellStyle name="Currency 27 2 4" xfId="1964" xr:uid="{00000000-0005-0000-0000-00004F050000}"/>
    <cellStyle name="Currency 27 2 4 2" xfId="10291" xr:uid="{182EED1F-D7C2-493E-9B3F-3E0A95D1791B}"/>
    <cellStyle name="Currency 27 2 5" xfId="10284" xr:uid="{B6336C45-DDC4-4EE7-80B1-589C117C0A1F}"/>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295" xr:uid="{FEBFFC66-1BF4-4E11-911B-D88ACE3E3CD5}"/>
    <cellStyle name="Currency 27 3 2 2 3" xfId="10294" xr:uid="{FB7C046F-4425-4D9A-8A99-AA5F62429514}"/>
    <cellStyle name="Currency 27 3 2 3" xfId="1969" xr:uid="{00000000-0005-0000-0000-000054050000}"/>
    <cellStyle name="Currency 27 3 2 3 2" xfId="10296" xr:uid="{B0EC2595-A199-46F2-BC9E-37D73DF28177}"/>
    <cellStyle name="Currency 27 3 2 4" xfId="10293" xr:uid="{D56D613E-E115-44AE-AB33-4DA84518E17F}"/>
    <cellStyle name="Currency 27 3 3" xfId="1970" xr:uid="{00000000-0005-0000-0000-000055050000}"/>
    <cellStyle name="Currency 27 3 3 2" xfId="1971" xr:uid="{00000000-0005-0000-0000-000056050000}"/>
    <cellStyle name="Currency 27 3 3 2 2" xfId="10298" xr:uid="{DB326E64-6655-4331-86D6-F1E086E4C197}"/>
    <cellStyle name="Currency 27 3 3 3" xfId="10297" xr:uid="{F24F065B-FECF-4B19-92E4-928C6293E6FE}"/>
    <cellStyle name="Currency 27 3 4" xfId="1972" xr:uid="{00000000-0005-0000-0000-000057050000}"/>
    <cellStyle name="Currency 27 3 4 2" xfId="10299" xr:uid="{E55C03A5-2DF9-44C8-B2AC-403DFF928B14}"/>
    <cellStyle name="Currency 27 3 5" xfId="10292" xr:uid="{E965E6E6-87D8-4EB8-922E-3B16F4A661D4}"/>
    <cellStyle name="Currency 27 4" xfId="1973" xr:uid="{00000000-0005-0000-0000-000058050000}"/>
    <cellStyle name="Currency 27 4 2" xfId="1974" xr:uid="{00000000-0005-0000-0000-000059050000}"/>
    <cellStyle name="Currency 27 4 2 2" xfId="1975" xr:uid="{00000000-0005-0000-0000-00005A050000}"/>
    <cellStyle name="Currency 27 4 2 2 2" xfId="10302" xr:uid="{E5CF9AA4-E800-4FB3-BCAB-A89F4C120303}"/>
    <cellStyle name="Currency 27 4 2 3" xfId="10301" xr:uid="{761128B4-8A14-4A2C-A9A9-8B2BC85E1D17}"/>
    <cellStyle name="Currency 27 4 3" xfId="1976" xr:uid="{00000000-0005-0000-0000-00005B050000}"/>
    <cellStyle name="Currency 27 4 3 2" xfId="10303" xr:uid="{3CAF693E-048E-4336-96C4-32EB5EA1D325}"/>
    <cellStyle name="Currency 27 4 4" xfId="10300" xr:uid="{9DC108AD-DE4E-487F-9E94-38BDF4710889}"/>
    <cellStyle name="Currency 27 5" xfId="1977" xr:uid="{00000000-0005-0000-0000-00005C050000}"/>
    <cellStyle name="Currency 27 5 2" xfId="1978" xr:uid="{00000000-0005-0000-0000-00005D050000}"/>
    <cellStyle name="Currency 27 5 2 2" xfId="10305" xr:uid="{E7AAA145-6178-4CE5-8539-3FD9D4D5BE25}"/>
    <cellStyle name="Currency 27 5 3" xfId="10304" xr:uid="{4C774C68-BA4C-4DBB-BF8C-DE64413400EF}"/>
    <cellStyle name="Currency 27 6" xfId="1979" xr:uid="{00000000-0005-0000-0000-00005E050000}"/>
    <cellStyle name="Currency 27 6 2" xfId="10306" xr:uid="{C5644598-0570-4576-9846-D9DA27468078}"/>
    <cellStyle name="Currency 27 7" xfId="10283" xr:uid="{FED7A6F9-E81B-4771-94F2-416EC382BB65}"/>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11" xr:uid="{D853DDF3-4007-4355-A6EA-D584ECDE0755}"/>
    <cellStyle name="Currency 28 2 2 2 3" xfId="10310" xr:uid="{E65CEEB7-608E-4B6B-A20E-411A7B50AEC6}"/>
    <cellStyle name="Currency 28 2 2 3" xfId="1985" xr:uid="{00000000-0005-0000-0000-000064050000}"/>
    <cellStyle name="Currency 28 2 2 3 2" xfId="10312" xr:uid="{8A5116CA-9D7A-49AC-9D8B-C0A1E629C5AC}"/>
    <cellStyle name="Currency 28 2 2 4" xfId="10309" xr:uid="{30BF7614-B6E8-47F5-BC59-B4EAEFB51808}"/>
    <cellStyle name="Currency 28 2 3" xfId="1986" xr:uid="{00000000-0005-0000-0000-000065050000}"/>
    <cellStyle name="Currency 28 2 3 2" xfId="1987" xr:uid="{00000000-0005-0000-0000-000066050000}"/>
    <cellStyle name="Currency 28 2 3 2 2" xfId="10314" xr:uid="{D4ECD3FE-E979-4DD7-87D3-4A56557306ED}"/>
    <cellStyle name="Currency 28 2 3 3" xfId="10313" xr:uid="{AFB3AADA-20BF-467E-880C-2564BCCAF867}"/>
    <cellStyle name="Currency 28 2 4" xfId="1988" xr:uid="{00000000-0005-0000-0000-000067050000}"/>
    <cellStyle name="Currency 28 2 4 2" xfId="10315" xr:uid="{02CBAD01-1ACA-473A-A167-663744E4EE5B}"/>
    <cellStyle name="Currency 28 2 5" xfId="10308" xr:uid="{C0187243-B70D-42E1-9876-F5580ACCF759}"/>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19" xr:uid="{426B7E44-FA43-449E-A6CF-EF64824CA72E}"/>
    <cellStyle name="Currency 28 3 2 2 3" xfId="10318" xr:uid="{41D801F5-4B41-47F8-B848-45C3423B7D79}"/>
    <cellStyle name="Currency 28 3 2 3" xfId="1993" xr:uid="{00000000-0005-0000-0000-00006C050000}"/>
    <cellStyle name="Currency 28 3 2 3 2" xfId="10320" xr:uid="{365E4EA4-A124-4BA1-8352-9351B4DE74D9}"/>
    <cellStyle name="Currency 28 3 2 4" xfId="10317" xr:uid="{135B1AC7-2420-4E5D-A59D-A05609E9B0B5}"/>
    <cellStyle name="Currency 28 3 3" xfId="1994" xr:uid="{00000000-0005-0000-0000-00006D050000}"/>
    <cellStyle name="Currency 28 3 3 2" xfId="1995" xr:uid="{00000000-0005-0000-0000-00006E050000}"/>
    <cellStyle name="Currency 28 3 3 2 2" xfId="10322" xr:uid="{BB6E73BB-A3AE-4326-AB5F-564FA5D880E1}"/>
    <cellStyle name="Currency 28 3 3 3" xfId="10321" xr:uid="{9229DAA2-F359-46A1-B1FB-FC3F0778B0D3}"/>
    <cellStyle name="Currency 28 3 4" xfId="1996" xr:uid="{00000000-0005-0000-0000-00006F050000}"/>
    <cellStyle name="Currency 28 3 4 2" xfId="10323" xr:uid="{32F0FE78-614B-45EA-A9EF-E65D977FB9A6}"/>
    <cellStyle name="Currency 28 3 5" xfId="10316" xr:uid="{39749B80-2217-47CE-AC0F-0E3E41DE8D58}"/>
    <cellStyle name="Currency 28 4" xfId="1997" xr:uid="{00000000-0005-0000-0000-000070050000}"/>
    <cellStyle name="Currency 28 4 2" xfId="1998" xr:uid="{00000000-0005-0000-0000-000071050000}"/>
    <cellStyle name="Currency 28 4 2 2" xfId="1999" xr:uid="{00000000-0005-0000-0000-000072050000}"/>
    <cellStyle name="Currency 28 4 2 2 2" xfId="10326" xr:uid="{F329597C-23DF-4620-A6DF-4B827A25142E}"/>
    <cellStyle name="Currency 28 4 2 3" xfId="10325" xr:uid="{ED466738-CDC0-4187-B5AF-DE653A905381}"/>
    <cellStyle name="Currency 28 4 3" xfId="2000" xr:uid="{00000000-0005-0000-0000-000073050000}"/>
    <cellStyle name="Currency 28 4 3 2" xfId="10327" xr:uid="{F71A2E0D-463D-4F93-B5BA-DB2685782A80}"/>
    <cellStyle name="Currency 28 4 4" xfId="10324" xr:uid="{84FA97C4-B949-4238-A6B1-F944BC2E058C}"/>
    <cellStyle name="Currency 28 5" xfId="2001" xr:uid="{00000000-0005-0000-0000-000074050000}"/>
    <cellStyle name="Currency 28 5 2" xfId="2002" xr:uid="{00000000-0005-0000-0000-000075050000}"/>
    <cellStyle name="Currency 28 5 2 2" xfId="10329" xr:uid="{66CD879E-9274-40C1-8F9C-2A057BDD27B6}"/>
    <cellStyle name="Currency 28 5 3" xfId="10328" xr:uid="{5C18042F-4E41-49D5-9029-B5BF4D40858F}"/>
    <cellStyle name="Currency 28 6" xfId="2003" xr:uid="{00000000-0005-0000-0000-000076050000}"/>
    <cellStyle name="Currency 28 6 2" xfId="10330" xr:uid="{BB9F2288-E780-47FD-8144-8766DE0D62BC}"/>
    <cellStyle name="Currency 28 7" xfId="10307" xr:uid="{62487730-A210-4E78-BCD8-2545264D2D82}"/>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35" xr:uid="{59FE23DB-D314-4FBF-BC6E-A77B824277CD}"/>
    <cellStyle name="Currency 29 2 2 2 3" xfId="10334" xr:uid="{62865DE0-DEC1-404A-8E60-78A987E50C1C}"/>
    <cellStyle name="Currency 29 2 2 3" xfId="2009" xr:uid="{00000000-0005-0000-0000-00007C050000}"/>
    <cellStyle name="Currency 29 2 2 3 2" xfId="10336" xr:uid="{2DD659F5-6A4F-4A4D-A0DC-F1A31922B73E}"/>
    <cellStyle name="Currency 29 2 2 4" xfId="10333" xr:uid="{1BDBAD13-4083-4966-B8E9-A9350D2570CA}"/>
    <cellStyle name="Currency 29 2 3" xfId="2010" xr:uid="{00000000-0005-0000-0000-00007D050000}"/>
    <cellStyle name="Currency 29 2 3 2" xfId="2011" xr:uid="{00000000-0005-0000-0000-00007E050000}"/>
    <cellStyle name="Currency 29 2 3 2 2" xfId="10338" xr:uid="{7FE8D2A9-2718-4ABA-B53F-F8329EC1646A}"/>
    <cellStyle name="Currency 29 2 3 3" xfId="10337" xr:uid="{92D5B296-4D0E-408E-964B-67CED15F277A}"/>
    <cellStyle name="Currency 29 2 4" xfId="2012" xr:uid="{00000000-0005-0000-0000-00007F050000}"/>
    <cellStyle name="Currency 29 2 4 2" xfId="10339" xr:uid="{57BD9F67-906C-4A9B-8EE5-D9A93F5E0F6E}"/>
    <cellStyle name="Currency 29 2 5" xfId="10332" xr:uid="{8B78149D-F775-414E-8C7C-295127A85BAE}"/>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43" xr:uid="{009DBC14-1E30-4511-A1C3-678B1D2D9EBE}"/>
    <cellStyle name="Currency 29 3 2 2 3" xfId="10342" xr:uid="{5D3AEB98-EE60-4792-8084-F213955F0D62}"/>
    <cellStyle name="Currency 29 3 2 3" xfId="2017" xr:uid="{00000000-0005-0000-0000-000084050000}"/>
    <cellStyle name="Currency 29 3 2 3 2" xfId="10344" xr:uid="{FD4D350E-4EE9-48A6-8914-98D6D3946286}"/>
    <cellStyle name="Currency 29 3 2 4" xfId="10341" xr:uid="{ABC74058-41F6-4D4B-929C-75812781374A}"/>
    <cellStyle name="Currency 29 3 3" xfId="2018" xr:uid="{00000000-0005-0000-0000-000085050000}"/>
    <cellStyle name="Currency 29 3 3 2" xfId="2019" xr:uid="{00000000-0005-0000-0000-000086050000}"/>
    <cellStyle name="Currency 29 3 3 2 2" xfId="10346" xr:uid="{44AF7F9F-DB7B-41DC-BD37-21566B324BEF}"/>
    <cellStyle name="Currency 29 3 3 3" xfId="10345" xr:uid="{D804DE44-E502-4F3B-A9F6-17867FDA26D1}"/>
    <cellStyle name="Currency 29 3 4" xfId="2020" xr:uid="{00000000-0005-0000-0000-000087050000}"/>
    <cellStyle name="Currency 29 3 4 2" xfId="10347" xr:uid="{B64C998A-CE5F-4D20-85EA-AD02D6C8D54E}"/>
    <cellStyle name="Currency 29 3 5" xfId="10340" xr:uid="{D5EFF564-483B-4DAA-BE3D-A3927A2CDC09}"/>
    <cellStyle name="Currency 29 4" xfId="2021" xr:uid="{00000000-0005-0000-0000-000088050000}"/>
    <cellStyle name="Currency 29 4 2" xfId="2022" xr:uid="{00000000-0005-0000-0000-000089050000}"/>
    <cellStyle name="Currency 29 4 2 2" xfId="2023" xr:uid="{00000000-0005-0000-0000-00008A050000}"/>
    <cellStyle name="Currency 29 4 2 2 2" xfId="10350" xr:uid="{9B5BAFF4-D731-4541-8A4F-F7AD37456DEB}"/>
    <cellStyle name="Currency 29 4 2 3" xfId="10349" xr:uid="{D92660BD-1BCE-4B4D-B5A6-FBC245DCFF5D}"/>
    <cellStyle name="Currency 29 4 3" xfId="2024" xr:uid="{00000000-0005-0000-0000-00008B050000}"/>
    <cellStyle name="Currency 29 4 3 2" xfId="10351" xr:uid="{2C4C64B3-1103-40F2-B902-D5E1C9642B12}"/>
    <cellStyle name="Currency 29 4 4" xfId="10348" xr:uid="{8B5B7A5D-17B4-4CB5-9702-5550D454F378}"/>
    <cellStyle name="Currency 29 5" xfId="2025" xr:uid="{00000000-0005-0000-0000-00008C050000}"/>
    <cellStyle name="Currency 29 5 2" xfId="2026" xr:uid="{00000000-0005-0000-0000-00008D050000}"/>
    <cellStyle name="Currency 29 5 2 2" xfId="10353" xr:uid="{AC8286EE-4DF3-4323-B23C-04DE79184D71}"/>
    <cellStyle name="Currency 29 5 3" xfId="10352" xr:uid="{ABA720C7-3199-4B68-A001-6F5A419308F2}"/>
    <cellStyle name="Currency 29 6" xfId="2027" xr:uid="{00000000-0005-0000-0000-00008E050000}"/>
    <cellStyle name="Currency 29 6 2" xfId="10354" xr:uid="{862FD897-B922-4E7B-B327-1D51147FBF58}"/>
    <cellStyle name="Currency 29 7" xfId="10331" xr:uid="{42B89CA3-3D21-476A-8FD8-0403F23723BC}"/>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58" xr:uid="{D8E6693C-BDD9-4C8B-8FEC-91A008BC534C}"/>
    <cellStyle name="Currency 3 2 2 3" xfId="10357" xr:uid="{D1E6F46A-5D32-4D98-8C4B-70FABC3A9D53}"/>
    <cellStyle name="Currency 3 2 3" xfId="2032" xr:uid="{00000000-0005-0000-0000-000093050000}"/>
    <cellStyle name="Currency 3 2 3 2" xfId="10359" xr:uid="{FFD250F5-E6DF-4917-9510-DC325FA2EAF6}"/>
    <cellStyle name="Currency 3 2 4" xfId="2033" xr:uid="{00000000-0005-0000-0000-000094050000}"/>
    <cellStyle name="Currency 3 2 4 2" xfId="10360" xr:uid="{E23196A2-A91D-4F6A-A63E-C3CC1B2EFC42}"/>
    <cellStyle name="Currency 3 2 5" xfId="2034" xr:uid="{00000000-0005-0000-0000-000095050000}"/>
    <cellStyle name="Currency 3 2 5 2" xfId="10361" xr:uid="{D83FEE79-BC10-4959-8E16-836408C33EBB}"/>
    <cellStyle name="Currency 3 2 6" xfId="10356" xr:uid="{2ECC0712-25E7-452C-B91E-58A1952A4616}"/>
    <cellStyle name="Currency 3 3" xfId="2035" xr:uid="{00000000-0005-0000-0000-000096050000}"/>
    <cellStyle name="Currency 3 3 2" xfId="10362" xr:uid="{1D2C2B3E-6330-400D-A037-89A319F7080C}"/>
    <cellStyle name="Currency 3 4" xfId="2036" xr:uid="{00000000-0005-0000-0000-000097050000}"/>
    <cellStyle name="Currency 3 4 2" xfId="10363" xr:uid="{B32656CF-A40A-4E38-8251-6A6BF10AEC68}"/>
    <cellStyle name="Currency 3 5" xfId="2037" xr:uid="{00000000-0005-0000-0000-000098050000}"/>
    <cellStyle name="Currency 3 5 2" xfId="10364" xr:uid="{EDC69433-4142-49ED-9AFF-5FEE2418D813}"/>
    <cellStyle name="Currency 3 6" xfId="2038" xr:uid="{00000000-0005-0000-0000-000099050000}"/>
    <cellStyle name="Currency 3 6 2" xfId="10365" xr:uid="{2B447A10-264E-4C00-9325-250702E1001F}"/>
    <cellStyle name="Currency 3 7" xfId="10355" xr:uid="{686F3D4D-7AEB-49E9-9ECA-1C1E2C8B388B}"/>
    <cellStyle name="Currency 30" xfId="9777" xr:uid="{EAADF84D-43FC-4290-94C9-6AA3DA47180D}"/>
    <cellStyle name="Currency 4" xfId="2039" xr:uid="{00000000-0005-0000-0000-00009A050000}"/>
    <cellStyle name="Currency 4 10" xfId="2040" xr:uid="{00000000-0005-0000-0000-00009B050000}"/>
    <cellStyle name="Currency 4 10 2" xfId="10367" xr:uid="{FF736CB4-F8FF-4014-8A09-651CCF52CA4C}"/>
    <cellStyle name="Currency 4 11" xfId="10366" xr:uid="{E3907AD4-753A-455C-9140-2179E3580993}"/>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71" xr:uid="{321B09CE-9347-4B03-BBE5-19F9294B2272}"/>
    <cellStyle name="Currency 4 2 2 2 3" xfId="10370" xr:uid="{3A138FFD-33CE-4B6B-89E5-CDE2FDB28C8A}"/>
    <cellStyle name="Currency 4 2 2 3" xfId="2045" xr:uid="{00000000-0005-0000-0000-0000A0050000}"/>
    <cellStyle name="Currency 4 2 2 3 2" xfId="10372" xr:uid="{21AB62B2-EF50-4E57-9A92-10220A771A4E}"/>
    <cellStyle name="Currency 4 2 2 4" xfId="10369" xr:uid="{D7DAB148-4E4F-450D-B0CE-512DF4DAF851}"/>
    <cellStyle name="Currency 4 2 3" xfId="2046" xr:uid="{00000000-0005-0000-0000-0000A1050000}"/>
    <cellStyle name="Currency 4 2 3 2" xfId="2047" xr:uid="{00000000-0005-0000-0000-0000A2050000}"/>
    <cellStyle name="Currency 4 2 3 2 2" xfId="10374" xr:uid="{4298E747-6738-4BC2-B96B-D3F25197ED19}"/>
    <cellStyle name="Currency 4 2 3 3" xfId="10373" xr:uid="{AFDF8732-ED24-4804-AE8B-39B735255526}"/>
    <cellStyle name="Currency 4 2 4" xfId="2048" xr:uid="{00000000-0005-0000-0000-0000A3050000}"/>
    <cellStyle name="Currency 4 2 4 2" xfId="10375" xr:uid="{28A5A6AB-A961-4081-86AF-B2EE063C0F95}"/>
    <cellStyle name="Currency 4 2 5" xfId="10368" xr:uid="{6A78B0EF-AD63-4B80-9EDD-F07DC75353FB}"/>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79" xr:uid="{1249667E-14AD-4481-9F7E-62883FA17118}"/>
    <cellStyle name="Currency 4 3 2 2 3" xfId="10378" xr:uid="{E9B0E130-04BE-4D3D-B965-5666572269BC}"/>
    <cellStyle name="Currency 4 3 2 3" xfId="2053" xr:uid="{00000000-0005-0000-0000-0000A8050000}"/>
    <cellStyle name="Currency 4 3 2 3 2" xfId="10380" xr:uid="{6CCD565C-04BB-4D52-AE7B-54964FF9B57D}"/>
    <cellStyle name="Currency 4 3 2 4" xfId="10377" xr:uid="{49C65374-88CA-4CD7-ACC5-C0D8A65ED379}"/>
    <cellStyle name="Currency 4 3 3" xfId="2054" xr:uid="{00000000-0005-0000-0000-0000A9050000}"/>
    <cellStyle name="Currency 4 3 3 2" xfId="2055" xr:uid="{00000000-0005-0000-0000-0000AA050000}"/>
    <cellStyle name="Currency 4 3 3 2 2" xfId="10382" xr:uid="{09F5C90F-BBD7-43E6-A583-5D6D6280846F}"/>
    <cellStyle name="Currency 4 3 3 3" xfId="10381" xr:uid="{E04DEAE4-90E7-4B61-8159-69A96169BBCB}"/>
    <cellStyle name="Currency 4 3 4" xfId="2056" xr:uid="{00000000-0005-0000-0000-0000AB050000}"/>
    <cellStyle name="Currency 4 3 4 2" xfId="10383" xr:uid="{82CD7062-2C5D-48F8-9CFE-AEB277C1E05D}"/>
    <cellStyle name="Currency 4 3 5" xfId="10376" xr:uid="{2F969930-66BD-4A68-835A-29D21E93C39D}"/>
    <cellStyle name="Currency 4 4" xfId="2057" xr:uid="{00000000-0005-0000-0000-0000AC050000}"/>
    <cellStyle name="Currency 4 4 2" xfId="2058" xr:uid="{00000000-0005-0000-0000-0000AD050000}"/>
    <cellStyle name="Currency 4 4 2 2" xfId="2059" xr:uid="{00000000-0005-0000-0000-0000AE050000}"/>
    <cellStyle name="Currency 4 4 2 2 2" xfId="10386" xr:uid="{90F27A99-A921-42FE-B5B7-11FBCD68376E}"/>
    <cellStyle name="Currency 4 4 2 3" xfId="10385" xr:uid="{5EACCD3A-18B8-4664-B272-BFEFD528B494}"/>
    <cellStyle name="Currency 4 4 3" xfId="2060" xr:uid="{00000000-0005-0000-0000-0000AF050000}"/>
    <cellStyle name="Currency 4 4 3 2" xfId="10387" xr:uid="{4C23310B-96CD-4CCF-99F3-6CFC276BC4E1}"/>
    <cellStyle name="Currency 4 4 4" xfId="10384" xr:uid="{60362AC3-08E4-4FD8-BA4D-F23F18B2FE7B}"/>
    <cellStyle name="Currency 4 5" xfId="2061" xr:uid="{00000000-0005-0000-0000-0000B0050000}"/>
    <cellStyle name="Currency 4 5 2" xfId="2062" xr:uid="{00000000-0005-0000-0000-0000B1050000}"/>
    <cellStyle name="Currency 4 5 2 2" xfId="2063" xr:uid="{00000000-0005-0000-0000-0000B2050000}"/>
    <cellStyle name="Currency 4 5 2 2 2" xfId="10390" xr:uid="{EE7684B4-1D76-4670-B88E-D1882AC91AD6}"/>
    <cellStyle name="Currency 4 5 2 3" xfId="10389" xr:uid="{26272A53-CA99-4F93-A16F-B7FDF680546A}"/>
    <cellStyle name="Currency 4 5 3" xfId="2064" xr:uid="{00000000-0005-0000-0000-0000B3050000}"/>
    <cellStyle name="Currency 4 5 3 2" xfId="10391" xr:uid="{7F98C7BC-E1BD-404A-8FA8-B0B73E6C209B}"/>
    <cellStyle name="Currency 4 5 4" xfId="10388" xr:uid="{F5DBE7F5-6A18-4973-A99E-1E9E72B70B88}"/>
    <cellStyle name="Currency 4 6" xfId="2065" xr:uid="{00000000-0005-0000-0000-0000B4050000}"/>
    <cellStyle name="Currency 4 6 2" xfId="2066" xr:uid="{00000000-0005-0000-0000-0000B5050000}"/>
    <cellStyle name="Currency 4 6 2 2" xfId="2067" xr:uid="{00000000-0005-0000-0000-0000B6050000}"/>
    <cellStyle name="Currency 4 6 2 2 2" xfId="10394" xr:uid="{0BF7FDF0-2717-4371-9F14-EECC524E00FD}"/>
    <cellStyle name="Currency 4 6 2 3" xfId="10393" xr:uid="{A38CA5A5-21E6-4A10-A482-3A7EF0167D17}"/>
    <cellStyle name="Currency 4 6 3" xfId="2068" xr:uid="{00000000-0005-0000-0000-0000B7050000}"/>
    <cellStyle name="Currency 4 6 3 2" xfId="10395" xr:uid="{B1F958D4-6DF6-4122-80B5-D393F1F672B3}"/>
    <cellStyle name="Currency 4 6 4" xfId="10392" xr:uid="{60680234-5EBF-48A9-BB6B-00B8C35F04E3}"/>
    <cellStyle name="Currency 4 7" xfId="2069" xr:uid="{00000000-0005-0000-0000-0000B8050000}"/>
    <cellStyle name="Currency 4 7 2" xfId="2070" xr:uid="{00000000-0005-0000-0000-0000B9050000}"/>
    <cellStyle name="Currency 4 7 2 2" xfId="10397" xr:uid="{45CDEB2C-A15C-48D3-8C46-C73D15CB50CD}"/>
    <cellStyle name="Currency 4 7 3" xfId="10396" xr:uid="{FD811AFF-9054-47B2-88B6-E9536D67EBE0}"/>
    <cellStyle name="Currency 4 8" xfId="2071" xr:uid="{00000000-0005-0000-0000-0000BA050000}"/>
    <cellStyle name="Currency 4 8 2" xfId="10398" xr:uid="{A361F561-E489-425A-8D3F-B100AE4C7450}"/>
    <cellStyle name="Currency 4 9" xfId="2072" xr:uid="{00000000-0005-0000-0000-0000BB050000}"/>
    <cellStyle name="Currency 4 9 2" xfId="10399" xr:uid="{3C65195C-0235-451E-B90D-271CC032429A}"/>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04" xr:uid="{F8A3CE3A-4F6E-41F7-AFB4-41E45B63BA49}"/>
    <cellStyle name="Currency 5 2 2 2 3" xfId="10403" xr:uid="{8948189D-8484-4FBA-927F-D5785EBAB127}"/>
    <cellStyle name="Currency 5 2 2 3" xfId="2078" xr:uid="{00000000-0005-0000-0000-0000C1050000}"/>
    <cellStyle name="Currency 5 2 2 3 2" xfId="10405" xr:uid="{056DB46C-8508-4C0F-B83B-57B0CEA6FB41}"/>
    <cellStyle name="Currency 5 2 2 4" xfId="10402" xr:uid="{5B938A11-808D-4DAB-88F8-4327607FFC7B}"/>
    <cellStyle name="Currency 5 2 3" xfId="2079" xr:uid="{00000000-0005-0000-0000-0000C2050000}"/>
    <cellStyle name="Currency 5 2 3 2" xfId="2080" xr:uid="{00000000-0005-0000-0000-0000C3050000}"/>
    <cellStyle name="Currency 5 2 3 2 2" xfId="10407" xr:uid="{D08EA0CB-82BC-4DE5-9A10-60711D065FB4}"/>
    <cellStyle name="Currency 5 2 3 3" xfId="10406" xr:uid="{A9EDC757-C500-42CF-9577-BA2900ECD968}"/>
    <cellStyle name="Currency 5 2 4" xfId="2081" xr:uid="{00000000-0005-0000-0000-0000C4050000}"/>
    <cellStyle name="Currency 5 2 4 2" xfId="10408" xr:uid="{41DE89E2-013C-4873-A60F-6E763140B2FC}"/>
    <cellStyle name="Currency 5 2 5" xfId="10401" xr:uid="{A917DE95-6069-46C3-8F61-6256FF303E43}"/>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12" xr:uid="{DA95BAAF-1DF7-4DBE-BEF6-5CD187041E2F}"/>
    <cellStyle name="Currency 5 3 2 2 3" xfId="10411" xr:uid="{8A9871BA-132C-41CA-AD78-7040E8974025}"/>
    <cellStyle name="Currency 5 3 2 3" xfId="2086" xr:uid="{00000000-0005-0000-0000-0000C9050000}"/>
    <cellStyle name="Currency 5 3 2 3 2" xfId="10413" xr:uid="{DE316AD0-07F4-4A3D-A945-86C11CF73E38}"/>
    <cellStyle name="Currency 5 3 2 4" xfId="10410" xr:uid="{F8BC023E-2D3E-4DAF-9758-4B506072636E}"/>
    <cellStyle name="Currency 5 3 3" xfId="2087" xr:uid="{00000000-0005-0000-0000-0000CA050000}"/>
    <cellStyle name="Currency 5 3 3 2" xfId="2088" xr:uid="{00000000-0005-0000-0000-0000CB050000}"/>
    <cellStyle name="Currency 5 3 3 2 2" xfId="10415" xr:uid="{E35324E3-00C3-475C-AE25-575ADF7D631F}"/>
    <cellStyle name="Currency 5 3 3 3" xfId="10414" xr:uid="{490AB0F4-7852-4DB0-800C-A9238F798186}"/>
    <cellStyle name="Currency 5 3 4" xfId="2089" xr:uid="{00000000-0005-0000-0000-0000CC050000}"/>
    <cellStyle name="Currency 5 3 4 2" xfId="10416" xr:uid="{045E9DD4-A1E6-4A65-8139-932AA46EA5D3}"/>
    <cellStyle name="Currency 5 3 5" xfId="10409" xr:uid="{51646190-9F58-447B-AE89-F7BB7AADF791}"/>
    <cellStyle name="Currency 5 4" xfId="2090" xr:uid="{00000000-0005-0000-0000-0000CD050000}"/>
    <cellStyle name="Currency 5 4 2" xfId="2091" xr:uid="{00000000-0005-0000-0000-0000CE050000}"/>
    <cellStyle name="Currency 5 4 2 2" xfId="2092" xr:uid="{00000000-0005-0000-0000-0000CF050000}"/>
    <cellStyle name="Currency 5 4 2 2 2" xfId="10419" xr:uid="{F91B58B4-7366-486D-8AE3-9CD7DC3FB98B}"/>
    <cellStyle name="Currency 5 4 2 3" xfId="10418" xr:uid="{7D879C43-F19E-46BD-9D8F-2606B0E34B55}"/>
    <cellStyle name="Currency 5 4 3" xfId="2093" xr:uid="{00000000-0005-0000-0000-0000D0050000}"/>
    <cellStyle name="Currency 5 4 3 2" xfId="10420" xr:uid="{42BA0577-2AF1-4787-9E53-ADB2A2924FB1}"/>
    <cellStyle name="Currency 5 4 4" xfId="10417" xr:uid="{14605414-0B86-4BDE-B4DF-074F19C13180}"/>
    <cellStyle name="Currency 5 5" xfId="2094" xr:uid="{00000000-0005-0000-0000-0000D1050000}"/>
    <cellStyle name="Currency 5 5 2" xfId="2095" xr:uid="{00000000-0005-0000-0000-0000D2050000}"/>
    <cellStyle name="Currency 5 5 2 2" xfId="10422" xr:uid="{521401FC-1116-49E5-BB05-5A4B42251ECA}"/>
    <cellStyle name="Currency 5 5 3" xfId="10421" xr:uid="{176D9117-33A9-4C08-BB4A-DFC703D15222}"/>
    <cellStyle name="Currency 5 6" xfId="2096" xr:uid="{00000000-0005-0000-0000-0000D3050000}"/>
    <cellStyle name="Currency 5 6 2" xfId="10423" xr:uid="{5FDA2716-4E7D-454E-8554-84BEA3E97BDA}"/>
    <cellStyle name="Currency 5 7" xfId="10400" xr:uid="{57698665-D81A-49DC-A4AE-B06DF4AC8BEF}"/>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28" xr:uid="{286036F1-CE2C-437F-A5C9-31DDABC84CE8}"/>
    <cellStyle name="Currency 6 2 2 2 3" xfId="10427" xr:uid="{951904AA-F2E1-4E3C-B608-EFD4491A0099}"/>
    <cellStyle name="Currency 6 2 2 3" xfId="2102" xr:uid="{00000000-0005-0000-0000-0000D9050000}"/>
    <cellStyle name="Currency 6 2 2 3 2" xfId="10429" xr:uid="{5DCC3D49-7314-42E1-B976-A26EE746E926}"/>
    <cellStyle name="Currency 6 2 2 4" xfId="10426" xr:uid="{19957718-B286-45D4-AD82-C5521B718DA5}"/>
    <cellStyle name="Currency 6 2 3" xfId="2103" xr:uid="{00000000-0005-0000-0000-0000DA050000}"/>
    <cellStyle name="Currency 6 2 3 2" xfId="2104" xr:uid="{00000000-0005-0000-0000-0000DB050000}"/>
    <cellStyle name="Currency 6 2 3 2 2" xfId="10431" xr:uid="{572FC691-9148-4F1E-BE0F-C7EE806AF099}"/>
    <cellStyle name="Currency 6 2 3 3" xfId="10430" xr:uid="{54967910-7060-4295-813E-A27624303956}"/>
    <cellStyle name="Currency 6 2 4" xfId="2105" xr:uid="{00000000-0005-0000-0000-0000DC050000}"/>
    <cellStyle name="Currency 6 2 4 2" xfId="10432" xr:uid="{457787A0-8845-4555-9E9E-E4C6DF19B6EE}"/>
    <cellStyle name="Currency 6 2 5" xfId="10425" xr:uid="{C443D52A-0C52-4034-9C54-423CB62D61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36" xr:uid="{638FD580-6AB2-4961-A4D8-6673C172C1EB}"/>
    <cellStyle name="Currency 6 3 2 2 3" xfId="10435" xr:uid="{092779D7-3326-4C95-8163-94EEBE1DDAA5}"/>
    <cellStyle name="Currency 6 3 2 3" xfId="2110" xr:uid="{00000000-0005-0000-0000-0000E1050000}"/>
    <cellStyle name="Currency 6 3 2 3 2" xfId="10437" xr:uid="{63482218-D14D-47F0-A3C3-7A43802A0785}"/>
    <cellStyle name="Currency 6 3 2 4" xfId="10434" xr:uid="{0A897CBB-B1CF-4ED9-88C7-DF3F16DF170E}"/>
    <cellStyle name="Currency 6 3 3" xfId="2111" xr:uid="{00000000-0005-0000-0000-0000E2050000}"/>
    <cellStyle name="Currency 6 3 3 2" xfId="2112" xr:uid="{00000000-0005-0000-0000-0000E3050000}"/>
    <cellStyle name="Currency 6 3 3 2 2" xfId="10439" xr:uid="{78C607A6-CCB5-44AB-9D79-E9F14A12F233}"/>
    <cellStyle name="Currency 6 3 3 3" xfId="10438" xr:uid="{25C1B912-30A6-4F39-8348-2447251BBE27}"/>
    <cellStyle name="Currency 6 3 4" xfId="2113" xr:uid="{00000000-0005-0000-0000-0000E4050000}"/>
    <cellStyle name="Currency 6 3 4 2" xfId="10440" xr:uid="{DE175E81-FAEB-4552-B2C5-7327018C826A}"/>
    <cellStyle name="Currency 6 3 5" xfId="10433" xr:uid="{EE244C8C-64CD-4113-B2E7-591A46C8D1D4}"/>
    <cellStyle name="Currency 6 4" xfId="2114" xr:uid="{00000000-0005-0000-0000-0000E5050000}"/>
    <cellStyle name="Currency 6 4 2" xfId="2115" xr:uid="{00000000-0005-0000-0000-0000E6050000}"/>
    <cellStyle name="Currency 6 4 2 2" xfId="2116" xr:uid="{00000000-0005-0000-0000-0000E7050000}"/>
    <cellStyle name="Currency 6 4 2 2 2" xfId="10443" xr:uid="{95E0BAEA-1AF9-4C6F-9551-E7E93976E9E6}"/>
    <cellStyle name="Currency 6 4 2 3" xfId="10442" xr:uid="{4F2D6AD9-3C35-49BC-8DC4-28C7B5CFD3E0}"/>
    <cellStyle name="Currency 6 4 3" xfId="2117" xr:uid="{00000000-0005-0000-0000-0000E8050000}"/>
    <cellStyle name="Currency 6 4 3 2" xfId="10444" xr:uid="{277C1B99-E981-441E-98DF-DE48710558B5}"/>
    <cellStyle name="Currency 6 4 4" xfId="10441" xr:uid="{0AF4333B-A926-446C-9331-7DA0E5EAF78B}"/>
    <cellStyle name="Currency 6 5" xfId="2118" xr:uid="{00000000-0005-0000-0000-0000E9050000}"/>
    <cellStyle name="Currency 6 5 2" xfId="2119" xr:uid="{00000000-0005-0000-0000-0000EA050000}"/>
    <cellStyle name="Currency 6 5 2 2" xfId="10446" xr:uid="{69B484B6-FCAF-4C51-8982-52132230F891}"/>
    <cellStyle name="Currency 6 5 3" xfId="10445" xr:uid="{0C632223-360E-4A5A-BD09-78B994FF6DCE}"/>
    <cellStyle name="Currency 6 6" xfId="2120" xr:uid="{00000000-0005-0000-0000-0000EB050000}"/>
    <cellStyle name="Currency 6 6 2" xfId="10447" xr:uid="{E564AB48-095C-45CA-BB81-856BB603CD05}"/>
    <cellStyle name="Currency 6 7" xfId="10424" xr:uid="{CE8EF4D8-F3D9-4226-823C-CBCB4E76ECE6}"/>
    <cellStyle name="Currency 7" xfId="2121" xr:uid="{00000000-0005-0000-0000-0000EC050000}"/>
    <cellStyle name="Currency 7 2" xfId="2122" xr:uid="{00000000-0005-0000-0000-0000ED050000}"/>
    <cellStyle name="Currency 7 2 2" xfId="10449" xr:uid="{5393E524-3A8A-4CB9-B5B3-0766FECC5514}"/>
    <cellStyle name="Currency 7 3" xfId="10448" xr:uid="{3F4B61D1-BBCB-4535-9477-B8C326291552}"/>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54" xr:uid="{A1168179-FF24-4DE2-858E-D5E0ADF9D87B}"/>
    <cellStyle name="Currency 8 2 2 2 3" xfId="10453" xr:uid="{2824B22F-3701-47C4-9C65-220E66687E0C}"/>
    <cellStyle name="Currency 8 2 2 3" xfId="2128" xr:uid="{00000000-0005-0000-0000-0000F3050000}"/>
    <cellStyle name="Currency 8 2 2 3 2" xfId="10455" xr:uid="{4A2EC23B-ADE1-45AD-B0E6-9356FEB562F8}"/>
    <cellStyle name="Currency 8 2 2 4" xfId="10452" xr:uid="{A851911C-339A-4CAB-AB39-09DCC2847BF0}"/>
    <cellStyle name="Currency 8 2 3" xfId="2129" xr:uid="{00000000-0005-0000-0000-0000F4050000}"/>
    <cellStyle name="Currency 8 2 3 2" xfId="2130" xr:uid="{00000000-0005-0000-0000-0000F5050000}"/>
    <cellStyle name="Currency 8 2 3 2 2" xfId="10457" xr:uid="{0A49BF39-ED7B-4EFB-B4BF-2AA6FC0EE8D1}"/>
    <cellStyle name="Currency 8 2 3 3" xfId="10456" xr:uid="{C55377F4-CC23-4B92-BCDC-1D30561ADFA4}"/>
    <cellStyle name="Currency 8 2 4" xfId="2131" xr:uid="{00000000-0005-0000-0000-0000F6050000}"/>
    <cellStyle name="Currency 8 2 4 2" xfId="10458" xr:uid="{C8678BE1-3E54-4271-8A5D-7634F2DE8C08}"/>
    <cellStyle name="Currency 8 2 5" xfId="10451" xr:uid="{E7122309-DFD1-443A-9E1D-DDFD26264EFF}"/>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62" xr:uid="{05A26A2A-1765-4554-869C-1086ED14221A}"/>
    <cellStyle name="Currency 8 3 2 2 3" xfId="10461" xr:uid="{4D0A8200-F8A0-4DC3-BD4A-900A3DEF1740}"/>
    <cellStyle name="Currency 8 3 2 3" xfId="2136" xr:uid="{00000000-0005-0000-0000-0000FB050000}"/>
    <cellStyle name="Currency 8 3 2 3 2" xfId="10463" xr:uid="{5615B821-C366-42FE-8E2F-FA7381D6B2D8}"/>
    <cellStyle name="Currency 8 3 2 4" xfId="10460" xr:uid="{D3C58DF5-0F37-48C2-9294-4B781EC6F479}"/>
    <cellStyle name="Currency 8 3 3" xfId="2137" xr:uid="{00000000-0005-0000-0000-0000FC050000}"/>
    <cellStyle name="Currency 8 3 3 2" xfId="2138" xr:uid="{00000000-0005-0000-0000-0000FD050000}"/>
    <cellStyle name="Currency 8 3 3 2 2" xfId="10465" xr:uid="{05894797-01F1-4871-B46C-24AD62D491F2}"/>
    <cellStyle name="Currency 8 3 3 3" xfId="10464" xr:uid="{08546D2A-6BDB-49C7-B54E-B4F5794E1BF3}"/>
    <cellStyle name="Currency 8 3 4" xfId="2139" xr:uid="{00000000-0005-0000-0000-0000FE050000}"/>
    <cellStyle name="Currency 8 3 4 2" xfId="10466" xr:uid="{02CD9293-5647-4721-8E96-6DEB76545B41}"/>
    <cellStyle name="Currency 8 3 5" xfId="10459" xr:uid="{92E68CD3-C827-4B97-8A34-24A44C90EE82}"/>
    <cellStyle name="Currency 8 4" xfId="2140" xr:uid="{00000000-0005-0000-0000-0000FF050000}"/>
    <cellStyle name="Currency 8 4 2" xfId="2141" xr:uid="{00000000-0005-0000-0000-000000060000}"/>
    <cellStyle name="Currency 8 4 2 2" xfId="2142" xr:uid="{00000000-0005-0000-0000-000001060000}"/>
    <cellStyle name="Currency 8 4 2 2 2" xfId="10469" xr:uid="{45C36052-6BDC-4706-839F-D3982640822F}"/>
    <cellStyle name="Currency 8 4 2 3" xfId="10468" xr:uid="{E0779426-AB4D-4F9F-911A-B9FEEC0AA0C1}"/>
    <cellStyle name="Currency 8 4 3" xfId="2143" xr:uid="{00000000-0005-0000-0000-000002060000}"/>
    <cellStyle name="Currency 8 4 3 2" xfId="10470" xr:uid="{D85CC0B1-EF9B-4E63-AFBB-B84411866767}"/>
    <cellStyle name="Currency 8 4 4" xfId="10467" xr:uid="{01EAC171-7434-46D3-BF3F-CFB999D8B24E}"/>
    <cellStyle name="Currency 8 5" xfId="2144" xr:uid="{00000000-0005-0000-0000-000003060000}"/>
    <cellStyle name="Currency 8 5 2" xfId="2145" xr:uid="{00000000-0005-0000-0000-000004060000}"/>
    <cellStyle name="Currency 8 5 2 2" xfId="10472" xr:uid="{43DBB079-4D14-49ED-A655-1283260E166F}"/>
    <cellStyle name="Currency 8 5 3" xfId="10471" xr:uid="{6033DE65-1A7B-4303-99EB-2DDC2A3E9E36}"/>
    <cellStyle name="Currency 8 6" xfId="2146" xr:uid="{00000000-0005-0000-0000-000005060000}"/>
    <cellStyle name="Currency 8 6 2" xfId="10473" xr:uid="{9FA79294-DF3E-4BBE-8375-7EFECF4B4DE3}"/>
    <cellStyle name="Currency 8 7" xfId="2147" xr:uid="{00000000-0005-0000-0000-000006060000}"/>
    <cellStyle name="Currency 8 7 2" xfId="10474" xr:uid="{A9A4BA32-9701-4A94-9D7A-751C3CD17E30}"/>
    <cellStyle name="Currency 8 8" xfId="10450" xr:uid="{A483D79D-2624-4E91-B30D-C34F7BBCCC0F}"/>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79" xr:uid="{E228435A-BF9A-4DE7-957E-F538FCC39FD2}"/>
    <cellStyle name="Currency 9 2 2 2 3" xfId="10478" xr:uid="{AE00497E-08E8-45C6-B193-7D9A785E7A4C}"/>
    <cellStyle name="Currency 9 2 2 3" xfId="2153" xr:uid="{00000000-0005-0000-0000-00000C060000}"/>
    <cellStyle name="Currency 9 2 2 3 2" xfId="10480" xr:uid="{037B2BBC-0840-4BAC-A769-B93041079CD7}"/>
    <cellStyle name="Currency 9 2 2 4" xfId="10477" xr:uid="{63807782-3049-4722-B962-E6E36D97BC60}"/>
    <cellStyle name="Currency 9 2 3" xfId="2154" xr:uid="{00000000-0005-0000-0000-00000D060000}"/>
    <cellStyle name="Currency 9 2 3 2" xfId="2155" xr:uid="{00000000-0005-0000-0000-00000E060000}"/>
    <cellStyle name="Currency 9 2 3 2 2" xfId="10482" xr:uid="{DC5EA14A-9D0F-433F-9952-2A035CFC016B}"/>
    <cellStyle name="Currency 9 2 3 3" xfId="10481" xr:uid="{51FE5E82-F0CE-4C7F-A066-82F94513DC78}"/>
    <cellStyle name="Currency 9 2 4" xfId="2156" xr:uid="{00000000-0005-0000-0000-00000F060000}"/>
    <cellStyle name="Currency 9 2 4 2" xfId="10483" xr:uid="{220CE4B5-7C28-4327-9BB9-2BA38E90BFEC}"/>
    <cellStyle name="Currency 9 2 5" xfId="10476" xr:uid="{D8FF11D3-4BCD-4614-A157-F1B8C7AFB158}"/>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487" xr:uid="{647D6770-CD2A-4F4F-BBB0-526FCB88C769}"/>
    <cellStyle name="Currency 9 3 2 2 3" xfId="10486" xr:uid="{7A10CA9E-042F-4A42-B87B-C54577617833}"/>
    <cellStyle name="Currency 9 3 2 3" xfId="2161" xr:uid="{00000000-0005-0000-0000-000014060000}"/>
    <cellStyle name="Currency 9 3 2 3 2" xfId="10488" xr:uid="{03AB9394-EAD9-4150-ADEB-6DA622DD765C}"/>
    <cellStyle name="Currency 9 3 2 4" xfId="10485" xr:uid="{28184E9A-DDCA-446C-998A-CBD18B7D8581}"/>
    <cellStyle name="Currency 9 3 3" xfId="2162" xr:uid="{00000000-0005-0000-0000-000015060000}"/>
    <cellStyle name="Currency 9 3 3 2" xfId="2163" xr:uid="{00000000-0005-0000-0000-000016060000}"/>
    <cellStyle name="Currency 9 3 3 2 2" xfId="10490" xr:uid="{DBF7778A-2130-48EC-B106-B027898C21BE}"/>
    <cellStyle name="Currency 9 3 3 3" xfId="10489" xr:uid="{40E71B87-855A-4199-9A34-D4F5E05F4356}"/>
    <cellStyle name="Currency 9 3 4" xfId="2164" xr:uid="{00000000-0005-0000-0000-000017060000}"/>
    <cellStyle name="Currency 9 3 4 2" xfId="10491" xr:uid="{20D0CA28-B1DA-4EC1-A144-18C77E7205E7}"/>
    <cellStyle name="Currency 9 3 5" xfId="10484" xr:uid="{7719962E-7501-4728-ABEF-FC0C65A51CA4}"/>
    <cellStyle name="Currency 9 4" xfId="2165" xr:uid="{00000000-0005-0000-0000-000018060000}"/>
    <cellStyle name="Currency 9 4 2" xfId="2166" xr:uid="{00000000-0005-0000-0000-000019060000}"/>
    <cellStyle name="Currency 9 4 2 2" xfId="2167" xr:uid="{00000000-0005-0000-0000-00001A060000}"/>
    <cellStyle name="Currency 9 4 2 2 2" xfId="10494" xr:uid="{282BA41F-DB7C-48DA-95EC-212675172FF9}"/>
    <cellStyle name="Currency 9 4 2 3" xfId="10493" xr:uid="{8A617A35-8779-4038-B40A-8019021F8B61}"/>
    <cellStyle name="Currency 9 4 3" xfId="2168" xr:uid="{00000000-0005-0000-0000-00001B060000}"/>
    <cellStyle name="Currency 9 4 3 2" xfId="10495" xr:uid="{5176D02B-2D7A-49D7-BEFB-0AD5C8DF4155}"/>
    <cellStyle name="Currency 9 4 4" xfId="10492" xr:uid="{27B1A46D-F2B6-4532-8093-C54F348B575D}"/>
    <cellStyle name="Currency 9 5" xfId="2169" xr:uid="{00000000-0005-0000-0000-00001C060000}"/>
    <cellStyle name="Currency 9 5 2" xfId="2170" xr:uid="{00000000-0005-0000-0000-00001D060000}"/>
    <cellStyle name="Currency 9 5 2 2" xfId="10497" xr:uid="{3B4DB00A-34A8-41B2-9DAE-EF08B33BFB75}"/>
    <cellStyle name="Currency 9 5 3" xfId="10496" xr:uid="{E92E913E-8CF9-4A76-A43E-8ECC238F40F7}"/>
    <cellStyle name="Currency 9 6" xfId="2171" xr:uid="{00000000-0005-0000-0000-00001E060000}"/>
    <cellStyle name="Currency 9 6 2" xfId="10498" xr:uid="{B644F83C-D79E-48C5-85BB-B1041FF20F0E}"/>
    <cellStyle name="Currency 9 7" xfId="10475" xr:uid="{37D89EEB-94D3-4B36-BC0E-ADF6F420898B}"/>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500" xr:uid="{0853D0EE-1854-41CE-A543-C855FD08839B}"/>
    <cellStyle name="Data 3" xfId="2180" xr:uid="{00000000-0005-0000-0000-000026060000}"/>
    <cellStyle name="Data 4" xfId="10499" xr:uid="{9D5C48B9-725C-44A0-90B8-72D21F657AAA}"/>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535" xr:uid="{9255FC7A-4950-4C81-BE90-71855636EFE5}"/>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501" xr:uid="{0F419086-BBBB-42AF-8B6B-C8060FA864E8}"/>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02" xr:uid="{9BC92262-F084-4FD9-A115-9B0B78FD869E}"/>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03" xr:uid="{D5E6DCDD-B38D-40F5-8A68-1CC06D4F3D54}"/>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04" xr:uid="{22E718F7-0183-4D95-85EB-5A1769F024CE}"/>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05" xr:uid="{0F335E56-CF12-4A28-86DB-1B0BB2B3A33E}"/>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06" xr:uid="{62CDDAB3-04C6-45BB-A45D-AD4E21B97ACF}"/>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10507" xr:uid="{689F0429-DBDD-4F83-B4E7-38A534EF494C}"/>
    <cellStyle name="Header2" xfId="2247" xr:uid="{00000000-0005-0000-0000-0000A51A0000}"/>
    <cellStyle name="Header2 2" xfId="10508" xr:uid="{A7165498-7232-4E4A-A5E4-54DE0E415218}"/>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509" xr:uid="{B76D34DF-4079-451A-AD35-B1B5BA46E63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10" xr:uid="{36BCF06F-0418-4CB3-AB4C-15D9FD24E4C2}"/>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11" xr:uid="{CAB8A714-75E3-4CB9-BFE8-94F60BD1B86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12" xr:uid="{56C0501D-E280-48BD-89FF-8BFAFB360BEF}"/>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13" xr:uid="{D842F239-D4FC-4FFC-BDED-1C0B77DC00F6}"/>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14" xr:uid="{26886C6B-FD13-47DF-B833-BD5BE1B369E2}"/>
    <cellStyle name="Shade" xfId="4799" xr:uid="{00000000-0005-0000-0000-0000DD240000}"/>
    <cellStyle name="Shaded" xfId="4800" xr:uid="{00000000-0005-0000-0000-0000DE240000}"/>
    <cellStyle name="Single Accounting" xfId="4801" xr:uid="{00000000-0005-0000-0000-0000DF240000}"/>
    <cellStyle name="Single Accounting 2" xfId="10515" xr:uid="{93132525-F72B-4E6F-A085-B7DCED43A5AB}"/>
    <cellStyle name="SingleLineAcctgn" xfId="4802" xr:uid="{00000000-0005-0000-0000-0000E0240000}"/>
    <cellStyle name="SingleLineAcctgn 2" xfId="10516" xr:uid="{3215C078-F73C-4E44-A83D-B705186EDA91}"/>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517" xr:uid="{9AE6CD2D-B10C-4415-9A8A-1880B773F958}"/>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18" xr:uid="{0D6F7379-E215-4FE7-9289-05B18659718D}"/>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19" xr:uid="{C81B6A6C-C9C1-468C-898B-BE748997C57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20" xr:uid="{C6EA153D-5193-46F9-89A8-33B78E5D47B5}"/>
    <cellStyle name="Style 22" xfId="4933" xr:uid="{00000000-0005-0000-0000-000063250000}"/>
    <cellStyle name="Style 22 2" xfId="4934" xr:uid="{00000000-0005-0000-0000-000064250000}"/>
    <cellStyle name="Style 22 2 2" xfId="10522" xr:uid="{EBCCA2C6-FEEA-41CB-AA64-3086E18C7F84}"/>
    <cellStyle name="Style 22 3" xfId="4935" xr:uid="{00000000-0005-0000-0000-000065250000}"/>
    <cellStyle name="Style 22 3 2" xfId="10523" xr:uid="{B47D1F75-7D5E-479F-A98E-0E4CF9A41D52}"/>
    <cellStyle name="Style 22 4" xfId="4936" xr:uid="{00000000-0005-0000-0000-000066250000}"/>
    <cellStyle name="Style 22 5" xfId="10521" xr:uid="{F4F874C1-5F56-4122-96C0-60181D3D6AA8}"/>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BBF7BF8B-436D-485B-BD09-FEC48D4B9F45}"/>
    <cellStyle name="Style 23 2 2 3" xfId="9758" xr:uid="{00000000-0005-0000-0000-00006B250000}"/>
    <cellStyle name="Style 23 2 2 3 2" xfId="10541" xr:uid="{7ADA9976-0802-4BF3-908E-9FA89BAFCA9C}"/>
    <cellStyle name="Style 23 3" xfId="77" xr:uid="{00000000-0005-0000-0000-00006C250000}"/>
    <cellStyle name="Style 23 3 2" xfId="120" xr:uid="{00000000-0005-0000-0000-00006D250000}"/>
    <cellStyle name="Style 23 3 2 2" xfId="9779" xr:uid="{A163209F-4B90-4C11-BE32-B017C44FB371}"/>
    <cellStyle name="Style 23 3 3" xfId="9759" xr:uid="{00000000-0005-0000-0000-00006E250000}"/>
    <cellStyle name="Style 23 3 3 2" xfId="10542" xr:uid="{B46DE3F7-C705-40F9-B28C-2F5297943AD3}"/>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24" xr:uid="{D843813A-752B-4139-B0AC-5E01AF126243}"/>
    <cellStyle name="Style 25" xfId="4941" xr:uid="{00000000-0005-0000-0000-000073250000}"/>
    <cellStyle name="Style 25 2" xfId="4942" xr:uid="{00000000-0005-0000-0000-000074250000}"/>
    <cellStyle name="Style 25 2 2" xfId="10526" xr:uid="{A908CBFF-40C6-4496-993B-CA95100F9169}"/>
    <cellStyle name="Style 25 3" xfId="4943" xr:uid="{00000000-0005-0000-0000-000075250000}"/>
    <cellStyle name="Style 25 4" xfId="10525" xr:uid="{1823DA08-1E24-44F9-A55C-D420ABD6273E}"/>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27" xr:uid="{EFE4BED6-39A5-4858-B617-1A6017515BD2}"/>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28" xr:uid="{A5F49730-FEDB-4357-8631-D26D3E484EFC}"/>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29" xr:uid="{0D7DD2D7-FFE3-467D-BE58-675E6F66BEAF}"/>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10530" xr:uid="{D2FD9A62-E2DC-44EB-BB20-9E6792EBBD04}"/>
    <cellStyle name="TableColumnHeader" xfId="5047" xr:uid="{00000000-0005-0000-0000-0000DF250000}"/>
    <cellStyle name="TableColumnHeader 2" xfId="8566" xr:uid="{00000000-0005-0000-0000-0000E0250000}"/>
    <cellStyle name="TableHeading" xfId="5048" xr:uid="{00000000-0005-0000-0000-0000E1250000}"/>
    <cellStyle name="TableHeading 2" xfId="10531" xr:uid="{6F820182-66DC-4992-8C63-F00471976781}"/>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 Bold 2" xfId="10532" xr:uid="{5DB3E340-64BF-40DE-BF2E-B814C9BC22F4}"/>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33" xr:uid="{CF7AFC68-7DB6-49CF-8C57-B134510C23EC}"/>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346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49095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21829782"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666751" y="134471"/>
          <a:ext cx="26279928"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789188"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581025</xdr:colOff>
      <xdr:row>23</xdr:row>
      <xdr:rowOff>152400</xdr:rowOff>
    </xdr:from>
    <xdr:to>
      <xdr:col>17</xdr:col>
      <xdr:colOff>541634</xdr:colOff>
      <xdr:row>30</xdr:row>
      <xdr:rowOff>180805</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3"/>
        <a:stretch>
          <a:fillRect/>
        </a:stretch>
      </xdr:blipFill>
      <xdr:spPr>
        <a:xfrm>
          <a:off x="581025" y="6972300"/>
          <a:ext cx="10323809" cy="1361905"/>
        </a:xfrm>
        <a:prstGeom prst="rect">
          <a:avLst/>
        </a:prstGeom>
      </xdr:spPr>
    </xdr:pic>
    <xdr:clientData/>
  </xdr:twoCellAnchor>
  <xdr:twoCellAnchor editAs="oneCell">
    <xdr:from>
      <xdr:col>0</xdr:col>
      <xdr:colOff>581025</xdr:colOff>
      <xdr:row>31</xdr:row>
      <xdr:rowOff>57150</xdr:rowOff>
    </xdr:from>
    <xdr:to>
      <xdr:col>17</xdr:col>
      <xdr:colOff>570206</xdr:colOff>
      <xdr:row>39</xdr:row>
      <xdr:rowOff>104579</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581025" y="8401050"/>
          <a:ext cx="10352381" cy="1571429"/>
        </a:xfrm>
        <a:prstGeom prst="rect">
          <a:avLst/>
        </a:prstGeom>
      </xdr:spPr>
    </xdr:pic>
    <xdr:clientData/>
  </xdr:twoCellAnchor>
  <xdr:twoCellAnchor editAs="oneCell">
    <xdr:from>
      <xdr:col>0</xdr:col>
      <xdr:colOff>561975</xdr:colOff>
      <xdr:row>39</xdr:row>
      <xdr:rowOff>171450</xdr:rowOff>
    </xdr:from>
    <xdr:to>
      <xdr:col>17</xdr:col>
      <xdr:colOff>579727</xdr:colOff>
      <xdr:row>47</xdr:row>
      <xdr:rowOff>180783</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5"/>
        <a:stretch>
          <a:fillRect/>
        </a:stretch>
      </xdr:blipFill>
      <xdr:spPr>
        <a:xfrm>
          <a:off x="561975" y="10039350"/>
          <a:ext cx="10380952" cy="1533333"/>
        </a:xfrm>
        <a:prstGeom prst="rect">
          <a:avLst/>
        </a:prstGeom>
      </xdr:spPr>
    </xdr:pic>
    <xdr:clientData/>
  </xdr:twoCellAnchor>
  <xdr:twoCellAnchor editAs="oneCell">
    <xdr:from>
      <xdr:col>0</xdr:col>
      <xdr:colOff>533400</xdr:colOff>
      <xdr:row>54</xdr:row>
      <xdr:rowOff>133350</xdr:rowOff>
    </xdr:from>
    <xdr:to>
      <xdr:col>17</xdr:col>
      <xdr:colOff>474962</xdr:colOff>
      <xdr:row>62</xdr:row>
      <xdr:rowOff>142683</xdr:rowOff>
    </xdr:to>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6"/>
        <a:stretch>
          <a:fillRect/>
        </a:stretch>
      </xdr:blipFill>
      <xdr:spPr>
        <a:xfrm>
          <a:off x="533400" y="12858750"/>
          <a:ext cx="10304762" cy="1533333"/>
        </a:xfrm>
        <a:prstGeom prst="rect">
          <a:avLst/>
        </a:prstGeom>
      </xdr:spPr>
    </xdr:pic>
    <xdr:clientData/>
  </xdr:twoCellAnchor>
  <xdr:twoCellAnchor editAs="oneCell">
    <xdr:from>
      <xdr:col>0</xdr:col>
      <xdr:colOff>514350</xdr:colOff>
      <xdr:row>69</xdr:row>
      <xdr:rowOff>104775</xdr:rowOff>
    </xdr:from>
    <xdr:to>
      <xdr:col>17</xdr:col>
      <xdr:colOff>484483</xdr:colOff>
      <xdr:row>75</xdr:row>
      <xdr:rowOff>123680</xdr:rowOff>
    </xdr:to>
    <xdr:pic>
      <xdr:nvPicPr>
        <xdr:cNvPr id="17" name="Picture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7"/>
        <a:stretch>
          <a:fillRect/>
        </a:stretch>
      </xdr:blipFill>
      <xdr:spPr>
        <a:xfrm>
          <a:off x="514350" y="15687675"/>
          <a:ext cx="10333333" cy="1161905"/>
        </a:xfrm>
        <a:prstGeom prst="rect">
          <a:avLst/>
        </a:prstGeom>
      </xdr:spPr>
    </xdr:pic>
    <xdr:clientData/>
  </xdr:twoCellAnchor>
  <xdr:twoCellAnchor editAs="oneCell">
    <xdr:from>
      <xdr:col>0</xdr:col>
      <xdr:colOff>533400</xdr:colOff>
      <xdr:row>86</xdr:row>
      <xdr:rowOff>95250</xdr:rowOff>
    </xdr:from>
    <xdr:to>
      <xdr:col>16</xdr:col>
      <xdr:colOff>551228</xdr:colOff>
      <xdr:row>94</xdr:row>
      <xdr:rowOff>114107</xdr:rowOff>
    </xdr:to>
    <xdr:pic>
      <xdr:nvPicPr>
        <xdr:cNvPr id="19" name="Picture 18">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8"/>
        <a:stretch>
          <a:fillRect/>
        </a:stretch>
      </xdr:blipFill>
      <xdr:spPr>
        <a:xfrm>
          <a:off x="533400" y="18916650"/>
          <a:ext cx="9771428" cy="1542857"/>
        </a:xfrm>
        <a:prstGeom prst="rect">
          <a:avLst/>
        </a:prstGeom>
      </xdr:spPr>
    </xdr:pic>
    <xdr:clientData/>
  </xdr:twoCellAnchor>
  <xdr:twoCellAnchor editAs="oneCell">
    <xdr:from>
      <xdr:col>0</xdr:col>
      <xdr:colOff>533400</xdr:colOff>
      <xdr:row>95</xdr:row>
      <xdr:rowOff>38100</xdr:rowOff>
    </xdr:from>
    <xdr:to>
      <xdr:col>16</xdr:col>
      <xdr:colOff>475038</xdr:colOff>
      <xdr:row>101</xdr:row>
      <xdr:rowOff>37957</xdr:rowOff>
    </xdr:to>
    <xdr:pic>
      <xdr:nvPicPr>
        <xdr:cNvPr id="20" name="Picture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9"/>
        <a:stretch>
          <a:fillRect/>
        </a:stretch>
      </xdr:blipFill>
      <xdr:spPr>
        <a:xfrm>
          <a:off x="533400" y="20574000"/>
          <a:ext cx="9695238" cy="1142857"/>
        </a:xfrm>
        <a:prstGeom prst="rect">
          <a:avLst/>
        </a:prstGeom>
      </xdr:spPr>
    </xdr:pic>
    <xdr:clientData/>
  </xdr:twoCellAnchor>
  <xdr:twoCellAnchor editAs="oneCell">
    <xdr:from>
      <xdr:col>0</xdr:col>
      <xdr:colOff>542925</xdr:colOff>
      <xdr:row>63</xdr:row>
      <xdr:rowOff>9525</xdr:rowOff>
    </xdr:from>
    <xdr:to>
      <xdr:col>19</xdr:col>
      <xdr:colOff>379572</xdr:colOff>
      <xdr:row>69</xdr:row>
      <xdr:rowOff>37954</xdr:rowOff>
    </xdr:to>
    <xdr:pic>
      <xdr:nvPicPr>
        <xdr:cNvPr id="21" name="Picture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0"/>
        <a:stretch>
          <a:fillRect/>
        </a:stretch>
      </xdr:blipFill>
      <xdr:spPr>
        <a:xfrm>
          <a:off x="542925" y="14449425"/>
          <a:ext cx="11419047" cy="1171429"/>
        </a:xfrm>
        <a:prstGeom prst="rect">
          <a:avLst/>
        </a:prstGeom>
      </xdr:spPr>
    </xdr:pic>
    <xdr:clientData/>
  </xdr:twoCellAnchor>
  <xdr:twoCellAnchor editAs="oneCell">
    <xdr:from>
      <xdr:col>0</xdr:col>
      <xdr:colOff>533400</xdr:colOff>
      <xdr:row>48</xdr:row>
      <xdr:rowOff>47625</xdr:rowOff>
    </xdr:from>
    <xdr:to>
      <xdr:col>19</xdr:col>
      <xdr:colOff>303381</xdr:colOff>
      <xdr:row>54</xdr:row>
      <xdr:rowOff>85577</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1"/>
        <a:stretch>
          <a:fillRect/>
        </a:stretch>
      </xdr:blipFill>
      <xdr:spPr>
        <a:xfrm>
          <a:off x="533400" y="11630025"/>
          <a:ext cx="11352381" cy="1180952"/>
        </a:xfrm>
        <a:prstGeom prst="rect">
          <a:avLst/>
        </a:prstGeom>
      </xdr:spPr>
    </xdr:pic>
    <xdr:clientData/>
  </xdr:twoCellAnchor>
  <xdr:twoCellAnchor editAs="oneCell">
    <xdr:from>
      <xdr:col>0</xdr:col>
      <xdr:colOff>571500</xdr:colOff>
      <xdr:row>77</xdr:row>
      <xdr:rowOff>114300</xdr:rowOff>
    </xdr:from>
    <xdr:to>
      <xdr:col>16</xdr:col>
      <xdr:colOff>465519</xdr:colOff>
      <xdr:row>85</xdr:row>
      <xdr:rowOff>142681</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2"/>
        <a:stretch>
          <a:fillRect/>
        </a:stretch>
      </xdr:blipFill>
      <xdr:spPr>
        <a:xfrm>
          <a:off x="571500" y="17221200"/>
          <a:ext cx="9647619" cy="1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view="pageBreakPreview" zoomScale="60" zoomScaleNormal="100" workbookViewId="0">
      <selection activeCell="K10" sqref="K10"/>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69" t="s">
        <v>174</v>
      </c>
      <c r="C3" s="869"/>
    </row>
    <row r="4" spans="1:3" ht="11.25" customHeight="1"/>
    <row r="5" spans="1:3" s="30" customFormat="1" ht="25.5" customHeight="1">
      <c r="B5" s="60" t="s">
        <v>418</v>
      </c>
      <c r="C5" s="60" t="s">
        <v>173</v>
      </c>
    </row>
    <row r="6" spans="1:3" s="173" customFormat="1" ht="48" customHeight="1">
      <c r="A6" s="238"/>
      <c r="B6" s="605" t="s">
        <v>170</v>
      </c>
      <c r="C6" s="657" t="s">
        <v>952</v>
      </c>
    </row>
    <row r="7" spans="1:3" s="173" customFormat="1" ht="21" customHeight="1">
      <c r="A7" s="238"/>
      <c r="B7" s="599" t="s">
        <v>548</v>
      </c>
      <c r="C7" s="658" t="s">
        <v>597</v>
      </c>
    </row>
    <row r="8" spans="1:3" s="173" customFormat="1" ht="32.25" customHeight="1">
      <c r="B8" s="599" t="s">
        <v>366</v>
      </c>
      <c r="C8" s="659" t="s">
        <v>587</v>
      </c>
    </row>
    <row r="9" spans="1:3" s="173" customFormat="1" ht="27.75" customHeight="1">
      <c r="B9" s="599" t="s">
        <v>169</v>
      </c>
      <c r="C9" s="659" t="s">
        <v>588</v>
      </c>
    </row>
    <row r="10" spans="1:3" s="173" customFormat="1" ht="26.25" customHeight="1">
      <c r="B10" s="613" t="s">
        <v>367</v>
      </c>
      <c r="C10" s="661" t="s">
        <v>589</v>
      </c>
    </row>
    <row r="11" spans="1:3" s="173" customFormat="1" ht="39.75" customHeight="1">
      <c r="B11" s="599" t="s">
        <v>831</v>
      </c>
      <c r="C11" s="659" t="s">
        <v>832</v>
      </c>
    </row>
    <row r="12" spans="1:3" s="173" customFormat="1" ht="18" customHeight="1">
      <c r="B12" s="599" t="s">
        <v>369</v>
      </c>
      <c r="C12" s="659" t="s">
        <v>590</v>
      </c>
    </row>
    <row r="13" spans="1:3" s="173" customFormat="1" ht="13.5" customHeight="1">
      <c r="B13" s="599"/>
      <c r="C13" s="660"/>
    </row>
    <row r="14" spans="1:3" s="173" customFormat="1" ht="18" customHeight="1">
      <c r="B14" s="599" t="s">
        <v>643</v>
      </c>
      <c r="C14" s="658" t="s">
        <v>641</v>
      </c>
    </row>
    <row r="15" spans="1:3" s="173" customFormat="1" ht="8.25" customHeight="1">
      <c r="B15" s="599"/>
      <c r="C15" s="660"/>
    </row>
    <row r="16" spans="1:3" s="173" customFormat="1" ht="33" customHeight="1">
      <c r="B16" s="662" t="s">
        <v>586</v>
      </c>
      <c r="C16" s="663" t="s">
        <v>642</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view="pageBreakPreview" zoomScale="60" zoomScaleNormal="70" workbookViewId="0">
      <pane ySplit="16" topLeftCell="A38" activePane="bottomLeft" state="frozen"/>
      <selection pane="bottomLeft" activeCell="B17" sqref="B17"/>
    </sheetView>
  </sheetViews>
  <sheetFormatPr defaultColWidth="9" defaultRowHeight="15"/>
  <cols>
    <col min="1" max="1" width="9" style="12"/>
    <col min="2" max="2" width="37" style="687" customWidth="1"/>
    <col min="3" max="3" width="9" style="10"/>
    <col min="4" max="16384" width="9" style="12"/>
  </cols>
  <sheetData>
    <row r="16" spans="2:21" ht="26.25" customHeight="1">
      <c r="B16" s="688" t="s">
        <v>557</v>
      </c>
      <c r="C16" s="876" t="s">
        <v>501</v>
      </c>
      <c r="D16" s="877"/>
      <c r="E16" s="877"/>
      <c r="F16" s="877"/>
      <c r="G16" s="877"/>
      <c r="H16" s="877"/>
      <c r="I16" s="877"/>
      <c r="J16" s="877"/>
      <c r="K16" s="877"/>
      <c r="L16" s="877"/>
      <c r="M16" s="877"/>
      <c r="N16" s="877"/>
      <c r="O16" s="877"/>
      <c r="P16" s="877"/>
      <c r="Q16" s="877"/>
      <c r="R16" s="877"/>
      <c r="S16" s="877"/>
      <c r="T16" s="877"/>
      <c r="U16" s="877"/>
    </row>
    <row r="17" spans="2:21" ht="55.5" customHeight="1">
      <c r="B17" s="689" t="s">
        <v>616</v>
      </c>
      <c r="C17" s="878" t="s">
        <v>706</v>
      </c>
      <c r="D17" s="878"/>
      <c r="E17" s="878"/>
      <c r="F17" s="878"/>
      <c r="G17" s="878"/>
      <c r="H17" s="878"/>
      <c r="I17" s="878"/>
      <c r="J17" s="878"/>
      <c r="K17" s="878"/>
      <c r="L17" s="878"/>
      <c r="M17" s="878"/>
      <c r="N17" s="878"/>
      <c r="O17" s="878"/>
      <c r="P17" s="878"/>
      <c r="Q17" s="878"/>
      <c r="R17" s="878"/>
      <c r="S17" s="878"/>
      <c r="T17" s="878"/>
      <c r="U17" s="879"/>
    </row>
    <row r="18" spans="2:21" ht="15.75">
      <c r="B18" s="690"/>
      <c r="C18" s="691"/>
      <c r="D18" s="692"/>
      <c r="E18" s="692"/>
      <c r="F18" s="692"/>
      <c r="G18" s="692"/>
      <c r="H18" s="692"/>
      <c r="I18" s="692"/>
      <c r="J18" s="692"/>
      <c r="K18" s="692"/>
      <c r="L18" s="692"/>
      <c r="M18" s="692"/>
      <c r="N18" s="692"/>
      <c r="O18" s="692"/>
      <c r="P18" s="692"/>
      <c r="Q18" s="692"/>
      <c r="R18" s="692"/>
      <c r="S18" s="692"/>
      <c r="T18" s="692"/>
      <c r="U18" s="693"/>
    </row>
    <row r="19" spans="2:21" ht="15.75">
      <c r="B19" s="690"/>
      <c r="C19" s="691" t="s">
        <v>620</v>
      </c>
      <c r="D19" s="692"/>
      <c r="E19" s="692"/>
      <c r="F19" s="692"/>
      <c r="G19" s="692"/>
      <c r="H19" s="692"/>
      <c r="I19" s="692"/>
      <c r="J19" s="692"/>
      <c r="K19" s="692"/>
      <c r="L19" s="692"/>
      <c r="M19" s="692"/>
      <c r="N19" s="692"/>
      <c r="O19" s="692"/>
      <c r="P19" s="692"/>
      <c r="Q19" s="692"/>
      <c r="R19" s="692"/>
      <c r="S19" s="692"/>
      <c r="T19" s="692"/>
      <c r="U19" s="693"/>
    </row>
    <row r="20" spans="2:21" ht="15.75">
      <c r="B20" s="690"/>
      <c r="C20" s="691"/>
      <c r="D20" s="692"/>
      <c r="E20" s="692"/>
      <c r="F20" s="692"/>
      <c r="G20" s="692"/>
      <c r="H20" s="692"/>
      <c r="I20" s="692"/>
      <c r="J20" s="692"/>
      <c r="K20" s="692"/>
      <c r="L20" s="692"/>
      <c r="M20" s="692"/>
      <c r="N20" s="692"/>
      <c r="O20" s="692"/>
      <c r="P20" s="692"/>
      <c r="Q20" s="692"/>
      <c r="R20" s="692"/>
      <c r="S20" s="692"/>
      <c r="T20" s="692"/>
      <c r="U20" s="693"/>
    </row>
    <row r="21" spans="2:21" ht="15.75">
      <c r="B21" s="690"/>
      <c r="C21" s="691" t="s">
        <v>617</v>
      </c>
      <c r="D21" s="692"/>
      <c r="E21" s="692"/>
      <c r="F21" s="692"/>
      <c r="G21" s="692"/>
      <c r="H21" s="692"/>
      <c r="I21" s="692"/>
      <c r="J21" s="692"/>
      <c r="K21" s="692"/>
      <c r="L21" s="692"/>
      <c r="M21" s="692"/>
      <c r="N21" s="692"/>
      <c r="O21" s="692"/>
      <c r="P21" s="692"/>
      <c r="Q21" s="692"/>
      <c r="R21" s="692"/>
      <c r="S21" s="692"/>
      <c r="T21" s="692"/>
      <c r="U21" s="693"/>
    </row>
    <row r="22" spans="2:21" ht="15.75">
      <c r="B22" s="690"/>
      <c r="C22" s="691"/>
      <c r="D22" s="692"/>
      <c r="E22" s="692"/>
      <c r="F22" s="692"/>
      <c r="G22" s="692"/>
      <c r="H22" s="692"/>
      <c r="I22" s="692"/>
      <c r="J22" s="692"/>
      <c r="K22" s="692"/>
      <c r="L22" s="692"/>
      <c r="M22" s="692"/>
      <c r="N22" s="692"/>
      <c r="O22" s="692"/>
      <c r="P22" s="692"/>
      <c r="Q22" s="692"/>
      <c r="R22" s="692"/>
      <c r="S22" s="692"/>
      <c r="T22" s="692"/>
      <c r="U22" s="693"/>
    </row>
    <row r="23" spans="2:21" ht="30" customHeight="1">
      <c r="B23" s="690"/>
      <c r="C23" s="872" t="s">
        <v>618</v>
      </c>
      <c r="D23" s="872"/>
      <c r="E23" s="872"/>
      <c r="F23" s="872"/>
      <c r="G23" s="872"/>
      <c r="H23" s="872"/>
      <c r="I23" s="872"/>
      <c r="J23" s="872"/>
      <c r="K23" s="872"/>
      <c r="L23" s="872"/>
      <c r="M23" s="872"/>
      <c r="N23" s="872"/>
      <c r="O23" s="872"/>
      <c r="P23" s="872"/>
      <c r="Q23" s="872"/>
      <c r="R23" s="872"/>
      <c r="S23" s="872"/>
      <c r="T23" s="692"/>
      <c r="U23" s="693"/>
    </row>
    <row r="24" spans="2:21" ht="15.75">
      <c r="B24" s="690"/>
      <c r="C24" s="691"/>
      <c r="D24" s="692"/>
      <c r="E24" s="692"/>
      <c r="F24" s="692"/>
      <c r="G24" s="692"/>
      <c r="H24" s="692"/>
      <c r="I24" s="692"/>
      <c r="J24" s="692"/>
      <c r="K24" s="692"/>
      <c r="L24" s="692"/>
      <c r="M24" s="692"/>
      <c r="N24" s="692"/>
      <c r="O24" s="692"/>
      <c r="P24" s="692"/>
      <c r="Q24" s="692"/>
      <c r="R24" s="692"/>
      <c r="S24" s="692"/>
      <c r="T24" s="692"/>
      <c r="U24" s="693"/>
    </row>
    <row r="25" spans="2:21" ht="15.75">
      <c r="B25" s="690"/>
      <c r="C25" s="691" t="s">
        <v>621</v>
      </c>
      <c r="D25" s="692"/>
      <c r="E25" s="692"/>
      <c r="F25" s="692"/>
      <c r="G25" s="692"/>
      <c r="H25" s="692"/>
      <c r="I25" s="692"/>
      <c r="J25" s="692"/>
      <c r="K25" s="692"/>
      <c r="L25" s="692"/>
      <c r="M25" s="692"/>
      <c r="N25" s="692"/>
      <c r="O25" s="692"/>
      <c r="P25" s="692"/>
      <c r="Q25" s="692"/>
      <c r="R25" s="692"/>
      <c r="S25" s="692"/>
      <c r="T25" s="692"/>
      <c r="U25" s="693"/>
    </row>
    <row r="26" spans="2:21" ht="15.75">
      <c r="B26" s="690"/>
      <c r="C26" s="691"/>
      <c r="D26" s="692"/>
      <c r="E26" s="692"/>
      <c r="F26" s="692"/>
      <c r="G26" s="692"/>
      <c r="H26" s="692"/>
      <c r="I26" s="692"/>
      <c r="J26" s="692"/>
      <c r="K26" s="692"/>
      <c r="L26" s="692"/>
      <c r="M26" s="692"/>
      <c r="N26" s="692"/>
      <c r="O26" s="692"/>
      <c r="P26" s="692"/>
      <c r="Q26" s="692"/>
      <c r="R26" s="692"/>
      <c r="S26" s="692"/>
      <c r="T26" s="692"/>
      <c r="U26" s="693"/>
    </row>
    <row r="27" spans="2:21" ht="31.5" customHeight="1">
      <c r="B27" s="690"/>
      <c r="C27" s="872" t="s">
        <v>619</v>
      </c>
      <c r="D27" s="872"/>
      <c r="E27" s="872"/>
      <c r="F27" s="872"/>
      <c r="G27" s="872"/>
      <c r="H27" s="872"/>
      <c r="I27" s="872"/>
      <c r="J27" s="872"/>
      <c r="K27" s="872"/>
      <c r="L27" s="872"/>
      <c r="M27" s="872"/>
      <c r="N27" s="872"/>
      <c r="O27" s="872"/>
      <c r="P27" s="872"/>
      <c r="Q27" s="872"/>
      <c r="R27" s="872"/>
      <c r="S27" s="872"/>
      <c r="T27" s="872"/>
      <c r="U27" s="873"/>
    </row>
    <row r="28" spans="2:21" ht="15.75">
      <c r="B28" s="690"/>
      <c r="C28" s="691"/>
      <c r="D28" s="692"/>
      <c r="E28" s="692"/>
      <c r="F28" s="692"/>
      <c r="G28" s="692"/>
      <c r="H28" s="692"/>
      <c r="I28" s="692"/>
      <c r="J28" s="692"/>
      <c r="K28" s="692"/>
      <c r="L28" s="692"/>
      <c r="M28" s="692"/>
      <c r="N28" s="692"/>
      <c r="O28" s="692"/>
      <c r="P28" s="692"/>
      <c r="Q28" s="692"/>
      <c r="R28" s="692"/>
      <c r="S28" s="692"/>
      <c r="T28" s="692"/>
      <c r="U28" s="693"/>
    </row>
    <row r="29" spans="2:21" ht="31.5" customHeight="1">
      <c r="B29" s="690"/>
      <c r="C29" s="872" t="s">
        <v>622</v>
      </c>
      <c r="D29" s="872"/>
      <c r="E29" s="872"/>
      <c r="F29" s="872"/>
      <c r="G29" s="872"/>
      <c r="H29" s="872"/>
      <c r="I29" s="872"/>
      <c r="J29" s="872"/>
      <c r="K29" s="872"/>
      <c r="L29" s="872"/>
      <c r="M29" s="872"/>
      <c r="N29" s="872"/>
      <c r="O29" s="872"/>
      <c r="P29" s="872"/>
      <c r="Q29" s="872"/>
      <c r="R29" s="872"/>
      <c r="S29" s="872"/>
      <c r="T29" s="872"/>
      <c r="U29" s="873"/>
    </row>
    <row r="30" spans="2:21" ht="15.75">
      <c r="B30" s="690"/>
      <c r="C30" s="691"/>
      <c r="D30" s="692"/>
      <c r="E30" s="692"/>
      <c r="F30" s="692"/>
      <c r="G30" s="692"/>
      <c r="H30" s="692"/>
      <c r="I30" s="692"/>
      <c r="J30" s="692"/>
      <c r="K30" s="692"/>
      <c r="L30" s="692"/>
      <c r="M30" s="692"/>
      <c r="N30" s="692"/>
      <c r="O30" s="692"/>
      <c r="P30" s="692"/>
      <c r="Q30" s="692"/>
      <c r="R30" s="692"/>
      <c r="S30" s="692"/>
      <c r="T30" s="692"/>
      <c r="U30" s="693"/>
    </row>
    <row r="31" spans="2:21" ht="15.75">
      <c r="B31" s="690"/>
      <c r="C31" s="691" t="s">
        <v>623</v>
      </c>
      <c r="D31" s="692"/>
      <c r="E31" s="692"/>
      <c r="F31" s="692"/>
      <c r="G31" s="692"/>
      <c r="H31" s="692"/>
      <c r="I31" s="692"/>
      <c r="J31" s="692"/>
      <c r="K31" s="692"/>
      <c r="L31" s="692"/>
      <c r="M31" s="692"/>
      <c r="N31" s="692"/>
      <c r="O31" s="692"/>
      <c r="P31" s="692"/>
      <c r="Q31" s="692"/>
      <c r="R31" s="692"/>
      <c r="S31" s="692"/>
      <c r="T31" s="692"/>
      <c r="U31" s="693"/>
    </row>
    <row r="32" spans="2:21" ht="15.75">
      <c r="B32" s="694"/>
      <c r="C32" s="695"/>
      <c r="D32" s="696"/>
      <c r="E32" s="696"/>
      <c r="F32" s="696"/>
      <c r="G32" s="696"/>
      <c r="H32" s="696"/>
      <c r="I32" s="696"/>
      <c r="J32" s="696"/>
      <c r="K32" s="696"/>
      <c r="L32" s="696"/>
      <c r="M32" s="696"/>
      <c r="N32" s="696"/>
      <c r="O32" s="696"/>
      <c r="P32" s="696"/>
      <c r="Q32" s="696"/>
      <c r="R32" s="696"/>
      <c r="S32" s="696"/>
      <c r="T32" s="696"/>
      <c r="U32" s="697"/>
    </row>
    <row r="33" spans="2:21" ht="51" customHeight="1">
      <c r="B33" s="698" t="s">
        <v>624</v>
      </c>
      <c r="C33" s="880" t="s">
        <v>949</v>
      </c>
      <c r="D33" s="880"/>
      <c r="E33" s="880"/>
      <c r="F33" s="880"/>
      <c r="G33" s="880"/>
      <c r="H33" s="880"/>
      <c r="I33" s="880"/>
      <c r="J33" s="880"/>
      <c r="K33" s="880"/>
      <c r="L33" s="880"/>
      <c r="M33" s="880"/>
      <c r="N33" s="880"/>
      <c r="O33" s="880"/>
      <c r="P33" s="880"/>
      <c r="Q33" s="880"/>
      <c r="R33" s="880"/>
      <c r="S33" s="880"/>
      <c r="T33" s="880"/>
      <c r="U33" s="881"/>
    </row>
    <row r="34" spans="2:21">
      <c r="B34" s="699"/>
      <c r="C34" s="700"/>
      <c r="D34" s="700"/>
      <c r="E34" s="700"/>
      <c r="F34" s="700"/>
      <c r="G34" s="700"/>
      <c r="H34" s="700"/>
      <c r="I34" s="700"/>
      <c r="J34" s="700"/>
      <c r="K34" s="700"/>
      <c r="L34" s="700"/>
      <c r="M34" s="700"/>
      <c r="N34" s="700"/>
      <c r="O34" s="700"/>
      <c r="P34" s="700"/>
      <c r="Q34" s="700"/>
      <c r="R34" s="700"/>
      <c r="S34" s="700"/>
      <c r="T34" s="700"/>
      <c r="U34" s="701"/>
    </row>
    <row r="35" spans="2:21" ht="15.75">
      <c r="B35" s="702" t="s">
        <v>625</v>
      </c>
      <c r="C35" s="703" t="s">
        <v>626</v>
      </c>
      <c r="D35" s="692"/>
      <c r="E35" s="692"/>
      <c r="F35" s="692"/>
      <c r="G35" s="692"/>
      <c r="H35" s="692"/>
      <c r="I35" s="692"/>
      <c r="J35" s="692"/>
      <c r="K35" s="692"/>
      <c r="L35" s="692"/>
      <c r="M35" s="692"/>
      <c r="N35" s="692"/>
      <c r="O35" s="692"/>
      <c r="P35" s="692"/>
      <c r="Q35" s="692"/>
      <c r="R35" s="692"/>
      <c r="S35" s="692"/>
      <c r="T35" s="692"/>
      <c r="U35" s="693"/>
    </row>
    <row r="36" spans="2:21">
      <c r="B36" s="704"/>
      <c r="C36" s="696"/>
      <c r="D36" s="696"/>
      <c r="E36" s="696"/>
      <c r="F36" s="696"/>
      <c r="G36" s="696"/>
      <c r="H36" s="696"/>
      <c r="I36" s="696"/>
      <c r="J36" s="696"/>
      <c r="K36" s="696"/>
      <c r="L36" s="696"/>
      <c r="M36" s="696"/>
      <c r="N36" s="696"/>
      <c r="O36" s="696"/>
      <c r="P36" s="696"/>
      <c r="Q36" s="696"/>
      <c r="R36" s="696"/>
      <c r="S36" s="696"/>
      <c r="T36" s="696"/>
      <c r="U36" s="697"/>
    </row>
    <row r="37" spans="2:21" ht="34.5" customHeight="1">
      <c r="B37" s="689" t="s">
        <v>627</v>
      </c>
      <c r="C37" s="874" t="s">
        <v>628</v>
      </c>
      <c r="D37" s="874"/>
      <c r="E37" s="874"/>
      <c r="F37" s="874"/>
      <c r="G37" s="874"/>
      <c r="H37" s="874"/>
      <c r="I37" s="874"/>
      <c r="J37" s="874"/>
      <c r="K37" s="874"/>
      <c r="L37" s="874"/>
      <c r="M37" s="874"/>
      <c r="N37" s="874"/>
      <c r="O37" s="874"/>
      <c r="P37" s="874"/>
      <c r="Q37" s="874"/>
      <c r="R37" s="874"/>
      <c r="S37" s="874"/>
      <c r="T37" s="874"/>
      <c r="U37" s="875"/>
    </row>
    <row r="38" spans="2:21">
      <c r="B38" s="704"/>
      <c r="C38" s="696"/>
      <c r="D38" s="696"/>
      <c r="E38" s="696"/>
      <c r="F38" s="696"/>
      <c r="G38" s="696"/>
      <c r="H38" s="696"/>
      <c r="I38" s="696"/>
      <c r="J38" s="696"/>
      <c r="K38" s="696"/>
      <c r="L38" s="696"/>
      <c r="M38" s="696"/>
      <c r="N38" s="696"/>
      <c r="O38" s="696"/>
      <c r="P38" s="696"/>
      <c r="Q38" s="696"/>
      <c r="R38" s="696"/>
      <c r="S38" s="696"/>
      <c r="T38" s="696"/>
      <c r="U38" s="697"/>
    </row>
    <row r="39" spans="2:21" ht="15.75">
      <c r="B39" s="689" t="s">
        <v>629</v>
      </c>
      <c r="C39" s="705" t="s">
        <v>630</v>
      </c>
      <c r="D39" s="700"/>
      <c r="E39" s="700"/>
      <c r="F39" s="700"/>
      <c r="G39" s="700"/>
      <c r="H39" s="700"/>
      <c r="I39" s="700"/>
      <c r="J39" s="700"/>
      <c r="K39" s="700"/>
      <c r="L39" s="700"/>
      <c r="M39" s="700"/>
      <c r="N39" s="700"/>
      <c r="O39" s="700"/>
      <c r="P39" s="700"/>
      <c r="Q39" s="700"/>
      <c r="R39" s="700"/>
      <c r="S39" s="700"/>
      <c r="T39" s="700"/>
      <c r="U39" s="701"/>
    </row>
    <row r="40" spans="2:21">
      <c r="B40" s="704"/>
      <c r="C40" s="696"/>
      <c r="D40" s="696"/>
      <c r="E40" s="696"/>
      <c r="F40" s="696"/>
      <c r="G40" s="696"/>
      <c r="H40" s="696"/>
      <c r="I40" s="696"/>
      <c r="J40" s="696"/>
      <c r="K40" s="696"/>
      <c r="L40" s="696"/>
      <c r="M40" s="696"/>
      <c r="N40" s="696"/>
      <c r="O40" s="696"/>
      <c r="P40" s="696"/>
      <c r="Q40" s="696"/>
      <c r="R40" s="696"/>
      <c r="S40" s="696"/>
      <c r="T40" s="696"/>
      <c r="U40" s="697"/>
    </row>
    <row r="41" spans="2:21">
      <c r="B41" s="706"/>
      <c r="C41" s="700"/>
      <c r="D41" s="700"/>
      <c r="E41" s="700"/>
      <c r="F41" s="700"/>
      <c r="G41" s="700"/>
      <c r="H41" s="700"/>
      <c r="I41" s="700"/>
      <c r="J41" s="700"/>
      <c r="K41" s="700"/>
      <c r="L41" s="700"/>
      <c r="M41" s="700"/>
      <c r="N41" s="700"/>
      <c r="O41" s="700"/>
      <c r="P41" s="700"/>
      <c r="Q41" s="700"/>
      <c r="R41" s="700"/>
      <c r="S41" s="700"/>
      <c r="T41" s="700"/>
      <c r="U41" s="701"/>
    </row>
    <row r="42" spans="2:21" ht="37.5" customHeight="1">
      <c r="B42" s="702" t="s">
        <v>708</v>
      </c>
      <c r="C42" s="882" t="s">
        <v>950</v>
      </c>
      <c r="D42" s="882"/>
      <c r="E42" s="882"/>
      <c r="F42" s="882"/>
      <c r="G42" s="882"/>
      <c r="H42" s="882"/>
      <c r="I42" s="882"/>
      <c r="J42" s="882"/>
      <c r="K42" s="882"/>
      <c r="L42" s="882"/>
      <c r="M42" s="882"/>
      <c r="N42" s="882"/>
      <c r="O42" s="882"/>
      <c r="P42" s="882"/>
      <c r="Q42" s="882"/>
      <c r="R42" s="882"/>
      <c r="S42" s="882"/>
      <c r="T42" s="882"/>
      <c r="U42" s="883"/>
    </row>
    <row r="43" spans="2:21">
      <c r="B43" s="707"/>
      <c r="C43" s="692"/>
      <c r="D43" s="692"/>
      <c r="E43" s="692"/>
      <c r="F43" s="692"/>
      <c r="G43" s="692"/>
      <c r="H43" s="692"/>
      <c r="I43" s="692"/>
      <c r="J43" s="692"/>
      <c r="K43" s="692"/>
      <c r="L43" s="692"/>
      <c r="M43" s="692"/>
      <c r="N43" s="692"/>
      <c r="O43" s="692"/>
      <c r="P43" s="692"/>
      <c r="Q43" s="692"/>
      <c r="R43" s="692"/>
      <c r="S43" s="692"/>
      <c r="T43" s="692"/>
      <c r="U43" s="693"/>
    </row>
    <row r="44" spans="2:21" ht="36" customHeight="1">
      <c r="B44" s="707"/>
      <c r="C44" s="870" t="s">
        <v>645</v>
      </c>
      <c r="D44" s="870"/>
      <c r="E44" s="870"/>
      <c r="F44" s="870"/>
      <c r="G44" s="870"/>
      <c r="H44" s="870"/>
      <c r="I44" s="870"/>
      <c r="J44" s="870"/>
      <c r="K44" s="870"/>
      <c r="L44" s="870"/>
      <c r="M44" s="870"/>
      <c r="N44" s="870"/>
      <c r="O44" s="870"/>
      <c r="P44" s="870"/>
      <c r="Q44" s="870"/>
      <c r="R44" s="870"/>
      <c r="S44" s="870"/>
      <c r="T44" s="870"/>
      <c r="U44" s="871"/>
    </row>
    <row r="45" spans="2:21">
      <c r="B45" s="707"/>
      <c r="C45" s="708"/>
      <c r="D45" s="692"/>
      <c r="E45" s="692"/>
      <c r="F45" s="692"/>
      <c r="G45" s="692"/>
      <c r="H45" s="692"/>
      <c r="I45" s="692"/>
      <c r="J45" s="692"/>
      <c r="K45" s="692"/>
      <c r="L45" s="692"/>
      <c r="M45" s="692"/>
      <c r="N45" s="692"/>
      <c r="O45" s="692"/>
      <c r="P45" s="692"/>
      <c r="Q45" s="692"/>
      <c r="R45" s="692"/>
      <c r="S45" s="692"/>
      <c r="T45" s="692"/>
      <c r="U45" s="693"/>
    </row>
    <row r="46" spans="2:21" ht="35.25" customHeight="1">
      <c r="B46" s="707"/>
      <c r="C46" s="870" t="s">
        <v>631</v>
      </c>
      <c r="D46" s="870"/>
      <c r="E46" s="870"/>
      <c r="F46" s="870"/>
      <c r="G46" s="870"/>
      <c r="H46" s="870"/>
      <c r="I46" s="870"/>
      <c r="J46" s="870"/>
      <c r="K46" s="870"/>
      <c r="L46" s="870"/>
      <c r="M46" s="870"/>
      <c r="N46" s="870"/>
      <c r="O46" s="870"/>
      <c r="P46" s="870"/>
      <c r="Q46" s="870"/>
      <c r="R46" s="870"/>
      <c r="S46" s="870"/>
      <c r="T46" s="870"/>
      <c r="U46" s="871"/>
    </row>
    <row r="47" spans="2:21">
      <c r="B47" s="707"/>
      <c r="C47" s="708"/>
      <c r="D47" s="692"/>
      <c r="E47" s="692"/>
      <c r="F47" s="692"/>
      <c r="G47" s="692"/>
      <c r="H47" s="692"/>
      <c r="I47" s="692"/>
      <c r="J47" s="692"/>
      <c r="K47" s="692"/>
      <c r="L47" s="692"/>
      <c r="M47" s="692"/>
      <c r="N47" s="692"/>
      <c r="O47" s="692"/>
      <c r="P47" s="692"/>
      <c r="Q47" s="692"/>
      <c r="R47" s="692"/>
      <c r="S47" s="692"/>
      <c r="T47" s="692"/>
      <c r="U47" s="693"/>
    </row>
    <row r="48" spans="2:21" ht="40.5" customHeight="1">
      <c r="B48" s="707"/>
      <c r="C48" s="870" t="s">
        <v>632</v>
      </c>
      <c r="D48" s="870"/>
      <c r="E48" s="870"/>
      <c r="F48" s="870"/>
      <c r="G48" s="870"/>
      <c r="H48" s="870"/>
      <c r="I48" s="870"/>
      <c r="J48" s="870"/>
      <c r="K48" s="870"/>
      <c r="L48" s="870"/>
      <c r="M48" s="870"/>
      <c r="N48" s="870"/>
      <c r="O48" s="870"/>
      <c r="P48" s="870"/>
      <c r="Q48" s="870"/>
      <c r="R48" s="870"/>
      <c r="S48" s="870"/>
      <c r="T48" s="870"/>
      <c r="U48" s="871"/>
    </row>
    <row r="49" spans="2:21">
      <c r="B49" s="707"/>
      <c r="C49" s="708"/>
      <c r="D49" s="692"/>
      <c r="E49" s="692"/>
      <c r="F49" s="692"/>
      <c r="G49" s="692"/>
      <c r="H49" s="692"/>
      <c r="I49" s="692"/>
      <c r="J49" s="692"/>
      <c r="K49" s="692"/>
      <c r="L49" s="692"/>
      <c r="M49" s="692"/>
      <c r="N49" s="692"/>
      <c r="O49" s="692"/>
      <c r="P49" s="692"/>
      <c r="Q49" s="692"/>
      <c r="R49" s="692"/>
      <c r="S49" s="692"/>
      <c r="T49" s="692"/>
      <c r="U49" s="693"/>
    </row>
    <row r="50" spans="2:21" ht="30" customHeight="1">
      <c r="B50" s="707"/>
      <c r="C50" s="870" t="s">
        <v>633</v>
      </c>
      <c r="D50" s="870"/>
      <c r="E50" s="870"/>
      <c r="F50" s="870"/>
      <c r="G50" s="870"/>
      <c r="H50" s="870"/>
      <c r="I50" s="870"/>
      <c r="J50" s="870"/>
      <c r="K50" s="870"/>
      <c r="L50" s="870"/>
      <c r="M50" s="870"/>
      <c r="N50" s="870"/>
      <c r="O50" s="870"/>
      <c r="P50" s="870"/>
      <c r="Q50" s="870"/>
      <c r="R50" s="870"/>
      <c r="S50" s="870"/>
      <c r="T50" s="870"/>
      <c r="U50" s="871"/>
    </row>
    <row r="51" spans="2:21" ht="15.75">
      <c r="B51" s="707"/>
      <c r="C51" s="691"/>
      <c r="D51" s="692"/>
      <c r="E51" s="692"/>
      <c r="F51" s="692"/>
      <c r="G51" s="692"/>
      <c r="H51" s="692"/>
      <c r="I51" s="692"/>
      <c r="J51" s="692"/>
      <c r="K51" s="692"/>
      <c r="L51" s="692"/>
      <c r="M51" s="692"/>
      <c r="N51" s="692"/>
      <c r="O51" s="692"/>
      <c r="P51" s="692"/>
      <c r="Q51" s="692"/>
      <c r="R51" s="692"/>
      <c r="S51" s="692"/>
      <c r="T51" s="692"/>
      <c r="U51" s="693"/>
    </row>
    <row r="52" spans="2:21" ht="31.5" customHeight="1">
      <c r="B52" s="707"/>
      <c r="C52" s="872" t="s">
        <v>644</v>
      </c>
      <c r="D52" s="872"/>
      <c r="E52" s="872"/>
      <c r="F52" s="872"/>
      <c r="G52" s="872"/>
      <c r="H52" s="872"/>
      <c r="I52" s="872"/>
      <c r="J52" s="872"/>
      <c r="K52" s="872"/>
      <c r="L52" s="872"/>
      <c r="M52" s="872"/>
      <c r="N52" s="872"/>
      <c r="O52" s="872"/>
      <c r="P52" s="872"/>
      <c r="Q52" s="872"/>
      <c r="R52" s="872"/>
      <c r="S52" s="872"/>
      <c r="T52" s="872"/>
      <c r="U52" s="873"/>
    </row>
    <row r="53" spans="2:21">
      <c r="B53" s="704"/>
      <c r="C53" s="696"/>
      <c r="D53" s="696"/>
      <c r="E53" s="696"/>
      <c r="F53" s="696"/>
      <c r="G53" s="696"/>
      <c r="H53" s="696"/>
      <c r="I53" s="696"/>
      <c r="J53" s="696"/>
      <c r="K53" s="696"/>
      <c r="L53" s="696"/>
      <c r="M53" s="696"/>
      <c r="N53" s="696"/>
      <c r="O53" s="696"/>
      <c r="P53" s="696"/>
      <c r="Q53" s="696"/>
      <c r="R53" s="696"/>
      <c r="S53" s="696"/>
      <c r="T53" s="696"/>
      <c r="U53" s="697"/>
    </row>
    <row r="54" spans="2:21" ht="66.599999999999994" customHeight="1">
      <c r="B54" s="812" t="s">
        <v>634</v>
      </c>
      <c r="C54" s="874" t="s">
        <v>951</v>
      </c>
      <c r="D54" s="874"/>
      <c r="E54" s="874"/>
      <c r="F54" s="874"/>
      <c r="G54" s="874"/>
      <c r="H54" s="874"/>
      <c r="I54" s="874"/>
      <c r="J54" s="874"/>
      <c r="K54" s="874"/>
      <c r="L54" s="874"/>
      <c r="M54" s="874"/>
      <c r="N54" s="874"/>
      <c r="O54" s="874"/>
      <c r="P54" s="874"/>
      <c r="Q54" s="874"/>
      <c r="R54" s="874"/>
      <c r="S54" s="874"/>
      <c r="T54" s="874"/>
      <c r="U54" s="875"/>
    </row>
    <row r="55" spans="2:21">
      <c r="B55" s="704"/>
      <c r="C55" s="696"/>
      <c r="D55" s="696"/>
      <c r="E55" s="696"/>
      <c r="F55" s="696"/>
      <c r="G55" s="696"/>
      <c r="H55" s="696"/>
      <c r="I55" s="696"/>
      <c r="J55" s="696"/>
      <c r="K55" s="696"/>
      <c r="L55" s="696"/>
      <c r="M55" s="696"/>
      <c r="N55" s="696"/>
      <c r="O55" s="696"/>
      <c r="P55" s="696"/>
      <c r="Q55" s="696"/>
      <c r="R55" s="696"/>
      <c r="S55" s="696"/>
      <c r="T55" s="696"/>
      <c r="U55" s="697"/>
    </row>
    <row r="56" spans="2:21" ht="34.5" customHeight="1">
      <c r="B56" s="689" t="s">
        <v>635</v>
      </c>
      <c r="C56" s="874" t="s">
        <v>636</v>
      </c>
      <c r="D56" s="874"/>
      <c r="E56" s="874"/>
      <c r="F56" s="874"/>
      <c r="G56" s="874"/>
      <c r="H56" s="874"/>
      <c r="I56" s="874"/>
      <c r="J56" s="874"/>
      <c r="K56" s="874"/>
      <c r="L56" s="874"/>
      <c r="M56" s="874"/>
      <c r="N56" s="874"/>
      <c r="O56" s="874"/>
      <c r="P56" s="874"/>
      <c r="Q56" s="874"/>
      <c r="R56" s="874"/>
      <c r="S56" s="874"/>
      <c r="T56" s="874"/>
      <c r="U56" s="875"/>
    </row>
    <row r="57" spans="2:21">
      <c r="B57" s="709"/>
      <c r="C57" s="696"/>
      <c r="D57" s="696"/>
      <c r="E57" s="696"/>
      <c r="F57" s="696"/>
      <c r="G57" s="696"/>
      <c r="H57" s="696"/>
      <c r="I57" s="696"/>
      <c r="J57" s="696"/>
      <c r="K57" s="696"/>
      <c r="L57" s="696"/>
      <c r="M57" s="696"/>
      <c r="N57" s="696"/>
      <c r="O57" s="696"/>
      <c r="P57" s="696"/>
      <c r="Q57" s="696"/>
      <c r="R57" s="696"/>
      <c r="S57" s="696"/>
      <c r="T57" s="696"/>
      <c r="U57" s="697"/>
    </row>
    <row r="58" spans="2:21" ht="30.75" customHeight="1">
      <c r="B58" s="698" t="s">
        <v>637</v>
      </c>
      <c r="C58" s="710" t="s">
        <v>638</v>
      </c>
      <c r="D58" s="711"/>
      <c r="E58" s="711"/>
      <c r="F58" s="711"/>
      <c r="G58" s="711"/>
      <c r="H58" s="711"/>
      <c r="I58" s="711"/>
      <c r="J58" s="711"/>
      <c r="K58" s="711"/>
      <c r="L58" s="711"/>
      <c r="M58" s="711"/>
      <c r="N58" s="711"/>
      <c r="O58" s="711"/>
      <c r="P58" s="711"/>
      <c r="Q58" s="711"/>
      <c r="R58" s="711"/>
      <c r="S58" s="711"/>
      <c r="T58" s="711"/>
      <c r="U58" s="712"/>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scale="3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zoomScale="60" zoomScaleNormal="70" workbookViewId="0">
      <selection activeCell="F13" sqref="F1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85" t="s">
        <v>947</v>
      </c>
      <c r="C3" s="886"/>
      <c r="D3" s="886"/>
      <c r="E3" s="886"/>
      <c r="F3" s="887"/>
      <c r="G3" s="120"/>
    </row>
    <row r="4" spans="2:20" ht="16.5" customHeight="1">
      <c r="B4" s="888"/>
      <c r="C4" s="889"/>
      <c r="D4" s="889"/>
      <c r="E4" s="889"/>
      <c r="F4" s="890"/>
      <c r="G4" s="120"/>
    </row>
    <row r="5" spans="2:20" ht="71.25" customHeight="1">
      <c r="B5" s="888"/>
      <c r="C5" s="889"/>
      <c r="D5" s="889"/>
      <c r="E5" s="889"/>
      <c r="F5" s="890"/>
      <c r="G5" s="120"/>
    </row>
    <row r="6" spans="2:20" ht="21.75" customHeight="1">
      <c r="B6" s="891"/>
      <c r="C6" s="892"/>
      <c r="D6" s="892"/>
      <c r="E6" s="892"/>
      <c r="F6" s="893"/>
      <c r="G6" s="120"/>
    </row>
    <row r="8" spans="2:20" ht="21">
      <c r="B8" s="884" t="s">
        <v>477</v>
      </c>
      <c r="C8" s="884"/>
      <c r="D8" s="884"/>
      <c r="E8" s="884"/>
      <c r="F8" s="884"/>
      <c r="G8" s="884"/>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t="s">
        <v>414</v>
      </c>
      <c r="C13" s="122" t="s">
        <v>612</v>
      </c>
      <c r="G13" s="107"/>
      <c r="L13" s="33"/>
      <c r="M13" s="33"/>
      <c r="N13" s="33"/>
      <c r="O13" s="33"/>
      <c r="P13" s="33"/>
      <c r="Q13" s="68"/>
      <c r="S13" s="8"/>
      <c r="T13" s="8"/>
    </row>
    <row r="14" spans="2:20" s="9" customFormat="1" ht="26.25" customHeight="1" thickBot="1">
      <c r="B14" s="100" t="s">
        <v>414</v>
      </c>
      <c r="C14" s="169" t="s">
        <v>607</v>
      </c>
      <c r="G14" s="121"/>
      <c r="L14" s="33"/>
      <c r="M14" s="33"/>
      <c r="N14" s="33"/>
      <c r="O14" s="33"/>
      <c r="P14" s="33"/>
      <c r="Q14" s="68"/>
      <c r="S14" s="8"/>
      <c r="T14" s="8"/>
    </row>
    <row r="15" spans="2:20" s="9" customFormat="1" ht="26.25" customHeight="1" thickBot="1">
      <c r="B15" s="100" t="s">
        <v>414</v>
      </c>
      <c r="C15" s="169" t="s">
        <v>608</v>
      </c>
      <c r="G15" s="121"/>
      <c r="L15" s="33"/>
      <c r="M15" s="33"/>
      <c r="N15" s="33"/>
      <c r="O15" s="33"/>
      <c r="P15" s="33"/>
      <c r="Q15" s="68"/>
      <c r="S15" s="8"/>
      <c r="T15" s="8"/>
    </row>
    <row r="16" spans="2:20" s="9" customFormat="1" ht="26.25" customHeight="1" thickBot="1">
      <c r="B16" s="100" t="s">
        <v>414</v>
      </c>
      <c r="C16" s="169" t="s">
        <v>609</v>
      </c>
      <c r="G16" s="121"/>
      <c r="L16" s="33"/>
      <c r="M16" s="33"/>
      <c r="N16" s="33"/>
      <c r="O16" s="33"/>
      <c r="P16" s="33"/>
      <c r="Q16" s="68"/>
      <c r="S16" s="8"/>
      <c r="T16" s="8"/>
    </row>
    <row r="17" spans="2:20" s="9" customFormat="1" ht="26.25" customHeight="1" thickBot="1">
      <c r="B17" s="100" t="s">
        <v>414</v>
      </c>
      <c r="C17" s="122" t="s">
        <v>610</v>
      </c>
      <c r="G17" s="107"/>
      <c r="L17" s="33"/>
      <c r="M17" s="33"/>
      <c r="N17" s="33"/>
      <c r="O17" s="33"/>
      <c r="P17" s="33"/>
      <c r="Q17" s="68"/>
      <c r="S17" s="8"/>
      <c r="T17" s="8"/>
    </row>
    <row r="18" spans="2:20" s="9" customFormat="1" ht="26.25" customHeight="1" thickBot="1">
      <c r="B18" s="100" t="s">
        <v>416</v>
      </c>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45" customHeight="1">
      <c r="B21" s="633" t="s">
        <v>539</v>
      </c>
      <c r="C21" s="639" t="s">
        <v>948</v>
      </c>
      <c r="D21" s="642" t="s">
        <v>439</v>
      </c>
      <c r="E21" s="646" t="s">
        <v>578</v>
      </c>
      <c r="F21" s="642" t="s">
        <v>444</v>
      </c>
      <c r="G21" s="171"/>
      <c r="M21" s="631"/>
      <c r="T21" s="631"/>
    </row>
    <row r="22" spans="2:20" s="101" customFormat="1" ht="47.45" customHeight="1">
      <c r="B22" s="634" t="s">
        <v>454</v>
      </c>
      <c r="C22" s="640" t="s">
        <v>959</v>
      </c>
      <c r="D22" s="643" t="s">
        <v>440</v>
      </c>
      <c r="E22" s="647" t="s">
        <v>578</v>
      </c>
      <c r="F22" s="643" t="s">
        <v>444</v>
      </c>
      <c r="G22" s="171"/>
      <c r="M22" s="631"/>
      <c r="T22" s="631"/>
    </row>
    <row r="23" spans="2:20" s="101" customFormat="1" ht="45.6" customHeight="1">
      <c r="B23" s="634" t="s">
        <v>451</v>
      </c>
      <c r="C23" s="640" t="s">
        <v>959</v>
      </c>
      <c r="D23" s="643" t="s">
        <v>441</v>
      </c>
      <c r="E23" s="647" t="s">
        <v>578</v>
      </c>
      <c r="F23" s="643" t="s">
        <v>444</v>
      </c>
      <c r="G23" s="171"/>
      <c r="M23" s="631"/>
      <c r="T23" s="631"/>
    </row>
    <row r="24" spans="2:20" s="101" customFormat="1" ht="32.25" customHeight="1">
      <c r="B24" s="635" t="s">
        <v>452</v>
      </c>
      <c r="C24" s="640" t="s">
        <v>948</v>
      </c>
      <c r="D24" s="643" t="s">
        <v>442</v>
      </c>
      <c r="E24" s="648" t="s">
        <v>592</v>
      </c>
      <c r="F24" s="651"/>
      <c r="G24" s="171"/>
      <c r="M24" s="631"/>
      <c r="T24" s="631"/>
    </row>
    <row r="25" spans="2:20" s="101" customFormat="1" ht="30.75" customHeight="1">
      <c r="B25" s="636" t="s">
        <v>537</v>
      </c>
      <c r="C25" s="640" t="s">
        <v>948</v>
      </c>
      <c r="D25" s="643"/>
      <c r="E25" s="648"/>
      <c r="F25" s="651"/>
      <c r="G25" s="171"/>
      <c r="M25" s="631"/>
      <c r="T25" s="631"/>
    </row>
    <row r="26" spans="2:20" s="101" customFormat="1" ht="32.25" customHeight="1">
      <c r="B26" s="637" t="s">
        <v>538</v>
      </c>
      <c r="C26" s="640" t="s">
        <v>948</v>
      </c>
      <c r="D26" s="644" t="s">
        <v>534</v>
      </c>
      <c r="E26" s="648"/>
      <c r="F26" s="651"/>
      <c r="G26" s="171"/>
      <c r="M26" s="631"/>
      <c r="T26" s="631"/>
    </row>
    <row r="27" spans="2:20" s="101" customFormat="1" ht="27" customHeight="1">
      <c r="B27" s="635" t="s">
        <v>453</v>
      </c>
      <c r="C27" s="640" t="s">
        <v>436</v>
      </c>
      <c r="D27" s="643" t="s">
        <v>478</v>
      </c>
      <c r="E27" s="648" t="s">
        <v>455</v>
      </c>
      <c r="F27" s="651"/>
      <c r="G27" s="171"/>
      <c r="M27" s="631"/>
      <c r="T27" s="631"/>
    </row>
    <row r="28" spans="2:20" s="101" customFormat="1" ht="27" customHeight="1">
      <c r="B28" s="637" t="s">
        <v>448</v>
      </c>
      <c r="C28" s="640" t="s">
        <v>948</v>
      </c>
      <c r="D28" s="643"/>
      <c r="E28" s="648"/>
      <c r="F28" s="643" t="s">
        <v>406</v>
      </c>
      <c r="G28" s="171"/>
      <c r="M28" s="631"/>
      <c r="T28" s="631"/>
    </row>
    <row r="29" spans="2:20" s="101" customFormat="1" ht="32.25" customHeight="1">
      <c r="B29" s="635" t="s">
        <v>207</v>
      </c>
      <c r="C29" s="640" t="s">
        <v>438</v>
      </c>
      <c r="D29" s="643" t="s">
        <v>551</v>
      </c>
      <c r="E29" s="649"/>
      <c r="F29" s="643" t="s">
        <v>550</v>
      </c>
      <c r="G29" s="632"/>
      <c r="M29" s="631"/>
    </row>
    <row r="30" spans="2:20" s="101" customFormat="1" ht="27.75" customHeight="1">
      <c r="B30" s="638" t="s">
        <v>535</v>
      </c>
      <c r="C30" s="641" t="s">
        <v>437</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2020</v>
      </c>
      <c r="F2" s="26" t="s">
        <v>170</v>
      </c>
      <c r="G2" s="12" t="s">
        <v>562</v>
      </c>
      <c r="H2" s="12" t="s">
        <v>580</v>
      </c>
    </row>
    <row r="3" spans="1:8">
      <c r="A3" s="12" t="s">
        <v>370</v>
      </c>
      <c r="B3" s="12" t="s">
        <v>27</v>
      </c>
      <c r="C3" s="10">
        <v>2007</v>
      </c>
      <c r="D3" s="12" t="s">
        <v>415</v>
      </c>
      <c r="E3" s="10">
        <f>'2. LRAMVA Threshold'!D24</f>
        <v>0</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view="pageBreakPreview" zoomScale="60" zoomScaleNormal="80" workbookViewId="0">
      <selection activeCell="G4" sqref="G4"/>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547</v>
      </c>
      <c r="D6" s="17"/>
      <c r="E6" s="9"/>
      <c r="T6" s="9"/>
      <c r="V6" s="8"/>
    </row>
    <row r="7" spans="2:22" ht="21" customHeight="1">
      <c r="B7" s="526"/>
      <c r="C7" s="17"/>
      <c r="D7" s="17"/>
      <c r="E7" s="9"/>
      <c r="T7" s="9"/>
      <c r="V7" s="8"/>
    </row>
    <row r="8" spans="2:22" ht="24.75" customHeight="1">
      <c r="B8" s="115" t="s">
        <v>239</v>
      </c>
      <c r="C8" s="186" t="s">
        <v>973</v>
      </c>
      <c r="D8" s="589"/>
      <c r="E8" s="9"/>
      <c r="T8" s="9"/>
      <c r="V8" s="8"/>
    </row>
    <row r="9" spans="2:22" ht="41.25" customHeight="1">
      <c r="B9" s="540" t="s">
        <v>516</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552</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31" t="s">
        <v>974</v>
      </c>
      <c r="E14" s="128"/>
      <c r="F14" s="122" t="s">
        <v>544</v>
      </c>
      <c r="H14" s="531" t="s">
        <v>1016</v>
      </c>
      <c r="J14" s="122" t="s">
        <v>511</v>
      </c>
      <c r="L14" s="130">
        <f>H22</f>
        <v>-14767.872118022275</v>
      </c>
      <c r="N14" s="101"/>
      <c r="Q14" s="97"/>
      <c r="R14" s="94"/>
    </row>
    <row r="15" spans="2:22" ht="26.25" customHeight="1" thickBot="1">
      <c r="B15" s="122" t="s">
        <v>422</v>
      </c>
      <c r="C15" s="104"/>
      <c r="D15" s="531" t="s">
        <v>975</v>
      </c>
      <c r="F15" s="122" t="s">
        <v>412</v>
      </c>
      <c r="G15" s="125"/>
      <c r="H15" s="531" t="s">
        <v>1025</v>
      </c>
      <c r="I15" s="17"/>
      <c r="J15" s="122" t="s">
        <v>512</v>
      </c>
      <c r="L15" s="130"/>
      <c r="M15" s="101"/>
      <c r="Q15" s="106"/>
      <c r="R15" s="94"/>
    </row>
    <row r="16" spans="2:22" ht="28.5" customHeight="1" thickBot="1">
      <c r="B16" s="122" t="s">
        <v>450</v>
      </c>
      <c r="C16" s="104"/>
      <c r="D16" s="532">
        <v>2019</v>
      </c>
      <c r="E16" s="101"/>
      <c r="F16" s="122" t="s">
        <v>432</v>
      </c>
      <c r="G16" s="123"/>
      <c r="H16" s="531" t="s">
        <v>1015</v>
      </c>
      <c r="I16" s="101"/>
      <c r="K16" s="192"/>
      <c r="L16" s="192"/>
      <c r="M16" s="192"/>
      <c r="N16" s="192"/>
      <c r="Q16" s="113"/>
      <c r="R16" s="94"/>
    </row>
    <row r="17" spans="1:21" ht="29.25" customHeight="1" thickBot="1">
      <c r="B17" s="122" t="s">
        <v>419</v>
      </c>
      <c r="C17" s="104"/>
      <c r="D17" s="716">
        <v>1211489</v>
      </c>
      <c r="E17" s="119"/>
      <c r="F17" s="722" t="s">
        <v>648</v>
      </c>
      <c r="G17" s="192"/>
      <c r="H17" s="531">
        <v>1</v>
      </c>
      <c r="I17" s="17"/>
      <c r="M17" s="192"/>
      <c r="N17" s="192"/>
      <c r="P17" s="97"/>
      <c r="Q17" s="97"/>
      <c r="R17" s="94"/>
    </row>
    <row r="18" spans="1:21" s="28" customFormat="1" ht="29.25" customHeight="1">
      <c r="B18" s="122"/>
      <c r="C18" s="717"/>
      <c r="D18" s="715"/>
      <c r="E18" s="718"/>
      <c r="F18" s="714"/>
      <c r="G18" s="719"/>
      <c r="H18" s="720"/>
      <c r="I18" s="160"/>
      <c r="M18" s="719"/>
      <c r="N18" s="719"/>
      <c r="P18" s="719"/>
      <c r="Q18" s="719"/>
      <c r="R18" s="721"/>
      <c r="T18" s="37"/>
      <c r="U18" s="37"/>
    </row>
    <row r="19" spans="1:21" ht="27.75" customHeight="1" thickBot="1">
      <c r="E19" s="9"/>
      <c r="F19" s="122" t="s">
        <v>433</v>
      </c>
      <c r="G19" s="591" t="s">
        <v>362</v>
      </c>
      <c r="H19" s="239">
        <f>SUM(R55,R58,R61,R64,R67,R70,R73,R76,R79,R82, R85, R88)</f>
        <v>2485008.1874232534</v>
      </c>
      <c r="I19" s="17"/>
      <c r="J19" s="113"/>
      <c r="K19" s="113"/>
      <c r="L19" s="113"/>
      <c r="M19" s="113"/>
      <c r="N19" s="113"/>
      <c r="P19" s="113"/>
      <c r="Q19" s="113"/>
      <c r="R19" s="94"/>
    </row>
    <row r="20" spans="1:21" ht="27.75" customHeight="1" thickBot="1">
      <c r="E20" s="9"/>
      <c r="F20" s="122" t="s">
        <v>434</v>
      </c>
      <c r="G20" s="591" t="s">
        <v>363</v>
      </c>
      <c r="H20" s="129">
        <f>-SUM(R56,R59,R62,R65,R68,R71,R74,R77,R80,R83,R86,R89)</f>
        <v>2499531.037</v>
      </c>
      <c r="I20" s="17"/>
      <c r="J20" s="113"/>
      <c r="P20" s="113"/>
      <c r="Q20" s="113"/>
      <c r="R20" s="94"/>
    </row>
    <row r="21" spans="1:21" ht="27.75" customHeight="1" thickBot="1">
      <c r="C21" s="32"/>
      <c r="D21" s="32"/>
      <c r="E21" s="32"/>
      <c r="F21" s="122" t="s">
        <v>407</v>
      </c>
      <c r="G21" s="591" t="s">
        <v>364</v>
      </c>
      <c r="H21" s="185">
        <f>R91</f>
        <v>-245.02254127569518</v>
      </c>
      <c r="I21" s="101"/>
      <c r="P21" s="113"/>
      <c r="Q21" s="113"/>
      <c r="R21" s="94"/>
    </row>
    <row r="22" spans="1:21" ht="27.75" customHeight="1">
      <c r="C22" s="32"/>
      <c r="D22" s="32"/>
      <c r="E22" s="32"/>
      <c r="F22" s="804" t="s">
        <v>506</v>
      </c>
      <c r="G22" s="805" t="s">
        <v>445</v>
      </c>
      <c r="H22" s="806">
        <f>H19-H20+H21</f>
        <v>-14767.872118022275</v>
      </c>
      <c r="I22" s="101"/>
      <c r="P22" s="192"/>
      <c r="Q22" s="192"/>
      <c r="R22" s="94"/>
    </row>
    <row r="23" spans="1:21" ht="35.450000000000003" customHeight="1">
      <c r="C23" s="32"/>
      <c r="D23" s="32"/>
      <c r="E23" s="32"/>
      <c r="F23" s="123" t="s">
        <v>971</v>
      </c>
      <c r="G23" s="847" t="s">
        <v>972</v>
      </c>
      <c r="H23" s="807">
        <f>R121</f>
        <v>-82611.542313641636</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894" t="s">
        <v>654</v>
      </c>
      <c r="C27" s="894"/>
      <c r="D27" s="894"/>
      <c r="E27" s="894"/>
      <c r="F27" s="894"/>
      <c r="G27" s="894"/>
    </row>
    <row r="28" spans="1:21" ht="14.25" customHeight="1">
      <c r="A28" s="28"/>
      <c r="B28" s="537"/>
      <c r="C28" s="537"/>
      <c r="D28" s="527"/>
      <c r="E28" s="527"/>
      <c r="F28" s="527"/>
      <c r="G28" s="537"/>
    </row>
    <row r="29" spans="1:21" s="17" customFormat="1" ht="27" customHeight="1">
      <c r="B29" s="895" t="s">
        <v>503</v>
      </c>
      <c r="C29" s="896"/>
      <c r="D29" s="131" t="s">
        <v>41</v>
      </c>
      <c r="E29" s="132" t="s">
        <v>646</v>
      </c>
      <c r="F29" s="132" t="s">
        <v>407</v>
      </c>
      <c r="G29" s="133" t="s">
        <v>408</v>
      </c>
      <c r="T29" s="134"/>
      <c r="U29" s="134"/>
    </row>
    <row r="30" spans="1:21" ht="20.25" customHeight="1">
      <c r="B30" s="897" t="s">
        <v>29</v>
      </c>
      <c r="C30" s="898"/>
      <c r="D30" s="624" t="s">
        <v>27</v>
      </c>
      <c r="E30" s="136">
        <f>SUM(D55:D90)</f>
        <v>0</v>
      </c>
      <c r="F30" s="767">
        <f>D91</f>
        <v>0</v>
      </c>
      <c r="G30" s="136">
        <f>E30+F30</f>
        <v>0</v>
      </c>
    </row>
    <row r="31" spans="1:21" ht="20.25" customHeight="1">
      <c r="B31" s="897" t="s">
        <v>370</v>
      </c>
      <c r="C31" s="898"/>
      <c r="D31" s="624" t="s">
        <v>27</v>
      </c>
      <c r="E31" s="137">
        <f>SUM(E55:E90)</f>
        <v>-42534.25077913436</v>
      </c>
      <c r="F31" s="765">
        <f>E91</f>
        <v>-721.88166410462441</v>
      </c>
      <c r="G31" s="137">
        <f>E31+F31</f>
        <v>-43256.132443238981</v>
      </c>
    </row>
    <row r="32" spans="1:21" ht="20.25" customHeight="1">
      <c r="B32" s="897" t="s">
        <v>976</v>
      </c>
      <c r="C32" s="898"/>
      <c r="D32" s="624" t="s">
        <v>28</v>
      </c>
      <c r="E32" s="137">
        <f>SUM(F55:F90)</f>
        <v>-538683.27897347172</v>
      </c>
      <c r="F32" s="765">
        <f>F91</f>
        <v>-9141.9277742277645</v>
      </c>
      <c r="G32" s="137">
        <f>E32+F32</f>
        <v>-547825.20674769953</v>
      </c>
    </row>
    <row r="33" spans="2:22" ht="20.25" customHeight="1">
      <c r="B33" s="897" t="s">
        <v>977</v>
      </c>
      <c r="C33" s="898"/>
      <c r="D33" s="624" t="s">
        <v>28</v>
      </c>
      <c r="E33" s="137">
        <f>SUM(G55:G90)</f>
        <v>5966.1583239247357</v>
      </c>
      <c r="F33" s="765">
        <f>G91</f>
        <v>101.25991139495227</v>
      </c>
      <c r="G33" s="137">
        <f>E33+F33</f>
        <v>6067.4182353196884</v>
      </c>
    </row>
    <row r="34" spans="2:22" ht="20.25" customHeight="1">
      <c r="B34" s="897" t="s">
        <v>978</v>
      </c>
      <c r="C34" s="898"/>
      <c r="D34" s="624" t="s">
        <v>28</v>
      </c>
      <c r="E34" s="137">
        <f>SUM(H55:H90)</f>
        <v>659922.45981385559</v>
      </c>
      <c r="F34" s="766">
        <f>H91</f>
        <v>11200.697922240757</v>
      </c>
      <c r="G34" s="137">
        <f>E34+F34</f>
        <v>671123.1577360963</v>
      </c>
    </row>
    <row r="35" spans="2:22" ht="20.25" customHeight="1">
      <c r="B35" s="897" t="s">
        <v>1026</v>
      </c>
      <c r="C35" s="898"/>
      <c r="D35" s="624" t="s">
        <v>28</v>
      </c>
      <c r="E35" s="137">
        <f>SUM(I55:I90)</f>
        <v>-113743.73979503626</v>
      </c>
      <c r="F35" s="138">
        <f>I91</f>
        <v>-1930.1162140683375</v>
      </c>
      <c r="G35" s="137">
        <f t="shared" ref="G35" si="0">E35+F35</f>
        <v>-115673.85600910461</v>
      </c>
    </row>
    <row r="36" spans="2:22" ht="20.25" customHeight="1">
      <c r="B36" s="897" t="s">
        <v>979</v>
      </c>
      <c r="C36" s="898"/>
      <c r="D36" s="624" t="s">
        <v>28</v>
      </c>
      <c r="E36" s="137">
        <f>SUM(J55:J90)</f>
        <v>14549.80183311558</v>
      </c>
      <c r="F36" s="138">
        <f>J91</f>
        <v>246.94527748932205</v>
      </c>
      <c r="G36" s="137">
        <f>E36+F36</f>
        <v>14796.747110604902</v>
      </c>
    </row>
    <row r="37" spans="2:22" ht="20.25" customHeight="1">
      <c r="B37" s="897" t="s">
        <v>486</v>
      </c>
      <c r="C37" s="898"/>
      <c r="D37" s="624" t="s">
        <v>28</v>
      </c>
      <c r="E37" s="137">
        <f>SUM(K55:K90)</f>
        <v>0</v>
      </c>
      <c r="F37" s="138">
        <f>K91</f>
        <v>0</v>
      </c>
      <c r="G37" s="137">
        <f t="shared" ref="G37:G40" si="1">E37+F37</f>
        <v>0</v>
      </c>
    </row>
    <row r="38" spans="2:22" ht="20.25" customHeight="1">
      <c r="B38" s="897"/>
      <c r="C38" s="898"/>
      <c r="D38" s="624"/>
      <c r="E38" s="137">
        <f>SUM(L55:L90)</f>
        <v>0</v>
      </c>
      <c r="F38" s="138">
        <f>L91</f>
        <v>0</v>
      </c>
      <c r="G38" s="137">
        <f t="shared" si="1"/>
        <v>0</v>
      </c>
    </row>
    <row r="39" spans="2:22" ht="20.25" customHeight="1">
      <c r="B39" s="897"/>
      <c r="C39" s="898"/>
      <c r="D39" s="624"/>
      <c r="E39" s="137">
        <f>SUM(M55:M90)</f>
        <v>0</v>
      </c>
      <c r="F39" s="138">
        <f>M91</f>
        <v>0</v>
      </c>
      <c r="G39" s="137">
        <f t="shared" si="1"/>
        <v>0</v>
      </c>
    </row>
    <row r="40" spans="2:22" ht="20.25" customHeight="1">
      <c r="B40" s="897"/>
      <c r="C40" s="898"/>
      <c r="D40" s="624"/>
      <c r="E40" s="137">
        <f>SUM(N55:N90)</f>
        <v>0</v>
      </c>
      <c r="F40" s="138">
        <f>N91</f>
        <v>0</v>
      </c>
      <c r="G40" s="137">
        <f t="shared" si="1"/>
        <v>0</v>
      </c>
    </row>
    <row r="41" spans="2:22" ht="20.25" customHeight="1">
      <c r="B41" s="897"/>
      <c r="C41" s="898"/>
      <c r="D41" s="624"/>
      <c r="E41" s="137">
        <f>SUM(O55:O90)</f>
        <v>0</v>
      </c>
      <c r="F41" s="138">
        <f>O91</f>
        <v>0</v>
      </c>
      <c r="G41" s="137">
        <f>E41+F41</f>
        <v>0</v>
      </c>
    </row>
    <row r="42" spans="2:22" ht="20.25" customHeight="1">
      <c r="B42" s="897"/>
      <c r="C42" s="898"/>
      <c r="D42" s="624"/>
      <c r="E42" s="137">
        <f>SUM(P55:P90)</f>
        <v>0</v>
      </c>
      <c r="F42" s="138">
        <f>P91</f>
        <v>0</v>
      </c>
      <c r="G42" s="137">
        <f>E42+F42</f>
        <v>0</v>
      </c>
    </row>
    <row r="43" spans="2:22" ht="20.25" customHeight="1">
      <c r="B43" s="897"/>
      <c r="C43" s="898"/>
      <c r="D43" s="625"/>
      <c r="E43" s="139">
        <f>SUM(Q55:Q90)</f>
        <v>0</v>
      </c>
      <c r="F43" s="140">
        <f>Q91</f>
        <v>0</v>
      </c>
      <c r="G43" s="139">
        <f>E43+F43</f>
        <v>0</v>
      </c>
    </row>
    <row r="44" spans="2:22" s="8" customFormat="1" ht="21" customHeight="1">
      <c r="B44" s="901" t="s">
        <v>26</v>
      </c>
      <c r="C44" s="902"/>
      <c r="D44" s="135"/>
      <c r="E44" s="141">
        <f>SUM(E30:E43)</f>
        <v>-14522.849576746401</v>
      </c>
      <c r="F44" s="141">
        <f>SUM(F30:F43)</f>
        <v>-245.02254127569518</v>
      </c>
      <c r="G44" s="141">
        <f>SUM(G30:G43)</f>
        <v>-14767.872118022253</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894" t="s">
        <v>595</v>
      </c>
      <c r="C49" s="894"/>
      <c r="D49" s="894"/>
      <c r="E49" s="894"/>
      <c r="F49" s="894"/>
      <c r="G49" s="894"/>
      <c r="H49" s="894"/>
      <c r="I49" s="894"/>
      <c r="J49" s="894"/>
      <c r="K49" s="894"/>
      <c r="L49" s="894"/>
      <c r="M49" s="604"/>
      <c r="N49" s="103"/>
      <c r="O49" s="103"/>
      <c r="P49" s="103"/>
      <c r="Q49" s="103"/>
      <c r="R49" s="103"/>
      <c r="T49" s="37"/>
      <c r="U49" s="19"/>
      <c r="V49" s="38"/>
    </row>
    <row r="50" spans="2:22" s="28" customFormat="1" ht="41.1" customHeight="1">
      <c r="B50" s="894" t="s">
        <v>558</v>
      </c>
      <c r="C50" s="894"/>
      <c r="D50" s="894"/>
      <c r="E50" s="894"/>
      <c r="F50" s="894"/>
      <c r="G50" s="894"/>
      <c r="H50" s="894"/>
      <c r="I50" s="894"/>
      <c r="J50" s="894"/>
      <c r="K50" s="894"/>
      <c r="L50" s="894"/>
      <c r="M50" s="604"/>
      <c r="N50" s="103"/>
      <c r="O50" s="103"/>
      <c r="P50" s="103"/>
      <c r="Q50" s="103"/>
      <c r="R50" s="103"/>
      <c r="T50" s="37"/>
      <c r="U50" s="19"/>
      <c r="V50" s="38"/>
    </row>
    <row r="51" spans="2:22" s="28" customFormat="1" ht="18" customHeight="1">
      <c r="B51" s="894" t="s">
        <v>955</v>
      </c>
      <c r="C51" s="894"/>
      <c r="D51" s="894"/>
      <c r="E51" s="894"/>
      <c r="F51" s="894"/>
      <c r="G51" s="894"/>
      <c r="H51" s="894"/>
      <c r="I51" s="894"/>
      <c r="J51" s="894"/>
      <c r="K51" s="894"/>
      <c r="L51" s="894"/>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General Service 50 - 4,999 kW</v>
      </c>
      <c r="G53" s="133" t="str">
        <f>IF($B$33&lt;&gt;"",$B$33,"")</f>
        <v>General Service 3,000 - 4,999 kW</v>
      </c>
      <c r="H53" s="133" t="str">
        <f>IF($B$34&lt;&gt;"",$B$34,"")</f>
        <v>Large Use - Regular</v>
      </c>
      <c r="I53" s="133" t="str">
        <f>IF($B$35&lt;&gt;"",$B$35,"")</f>
        <v>Dedicated TS</v>
      </c>
      <c r="J53" s="133" t="str">
        <f>IF($B$36&lt;&gt;"",$B$36,"")</f>
        <v>Large Use - Ford Annex</v>
      </c>
      <c r="K53" s="133" t="str">
        <f>IF($B$37&lt;&gt;"",$B$37,"")</f>
        <v>Other</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v>
      </c>
      <c r="I54" s="565" t="str">
        <f>D35</f>
        <v>kW</v>
      </c>
      <c r="J54" s="565" t="str">
        <f>D36</f>
        <v>kW</v>
      </c>
      <c r="K54" s="565" t="str">
        <f>D37</f>
        <v>kW</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LRAM'!AM544</f>
        <v>0</v>
      </c>
      <c r="E64" s="153">
        <f>'4.  2011-2014 LRAM'!AN544</f>
        <v>0</v>
      </c>
      <c r="F64" s="153">
        <f>'4.  2011-2014 LRAM'!AO544</f>
        <v>0</v>
      </c>
      <c r="G64" s="153">
        <f>'4.  2011-2014 LRAM'!AP544</f>
        <v>0</v>
      </c>
      <c r="H64" s="153">
        <f>'4.  2011-2014 LRAM'!AQ544</f>
        <v>0</v>
      </c>
      <c r="I64" s="153">
        <f>'4.  2011-2014 LRAM'!AR544</f>
        <v>0</v>
      </c>
      <c r="J64" s="153">
        <f>'4.  2011-2014 LRAM'!AS544</f>
        <v>0</v>
      </c>
      <c r="K64" s="153">
        <f>'4.  2011-2014 LRAM'!AT544</f>
        <v>0</v>
      </c>
      <c r="L64" s="153">
        <f>'4.  2011-2014 LRAM'!AU544</f>
        <v>0</v>
      </c>
      <c r="M64" s="153">
        <f>'4.  2011-2014 LRAM'!AV544</f>
        <v>0</v>
      </c>
      <c r="N64" s="153">
        <f>'4.  2011-2014 LRAM'!AW544</f>
        <v>0</v>
      </c>
      <c r="O64" s="153">
        <f>'4.  2011-2014 LRAM'!AX544</f>
        <v>0</v>
      </c>
      <c r="P64" s="153">
        <f>'4.  2011-2014 LRAM'!AY544</f>
        <v>0</v>
      </c>
      <c r="Q64" s="153">
        <f>'4.  2011-2014 LRAM'!AZ544</f>
        <v>0</v>
      </c>
      <c r="R64" s="154">
        <f>SUM(D64:Q64)</f>
        <v>0</v>
      </c>
      <c r="U64" s="149"/>
      <c r="V64" s="150"/>
    </row>
    <row r="65" spans="2:22" s="160" customFormat="1">
      <c r="B65" s="151" t="s">
        <v>39</v>
      </c>
      <c r="C65" s="152"/>
      <c r="D65" s="153">
        <f>-'4.  2011-2014 LRAM'!AM545</f>
        <v>0</v>
      </c>
      <c r="E65" s="153">
        <f>-'4.  2011-2014 LRAM'!AN545</f>
        <v>0</v>
      </c>
      <c r="F65" s="153">
        <f>-'4.  2011-2014 LRAM'!AO545</f>
        <v>0</v>
      </c>
      <c r="G65" s="153">
        <f>-'4.  2011-2014 LRAM'!AP545</f>
        <v>0</v>
      </c>
      <c r="H65" s="153">
        <f>-'4.  2011-2014 LRAM'!AQ545</f>
        <v>0</v>
      </c>
      <c r="I65" s="153">
        <f>-'4.  2011-2014 LRAM'!AR545</f>
        <v>0</v>
      </c>
      <c r="J65" s="153">
        <f>-'4.  2011-2014 LRAM'!AS545</f>
        <v>0</v>
      </c>
      <c r="K65" s="153">
        <f>-'4.  2011-2014 LRAM'!AT545</f>
        <v>0</v>
      </c>
      <c r="L65" s="153">
        <f>-'4.  2011-2014 LRAM'!AU545</f>
        <v>0</v>
      </c>
      <c r="M65" s="153">
        <f>-'4.  2011-2014 LRAM'!AV545</f>
        <v>0</v>
      </c>
      <c r="N65" s="153">
        <f>-'4.  2011-2014 LRAM'!AW545</f>
        <v>0</v>
      </c>
      <c r="O65" s="153">
        <f>-'4.  2011-2014 LRAM'!AX545</f>
        <v>0</v>
      </c>
      <c r="P65" s="153">
        <f>-'4.  2011-2014 LRAM'!AY545</f>
        <v>0</v>
      </c>
      <c r="Q65" s="153">
        <f>-'4.  2011-2014 LRAM'!AZ545</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LRAM'!AE779</f>
        <v>0</v>
      </c>
      <c r="E76" s="153">
        <f>'5.  2015-2027 LRAM'!AF779</f>
        <v>0</v>
      </c>
      <c r="F76" s="153">
        <f>'5.  2015-2027 LRAM'!AG779</f>
        <v>0</v>
      </c>
      <c r="G76" s="153">
        <f>'5.  2015-2027 LRAM'!AH779</f>
        <v>0</v>
      </c>
      <c r="H76" s="153">
        <f>'5.  2015-2027 LRAM'!AI779</f>
        <v>0</v>
      </c>
      <c r="I76" s="153">
        <f>'5.  2015-2027 LRAM'!AJ779</f>
        <v>0</v>
      </c>
      <c r="J76" s="153">
        <f>'5.  2015-2027 LRAM'!AK779</f>
        <v>0</v>
      </c>
      <c r="K76" s="153">
        <f>'5.  2015-2027 LRAM'!AL779</f>
        <v>0</v>
      </c>
      <c r="L76" s="153">
        <f>'5.  2015-2027 LRAM'!AM779</f>
        <v>0</v>
      </c>
      <c r="M76" s="153">
        <f>'5.  2015-2027 LRAM'!AN779</f>
        <v>0</v>
      </c>
      <c r="N76" s="153">
        <f>'5.  2015-2027 LRAM'!AO779</f>
        <v>0</v>
      </c>
      <c r="O76" s="153">
        <f>'5.  2015-2027 LRAM'!AP779</f>
        <v>0</v>
      </c>
      <c r="P76" s="153">
        <f>'5.  2015-2027 LRAM'!AQ779</f>
        <v>0</v>
      </c>
      <c r="Q76" s="153">
        <f>'5.  2015-2027 LRAM'!AR779</f>
        <v>0</v>
      </c>
      <c r="R76" s="154">
        <f>SUM(D76:Q76)</f>
        <v>0</v>
      </c>
      <c r="U76" s="149"/>
      <c r="V76" s="150"/>
    </row>
    <row r="77" spans="2:22" s="160" customFormat="1" ht="16.5" customHeight="1">
      <c r="B77" s="151" t="s">
        <v>228</v>
      </c>
      <c r="C77" s="152"/>
      <c r="D77" s="153">
        <f>-'5.  2015-2027 LRAM'!AE780</f>
        <v>0</v>
      </c>
      <c r="E77" s="153">
        <f>-'5.  2015-2027 LRAM'!AF780</f>
        <v>0</v>
      </c>
      <c r="F77" s="153">
        <f>-'5.  2015-2027 LRAM'!AG780</f>
        <v>0</v>
      </c>
      <c r="G77" s="153">
        <f>-'5.  2015-2027 LRAM'!AH780</f>
        <v>0</v>
      </c>
      <c r="H77" s="153">
        <f>-'5.  2015-2027 LRAM'!AI780</f>
        <v>0</v>
      </c>
      <c r="I77" s="153">
        <f>-'5.  2015-2027 LRAM'!AJ780</f>
        <v>0</v>
      </c>
      <c r="J77" s="153">
        <f>-'5.  2015-2027 LRAM'!AK780</f>
        <v>0</v>
      </c>
      <c r="K77" s="153">
        <f>-'5.  2015-2027 LRAM'!AL780</f>
        <v>0</v>
      </c>
      <c r="L77" s="153">
        <f>-'5.  2015-2027 LRAM'!AM780</f>
        <v>0</v>
      </c>
      <c r="M77" s="153">
        <f>-'5.  2015-2027 LRAM'!AN780</f>
        <v>0</v>
      </c>
      <c r="N77" s="153">
        <f>-'5.  2015-2027 LRAM'!AO780</f>
        <v>0</v>
      </c>
      <c r="O77" s="153">
        <f>-'5.  2015-2027 LRAM'!AP780</f>
        <v>0</v>
      </c>
      <c r="P77" s="153">
        <f>-'5.  2015-2027 LRAM'!AQ780</f>
        <v>0</v>
      </c>
      <c r="Q77" s="153">
        <f>-'5.  2015-2027 LRAM'!AR780</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LRAM'!AE976</f>
        <v>0</v>
      </c>
      <c r="E79" s="153">
        <f>'5.  2015-2027 LRAM'!AF976</f>
        <v>0</v>
      </c>
      <c r="F79" s="153">
        <f>'5.  2015-2027 LRAM'!AG976</f>
        <v>0</v>
      </c>
      <c r="G79" s="153">
        <f>'5.  2015-2027 LRAM'!AH976</f>
        <v>0</v>
      </c>
      <c r="H79" s="153">
        <f>'5.  2015-2027 LRAM'!AI976</f>
        <v>0</v>
      </c>
      <c r="I79" s="153">
        <f>'5.  2015-2027 LRAM'!AJ976</f>
        <v>0</v>
      </c>
      <c r="J79" s="153">
        <f>'5.  2015-2027 LRAM'!AK976</f>
        <v>0</v>
      </c>
      <c r="K79" s="153">
        <f>'5.  2015-2027 LRAM'!AL976</f>
        <v>0</v>
      </c>
      <c r="L79" s="153">
        <f>'5.  2015-2027 LRAM'!AM976</f>
        <v>0</v>
      </c>
      <c r="M79" s="153">
        <f>'5.  2015-2027 LRAM'!AN976</f>
        <v>0</v>
      </c>
      <c r="N79" s="153">
        <f>'5.  2015-2027 LRAM'!AO976</f>
        <v>0</v>
      </c>
      <c r="O79" s="153">
        <f>'5.  2015-2027 LRAM'!AP976</f>
        <v>0</v>
      </c>
      <c r="P79" s="153">
        <f>'5.  2015-2027 LRAM'!AQ976</f>
        <v>0</v>
      </c>
      <c r="Q79" s="153">
        <f>'5.  2015-2027 LRAM'!AR976</f>
        <v>0</v>
      </c>
      <c r="R79" s="154">
        <f>SUM(D79:Q79)</f>
        <v>0</v>
      </c>
      <c r="U79" s="149"/>
      <c r="V79" s="150"/>
    </row>
    <row r="80" spans="2:22" s="160" customFormat="1">
      <c r="B80" s="151" t="s">
        <v>230</v>
      </c>
      <c r="C80" s="152"/>
      <c r="D80" s="153">
        <f>-'5.  2015-2027 LRAM'!AE977</f>
        <v>0</v>
      </c>
      <c r="E80" s="153">
        <f>-'5.  2015-2027 LRAM'!AF977</f>
        <v>0</v>
      </c>
      <c r="F80" s="153">
        <f>-'5.  2015-2027 LRAM'!AG977</f>
        <v>0</v>
      </c>
      <c r="G80" s="153">
        <f>-'5.  2015-2027 LRAM'!AH977</f>
        <v>0</v>
      </c>
      <c r="H80" s="153">
        <f>-'5.  2015-2027 LRAM'!AI977</f>
        <v>0</v>
      </c>
      <c r="I80" s="153">
        <f>-'5.  2015-2027 LRAM'!AJ977</f>
        <v>0</v>
      </c>
      <c r="J80" s="153">
        <f>-'5.  2015-2027 LRAM'!AK977</f>
        <v>0</v>
      </c>
      <c r="K80" s="153">
        <f>-'5.  2015-2027 LRAM'!AL977</f>
        <v>0</v>
      </c>
      <c r="L80" s="153">
        <f>-'5.  2015-2027 LRAM'!AM977</f>
        <v>0</v>
      </c>
      <c r="M80" s="153">
        <f>-'5.  2015-2027 LRAM'!AN977</f>
        <v>0</v>
      </c>
      <c r="N80" s="153">
        <f>-'5.  2015-2027 LRAM'!AO977</f>
        <v>0</v>
      </c>
      <c r="O80" s="153">
        <f>-'5.  2015-2027 LRAM'!AP977</f>
        <v>0</v>
      </c>
      <c r="P80" s="153">
        <f>-'5.  2015-2027 LRAM'!AQ977</f>
        <v>0</v>
      </c>
      <c r="Q80" s="153">
        <f>-'5.  2015-2027 LRAM'!AR977</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LRAM'!AE1172</f>
        <v>0</v>
      </c>
      <c r="E82" s="153">
        <f>'5.  2015-2027 LRAM'!AF1172</f>
        <v>33092.427296256414</v>
      </c>
      <c r="F82" s="153">
        <f>'5.  2015-2027 LRAM'!AG1172</f>
        <v>266522.08723680384</v>
      </c>
      <c r="G82" s="153">
        <f>'5.  2015-2027 LRAM'!AH1172</f>
        <v>1944.2823244781887</v>
      </c>
      <c r="H82" s="153">
        <f>'5.  2015-2027 LRAM'!AI1172</f>
        <v>496452.52298724401</v>
      </c>
      <c r="I82" s="153">
        <f>'5.  2015-2027 LRAM'!AJ1172</f>
        <v>7259.8497694223724</v>
      </c>
      <c r="J82" s="153">
        <f>'5.  2015-2027 LRAM'!AK1172</f>
        <v>4741.5950466255827</v>
      </c>
      <c r="K82" s="153">
        <f>'5.  2015-2027 LRAM'!AL1172</f>
        <v>0</v>
      </c>
      <c r="L82" s="153">
        <f>'5.  2015-2027 LRAM'!AM1172</f>
        <v>0</v>
      </c>
      <c r="M82" s="153">
        <f>'5.  2015-2027 LRAM'!AN1172</f>
        <v>0</v>
      </c>
      <c r="N82" s="153">
        <f>'5.  2015-2027 LRAM'!AO1172</f>
        <v>0</v>
      </c>
      <c r="O82" s="153">
        <f>'5.  2015-2027 LRAM'!AP1172</f>
        <v>0</v>
      </c>
      <c r="P82" s="153">
        <f>'5.  2015-2027 LRAM'!AQ1172</f>
        <v>0</v>
      </c>
      <c r="Q82" s="153">
        <f>'5.  2015-2027 LRAM'!AR1172</f>
        <v>0</v>
      </c>
      <c r="R82" s="154">
        <f>SUM(D82:Q82)</f>
        <v>810012.76466083038</v>
      </c>
      <c r="U82" s="149"/>
      <c r="V82" s="150"/>
    </row>
    <row r="83" spans="2:22" s="160" customFormat="1">
      <c r="B83" s="151" t="s">
        <v>232</v>
      </c>
      <c r="C83" s="152"/>
      <c r="D83" s="153">
        <f>-'5.  2015-2027 LRAM'!AE1173</f>
        <v>0</v>
      </c>
      <c r="E83" s="153">
        <f>-'5.  2015-2027 LRAM'!AF1173</f>
        <v>-46948.862000000001</v>
      </c>
      <c r="F83" s="153">
        <f>-'5.  2015-2027 LRAM'!AG1173</f>
        <v>-442009.4768</v>
      </c>
      <c r="G83" s="153">
        <f>-'5.  2015-2027 LRAM'!AH1173</f>
        <v>0</v>
      </c>
      <c r="H83" s="153">
        <f>-'5.  2015-2027 LRAM'!AI1173</f>
        <v>-281372.90779999999</v>
      </c>
      <c r="I83" s="153">
        <f>-'5.  2015-2027 LRAM'!AJ1173</f>
        <v>-44302.558299999997</v>
      </c>
      <c r="J83" s="153">
        <f>-'5.  2015-2027 LRAM'!AK1173</f>
        <v>0</v>
      </c>
      <c r="K83" s="153">
        <f>-'5.  2015-2027 LRAM'!AL1173</f>
        <v>0</v>
      </c>
      <c r="L83" s="153">
        <f>-'5.  2015-2027 LRAM'!AM1173</f>
        <v>0</v>
      </c>
      <c r="M83" s="153">
        <f>-'5.  2015-2027 LRAM'!AN1173</f>
        <v>0</v>
      </c>
      <c r="N83" s="153">
        <f>-'5.  2015-2027 LRAM'!AO1173</f>
        <v>0</v>
      </c>
      <c r="O83" s="153">
        <f>-'5.  2015-2027 LRAM'!AP1173</f>
        <v>0</v>
      </c>
      <c r="P83" s="153">
        <f>-'5.  2015-2027 LRAM'!AQ1173</f>
        <v>0</v>
      </c>
      <c r="Q83" s="153">
        <f>-'5.  2015-2027 LRAM'!AR1173</f>
        <v>0</v>
      </c>
      <c r="R83" s="154">
        <f>SUM(D83:Q83)</f>
        <v>-814633.80489999999</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709</v>
      </c>
      <c r="C85" s="524"/>
      <c r="D85" s="153">
        <f>'5.  2015-2027 LRAM'!AE1368</f>
        <v>0</v>
      </c>
      <c r="E85" s="153">
        <f>'5.  2015-2027 LRAM'!AF1368</f>
        <v>33637.143891729524</v>
      </c>
      <c r="F85" s="153">
        <f>'5.  2015-2027 LRAM'!AG1368</f>
        <v>271501.89295257523</v>
      </c>
      <c r="G85" s="153">
        <f>'5.  2015-2027 LRAM'!AH1368</f>
        <v>1981.2210992877563</v>
      </c>
      <c r="H85" s="153">
        <f>'5.  2015-2027 LRAM'!AI1368</f>
        <v>505848.0264156519</v>
      </c>
      <c r="I85" s="153">
        <f>'5.  2015-2027 LRAM'!AJ1368</f>
        <v>7370.724008982379</v>
      </c>
      <c r="J85" s="153">
        <f>'5.  2015-2027 LRAM'!AK1368</f>
        <v>4831.6474425229662</v>
      </c>
      <c r="K85" s="153">
        <f>'5.  2015-2027 LRAM'!AL1368</f>
        <v>0</v>
      </c>
      <c r="L85" s="153">
        <f>'5.  2015-2027 LRAM'!AM1368</f>
        <v>0</v>
      </c>
      <c r="M85" s="153">
        <f>'5.  2015-2027 LRAM'!AN1368</f>
        <v>0</v>
      </c>
      <c r="N85" s="153">
        <f>'5.  2015-2027 LRAM'!AO1368</f>
        <v>0</v>
      </c>
      <c r="O85" s="153">
        <f>'5.  2015-2027 LRAM'!AP1368</f>
        <v>0</v>
      </c>
      <c r="P85" s="153">
        <f>'5.  2015-2027 LRAM'!AQ1368</f>
        <v>0</v>
      </c>
      <c r="Q85" s="153">
        <f>'5.  2015-2027 LRAM'!AR1368</f>
        <v>0</v>
      </c>
      <c r="R85" s="154">
        <f>SUM(D85:Q85)</f>
        <v>825170.65581074974</v>
      </c>
      <c r="U85" s="149"/>
      <c r="V85" s="150"/>
    </row>
    <row r="86" spans="2:22" s="160" customFormat="1">
      <c r="B86" s="151" t="s">
        <v>710</v>
      </c>
      <c r="C86" s="152"/>
      <c r="D86" s="153">
        <f>-'5.  2015-2027 LRAM'!AE1369</f>
        <v>0</v>
      </c>
      <c r="E86" s="153">
        <f>-'5.  2015-2027 LRAM'!AF1369</f>
        <v>-47767.737500000003</v>
      </c>
      <c r="F86" s="153">
        <f>-'5.  2015-2027 LRAM'!AG1369</f>
        <v>-450407.06819999998</v>
      </c>
      <c r="G86" s="153">
        <f>-'5.  2015-2027 LRAM'!AH1369</f>
        <v>0</v>
      </c>
      <c r="H86" s="153">
        <f>-'5.  2015-2027 LRAM'!AI1369</f>
        <v>-286713.77759999997</v>
      </c>
      <c r="I86" s="153">
        <f>-'5.  2015-2027 LRAM'!AJ1369</f>
        <v>-45143.952699999994</v>
      </c>
      <c r="J86" s="153">
        <f>-'5.  2015-2027 LRAM'!AK1369</f>
        <v>0</v>
      </c>
      <c r="K86" s="153">
        <f>-'5.  2015-2027 LRAM'!AL1369</f>
        <v>0</v>
      </c>
      <c r="L86" s="153">
        <f>-'5.  2015-2027 LRAM'!AM1369</f>
        <v>0</v>
      </c>
      <c r="M86" s="153">
        <f>-'5.  2015-2027 LRAM'!AN1369</f>
        <v>0</v>
      </c>
      <c r="N86" s="153">
        <f>-'5.  2015-2027 LRAM'!AO1369</f>
        <v>0</v>
      </c>
      <c r="O86" s="153">
        <f>-'5.  2015-2027 LRAM'!AP1369</f>
        <v>0</v>
      </c>
      <c r="P86" s="153">
        <f>-'5.  2015-2027 LRAM'!AQ1369</f>
        <v>0</v>
      </c>
      <c r="Q86" s="153">
        <f>-'5.  2015-2027 LRAM'!AR1369</f>
        <v>0</v>
      </c>
      <c r="R86" s="154">
        <f>SUM(D86:Q86)</f>
        <v>-830032.53599999996</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711</v>
      </c>
      <c r="C88" s="524"/>
      <c r="D88" s="153">
        <f>'5.  2015-2027 LRAM'!AE1563</f>
        <v>0</v>
      </c>
      <c r="E88" s="153">
        <f>'5.  2015-2027 LRAM'!AF1563</f>
        <v>34585.307532879706</v>
      </c>
      <c r="F88" s="153">
        <f>'5.  2015-2027 LRAM'!AG1563</f>
        <v>279627.92223714921</v>
      </c>
      <c r="G88" s="153">
        <f>'5.  2015-2027 LRAM'!AH1563</f>
        <v>2040.6549001587914</v>
      </c>
      <c r="H88" s="153">
        <f>'5.  2015-2027 LRAM'!AI1563</f>
        <v>521024.20481095969</v>
      </c>
      <c r="I88" s="153">
        <f>'5.  2015-2027 LRAM'!AJ1563</f>
        <v>7570.1181265589785</v>
      </c>
      <c r="J88" s="153">
        <f>'5.  2015-2027 LRAM'!AK1563</f>
        <v>4976.5593439670311</v>
      </c>
      <c r="K88" s="153">
        <f>'5.  2015-2027 LRAM'!AL1563</f>
        <v>0</v>
      </c>
      <c r="L88" s="153">
        <f>'5.  2015-2027 LRAM'!AM1563</f>
        <v>0</v>
      </c>
      <c r="M88" s="153">
        <f>'5.  2015-2027 LRAM'!AN1563</f>
        <v>0</v>
      </c>
      <c r="N88" s="153">
        <f>'5.  2015-2027 LRAM'!AO1563</f>
        <v>0</v>
      </c>
      <c r="O88" s="153">
        <f>'5.  2015-2027 LRAM'!AP1563</f>
        <v>0</v>
      </c>
      <c r="P88" s="153">
        <f>'5.  2015-2027 LRAM'!AQ1563</f>
        <v>0</v>
      </c>
      <c r="Q88" s="153">
        <f>'5.  2015-2027 LRAM'!AR1563</f>
        <v>0</v>
      </c>
      <c r="R88" s="154">
        <f>SUM(D88:Q88)</f>
        <v>849824.76695167343</v>
      </c>
      <c r="U88" s="149"/>
      <c r="V88" s="150"/>
    </row>
    <row r="89" spans="2:22" s="160" customFormat="1">
      <c r="B89" s="151" t="s">
        <v>712</v>
      </c>
      <c r="C89" s="152"/>
      <c r="D89" s="153">
        <f>-'5.  2015-2027 LRAM'!AE1564</f>
        <v>0</v>
      </c>
      <c r="E89" s="153">
        <f>-'5.  2015-2027 LRAM'!AF1564</f>
        <v>-49132.53</v>
      </c>
      <c r="F89" s="153">
        <f>-'5.  2015-2027 LRAM'!AG1564</f>
        <v>-463918.63640000002</v>
      </c>
      <c r="G89" s="153">
        <f>-'5.  2015-2027 LRAM'!AH1564</f>
        <v>0</v>
      </c>
      <c r="H89" s="153">
        <f>-'5.  2015-2027 LRAM'!AI1564</f>
        <v>-295315.609</v>
      </c>
      <c r="I89" s="153">
        <f>-'5.  2015-2027 LRAM'!AJ1564</f>
        <v>-46497.920699999995</v>
      </c>
      <c r="J89" s="153">
        <f>-'5.  2015-2027 LRAM'!AK1564</f>
        <v>0</v>
      </c>
      <c r="K89" s="153">
        <f>-'5.  2015-2027 LRAM'!AL1564</f>
        <v>0</v>
      </c>
      <c r="L89" s="153">
        <f>-'5.  2015-2027 LRAM'!AM1564</f>
        <v>0</v>
      </c>
      <c r="M89" s="153">
        <f>-'5.  2015-2027 LRAM'!AN1564</f>
        <v>0</v>
      </c>
      <c r="N89" s="153">
        <f>-'5.  2015-2027 LRAM'!AO1564</f>
        <v>0</v>
      </c>
      <c r="O89" s="153">
        <f>-'5.  2015-2027 LRAM'!AP1564</f>
        <v>0</v>
      </c>
      <c r="P89" s="153">
        <f>-'5.  2015-2027 LRAM'!AQ1564</f>
        <v>0</v>
      </c>
      <c r="Q89" s="153">
        <f>-'5.  2015-2027 LRAM'!AR1564</f>
        <v>0</v>
      </c>
      <c r="R89" s="154">
        <f>SUM(D89:Q89)</f>
        <v>-854864.69609999994</v>
      </c>
      <c r="S89" s="155"/>
      <c r="U89" s="149"/>
      <c r="V89" s="150"/>
    </row>
    <row r="90" spans="2:22" s="134" customFormat="1">
      <c r="B90" s="757"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-721.88166410462441</v>
      </c>
      <c r="F91" s="665">
        <f>'6.  Carrying Charges'!K192</f>
        <v>-9141.9277742277645</v>
      </c>
      <c r="G91" s="665">
        <f>'6.  Carrying Charges'!L192</f>
        <v>101.25991139495227</v>
      </c>
      <c r="H91" s="665">
        <f>'6.  Carrying Charges'!M192</f>
        <v>11200.697922240757</v>
      </c>
      <c r="I91" s="665">
        <f>'6.  Carrying Charges'!N192</f>
        <v>-1930.1162140683375</v>
      </c>
      <c r="J91" s="665">
        <f>'6.  Carrying Charges'!O192</f>
        <v>246.94527748932205</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-245.02254127569518</v>
      </c>
      <c r="U91" s="149"/>
      <c r="V91" s="150"/>
    </row>
    <row r="92" spans="2:22" s="160" customFormat="1" ht="36.6" customHeight="1">
      <c r="B92" s="764" t="s">
        <v>946</v>
      </c>
      <c r="C92" s="610"/>
      <c r="D92" s="797">
        <f>SUM(D55:D89)+D91</f>
        <v>0</v>
      </c>
      <c r="E92" s="797">
        <f t="shared" ref="E92:R92" si="2">SUM(E55:E89)+E91</f>
        <v>-43256.132443238981</v>
      </c>
      <c r="F92" s="797">
        <f t="shared" si="2"/>
        <v>-547825.20674769953</v>
      </c>
      <c r="G92" s="797">
        <f t="shared" si="2"/>
        <v>6067.4182353196884</v>
      </c>
      <c r="H92" s="797">
        <f t="shared" si="2"/>
        <v>671123.1577360963</v>
      </c>
      <c r="I92" s="797">
        <f t="shared" si="2"/>
        <v>-115673.85600910461</v>
      </c>
      <c r="J92" s="797">
        <f t="shared" si="2"/>
        <v>14796.747110604902</v>
      </c>
      <c r="K92" s="797">
        <f t="shared" si="2"/>
        <v>0</v>
      </c>
      <c r="L92" s="797">
        <f t="shared" si="2"/>
        <v>0</v>
      </c>
      <c r="M92" s="797">
        <f t="shared" si="2"/>
        <v>0</v>
      </c>
      <c r="N92" s="797">
        <f t="shared" si="2"/>
        <v>0</v>
      </c>
      <c r="O92" s="797">
        <f t="shared" si="2"/>
        <v>0</v>
      </c>
      <c r="P92" s="797">
        <f t="shared" si="2"/>
        <v>0</v>
      </c>
      <c r="Q92" s="797">
        <f t="shared" si="2"/>
        <v>0</v>
      </c>
      <c r="R92" s="797">
        <f t="shared" si="2"/>
        <v>-14767.872118022042</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8" t="s">
        <v>911</v>
      </c>
      <c r="C95" s="809"/>
      <c r="D95" s="809"/>
      <c r="E95" s="810"/>
      <c r="F95" s="810"/>
      <c r="G95" s="810"/>
      <c r="H95" s="810"/>
      <c r="I95" s="810"/>
      <c r="J95" s="810"/>
      <c r="K95" s="810"/>
      <c r="L95" s="811"/>
      <c r="M95" s="153"/>
      <c r="N95" s="153"/>
      <c r="O95" s="153"/>
      <c r="P95" s="153"/>
      <c r="Q95" s="153"/>
      <c r="R95" s="153"/>
      <c r="U95" s="156"/>
      <c r="V95" s="150"/>
    </row>
    <row r="96" spans="2:22" s="134" customFormat="1" ht="59.1" customHeight="1">
      <c r="B96" s="899" t="s">
        <v>956</v>
      </c>
      <c r="C96" s="899"/>
      <c r="D96" s="899"/>
      <c r="E96" s="899"/>
      <c r="F96" s="899"/>
      <c r="G96" s="899"/>
      <c r="H96" s="899"/>
      <c r="I96" s="899"/>
      <c r="J96" s="899"/>
      <c r="K96" s="899"/>
      <c r="L96" s="899"/>
      <c r="M96" s="818"/>
      <c r="N96" s="818"/>
      <c r="O96" s="818"/>
      <c r="P96" s="818"/>
      <c r="Q96" s="818"/>
      <c r="R96" s="818"/>
      <c r="U96" s="156"/>
      <c r="V96" s="150"/>
    </row>
    <row r="97" spans="2:22" s="134" customFormat="1" ht="27.6" customHeight="1">
      <c r="B97" s="900" t="s">
        <v>957</v>
      </c>
      <c r="C97" s="900"/>
      <c r="D97" s="900"/>
      <c r="E97" s="900"/>
      <c r="F97" s="900"/>
      <c r="G97" s="900"/>
      <c r="H97" s="900"/>
      <c r="I97" s="900"/>
      <c r="J97" s="900"/>
      <c r="K97" s="900"/>
      <c r="L97" s="900"/>
      <c r="M97" s="818"/>
      <c r="N97" s="818"/>
      <c r="O97" s="818"/>
      <c r="P97" s="818"/>
      <c r="Q97" s="818"/>
      <c r="R97" s="818"/>
      <c r="U97" s="156"/>
      <c r="V97" s="150"/>
    </row>
    <row r="98" spans="2:22" s="134" customFormat="1" ht="33.6" customHeight="1">
      <c r="B98" s="900" t="s">
        <v>958</v>
      </c>
      <c r="C98" s="900"/>
      <c r="D98" s="900"/>
      <c r="E98" s="900"/>
      <c r="F98" s="900"/>
      <c r="G98" s="900"/>
      <c r="H98" s="900"/>
      <c r="I98" s="900"/>
      <c r="J98" s="900"/>
      <c r="K98" s="900"/>
      <c r="L98" s="900"/>
      <c r="M98" s="817"/>
      <c r="N98" s="817"/>
      <c r="O98" s="817"/>
      <c r="P98" s="817"/>
      <c r="Q98" s="817"/>
      <c r="R98" s="817"/>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6" t="s">
        <v>34</v>
      </c>
      <c r="C100" s="796" t="s">
        <v>513</v>
      </c>
      <c r="D100" s="133" t="str">
        <f>IF($B$30&lt;&gt;"",$B$30,"")</f>
        <v>Residential</v>
      </c>
      <c r="E100" s="133" t="str">
        <f>IF($B$31&lt;&gt;"",$B$31,"")</f>
        <v>GS&lt;50 kW</v>
      </c>
      <c r="F100" s="133" t="str">
        <f>IF($B$32&lt;&gt;"",$B$32,"")</f>
        <v>General Service 50 - 4,999 kW</v>
      </c>
      <c r="G100" s="133" t="str">
        <f>IF($B$33&lt;&gt;"",$B$33,"")</f>
        <v>General Service 3,000 - 4,999 kW</v>
      </c>
      <c r="H100" s="133" t="str">
        <f>IF($B$34&lt;&gt;"",$B$34,"")</f>
        <v>Large Use - Regular</v>
      </c>
      <c r="I100" s="133" t="str">
        <f>IF($B$35&lt;&gt;"",$B$35,"")</f>
        <v>Dedicated TS</v>
      </c>
      <c r="J100" s="133" t="str">
        <f>IF($B$36&lt;&gt;"",$B$36,"")</f>
        <v>Large Use - Ford Annex</v>
      </c>
      <c r="K100" s="133" t="str">
        <f>IF($B$37&lt;&gt;"",$B$37,"")</f>
        <v>Other</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934</v>
      </c>
      <c r="C101" s="524"/>
      <c r="D101" s="153">
        <f>'5.  2015-2027 LRAM'!AE1597</f>
        <v>0</v>
      </c>
      <c r="E101" s="153">
        <f>'5.  2015-2027 LRAM'!AF1597</f>
        <v>34571.769641996638</v>
      </c>
      <c r="F101" s="153">
        <f>'5.  2015-2027 LRAM'!AG1597</f>
        <v>279618.30034307728</v>
      </c>
      <c r="G101" s="153">
        <f>'5.  2015-2027 LRAM'!AH1597</f>
        <v>2040.6003353043166</v>
      </c>
      <c r="H101" s="153">
        <f>'5.  2015-2027 LRAM'!AI1597</f>
        <v>521023.92664813355</v>
      </c>
      <c r="I101" s="153">
        <f>'5.  2015-2027 LRAM'!AJ1597</f>
        <v>7548.5015849028678</v>
      </c>
      <c r="J101" s="153">
        <f>'5.  2015-2027 LRAM'!AK1597</f>
        <v>4976.4262762756871</v>
      </c>
      <c r="K101" s="153">
        <f>'5.  2015-2027 LRAM'!AL1597</f>
        <v>0</v>
      </c>
      <c r="L101" s="153">
        <f>'5.  2015-2027 LRAM'!AM1597</f>
        <v>0</v>
      </c>
      <c r="M101" s="153">
        <f>'5.  2015-2027 LRAM'!AN1597</f>
        <v>0</v>
      </c>
      <c r="N101" s="153">
        <f>'5.  2015-2027 LRAM'!AO1597</f>
        <v>0</v>
      </c>
      <c r="O101" s="153">
        <f>'5.  2015-2027 LRAM'!AP1597</f>
        <v>0</v>
      </c>
      <c r="P101" s="153">
        <f>'5.  2015-2027 LRAM'!AQ1597</f>
        <v>0</v>
      </c>
      <c r="Q101" s="153">
        <f>'5.  2015-2027 LRAM'!AR1597</f>
        <v>0</v>
      </c>
      <c r="R101" s="154">
        <f>SUM(D101:Q101)</f>
        <v>849779.52482969034</v>
      </c>
      <c r="U101" s="149"/>
      <c r="V101" s="150"/>
    </row>
    <row r="102" spans="2:22" s="160" customFormat="1">
      <c r="B102" s="151" t="s">
        <v>935</v>
      </c>
      <c r="C102" s="152"/>
      <c r="D102" s="153">
        <f>-'5.  2015-2027 LRAM'!AE1598</f>
        <v>0</v>
      </c>
      <c r="E102" s="153">
        <f>-'5.  2015-2027 LRAM'!AF1598</f>
        <v>-49132.53</v>
      </c>
      <c r="F102" s="153">
        <f>-'5.  2015-2027 LRAM'!AG1598</f>
        <v>-463918.63640000002</v>
      </c>
      <c r="G102" s="153">
        <f>-'5.  2015-2027 LRAM'!AH1598</f>
        <v>0</v>
      </c>
      <c r="H102" s="153">
        <f>-'5.  2015-2027 LRAM'!AI1598</f>
        <v>-295315.609</v>
      </c>
      <c r="I102" s="153">
        <f>-'5.  2015-2027 LRAM'!AJ1598</f>
        <v>-46497.920699999995</v>
      </c>
      <c r="J102" s="153">
        <f>-'5.  2015-2027 LRAM'!AK1598</f>
        <v>0</v>
      </c>
      <c r="K102" s="153">
        <f>-'5.  2015-2027 LRAM'!AL1598</f>
        <v>0</v>
      </c>
      <c r="L102" s="153">
        <f>-'5.  2015-2027 LRAM'!AM1598</f>
        <v>0</v>
      </c>
      <c r="M102" s="153">
        <f>-'5.  2015-2027 LRAM'!AN1598</f>
        <v>0</v>
      </c>
      <c r="N102" s="153">
        <f>-'5.  2015-2027 LRAM'!AO1598</f>
        <v>0</v>
      </c>
      <c r="O102" s="153">
        <f>-'5.  2015-2027 LRAM'!AP1598</f>
        <v>0</v>
      </c>
      <c r="P102" s="153">
        <f>-'5.  2015-2027 LRAM'!AQ1598</f>
        <v>0</v>
      </c>
      <c r="Q102" s="153">
        <f>-'5.  2015-2027 LRAM'!AR1598</f>
        <v>0</v>
      </c>
      <c r="R102" s="154">
        <f>SUM(D102:Q102)</f>
        <v>-854864.69609999994</v>
      </c>
      <c r="S102" s="155"/>
      <c r="U102" s="149"/>
      <c r="V102" s="150"/>
    </row>
    <row r="103" spans="2:22" s="160" customFormat="1">
      <c r="B103" s="843" t="s">
        <v>965</v>
      </c>
      <c r="C103" s="844"/>
      <c r="D103" s="845">
        <f>SUM(D101:D102)</f>
        <v>0</v>
      </c>
      <c r="E103" s="845">
        <f t="shared" ref="E103:Q103" si="3">SUM(E101:E102)</f>
        <v>-14560.760358003361</v>
      </c>
      <c r="F103" s="845">
        <f t="shared" si="3"/>
        <v>-184300.33605692274</v>
      </c>
      <c r="G103" s="845">
        <f t="shared" si="3"/>
        <v>2040.6003353043166</v>
      </c>
      <c r="H103" s="845">
        <f t="shared" si="3"/>
        <v>225708.31764813355</v>
      </c>
      <c r="I103" s="845">
        <f t="shared" si="3"/>
        <v>-38949.419115097131</v>
      </c>
      <c r="J103" s="845">
        <f t="shared" si="3"/>
        <v>4976.4262762756871</v>
      </c>
      <c r="K103" s="845">
        <f t="shared" si="3"/>
        <v>0</v>
      </c>
      <c r="L103" s="845">
        <f t="shared" si="3"/>
        <v>0</v>
      </c>
      <c r="M103" s="845">
        <f t="shared" si="3"/>
        <v>0</v>
      </c>
      <c r="N103" s="845">
        <f t="shared" si="3"/>
        <v>0</v>
      </c>
      <c r="O103" s="845">
        <f t="shared" si="3"/>
        <v>0</v>
      </c>
      <c r="P103" s="845">
        <f t="shared" si="3"/>
        <v>0</v>
      </c>
      <c r="Q103" s="845">
        <f t="shared" si="3"/>
        <v>0</v>
      </c>
      <c r="R103" s="846">
        <f>SUM(R101:R102)</f>
        <v>-5085.1712703095982</v>
      </c>
      <c r="S103" s="155"/>
      <c r="U103" s="149"/>
      <c r="V103" s="150"/>
    </row>
    <row r="104" spans="2:22" s="134" customFormat="1">
      <c r="B104" s="835" t="s">
        <v>67</v>
      </c>
      <c r="C104" s="665"/>
      <c r="D104" s="836"/>
      <c r="E104" s="836"/>
      <c r="F104" s="836"/>
      <c r="G104" s="836"/>
      <c r="H104" s="836"/>
      <c r="I104" s="836"/>
      <c r="J104" s="836"/>
      <c r="K104" s="837"/>
      <c r="L104" s="837"/>
      <c r="M104" s="837"/>
      <c r="N104" s="837"/>
      <c r="O104" s="837"/>
      <c r="P104" s="837"/>
      <c r="Q104" s="837"/>
      <c r="R104" s="841"/>
      <c r="U104" s="156"/>
      <c r="V104" s="150"/>
    </row>
    <row r="105" spans="2:22" s="160" customFormat="1">
      <c r="B105" s="151" t="s">
        <v>936</v>
      </c>
      <c r="C105" s="152"/>
      <c r="D105" s="153">
        <f>'5.  2015-2027 LRAM'!AE1623</f>
        <v>0</v>
      </c>
      <c r="E105" s="153">
        <f>'5.  2015-2027 LRAM'!AF1623</f>
        <v>33281.885593290688</v>
      </c>
      <c r="F105" s="153">
        <f>'5.  2015-2027 LRAM'!AG1623</f>
        <v>275269.37012787629</v>
      </c>
      <c r="G105" s="153">
        <f>'5.  2015-2027 LRAM'!AH1623</f>
        <v>1941.6321582076432</v>
      </c>
      <c r="H105" s="153">
        <f>'5.  2015-2027 LRAM'!AI1623</f>
        <v>520519.24827108614</v>
      </c>
      <c r="I105" s="153">
        <f>'5.  2015-2027 LRAM'!AJ1623</f>
        <v>7430.1487918764888</v>
      </c>
      <c r="J105" s="153">
        <f>'5.  2015-2027 LRAM'!AK1623</f>
        <v>4735.0718922259848</v>
      </c>
      <c r="K105" s="153">
        <f>'5.  2015-2027 LRAM'!AL1623</f>
        <v>0</v>
      </c>
      <c r="L105" s="153">
        <f>'5.  2015-2027 LRAM'!AM1623</f>
        <v>0</v>
      </c>
      <c r="M105" s="153">
        <f>'5.  2015-2027 LRAM'!AN1623</f>
        <v>0</v>
      </c>
      <c r="N105" s="153">
        <f>'5.  2015-2027 LRAM'!AO1623</f>
        <v>0</v>
      </c>
      <c r="O105" s="153">
        <f>'5.  2015-2027 LRAM'!AP1623</f>
        <v>0</v>
      </c>
      <c r="P105" s="153">
        <f>'5.  2015-2027 LRAM'!AQ1623</f>
        <v>0</v>
      </c>
      <c r="Q105" s="153">
        <f>'5.  2015-2027 LRAM'!AR1623</f>
        <v>0</v>
      </c>
      <c r="R105" s="154">
        <f>SUM(D105:Q105)</f>
        <v>843177.35683456319</v>
      </c>
      <c r="U105" s="149"/>
      <c r="V105" s="150"/>
    </row>
    <row r="106" spans="2:22" s="160" customFormat="1">
      <c r="B106" s="151" t="s">
        <v>937</v>
      </c>
      <c r="C106" s="152"/>
      <c r="D106" s="153">
        <f>-'5.  2015-2027 LRAM'!AE1624</f>
        <v>0</v>
      </c>
      <c r="E106" s="153">
        <f>-'5.  2015-2027 LRAM'!AF1624</f>
        <v>-49132.53</v>
      </c>
      <c r="F106" s="153">
        <f>-'5.  2015-2027 LRAM'!AG1624</f>
        <v>-463918.63640000002</v>
      </c>
      <c r="G106" s="153">
        <f>-'5.  2015-2027 LRAM'!AH1624</f>
        <v>0</v>
      </c>
      <c r="H106" s="153">
        <f>-'5.  2015-2027 LRAM'!AI1624</f>
        <v>-295315.609</v>
      </c>
      <c r="I106" s="153">
        <f>-'5.  2015-2027 LRAM'!AJ1624</f>
        <v>-46497.920699999995</v>
      </c>
      <c r="J106" s="153">
        <f>-'5.  2015-2027 LRAM'!AK1624</f>
        <v>0</v>
      </c>
      <c r="K106" s="153">
        <f>-'5.  2015-2027 LRAM'!AL1624</f>
        <v>0</v>
      </c>
      <c r="L106" s="153">
        <f>-'5.  2015-2027 LRAM'!AM1624</f>
        <v>0</v>
      </c>
      <c r="M106" s="153">
        <f>-'5.  2015-2027 LRAM'!AN1624</f>
        <v>0</v>
      </c>
      <c r="N106" s="153">
        <f>-'5.  2015-2027 LRAM'!AO1624</f>
        <v>0</v>
      </c>
      <c r="O106" s="153">
        <f>-'5.  2015-2027 LRAM'!AP1624</f>
        <v>0</v>
      </c>
      <c r="P106" s="153">
        <f>-'5.  2015-2027 LRAM'!AQ1624</f>
        <v>0</v>
      </c>
      <c r="Q106" s="153">
        <f>-'5.  2015-2027 LRAM'!AR1624</f>
        <v>0</v>
      </c>
      <c r="R106" s="154">
        <f>SUM(D106:Q106)</f>
        <v>-854864.69609999994</v>
      </c>
      <c r="S106" s="155"/>
      <c r="U106" s="149"/>
      <c r="V106" s="150"/>
    </row>
    <row r="107" spans="2:22" s="160" customFormat="1">
      <c r="B107" s="843" t="s">
        <v>966</v>
      </c>
      <c r="C107" s="844"/>
      <c r="D107" s="845">
        <f>SUM(D105:D106)</f>
        <v>0</v>
      </c>
      <c r="E107" s="845">
        <f t="shared" ref="E107:Q107" si="4">SUM(E105:E106)</f>
        <v>-15850.644406709311</v>
      </c>
      <c r="F107" s="845">
        <f t="shared" si="4"/>
        <v>-188649.26627212373</v>
      </c>
      <c r="G107" s="845">
        <f t="shared" si="4"/>
        <v>1941.6321582076432</v>
      </c>
      <c r="H107" s="845">
        <f t="shared" si="4"/>
        <v>225203.63927108614</v>
      </c>
      <c r="I107" s="845">
        <f t="shared" si="4"/>
        <v>-39067.771908123505</v>
      </c>
      <c r="J107" s="845">
        <f t="shared" si="4"/>
        <v>4735.0718922259848</v>
      </c>
      <c r="K107" s="845">
        <f t="shared" si="4"/>
        <v>0</v>
      </c>
      <c r="L107" s="845">
        <f t="shared" si="4"/>
        <v>0</v>
      </c>
      <c r="M107" s="845">
        <f t="shared" si="4"/>
        <v>0</v>
      </c>
      <c r="N107" s="845">
        <f t="shared" si="4"/>
        <v>0</v>
      </c>
      <c r="O107" s="845">
        <f t="shared" si="4"/>
        <v>0</v>
      </c>
      <c r="P107" s="845">
        <f t="shared" si="4"/>
        <v>0</v>
      </c>
      <c r="Q107" s="845">
        <f t="shared" si="4"/>
        <v>0</v>
      </c>
      <c r="R107" s="846">
        <f>SUM(R105:R106)</f>
        <v>-11687.339265436749</v>
      </c>
      <c r="S107" s="155"/>
      <c r="U107" s="149"/>
      <c r="V107" s="150"/>
    </row>
    <row r="108" spans="2:22" s="134" customFormat="1">
      <c r="B108" s="835" t="s">
        <v>67</v>
      </c>
      <c r="C108" s="665"/>
      <c r="D108" s="836"/>
      <c r="E108" s="836"/>
      <c r="F108" s="836"/>
      <c r="G108" s="836"/>
      <c r="H108" s="836"/>
      <c r="I108" s="836"/>
      <c r="J108" s="836"/>
      <c r="K108" s="837"/>
      <c r="L108" s="837"/>
      <c r="M108" s="837"/>
      <c r="N108" s="837"/>
      <c r="O108" s="837"/>
      <c r="P108" s="837"/>
      <c r="Q108" s="837"/>
      <c r="R108" s="841"/>
      <c r="U108" s="156"/>
      <c r="V108" s="150"/>
    </row>
    <row r="109" spans="2:22" s="160" customFormat="1">
      <c r="B109" s="151" t="s">
        <v>938</v>
      </c>
      <c r="C109" s="152"/>
      <c r="D109" s="153">
        <f>'5.  2015-2027 LRAM'!AE1650</f>
        <v>0</v>
      </c>
      <c r="E109" s="153">
        <f>'5.  2015-2027 LRAM'!AF1650</f>
        <v>33063.890061573809</v>
      </c>
      <c r="F109" s="153">
        <f>'5.  2015-2027 LRAM'!AG1650</f>
        <v>274422.51260606281</v>
      </c>
      <c r="G109" s="153">
        <f>'5.  2015-2027 LRAM'!AH1650</f>
        <v>1941.6321582076432</v>
      </c>
      <c r="H109" s="153">
        <f>'5.  2015-2027 LRAM'!AI1650</f>
        <v>520238.8844900562</v>
      </c>
      <c r="I109" s="153">
        <f>'5.  2015-2027 LRAM'!AJ1650</f>
        <v>7141.422313426694</v>
      </c>
      <c r="J109" s="153">
        <f>'5.  2015-2027 LRAM'!AK1650</f>
        <v>4735.0718922259848</v>
      </c>
      <c r="K109" s="153">
        <f>'5.  2015-2027 LRAM'!AL1650</f>
        <v>0</v>
      </c>
      <c r="L109" s="153">
        <f>'5.  2015-2027 LRAM'!AM1650</f>
        <v>0</v>
      </c>
      <c r="M109" s="153">
        <f>'5.  2015-2027 LRAM'!AN1650</f>
        <v>0</v>
      </c>
      <c r="N109" s="153">
        <f>'5.  2015-2027 LRAM'!AO1650</f>
        <v>0</v>
      </c>
      <c r="O109" s="153">
        <f>'5.  2015-2027 LRAM'!AP1650</f>
        <v>0</v>
      </c>
      <c r="P109" s="153">
        <f>'5.  2015-2027 LRAM'!AQ1650</f>
        <v>0</v>
      </c>
      <c r="Q109" s="153">
        <f>'5.  2015-2027 LRAM'!AR1650</f>
        <v>0</v>
      </c>
      <c r="R109" s="154">
        <f>SUM(D109:Q109)</f>
        <v>841543.41352155316</v>
      </c>
      <c r="U109" s="149"/>
      <c r="V109" s="150"/>
    </row>
    <row r="110" spans="2:22" s="160" customFormat="1">
      <c r="B110" s="151" t="s">
        <v>939</v>
      </c>
      <c r="C110" s="152"/>
      <c r="D110" s="153">
        <f>-'5.  2015-2027 LRAM'!AE1651</f>
        <v>0</v>
      </c>
      <c r="E110" s="153">
        <f>-'5.  2015-2027 LRAM'!AF1651</f>
        <v>-49132.53</v>
      </c>
      <c r="F110" s="153">
        <f>-'5.  2015-2027 LRAM'!AG1651</f>
        <v>-463918.63640000002</v>
      </c>
      <c r="G110" s="153">
        <f>-'5.  2015-2027 LRAM'!AH1651</f>
        <v>0</v>
      </c>
      <c r="H110" s="153">
        <f>-'5.  2015-2027 LRAM'!AI1651</f>
        <v>-295315.609</v>
      </c>
      <c r="I110" s="153">
        <f>-'5.  2015-2027 LRAM'!AJ1651</f>
        <v>-46497.920699999995</v>
      </c>
      <c r="J110" s="153">
        <f>-'5.  2015-2027 LRAM'!AK1651</f>
        <v>0</v>
      </c>
      <c r="K110" s="153">
        <f>-'5.  2015-2027 LRAM'!AL1651</f>
        <v>0</v>
      </c>
      <c r="L110" s="153">
        <f>-'5.  2015-2027 LRAM'!AM1651</f>
        <v>0</v>
      </c>
      <c r="M110" s="153">
        <f>-'5.  2015-2027 LRAM'!AN1651</f>
        <v>0</v>
      </c>
      <c r="N110" s="153">
        <f>-'5.  2015-2027 LRAM'!AO1651</f>
        <v>0</v>
      </c>
      <c r="O110" s="153">
        <f>-'5.  2015-2027 LRAM'!AP1651</f>
        <v>0</v>
      </c>
      <c r="P110" s="153">
        <f>-'5.  2015-2027 LRAM'!AQ1651</f>
        <v>0</v>
      </c>
      <c r="Q110" s="153">
        <f>-'5.  2015-2027 LRAM'!AR1651</f>
        <v>0</v>
      </c>
      <c r="R110" s="154">
        <f>SUM(D110:Q110)</f>
        <v>-854864.69609999994</v>
      </c>
      <c r="S110" s="155"/>
      <c r="U110" s="149"/>
      <c r="V110" s="150"/>
    </row>
    <row r="111" spans="2:22" s="160" customFormat="1">
      <c r="B111" s="843" t="s">
        <v>967</v>
      </c>
      <c r="C111" s="844"/>
      <c r="D111" s="845">
        <f>SUM(D109:D110)</f>
        <v>0</v>
      </c>
      <c r="E111" s="845">
        <f t="shared" ref="E111:Q111" si="5">SUM(E109:E110)</f>
        <v>-16068.639938426189</v>
      </c>
      <c r="F111" s="845">
        <f t="shared" si="5"/>
        <v>-189496.12379393721</v>
      </c>
      <c r="G111" s="845">
        <f t="shared" si="5"/>
        <v>1941.6321582076432</v>
      </c>
      <c r="H111" s="845">
        <f t="shared" si="5"/>
        <v>224923.2754900562</v>
      </c>
      <c r="I111" s="845">
        <f t="shared" si="5"/>
        <v>-39356.498386573301</v>
      </c>
      <c r="J111" s="845">
        <f t="shared" si="5"/>
        <v>4735.0718922259848</v>
      </c>
      <c r="K111" s="845">
        <f t="shared" si="5"/>
        <v>0</v>
      </c>
      <c r="L111" s="845">
        <f t="shared" si="5"/>
        <v>0</v>
      </c>
      <c r="M111" s="845">
        <f t="shared" si="5"/>
        <v>0</v>
      </c>
      <c r="N111" s="845">
        <f t="shared" si="5"/>
        <v>0</v>
      </c>
      <c r="O111" s="845">
        <f t="shared" si="5"/>
        <v>0</v>
      </c>
      <c r="P111" s="845">
        <f t="shared" si="5"/>
        <v>0</v>
      </c>
      <c r="Q111" s="845">
        <f t="shared" si="5"/>
        <v>0</v>
      </c>
      <c r="R111" s="846">
        <f>SUM(R109:R110)</f>
        <v>-13321.282578446786</v>
      </c>
      <c r="S111" s="155"/>
      <c r="U111" s="149"/>
      <c r="V111" s="150"/>
    </row>
    <row r="112" spans="2:22" s="134" customFormat="1">
      <c r="B112" s="835" t="s">
        <v>67</v>
      </c>
      <c r="C112" s="665"/>
      <c r="D112" s="836"/>
      <c r="E112" s="836"/>
      <c r="F112" s="836"/>
      <c r="G112" s="836"/>
      <c r="H112" s="836"/>
      <c r="I112" s="836"/>
      <c r="J112" s="836"/>
      <c r="K112" s="837"/>
      <c r="L112" s="837"/>
      <c r="M112" s="837"/>
      <c r="N112" s="837"/>
      <c r="O112" s="837"/>
      <c r="P112" s="837"/>
      <c r="Q112" s="837"/>
      <c r="R112" s="841"/>
      <c r="U112" s="156"/>
      <c r="V112" s="150"/>
    </row>
    <row r="113" spans="2:22" s="160" customFormat="1">
      <c r="B113" s="151" t="s">
        <v>940</v>
      </c>
      <c r="C113" s="152"/>
      <c r="D113" s="153">
        <f>'5.  2015-2027 LRAM'!AE1677</f>
        <v>0</v>
      </c>
      <c r="E113" s="153">
        <f>'5.  2015-2027 LRAM'!AF1677</f>
        <v>32681.888842610831</v>
      </c>
      <c r="F113" s="153">
        <f>'5.  2015-2027 LRAM'!AG1677</f>
        <v>273380.1633535272</v>
      </c>
      <c r="G113" s="153">
        <f>'5.  2015-2027 LRAM'!AH1677</f>
        <v>1922.0630912675083</v>
      </c>
      <c r="H113" s="153">
        <f>'5.  2015-2027 LRAM'!AI1677</f>
        <v>520139.12454353384</v>
      </c>
      <c r="I113" s="153">
        <f>'5.  2015-2027 LRAM'!AJ1677</f>
        <v>6904.7103558171657</v>
      </c>
      <c r="J113" s="153">
        <f>'5.  2015-2027 LRAM'!AK1677</f>
        <v>4687.3486721332274</v>
      </c>
      <c r="K113" s="153">
        <f>'5.  2015-2027 LRAM'!AL1677</f>
        <v>0</v>
      </c>
      <c r="L113" s="153">
        <f>'5.  2015-2027 LRAM'!AM1677</f>
        <v>0</v>
      </c>
      <c r="M113" s="153">
        <f>'5.  2015-2027 LRAM'!AN1677</f>
        <v>0</v>
      </c>
      <c r="N113" s="153">
        <f>'5.  2015-2027 LRAM'!AO1677</f>
        <v>0</v>
      </c>
      <c r="O113" s="153">
        <f>'5.  2015-2027 LRAM'!AP1677</f>
        <v>0</v>
      </c>
      <c r="P113" s="153">
        <f>'5.  2015-2027 LRAM'!AQ1677</f>
        <v>0</v>
      </c>
      <c r="Q113" s="153">
        <f>'5.  2015-2027 LRAM'!AR1677</f>
        <v>0</v>
      </c>
      <c r="R113" s="154">
        <f>SUM(D113:Q113)</f>
        <v>839715.29885888961</v>
      </c>
      <c r="U113" s="149"/>
      <c r="V113" s="150"/>
    </row>
    <row r="114" spans="2:22" s="160" customFormat="1">
      <c r="B114" s="151" t="s">
        <v>941</v>
      </c>
      <c r="C114" s="152"/>
      <c r="D114" s="153">
        <f>-'5.  2015-2027 LRAM'!AE1678</f>
        <v>0</v>
      </c>
      <c r="E114" s="153">
        <f>-'5.  2015-2027 LRAM'!AF1678</f>
        <v>-49132.53</v>
      </c>
      <c r="F114" s="153">
        <f>-'5.  2015-2027 LRAM'!AG1678</f>
        <v>-463918.63640000002</v>
      </c>
      <c r="G114" s="153">
        <f>-'5.  2015-2027 LRAM'!AH1678</f>
        <v>0</v>
      </c>
      <c r="H114" s="153">
        <f>-'5.  2015-2027 LRAM'!AI1678</f>
        <v>-295315.609</v>
      </c>
      <c r="I114" s="153">
        <f>-'5.  2015-2027 LRAM'!AJ1678</f>
        <v>-46497.920699999995</v>
      </c>
      <c r="J114" s="153">
        <f>-'5.  2015-2027 LRAM'!AK1678</f>
        <v>0</v>
      </c>
      <c r="K114" s="153">
        <f>-'5.  2015-2027 LRAM'!AL1678</f>
        <v>0</v>
      </c>
      <c r="L114" s="153">
        <f>-'5.  2015-2027 LRAM'!AM1678</f>
        <v>0</v>
      </c>
      <c r="M114" s="153">
        <f>-'5.  2015-2027 LRAM'!AN1678</f>
        <v>0</v>
      </c>
      <c r="N114" s="153">
        <f>-'5.  2015-2027 LRAM'!AO1678</f>
        <v>0</v>
      </c>
      <c r="O114" s="153">
        <f>-'5.  2015-2027 LRAM'!AP1678</f>
        <v>0</v>
      </c>
      <c r="P114" s="153">
        <f>-'5.  2015-2027 LRAM'!AQ1678</f>
        <v>0</v>
      </c>
      <c r="Q114" s="153">
        <f>-'5.  2015-2027 LRAM'!AR1678</f>
        <v>0</v>
      </c>
      <c r="R114" s="154">
        <f>SUM(D114:Q114)</f>
        <v>-854864.69609999994</v>
      </c>
      <c r="S114" s="155"/>
      <c r="U114" s="149"/>
      <c r="V114" s="150"/>
    </row>
    <row r="115" spans="2:22" s="160" customFormat="1">
      <c r="B115" s="843" t="s">
        <v>968</v>
      </c>
      <c r="C115" s="844"/>
      <c r="D115" s="845">
        <f>SUM(D113:D114)</f>
        <v>0</v>
      </c>
      <c r="E115" s="845">
        <f t="shared" ref="E115:Q115" si="6">SUM(E113:E114)</f>
        <v>-16450.641157389167</v>
      </c>
      <c r="F115" s="845">
        <f t="shared" si="6"/>
        <v>-190538.47304647282</v>
      </c>
      <c r="G115" s="845">
        <f t="shared" si="6"/>
        <v>1922.0630912675083</v>
      </c>
      <c r="H115" s="845">
        <f t="shared" si="6"/>
        <v>224823.51554353384</v>
      </c>
      <c r="I115" s="845">
        <f t="shared" si="6"/>
        <v>-39593.210344182829</v>
      </c>
      <c r="J115" s="845">
        <f t="shared" si="6"/>
        <v>4687.3486721332274</v>
      </c>
      <c r="K115" s="845">
        <f t="shared" si="6"/>
        <v>0</v>
      </c>
      <c r="L115" s="845">
        <f t="shared" si="6"/>
        <v>0</v>
      </c>
      <c r="M115" s="845">
        <f t="shared" si="6"/>
        <v>0</v>
      </c>
      <c r="N115" s="845">
        <f t="shared" si="6"/>
        <v>0</v>
      </c>
      <c r="O115" s="845">
        <f t="shared" si="6"/>
        <v>0</v>
      </c>
      <c r="P115" s="845">
        <f t="shared" si="6"/>
        <v>0</v>
      </c>
      <c r="Q115" s="845">
        <f t="shared" si="6"/>
        <v>0</v>
      </c>
      <c r="R115" s="846">
        <f>SUM(R113:R114)</f>
        <v>-15149.397241110331</v>
      </c>
      <c r="S115" s="155"/>
      <c r="U115" s="149"/>
      <c r="V115" s="150"/>
    </row>
    <row r="116" spans="2:22" s="134" customFormat="1">
      <c r="B116" s="835" t="s">
        <v>67</v>
      </c>
      <c r="C116" s="665"/>
      <c r="D116" s="836"/>
      <c r="E116" s="836"/>
      <c r="F116" s="836"/>
      <c r="G116" s="836"/>
      <c r="H116" s="836"/>
      <c r="I116" s="836"/>
      <c r="J116" s="836"/>
      <c r="K116" s="837"/>
      <c r="L116" s="837"/>
      <c r="M116" s="837"/>
      <c r="N116" s="837"/>
      <c r="O116" s="837"/>
      <c r="P116" s="837"/>
      <c r="Q116" s="837"/>
      <c r="R116" s="841"/>
      <c r="U116" s="156"/>
      <c r="V116" s="150"/>
    </row>
    <row r="117" spans="2:22" s="160" customFormat="1">
      <c r="B117" s="151" t="s">
        <v>942</v>
      </c>
      <c r="C117" s="152"/>
      <c r="D117" s="153">
        <f>'5.  2015-2027 LRAM'!AE1704</f>
        <v>0</v>
      </c>
      <c r="E117" s="153">
        <f>'5.  2015-2027 LRAM'!AF1704</f>
        <v>28333.030133785913</v>
      </c>
      <c r="F117" s="153">
        <f>'5.  2015-2027 LRAM'!AG1704</f>
        <v>258908.26747398122</v>
      </c>
      <c r="G117" s="153">
        <f>'5.  2015-2027 LRAM'!AH1704</f>
        <v>1597.4730775061105</v>
      </c>
      <c r="H117" s="153">
        <f>'5.  2015-2027 LRAM'!AI1704</f>
        <v>518428.98043051112</v>
      </c>
      <c r="I117" s="153">
        <f>'5.  2015-2027 LRAM'!AJ1704</f>
        <v>6332.8242851754403</v>
      </c>
      <c r="J117" s="153">
        <f>'5.  2015-2027 LRAM'!AK1704</f>
        <v>3895.768740701913</v>
      </c>
      <c r="K117" s="153">
        <f>'5.  2015-2027 LRAM'!AL1704</f>
        <v>0</v>
      </c>
      <c r="L117" s="153">
        <f>'5.  2015-2027 LRAM'!AM1704</f>
        <v>0</v>
      </c>
      <c r="M117" s="153">
        <f>'5.  2015-2027 LRAM'!AN1704</f>
        <v>0</v>
      </c>
      <c r="N117" s="153">
        <f>'5.  2015-2027 LRAM'!AO1704</f>
        <v>0</v>
      </c>
      <c r="O117" s="153">
        <f>'5.  2015-2027 LRAM'!AP1704</f>
        <v>0</v>
      </c>
      <c r="P117" s="153">
        <f>'5.  2015-2027 LRAM'!AQ1704</f>
        <v>0</v>
      </c>
      <c r="Q117" s="153">
        <f>'5.  2015-2027 LRAM'!AR1704</f>
        <v>0</v>
      </c>
      <c r="R117" s="154">
        <f>SUM(D117:Q117)</f>
        <v>817496.34414166177</v>
      </c>
      <c r="U117" s="149"/>
      <c r="V117" s="150"/>
    </row>
    <row r="118" spans="2:22" s="160" customFormat="1">
      <c r="B118" s="151" t="s">
        <v>943</v>
      </c>
      <c r="C118" s="152"/>
      <c r="D118" s="153">
        <f>-'5.  2015-2027 LRAM'!AE1705</f>
        <v>0</v>
      </c>
      <c r="E118" s="153">
        <f>-'5.  2015-2027 LRAM'!AF1705</f>
        <v>-49132.53</v>
      </c>
      <c r="F118" s="153">
        <f>-'5.  2015-2027 LRAM'!AG1705</f>
        <v>-463918.63640000002</v>
      </c>
      <c r="G118" s="153">
        <f>-'5.  2015-2027 LRAM'!AH1705</f>
        <v>0</v>
      </c>
      <c r="H118" s="153">
        <f>-'5.  2015-2027 LRAM'!AI1705</f>
        <v>-295315.609</v>
      </c>
      <c r="I118" s="153">
        <f>-'5.  2015-2027 LRAM'!AJ1705</f>
        <v>-46497.920699999995</v>
      </c>
      <c r="J118" s="153">
        <f>-'5.  2015-2027 LRAM'!AK1705</f>
        <v>0</v>
      </c>
      <c r="K118" s="153">
        <f>-'5.  2015-2027 LRAM'!AL1705</f>
        <v>0</v>
      </c>
      <c r="L118" s="153">
        <f>-'5.  2015-2027 LRAM'!AM1705</f>
        <v>0</v>
      </c>
      <c r="M118" s="153">
        <f>-'5.  2015-2027 LRAM'!AN1705</f>
        <v>0</v>
      </c>
      <c r="N118" s="153">
        <f>-'5.  2015-2027 LRAM'!AO1705</f>
        <v>0</v>
      </c>
      <c r="O118" s="153">
        <f>-'5.  2015-2027 LRAM'!AP1705</f>
        <v>0</v>
      </c>
      <c r="P118" s="153">
        <f>-'5.  2015-2027 LRAM'!AQ1705</f>
        <v>0</v>
      </c>
      <c r="Q118" s="153">
        <f>-'5.  2015-2027 LRAM'!AR1705</f>
        <v>0</v>
      </c>
      <c r="R118" s="154">
        <f>SUM(D118:Q118)</f>
        <v>-854864.69609999994</v>
      </c>
      <c r="S118" s="155"/>
      <c r="U118" s="149"/>
      <c r="V118" s="150"/>
    </row>
    <row r="119" spans="2:22" s="160" customFormat="1">
      <c r="B119" s="843" t="s">
        <v>970</v>
      </c>
      <c r="C119" s="844"/>
      <c r="D119" s="845">
        <f>SUM(D117:D118)</f>
        <v>0</v>
      </c>
      <c r="E119" s="845">
        <f t="shared" ref="E119:Q119" si="7">SUM(E117:E118)</f>
        <v>-20799.499866214086</v>
      </c>
      <c r="F119" s="845">
        <f t="shared" si="7"/>
        <v>-205010.3689260188</v>
      </c>
      <c r="G119" s="845">
        <f t="shared" si="7"/>
        <v>1597.4730775061105</v>
      </c>
      <c r="H119" s="845">
        <f t="shared" si="7"/>
        <v>223113.37143051112</v>
      </c>
      <c r="I119" s="845">
        <f t="shared" si="7"/>
        <v>-40165.096414824555</v>
      </c>
      <c r="J119" s="845">
        <f t="shared" si="7"/>
        <v>3895.768740701913</v>
      </c>
      <c r="K119" s="845">
        <f t="shared" si="7"/>
        <v>0</v>
      </c>
      <c r="L119" s="845">
        <f t="shared" si="7"/>
        <v>0</v>
      </c>
      <c r="M119" s="845">
        <f t="shared" si="7"/>
        <v>0</v>
      </c>
      <c r="N119" s="845">
        <f t="shared" si="7"/>
        <v>0</v>
      </c>
      <c r="O119" s="845">
        <f t="shared" si="7"/>
        <v>0</v>
      </c>
      <c r="P119" s="845">
        <f t="shared" si="7"/>
        <v>0</v>
      </c>
      <c r="Q119" s="845">
        <f t="shared" si="7"/>
        <v>0</v>
      </c>
      <c r="R119" s="846">
        <f>SUM(R117:R118)</f>
        <v>-37368.351958338171</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2"/>
      <c r="U120" s="156"/>
      <c r="V120" s="150"/>
    </row>
    <row r="121" spans="2:22" s="160" customFormat="1" ht="32.25" customHeight="1">
      <c r="B121" s="764" t="s">
        <v>944</v>
      </c>
      <c r="C121" s="610"/>
      <c r="D121" s="609">
        <f>SUM(D103,D104,D107,D108,D111,D112,D115,D116,D119,D120)</f>
        <v>0</v>
      </c>
      <c r="E121" s="609">
        <f t="shared" ref="E121:R121" si="8">SUM(E103,E104,E107,E108,E111,E112,E115,E116,E119,E120)</f>
        <v>-83730.185726742115</v>
      </c>
      <c r="F121" s="609">
        <f t="shared" si="8"/>
        <v>-957994.56809547532</v>
      </c>
      <c r="G121" s="609">
        <f t="shared" si="8"/>
        <v>9443.4008204932215</v>
      </c>
      <c r="H121" s="609">
        <f t="shared" si="8"/>
        <v>1123772.1193833207</v>
      </c>
      <c r="I121" s="609">
        <f t="shared" si="8"/>
        <v>-197131.99616880133</v>
      </c>
      <c r="J121" s="609">
        <f t="shared" si="8"/>
        <v>23029.687473562793</v>
      </c>
      <c r="K121" s="609">
        <f t="shared" si="8"/>
        <v>0</v>
      </c>
      <c r="L121" s="609">
        <f t="shared" si="8"/>
        <v>0</v>
      </c>
      <c r="M121" s="609">
        <f t="shared" si="8"/>
        <v>0</v>
      </c>
      <c r="N121" s="609">
        <f t="shared" si="8"/>
        <v>0</v>
      </c>
      <c r="O121" s="609">
        <f t="shared" si="8"/>
        <v>0</v>
      </c>
      <c r="P121" s="609">
        <f t="shared" si="8"/>
        <v>0</v>
      </c>
      <c r="Q121" s="609">
        <f t="shared" si="8"/>
        <v>0</v>
      </c>
      <c r="R121" s="609">
        <f t="shared" si="8"/>
        <v>-82611.542313641636</v>
      </c>
      <c r="U121" s="149"/>
      <c r="V121" s="150"/>
    </row>
    <row r="122" spans="2:22" ht="20.25" customHeight="1">
      <c r="B122" s="449" t="s">
        <v>532</v>
      </c>
      <c r="C122" s="590"/>
      <c r="D122" s="589"/>
      <c r="E122" s="589"/>
      <c r="F122" s="589"/>
      <c r="G122" s="589"/>
      <c r="H122" s="589"/>
      <c r="I122" s="589"/>
      <c r="J122" s="589"/>
      <c r="K122" s="589"/>
      <c r="L122" s="589"/>
      <c r="M122" s="589"/>
      <c r="N122" s="589"/>
      <c r="O122" s="589"/>
      <c r="P122" s="589"/>
      <c r="Q122" s="589"/>
      <c r="R122" s="589"/>
      <c r="V122" s="13"/>
    </row>
    <row r="123" spans="2:22" ht="20.25" customHeight="1">
      <c r="B123" s="838" t="s">
        <v>969</v>
      </c>
      <c r="C123" s="839"/>
      <c r="D123" s="840"/>
      <c r="E123" s="840"/>
      <c r="F123" s="840"/>
      <c r="G123" s="840"/>
      <c r="H123" s="840"/>
      <c r="I123" s="840"/>
      <c r="J123" s="840"/>
      <c r="K123" s="840"/>
      <c r="L123" s="840"/>
      <c r="M123" s="840"/>
      <c r="N123" s="840"/>
      <c r="O123" s="840"/>
      <c r="P123" s="840"/>
      <c r="Q123" s="840"/>
      <c r="R123" s="840"/>
      <c r="V123" s="13"/>
    </row>
    <row r="124" spans="2:22" ht="15">
      <c r="E124" s="9"/>
    </row>
    <row r="125" spans="2:22" ht="21" hidden="1" customHeight="1">
      <c r="B125" s="116" t="s">
        <v>533</v>
      </c>
      <c r="F125" s="578"/>
    </row>
    <row r="126" spans="2:22" s="538" customFormat="1" ht="27.75" hidden="1" customHeight="1">
      <c r="B126" s="559" t="s">
        <v>553</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LRAM'!AM540:AZ540)</f>
        <v>0</v>
      </c>
      <c r="G129" s="546">
        <f>SUM('5.  2015-2027 LRAM'!AE199:AR199)</f>
        <v>0</v>
      </c>
      <c r="H129" s="545">
        <f>SUM('5.  2015-2027 LRAM'!AE389:AR389)</f>
        <v>0</v>
      </c>
      <c r="I129" s="546">
        <f>SUM('5.  2015-2027 LRAM'!AE579:AR579)</f>
        <v>0</v>
      </c>
      <c r="J129" s="545">
        <f>SUM('5.  2015-2027 LRAM'!AE771:AR771)</f>
        <v>0</v>
      </c>
      <c r="K129" s="545">
        <f>SUM('5.  2015-2027 LRAM'!AE967:AR967)</f>
        <v>0</v>
      </c>
      <c r="L129" s="545">
        <f>SUM('5.  2015-2027 LRAM'!AE1162:AR1162)</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LRAM'!AM541:AZ541)</f>
        <v>0</v>
      </c>
      <c r="G130" s="546">
        <f>SUM('5.  2015-2027 LRAM'!AE200:AR200)</f>
        <v>0</v>
      </c>
      <c r="H130" s="545">
        <f>SUM('5.  2015-2027 LRAM'!AE390:AR390)</f>
        <v>0</v>
      </c>
      <c r="I130" s="546">
        <f>SUM('5.  2015-2027 LRAM'!AE580:AR580)</f>
        <v>0</v>
      </c>
      <c r="J130" s="545">
        <f>SUM('5.  2015-2027 LRAM'!AE772:AR772)</f>
        <v>0</v>
      </c>
      <c r="K130" s="545">
        <f>SUM('5.  2015-2027 LRAM'!AE968:AR968)</f>
        <v>0</v>
      </c>
      <c r="L130" s="545">
        <f>SUM('5.  2015-2027 LRAM'!AE1163:AR1163)</f>
        <v>0</v>
      </c>
      <c r="M130" s="545">
        <f>SUM(D130:L130)</f>
        <v>0</v>
      </c>
      <c r="T130" s="194"/>
      <c r="U130" s="194"/>
    </row>
    <row r="131" spans="2:21" s="88" customFormat="1" ht="23.25" hidden="1" customHeight="1">
      <c r="B131" s="195">
        <v>2013</v>
      </c>
      <c r="C131" s="548"/>
      <c r="D131" s="548"/>
      <c r="E131" s="546">
        <f>SUM('4.  2011-2014 LRAM'!AM407:AZ407)</f>
        <v>0</v>
      </c>
      <c r="F131" s="546">
        <f>SUM('4.  2011-2014 LRAM'!AM542:AZ542)</f>
        <v>0</v>
      </c>
      <c r="G131" s="546">
        <f>SUM('5.  2015-2027 LRAM'!AE201:AR201)</f>
        <v>0</v>
      </c>
      <c r="H131" s="545">
        <f>SUM('5.  2015-2027 LRAM'!AE391:AR391)</f>
        <v>0</v>
      </c>
      <c r="I131" s="546">
        <f>SUM('5.  2015-2027 LRAM'!AE581:AR581)</f>
        <v>0</v>
      </c>
      <c r="J131" s="545">
        <f>SUM('5.  2015-2027 LRAM'!AE773:AR773)</f>
        <v>0</v>
      </c>
      <c r="K131" s="545">
        <f>SUM('5.  2015-2027 LRAM'!AE969:AR969)</f>
        <v>0</v>
      </c>
      <c r="L131" s="545">
        <f>SUM('5.  2015-2027 LRAM'!AE1164:AR1164)</f>
        <v>0</v>
      </c>
      <c r="M131" s="545">
        <f>SUM(C131:L131)</f>
        <v>0</v>
      </c>
      <c r="T131" s="194"/>
      <c r="U131" s="194"/>
    </row>
    <row r="132" spans="2:21" s="88" customFormat="1" ht="23.25" hidden="1" customHeight="1">
      <c r="B132" s="195">
        <v>2014</v>
      </c>
      <c r="C132" s="548"/>
      <c r="D132" s="548"/>
      <c r="E132" s="548"/>
      <c r="F132" s="546">
        <f>SUM('4.  2011-2014 LRAM'!AM543:AZ543)</f>
        <v>0</v>
      </c>
      <c r="G132" s="546">
        <f>SUM('5.  2015-2027 LRAM'!AE202:AR202)</f>
        <v>0</v>
      </c>
      <c r="H132" s="545">
        <f>SUM('5.  2015-2027 LRAM'!AE392:AR392)</f>
        <v>0</v>
      </c>
      <c r="I132" s="546">
        <f>SUM('5.  2015-2027 LRAM'!AE582:AR582)</f>
        <v>0</v>
      </c>
      <c r="J132" s="545">
        <f>SUM('5.  2015-2027 LRAM'!AE774:AR774)</f>
        <v>0</v>
      </c>
      <c r="K132" s="545">
        <f>SUM('5.  2015-2027 LRAM'!AE970:AR970)</f>
        <v>0</v>
      </c>
      <c r="L132" s="545">
        <f>SUM('5.  2015-2027 LRAM'!AE1165:AR1165)</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LRAM'!AE775:AR775)</f>
        <v>0</v>
      </c>
      <c r="K133" s="545">
        <f>SUM('5.  2015-2027 LRAM'!AE971:AR971)</f>
        <v>0</v>
      </c>
      <c r="L133" s="545">
        <f>SUM('5.  2015-2027 LRAM'!AE1166:AR1166)</f>
        <v>0</v>
      </c>
      <c r="M133" s="545">
        <f>SUM(G133:L133)</f>
        <v>0</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LRAM'!AE776:AR776)</f>
        <v>0</v>
      </c>
      <c r="K134" s="545">
        <f>SUM('5.  2015-2027 LRAM'!AE972:AR972)</f>
        <v>0</v>
      </c>
      <c r="L134" s="545">
        <f>SUM('5.  2015-2027 LRAM'!AE1167:AR1167)</f>
        <v>0</v>
      </c>
      <c r="M134" s="545">
        <f>SUM(H134:L134)</f>
        <v>0</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LRAM'!AE777:AR777)</f>
        <v>0</v>
      </c>
      <c r="K135" s="545">
        <f>SUM('5.  2015-2027 LRAM'!AE973:AR973)</f>
        <v>0</v>
      </c>
      <c r="L135" s="545">
        <f>SUM('5.  2015-2027 LRAM'!AE1168:AR1168)</f>
        <v>0</v>
      </c>
      <c r="M135" s="545">
        <f>SUM(I135:L135)</f>
        <v>0</v>
      </c>
      <c r="T135" s="194"/>
      <c r="U135" s="194"/>
    </row>
    <row r="136" spans="2:21" s="88" customFormat="1" ht="23.25" hidden="1" customHeight="1">
      <c r="B136" s="195">
        <v>2018</v>
      </c>
      <c r="C136" s="548"/>
      <c r="D136" s="548"/>
      <c r="E136" s="548"/>
      <c r="F136" s="548"/>
      <c r="G136" s="548"/>
      <c r="H136" s="548"/>
      <c r="I136" s="548"/>
      <c r="J136" s="545">
        <f>SUM('5.  2015-2027 LRAM'!AE778:AR778)</f>
        <v>0</v>
      </c>
      <c r="K136" s="545">
        <f>SUM('5.  2015-2027 LRAM'!AE974:AR974)</f>
        <v>0</v>
      </c>
      <c r="L136" s="545">
        <f>SUM('5.  2015-2027 LRAM'!AE1169:AR1169)</f>
        <v>221962.39237776952</v>
      </c>
      <c r="M136" s="545">
        <f>SUM(J136:L136)</f>
        <v>221962.39237776952</v>
      </c>
      <c r="T136" s="194"/>
      <c r="U136" s="194"/>
    </row>
    <row r="137" spans="2:21" s="88" customFormat="1" ht="23.25" hidden="1" customHeight="1">
      <c r="B137" s="195">
        <v>2019</v>
      </c>
      <c r="C137" s="548"/>
      <c r="D137" s="548"/>
      <c r="E137" s="548"/>
      <c r="F137" s="548"/>
      <c r="G137" s="548"/>
      <c r="H137" s="548"/>
      <c r="I137" s="548"/>
      <c r="J137" s="548"/>
      <c r="K137" s="545">
        <f>SUM('5.  2015-2027 LRAM'!AE975:AR975)</f>
        <v>0</v>
      </c>
      <c r="L137" s="545">
        <f>SUM('5.  2015-2027 LRAM'!AE1170:AR1170)</f>
        <v>111093.72559386089</v>
      </c>
      <c r="M137" s="545">
        <f>SUM(K137:L137)</f>
        <v>111093.72559386089</v>
      </c>
      <c r="T137" s="194"/>
      <c r="U137" s="194"/>
    </row>
    <row r="138" spans="2:21" s="88" customFormat="1" ht="23.25" hidden="1" customHeight="1">
      <c r="B138" s="195">
        <v>2020</v>
      </c>
      <c r="C138" s="548"/>
      <c r="D138" s="548"/>
      <c r="E138" s="548"/>
      <c r="F138" s="548"/>
      <c r="G138" s="548"/>
      <c r="H138" s="548"/>
      <c r="I138" s="548"/>
      <c r="J138" s="548"/>
      <c r="K138" s="548"/>
      <c r="L138" s="547">
        <f>SUM('5.  2015-2027 LRAM'!AE1171:AR1171)</f>
        <v>476956.64668919996</v>
      </c>
      <c r="M138" s="547">
        <f>L138</f>
        <v>476956.64668919996</v>
      </c>
      <c r="T138" s="194"/>
      <c r="U138" s="194"/>
    </row>
    <row r="139" spans="2:21" s="193" customFormat="1" ht="24" hidden="1" customHeight="1">
      <c r="B139" s="560" t="s">
        <v>515</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810012.76466083038</v>
      </c>
      <c r="M139" s="545">
        <f>SUM(M129:M138)</f>
        <v>810012.76466083038</v>
      </c>
      <c r="T139" s="196"/>
      <c r="U139" s="196"/>
    </row>
    <row r="140" spans="2:21" s="27" customFormat="1" ht="24.75" hidden="1" customHeight="1">
      <c r="B140" s="561" t="s">
        <v>514</v>
      </c>
      <c r="C140" s="543">
        <f>'4.  2011-2014 LRAM'!BA132</f>
        <v>0</v>
      </c>
      <c r="D140" s="543">
        <f>'4.  2011-2014 LRAM'!BA272</f>
        <v>0</v>
      </c>
      <c r="E140" s="543">
        <f>'4.  2011-2014 LRAM'!BA409</f>
        <v>0</v>
      </c>
      <c r="F140" s="543">
        <f>'4.  2011-2014 LRAM'!BA545</f>
        <v>0</v>
      </c>
      <c r="G140" s="543">
        <f>'5.  2015-2027 LRAM'!AS205</f>
        <v>0</v>
      </c>
      <c r="H140" s="543">
        <f>'5.  2015-2027 LRAM'!AS396</f>
        <v>0</v>
      </c>
      <c r="I140" s="543">
        <f>'5.  2015-2027 LRAM'!AS587</f>
        <v>0</v>
      </c>
      <c r="J140" s="543">
        <f>'5.  2015-2027 LRAM'!AS780</f>
        <v>0</v>
      </c>
      <c r="K140" s="543">
        <f>'5.  2015-2027 LRAM'!AS977</f>
        <v>0</v>
      </c>
      <c r="L140" s="543">
        <f>'5.  2015-2027 LRAM'!AS1173</f>
        <v>814633.80489999999</v>
      </c>
      <c r="M140" s="545">
        <f>SUM(C140:L140)</f>
        <v>814633.80489999999</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-19.822337192604543</v>
      </c>
      <c r="M141" s="545">
        <f>SUM(C141:L141)</f>
        <v>-19.822337192604543</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-4640.8625763622158</v>
      </c>
      <c r="M142" s="543">
        <f>M139-M140+M141</f>
        <v>-4640.8625763622158</v>
      </c>
    </row>
    <row r="143" spans="2:21" ht="15.6" hidden="1" customHeight="1"/>
    <row r="144" spans="2:21">
      <c r="B144" s="578"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topLeftCell="A19" zoomScale="60" zoomScaleNormal="90" workbookViewId="0">
      <selection activeCell="R32" sqref="R32"/>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53.140625" style="12" customWidth="1"/>
    <col min="7" max="7" width="72.5703125" style="12" customWidth="1"/>
    <col min="8" max="16384" width="9" style="12"/>
  </cols>
  <sheetData>
    <row r="13" spans="2:3" ht="15.75" thickBot="1"/>
    <row r="14" spans="2:3" ht="26.25" customHeight="1" thickBot="1">
      <c r="B14" s="526" t="s">
        <v>171</v>
      </c>
      <c r="C14" s="124" t="s">
        <v>175</v>
      </c>
    </row>
    <row r="15" spans="2:3" ht="26.25" customHeight="1" thickBot="1">
      <c r="C15" s="126" t="s">
        <v>405</v>
      </c>
    </row>
    <row r="16" spans="2:3" ht="27" customHeight="1" thickBot="1">
      <c r="C16" s="558" t="s">
        <v>547</v>
      </c>
    </row>
    <row r="19" spans="2:8" ht="15.75">
      <c r="B19" s="526" t="s">
        <v>600</v>
      </c>
    </row>
    <row r="20" spans="2:8" ht="13.5" customHeight="1"/>
    <row r="21" spans="2:8" ht="41.1" customHeight="1">
      <c r="B21" s="894" t="s">
        <v>653</v>
      </c>
      <c r="C21" s="894"/>
      <c r="D21" s="894"/>
      <c r="E21" s="894"/>
      <c r="F21" s="894"/>
      <c r="G21" s="894"/>
      <c r="H21" s="894"/>
    </row>
    <row r="23" spans="2:8" s="596" customFormat="1" ht="15.75">
      <c r="B23" s="606" t="s">
        <v>542</v>
      </c>
      <c r="C23" s="606" t="s">
        <v>557</v>
      </c>
      <c r="D23" s="606" t="s">
        <v>541</v>
      </c>
      <c r="E23" s="907" t="s">
        <v>34</v>
      </c>
      <c r="F23" s="908"/>
      <c r="G23" s="907" t="s">
        <v>540</v>
      </c>
      <c r="H23" s="908"/>
    </row>
    <row r="24" spans="2:8" ht="44.25" customHeight="1">
      <c r="B24" s="595">
        <v>1</v>
      </c>
      <c r="C24" s="630" t="s">
        <v>368</v>
      </c>
      <c r="D24" s="594" t="s">
        <v>1009</v>
      </c>
      <c r="E24" s="903" t="s">
        <v>1010</v>
      </c>
      <c r="F24" s="904"/>
      <c r="G24" s="903" t="s">
        <v>1033</v>
      </c>
      <c r="H24" s="904"/>
    </row>
    <row r="25" spans="2:8" ht="45.75" customHeight="1">
      <c r="B25" s="595">
        <v>2</v>
      </c>
      <c r="C25" s="630" t="s">
        <v>169</v>
      </c>
      <c r="D25" s="868" t="s">
        <v>1013</v>
      </c>
      <c r="E25" s="903" t="s">
        <v>1011</v>
      </c>
      <c r="F25" s="904"/>
      <c r="G25" s="903" t="s">
        <v>1037</v>
      </c>
      <c r="H25" s="904"/>
    </row>
    <row r="26" spans="2:8" ht="47.25" customHeight="1">
      <c r="B26" s="595">
        <v>3</v>
      </c>
      <c r="C26" s="630" t="s">
        <v>368</v>
      </c>
      <c r="D26" s="868" t="s">
        <v>1018</v>
      </c>
      <c r="E26" s="903" t="s">
        <v>1034</v>
      </c>
      <c r="F26" s="904"/>
      <c r="G26" s="903" t="s">
        <v>1033</v>
      </c>
      <c r="H26" s="904"/>
    </row>
    <row r="27" spans="2:8" ht="49.5" customHeight="1">
      <c r="B27" s="595">
        <v>4</v>
      </c>
      <c r="C27" s="630" t="s">
        <v>368</v>
      </c>
      <c r="D27" s="594" t="s">
        <v>1019</v>
      </c>
      <c r="E27" s="909" t="s">
        <v>1020</v>
      </c>
      <c r="F27" s="910"/>
      <c r="G27" s="909" t="s">
        <v>1038</v>
      </c>
      <c r="H27" s="910"/>
    </row>
    <row r="28" spans="2:8" ht="60" customHeight="1">
      <c r="B28" s="595">
        <v>5</v>
      </c>
      <c r="C28" s="630" t="s">
        <v>368</v>
      </c>
      <c r="D28" s="594" t="s">
        <v>1021</v>
      </c>
      <c r="E28" s="909" t="s">
        <v>1012</v>
      </c>
      <c r="F28" s="910"/>
      <c r="G28" s="864" t="s">
        <v>1035</v>
      </c>
      <c r="H28" s="865"/>
    </row>
    <row r="29" spans="2:8" ht="45.75" customHeight="1">
      <c r="B29" s="595">
        <v>6</v>
      </c>
      <c r="C29" s="630" t="s">
        <v>169</v>
      </c>
      <c r="D29" s="594" t="s">
        <v>1014</v>
      </c>
      <c r="E29" s="909" t="s">
        <v>1027</v>
      </c>
      <c r="F29" s="910"/>
      <c r="G29" s="866" t="s">
        <v>1039</v>
      </c>
      <c r="H29" s="867"/>
    </row>
    <row r="30" spans="2:8" ht="44.25" customHeight="1">
      <c r="B30" s="595">
        <v>7</v>
      </c>
      <c r="C30" s="863" t="s">
        <v>1029</v>
      </c>
      <c r="D30" s="594" t="s">
        <v>1032</v>
      </c>
      <c r="E30" s="903" t="s">
        <v>1030</v>
      </c>
      <c r="F30" s="904"/>
      <c r="G30" s="903" t="s">
        <v>1036</v>
      </c>
      <c r="H30" s="904"/>
    </row>
    <row r="31" spans="2:8" ht="44.25" customHeight="1">
      <c r="B31" s="595">
        <v>8</v>
      </c>
      <c r="C31" s="863"/>
      <c r="D31" s="594"/>
      <c r="E31" s="903"/>
      <c r="F31" s="904"/>
      <c r="G31" s="903"/>
      <c r="H31" s="904"/>
    </row>
    <row r="32" spans="2:8">
      <c r="B32" s="595">
        <v>9</v>
      </c>
      <c r="C32" s="630"/>
      <c r="D32" s="594"/>
      <c r="E32" s="903"/>
      <c r="F32" s="904"/>
      <c r="G32" s="905"/>
      <c r="H32" s="906"/>
    </row>
    <row r="33" spans="2:8">
      <c r="B33" s="595">
        <v>10</v>
      </c>
      <c r="C33" s="630"/>
      <c r="D33" s="594"/>
      <c r="E33" s="903"/>
      <c r="F33" s="904"/>
      <c r="G33" s="905"/>
      <c r="H33" s="906"/>
    </row>
    <row r="34" spans="2:8">
      <c r="B34" s="595" t="s">
        <v>476</v>
      </c>
      <c r="C34" s="630"/>
      <c r="D34" s="594"/>
      <c r="E34" s="903"/>
      <c r="F34" s="904"/>
      <c r="G34" s="905"/>
      <c r="H34" s="906"/>
    </row>
    <row r="36" spans="2:8" ht="30.75" customHeight="1">
      <c r="B36" s="526" t="s">
        <v>596</v>
      </c>
    </row>
    <row r="37" spans="2:8" ht="23.25" customHeight="1">
      <c r="B37" s="557" t="s">
        <v>601</v>
      </c>
      <c r="C37" s="593"/>
      <c r="D37" s="593"/>
      <c r="E37" s="593"/>
      <c r="F37" s="593"/>
      <c r="G37" s="593"/>
      <c r="H37" s="593"/>
    </row>
    <row r="39" spans="2:8" s="88" customFormat="1" ht="15.75">
      <c r="B39" s="606" t="s">
        <v>542</v>
      </c>
      <c r="C39" s="606" t="s">
        <v>557</v>
      </c>
      <c r="D39" s="606" t="s">
        <v>541</v>
      </c>
      <c r="E39" s="907" t="s">
        <v>34</v>
      </c>
      <c r="F39" s="908"/>
      <c r="G39" s="907" t="s">
        <v>540</v>
      </c>
      <c r="H39" s="908"/>
    </row>
    <row r="40" spans="2:8">
      <c r="B40" s="595">
        <v>1</v>
      </c>
      <c r="C40" s="630"/>
      <c r="D40" s="594"/>
      <c r="E40" s="903"/>
      <c r="F40" s="904"/>
      <c r="G40" s="905"/>
      <c r="H40" s="906"/>
    </row>
    <row r="41" spans="2:8">
      <c r="B41" s="595">
        <v>2</v>
      </c>
      <c r="C41" s="630"/>
      <c r="D41" s="594"/>
      <c r="E41" s="903"/>
      <c r="F41" s="904"/>
      <c r="G41" s="905"/>
      <c r="H41" s="906"/>
    </row>
    <row r="42" spans="2:8">
      <c r="B42" s="595">
        <v>3</v>
      </c>
      <c r="C42" s="630"/>
      <c r="D42" s="594"/>
      <c r="E42" s="903"/>
      <c r="F42" s="904"/>
      <c r="G42" s="905"/>
      <c r="H42" s="906"/>
    </row>
    <row r="43" spans="2:8">
      <c r="B43" s="595">
        <v>4</v>
      </c>
      <c r="C43" s="630"/>
      <c r="D43" s="594"/>
      <c r="E43" s="903"/>
      <c r="F43" s="904"/>
      <c r="G43" s="905"/>
      <c r="H43" s="906"/>
    </row>
    <row r="44" spans="2:8">
      <c r="B44" s="595">
        <v>5</v>
      </c>
      <c r="C44" s="630"/>
      <c r="D44" s="594"/>
      <c r="E44" s="903"/>
      <c r="F44" s="904"/>
      <c r="G44" s="905"/>
      <c r="H44" s="906"/>
    </row>
    <row r="45" spans="2:8">
      <c r="B45" s="595">
        <v>6</v>
      </c>
      <c r="C45" s="630"/>
      <c r="D45" s="594"/>
      <c r="E45" s="903"/>
      <c r="F45" s="904"/>
      <c r="G45" s="905"/>
      <c r="H45" s="906"/>
    </row>
    <row r="46" spans="2:8">
      <c r="B46" s="595">
        <v>7</v>
      </c>
      <c r="C46" s="630"/>
      <c r="D46" s="594"/>
      <c r="E46" s="903"/>
      <c r="F46" s="904"/>
      <c r="G46" s="905"/>
      <c r="H46" s="906"/>
    </row>
    <row r="47" spans="2:8">
      <c r="B47" s="595">
        <v>8</v>
      </c>
      <c r="C47" s="630"/>
      <c r="D47" s="594"/>
      <c r="E47" s="903"/>
      <c r="F47" s="904"/>
      <c r="G47" s="905"/>
      <c r="H47" s="906"/>
    </row>
    <row r="48" spans="2:8">
      <c r="B48" s="595">
        <v>9</v>
      </c>
      <c r="C48" s="630"/>
      <c r="D48" s="594"/>
      <c r="E48" s="903"/>
      <c r="F48" s="904"/>
      <c r="G48" s="905"/>
      <c r="H48" s="906"/>
    </row>
    <row r="49" spans="2:8">
      <c r="B49" s="595">
        <v>10</v>
      </c>
      <c r="C49" s="630"/>
      <c r="D49" s="594"/>
      <c r="E49" s="903"/>
      <c r="F49" s="904"/>
      <c r="G49" s="905"/>
      <c r="H49" s="906"/>
    </row>
    <row r="50" spans="2:8">
      <c r="B50" s="595" t="s">
        <v>476</v>
      </c>
      <c r="C50" s="630"/>
      <c r="D50" s="594"/>
      <c r="E50" s="903"/>
      <c r="F50" s="904"/>
      <c r="G50" s="905"/>
      <c r="H50" s="906"/>
    </row>
  </sheetData>
  <mergeCells count="47">
    <mergeCell ref="G25:H25"/>
    <mergeCell ref="G26:H26"/>
    <mergeCell ref="G27:H27"/>
    <mergeCell ref="G30:H30"/>
    <mergeCell ref="G31:H31"/>
    <mergeCell ref="G32:H32"/>
    <mergeCell ref="G33:H33"/>
    <mergeCell ref="B21:H21"/>
    <mergeCell ref="E33:F33"/>
    <mergeCell ref="G23:H23"/>
    <mergeCell ref="E23:F23"/>
    <mergeCell ref="E24:F24"/>
    <mergeCell ref="E25:F25"/>
    <mergeCell ref="E26:F26"/>
    <mergeCell ref="E27:F27"/>
    <mergeCell ref="E30:F30"/>
    <mergeCell ref="E31:F31"/>
    <mergeCell ref="E32:F32"/>
    <mergeCell ref="G24:H24"/>
    <mergeCell ref="E28:F28"/>
    <mergeCell ref="E29:F29"/>
    <mergeCell ref="G34:H34"/>
    <mergeCell ref="E39:F39"/>
    <mergeCell ref="G39:H39"/>
    <mergeCell ref="E34:F34"/>
    <mergeCell ref="E40:F40"/>
    <mergeCell ref="G40:H40"/>
    <mergeCell ref="E41:F41"/>
    <mergeCell ref="G41:H41"/>
    <mergeCell ref="E42:F42"/>
    <mergeCell ref="G42:H42"/>
    <mergeCell ref="E43:F43"/>
    <mergeCell ref="G43:H43"/>
    <mergeCell ref="E50:F50"/>
    <mergeCell ref="G50:H50"/>
    <mergeCell ref="E46:F46"/>
    <mergeCell ref="G46:H46"/>
    <mergeCell ref="E47:F47"/>
    <mergeCell ref="G47:H47"/>
    <mergeCell ref="E48:F48"/>
    <mergeCell ref="G48:H48"/>
    <mergeCell ref="E44:F44"/>
    <mergeCell ref="G44:H44"/>
    <mergeCell ref="E45:F45"/>
    <mergeCell ref="G45:H45"/>
    <mergeCell ref="E49:F49"/>
    <mergeCell ref="G49:H49"/>
  </mergeCells>
  <pageMargins left="0.70866141732283472" right="0.70866141732283472" top="0.74803149606299213" bottom="0.74803149606299213" header="0.31496062992125984" footer="0.31496062992125984"/>
  <pageSetup paperSize="17" scale="6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C32:C34 C24:C29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view="pageBreakPreview" zoomScale="60" zoomScaleNormal="70" workbookViewId="0">
      <selection activeCell="I6" sqref="I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547</v>
      </c>
      <c r="P7" s="103"/>
      <c r="Q7" s="103"/>
    </row>
    <row r="8" spans="2:17" s="102" customFormat="1" ht="30" customHeight="1">
      <c r="D8" s="563"/>
      <c r="P8" s="103"/>
      <c r="Q8" s="103"/>
    </row>
    <row r="9" spans="2:17" s="2" customFormat="1" ht="24.75" customHeight="1">
      <c r="B9" s="116" t="s">
        <v>410</v>
      </c>
      <c r="C9" s="17"/>
      <c r="D9" s="451">
        <v>2020</v>
      </c>
    </row>
    <row r="10" spans="2:17" s="17" customFormat="1" ht="16.5" customHeight="1"/>
    <row r="11" spans="2:17" s="17" customFormat="1" ht="36.75" customHeight="1">
      <c r="B11" s="911" t="s">
        <v>894</v>
      </c>
      <c r="C11" s="911"/>
      <c r="D11" s="911"/>
      <c r="E11" s="911"/>
      <c r="F11" s="911"/>
      <c r="G11" s="911"/>
      <c r="H11" s="911"/>
      <c r="I11" s="911"/>
      <c r="J11" s="911"/>
      <c r="K11" s="911"/>
      <c r="L11" s="911"/>
      <c r="M11" s="911"/>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General Service 50 - 4,999 kW</v>
      </c>
      <c r="G13" s="240" t="str">
        <f>'1.  LRAMVA Summary'!G53</f>
        <v>General Service 3,000 - 4,999 kW</v>
      </c>
      <c r="H13" s="240" t="str">
        <f>'1.  LRAMVA Summary'!H53</f>
        <v>Large Use - Regular</v>
      </c>
      <c r="I13" s="240" t="str">
        <f>'1.  LRAMVA Summary'!I53</f>
        <v>Dedicated TS</v>
      </c>
      <c r="J13" s="240" t="str">
        <f>'1.  LRAMVA Summary'!J53</f>
        <v>Large Use - Ford Annex</v>
      </c>
      <c r="K13" s="240" t="str">
        <f>'1.  LRAMVA Summary'!K53</f>
        <v>Other</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v>
      </c>
      <c r="I14" s="568" t="str">
        <f>'1.  LRAMVA Summary'!I54</f>
        <v>kW</v>
      </c>
      <c r="J14" s="568" t="str">
        <f>'1.  LRAMVA Summary'!J54</f>
        <v>kW</v>
      </c>
      <c r="K14" s="568" t="str">
        <f>'1.  LRAMVA Summary'!K54</f>
        <v>kW</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105781183</v>
      </c>
      <c r="D15" s="447">
        <v>1598201</v>
      </c>
      <c r="E15" s="447">
        <v>2729585</v>
      </c>
      <c r="F15" s="447">
        <v>36301095</v>
      </c>
      <c r="G15" s="447"/>
      <c r="H15" s="447">
        <v>58751954</v>
      </c>
      <c r="I15" s="447">
        <v>6400348</v>
      </c>
      <c r="J15" s="447"/>
      <c r="K15" s="447"/>
      <c r="L15" s="447"/>
      <c r="M15" s="447"/>
      <c r="N15" s="447"/>
      <c r="O15" s="447"/>
      <c r="P15" s="448"/>
      <c r="Q15" s="448"/>
    </row>
    <row r="16" spans="2:17" s="452" customFormat="1" ht="15.75" customHeight="1">
      <c r="B16" s="457" t="s">
        <v>28</v>
      </c>
      <c r="C16" s="612">
        <f>SUM(D16:Q16)</f>
        <v>208585</v>
      </c>
      <c r="D16" s="446"/>
      <c r="E16" s="446"/>
      <c r="F16" s="447">
        <v>91978</v>
      </c>
      <c r="G16" s="447"/>
      <c r="H16" s="447">
        <v>104518</v>
      </c>
      <c r="I16" s="447">
        <v>12089</v>
      </c>
      <c r="J16" s="446"/>
      <c r="K16" s="448"/>
      <c r="L16" s="448"/>
      <c r="M16" s="448"/>
      <c r="N16" s="448"/>
      <c r="O16" s="448"/>
      <c r="P16" s="448"/>
      <c r="Q16" s="448"/>
    </row>
    <row r="17" spans="2:17" s="17" customFormat="1" ht="15.75" customHeight="1"/>
    <row r="18" spans="2:17" s="25" customFormat="1" ht="15.75" customHeight="1">
      <c r="B18" s="188" t="s">
        <v>447</v>
      </c>
      <c r="C18" s="189"/>
      <c r="D18" s="189">
        <f t="shared" ref="D18:E18" si="0">IF(D14="kw",HLOOKUP(D14,D14:D16,3,FALSE),HLOOKUP(D14,D14:D16,2,FALSE))</f>
        <v>1598201</v>
      </c>
      <c r="E18" s="189">
        <f t="shared" si="0"/>
        <v>2729585</v>
      </c>
      <c r="F18" s="189">
        <f>IF(F14="kw",HLOOKUP(F14,F14:F16,3,FALSE),HLOOKUP(F14,F14:F16,2,FALSE))</f>
        <v>91978</v>
      </c>
      <c r="G18" s="189">
        <f t="shared" ref="G18:Q18" si="1">IF(G14="kw",HLOOKUP(G14,G14:G16,3,FALSE),HLOOKUP(G14,G14:G16,2,FALSE))</f>
        <v>0</v>
      </c>
      <c r="H18" s="189">
        <f t="shared" si="1"/>
        <v>104518</v>
      </c>
      <c r="I18" s="189">
        <f t="shared" si="1"/>
        <v>12089</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647</v>
      </c>
      <c r="C20" s="450" t="s">
        <v>1017</v>
      </c>
      <c r="D20" s="450"/>
    </row>
    <row r="21" spans="2:17" s="434" customFormat="1" ht="21" customHeight="1">
      <c r="B21" s="456" t="s">
        <v>365</v>
      </c>
      <c r="C21" s="449" t="s">
        <v>1028</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11" t="s">
        <v>707</v>
      </c>
      <c r="C26" s="911"/>
      <c r="D26" s="911"/>
      <c r="E26" s="911"/>
      <c r="F26" s="911"/>
      <c r="G26" s="911"/>
      <c r="H26" s="911"/>
      <c r="I26" s="911"/>
      <c r="J26" s="911"/>
      <c r="K26" s="911"/>
      <c r="L26" s="911"/>
      <c r="M26" s="911"/>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General Service 50 - 4,999 kW</v>
      </c>
      <c r="G28" s="240" t="str">
        <f>'1.  LRAMVA Summary'!G53</f>
        <v>General Service 3,000 - 4,999 kW</v>
      </c>
      <c r="H28" s="240" t="str">
        <f>'1.  LRAMVA Summary'!H53</f>
        <v>Large Use - Regular</v>
      </c>
      <c r="I28" s="240" t="str">
        <f>'1.  LRAMVA Summary'!I53</f>
        <v>Dedicated TS</v>
      </c>
      <c r="J28" s="240" t="str">
        <f>'1.  LRAMVA Summary'!J53</f>
        <v>Large Use - Ford Annex</v>
      </c>
      <c r="K28" s="240" t="str">
        <f>'1.  LRAMVA Summary'!K53</f>
        <v>Other</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v>
      </c>
      <c r="I29" s="568" t="str">
        <f>'1.  LRAMVA Summary'!I54</f>
        <v>kW</v>
      </c>
      <c r="J29" s="568" t="str">
        <f>'1.  LRAMVA Summary'!J54</f>
        <v>kW</v>
      </c>
      <c r="K29" s="568" t="str">
        <f>'1.  LRAMVA Summary'!K54</f>
        <v>kW</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647</v>
      </c>
      <c r="C35" s="449"/>
      <c r="D35" s="450"/>
      <c r="E35" s="91"/>
      <c r="F35" s="91"/>
      <c r="G35" s="91"/>
      <c r="H35" s="91"/>
      <c r="I35" s="91"/>
      <c r="J35" s="91"/>
      <c r="K35" s="91"/>
      <c r="L35" s="91"/>
      <c r="M35" s="91"/>
      <c r="N35" s="91"/>
      <c r="O35" s="91"/>
      <c r="P35" s="91"/>
      <c r="Q35" s="91"/>
    </row>
    <row r="36" spans="2:32" s="434" customFormat="1" ht="21" customHeight="1">
      <c r="B36" s="456" t="s">
        <v>365</v>
      </c>
      <c r="C36" s="449"/>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449</v>
      </c>
      <c r="C39" s="35"/>
      <c r="D39" s="34"/>
      <c r="E39" s="39"/>
      <c r="F39" s="40"/>
    </row>
    <row r="40" spans="2:32" s="70" customFormat="1" ht="39" customHeight="1">
      <c r="B40" s="911" t="s">
        <v>594</v>
      </c>
      <c r="C40" s="911"/>
      <c r="D40" s="911"/>
      <c r="E40" s="911"/>
      <c r="F40" s="911"/>
      <c r="G40" s="911"/>
      <c r="H40" s="911"/>
      <c r="I40" s="911"/>
      <c r="J40" s="911"/>
      <c r="K40" s="911"/>
      <c r="L40" s="911"/>
      <c r="M40" s="911"/>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591</v>
      </c>
      <c r="D42" s="240" t="str">
        <f>'1.  LRAMVA Summary'!D53</f>
        <v>Residential</v>
      </c>
      <c r="E42" s="240" t="str">
        <f>'1.  LRAMVA Summary'!E53</f>
        <v>GS&lt;50 kW</v>
      </c>
      <c r="F42" s="240" t="str">
        <f>'1.  LRAMVA Summary'!F53</f>
        <v>General Service 50 - 4,999 kW</v>
      </c>
      <c r="G42" s="240" t="str">
        <f>'1.  LRAMVA Summary'!G53</f>
        <v>General Service 3,000 - 4,999 kW</v>
      </c>
      <c r="H42" s="240" t="str">
        <f>'1.  LRAMVA Summary'!H53</f>
        <v>Large Use - Regular</v>
      </c>
      <c r="I42" s="240" t="str">
        <f>'1.  LRAMVA Summary'!I53</f>
        <v>Dedicated TS</v>
      </c>
      <c r="J42" s="240" t="str">
        <f>'1.  LRAMVA Summary'!J53</f>
        <v>Large Use - Ford Annex</v>
      </c>
      <c r="K42" s="240" t="str">
        <f>'1.  LRAMVA Summary'!K53</f>
        <v>Other</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t="str">
        <f>'1.  LRAMVA Summary'!H54</f>
        <v>kW</v>
      </c>
      <c r="I43" s="572" t="str">
        <f>'1.  LRAMVA Summary'!I54</f>
        <v>kW</v>
      </c>
      <c r="J43" s="572" t="str">
        <f>'1.  LRAMVA Summary'!J54</f>
        <v>kW</v>
      </c>
      <c r="K43" s="572" t="str">
        <f>'1.  LRAMVA Summary'!K54</f>
        <v>kW</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3">
        <v>2020</v>
      </c>
      <c r="D53" s="187">
        <f>IF(ISBLANK($C$53),0,IF($C$53=$D$9,HLOOKUP(D43,D14:D18,5,FALSE),HLOOKUP(D43,D29:D33,5,FALSE)))</f>
        <v>1598201</v>
      </c>
      <c r="E53" s="187">
        <f t="shared" ref="E53:Q53" si="13">IF(ISBLANK($C$53),0,IF($C$53=$D$9,HLOOKUP(E43,E14:E18,5,FALSE),HLOOKUP(E43,E29:E33,5,FALSE)))</f>
        <v>2729585</v>
      </c>
      <c r="F53" s="187">
        <f t="shared" si="13"/>
        <v>91978</v>
      </c>
      <c r="G53" s="187">
        <f t="shared" si="13"/>
        <v>0</v>
      </c>
      <c r="H53" s="187">
        <f t="shared" si="13"/>
        <v>104518</v>
      </c>
      <c r="I53" s="187">
        <f t="shared" si="13"/>
        <v>12089</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3">
        <v>2020</v>
      </c>
      <c r="D54" s="187">
        <f>IF(ISBLANK($C$54),0,IF($C$54=$D$9,HLOOKUP(D43,D14:D18,5,FALSE),HLOOKUP(D43,D29:D33,5,FALSE)))</f>
        <v>1598201</v>
      </c>
      <c r="E54" s="187">
        <f>IF(ISBLANK($C$54),0,IF($C$54=$D$9,HLOOKUP(E43,E14:E18,5,FALSE),HLOOKUP(E43,E29:E33,5,FALSE)))</f>
        <v>2729585</v>
      </c>
      <c r="F54" s="187">
        <f>IF(ISBLANK($C$54),0,IF($C$54=$D$9,HLOOKUP(F43,F14:F18,5,FALSE),HLOOKUP(F43,F29:F33,5,FALSE)))</f>
        <v>91978</v>
      </c>
      <c r="G54" s="187">
        <f>IF(ISBLANK($C$54),0,IF($C$54=$D$9,HLOOKUP(G43,G14:G18,5,FALSE),HLOOKUP(G43,G29:G33,5,FALSE)))</f>
        <v>0</v>
      </c>
      <c r="H54" s="187">
        <f t="shared" ref="H54:Q54" si="14">IF(ISBLANK($C$54),0,IF($C$54=$D$9,HLOOKUP(H43,H14:H18,5,FALSE),HLOOKUP(H43,H29:H33,5,FALSE)))</f>
        <v>104518</v>
      </c>
      <c r="I54" s="187">
        <f t="shared" si="14"/>
        <v>12089</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3">
        <v>2020</v>
      </c>
      <c r="D55" s="187">
        <f>IF(ISBLANK($C$55),0,IF($C$55=$D$9,HLOOKUP(D43,D14:D18,5,FALSE),HLOOKUP(D43,D29:D33,5,FALSE)))</f>
        <v>1598201</v>
      </c>
      <c r="E55" s="187">
        <f>IF(ISBLANK($C$55),0,IF($C$55=$D$9,HLOOKUP(E43,E14:E18,5,FALSE),HLOOKUP(E43,E29:E33,5,FALSE)))</f>
        <v>2729585</v>
      </c>
      <c r="F55" s="187">
        <f>IF(ISBLANK($C$55),0,IF($C$55=$D$9,HLOOKUP(F43,F14:F18,5,FALSE),HLOOKUP(F43,F29:F33,5,FALSE)))</f>
        <v>91978</v>
      </c>
      <c r="G55" s="187">
        <f t="shared" ref="G55:Q55" si="15">IF(ISBLANK($C$55),0,IF($C$55=$D$9,HLOOKUP(G43,G14:G18,5,FALSE),HLOOKUP(G43,G29:G33,5,FALSE)))</f>
        <v>0</v>
      </c>
      <c r="H55" s="187">
        <f t="shared" si="15"/>
        <v>104518</v>
      </c>
      <c r="I55" s="187">
        <f t="shared" si="15"/>
        <v>12089</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3">
        <v>2020</v>
      </c>
      <c r="D56" s="187">
        <f>IF(ISBLANK($C$56),0,IF($C$56=$D$9,HLOOKUP(D43,D14:D18,5,FALSE),HLOOKUP(D43,D29:D33,5,FALSE)))</f>
        <v>1598201</v>
      </c>
      <c r="E56" s="187">
        <f t="shared" ref="E56:Q56" si="16">IF(ISBLANK($C$56),0,IF($C$56=$D$9,HLOOKUP(E43,E14:E18,5,FALSE),HLOOKUP(E43,E29:E33,5,FALSE)))</f>
        <v>2729585</v>
      </c>
      <c r="F56" s="187">
        <f t="shared" si="16"/>
        <v>91978</v>
      </c>
      <c r="G56" s="187">
        <f t="shared" si="16"/>
        <v>0</v>
      </c>
      <c r="H56" s="187">
        <f t="shared" si="16"/>
        <v>104518</v>
      </c>
      <c r="I56" s="187">
        <f t="shared" si="16"/>
        <v>12089</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3">
        <v>2020</v>
      </c>
      <c r="D57" s="187">
        <f>IF(ISBLANK($C$57),0,IF($C$57=$D$9,HLOOKUP(D43,D14:D18,5,FALSE),HLOOKUP(D43,D29:D33,5,FALSE)))</f>
        <v>1598201</v>
      </c>
      <c r="E57" s="187">
        <f t="shared" ref="E57:Q57" si="17">IF(ISBLANK($C$57),0,IF($C$57=$D$9,HLOOKUP(E43,E14:E18,5,FALSE),HLOOKUP(E43,E29:E33,5,FALSE)))</f>
        <v>2729585</v>
      </c>
      <c r="F57" s="187">
        <f t="shared" si="17"/>
        <v>91978</v>
      </c>
      <c r="G57" s="187">
        <f>IF(ISBLANK($C$57),0,IF($C$57=$D$9,HLOOKUP(G43,G14:G18,5,FALSE),HLOOKUP(G43,G29:G33,5,FALSE)))</f>
        <v>0</v>
      </c>
      <c r="H57" s="187">
        <f t="shared" si="17"/>
        <v>104518</v>
      </c>
      <c r="I57" s="187">
        <f t="shared" si="17"/>
        <v>12089</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3">
        <v>2020</v>
      </c>
      <c r="D58" s="187">
        <f>IF(ISBLANK($C$58),0,IF($C$58=$D$9,HLOOKUP(D43,D14:D18,5,FALSE),HLOOKUP(D43,D29:D33,5,FALSE)))</f>
        <v>1598201</v>
      </c>
      <c r="E58" s="187">
        <f t="shared" ref="E58:Q58" si="18">IF(ISBLANK($C$58),0,IF($C$58=$D$9,HLOOKUP(E43,E14:E18,5,FALSE),HLOOKUP(E43,E29:E33,5,FALSE)))</f>
        <v>2729585</v>
      </c>
      <c r="F58" s="187">
        <f t="shared" si="18"/>
        <v>91978</v>
      </c>
      <c r="G58" s="187">
        <f t="shared" si="18"/>
        <v>0</v>
      </c>
      <c r="H58" s="187">
        <f t="shared" si="18"/>
        <v>104518</v>
      </c>
      <c r="I58" s="187">
        <f t="shared" si="18"/>
        <v>12089</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3">
        <v>2020</v>
      </c>
      <c r="D59" s="187">
        <f>IF(ISBLANK($C$59),0,IF($C$59=$D$9,HLOOKUP(D43,D14:D18,5,FALSE),HLOOKUP(D43,D29:D33,5,FALSE)))</f>
        <v>1598201</v>
      </c>
      <c r="E59" s="187">
        <f t="shared" ref="E59:Q59" si="19">IF(ISBLANK($C$59),0,IF($C$59=$D$9,HLOOKUP(E43,E14:E18,5,FALSE),HLOOKUP(E43,E29:E33,5,FALSE)))</f>
        <v>2729585</v>
      </c>
      <c r="F59" s="187">
        <f>IF(ISBLANK($C$59),0,IF($C$59=$D$9,HLOOKUP(F43,F14:F18,5,FALSE),HLOOKUP(F43,F29:F33,5,FALSE)))</f>
        <v>91978</v>
      </c>
      <c r="G59" s="187">
        <f t="shared" si="19"/>
        <v>0</v>
      </c>
      <c r="H59" s="187">
        <f>IF(ISBLANK($C$59),0,IF($C$59=$D$9,HLOOKUP(H43,H14:H18,5,FALSE),HLOOKUP(H43,H29:H33,5,FALSE)))</f>
        <v>104518</v>
      </c>
      <c r="I59" s="187">
        <f t="shared" si="19"/>
        <v>12089</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3">
        <v>2020</v>
      </c>
      <c r="D60" s="187">
        <f>IF(ISBLANK($C$60),0,IF($C$60=$D$9,HLOOKUP(D43,D14:D18,5,FALSE),HLOOKUP(D43,D29:D33,5,FALSE)))</f>
        <v>1598201</v>
      </c>
      <c r="E60" s="187">
        <f t="shared" ref="E60:Q60" si="20">IF(ISBLANK($C$60),0,IF($C$60=$D$9,HLOOKUP(E43,E14:E18,5,FALSE),HLOOKUP(E43,E29:E33,5,FALSE)))</f>
        <v>2729585</v>
      </c>
      <c r="F60" s="187">
        <f t="shared" si="20"/>
        <v>91978</v>
      </c>
      <c r="G60" s="187">
        <f t="shared" si="20"/>
        <v>0</v>
      </c>
      <c r="H60" s="187">
        <f t="shared" si="20"/>
        <v>104518</v>
      </c>
      <c r="I60" s="187">
        <f>IF(ISBLANK($C$60),0,IF($C$60=$D$9,HLOOKUP(I43,I14:I18,5,FALSE),HLOOKUP(I43,I29:I33,5,FALSE)))</f>
        <v>12089</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view="pageBreakPreview" topLeftCell="A107" zoomScale="60" zoomScaleNormal="80" workbookViewId="0">
      <selection activeCell="T124" sqref="T124"/>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17" t="s">
        <v>171</v>
      </c>
      <c r="C4" s="83" t="s">
        <v>175</v>
      </c>
      <c r="D4" s="83"/>
      <c r="E4" s="49"/>
    </row>
    <row r="5" spans="1:25" s="18" customFormat="1" ht="26.25" hidden="1" customHeight="1" outlineLevel="1" thickBot="1">
      <c r="A5" s="4"/>
      <c r="B5" s="917"/>
      <c r="C5" s="84" t="s">
        <v>172</v>
      </c>
      <c r="D5" s="84"/>
      <c r="E5" s="49"/>
    </row>
    <row r="6" spans="1:25" ht="26.25" hidden="1" customHeight="1" outlineLevel="1" thickBot="1">
      <c r="B6" s="917"/>
      <c r="C6" s="920" t="s">
        <v>547</v>
      </c>
      <c r="D6" s="921"/>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523</v>
      </c>
      <c r="C8" s="583" t="s">
        <v>478</v>
      </c>
      <c r="D8" s="582"/>
      <c r="M8" s="6"/>
      <c r="N8" s="6"/>
      <c r="O8" s="6"/>
      <c r="P8" s="6"/>
      <c r="Q8" s="6"/>
      <c r="R8" s="6"/>
      <c r="S8" s="6"/>
      <c r="T8" s="6"/>
      <c r="U8" s="6"/>
      <c r="V8" s="6"/>
      <c r="W8" s="6"/>
      <c r="X8" s="6"/>
      <c r="Y8" s="6"/>
    </row>
    <row r="9" spans="1:25" s="18" customFormat="1" ht="19.5" hidden="1" customHeight="1" outlineLevel="1">
      <c r="A9" s="4"/>
      <c r="B9" s="529"/>
      <c r="C9" s="583" t="s">
        <v>524</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41"/>
    </row>
    <row r="12" spans="1:25" ht="58.5" customHeight="1">
      <c r="B12" s="915" t="s">
        <v>602</v>
      </c>
      <c r="C12" s="915"/>
      <c r="D12" s="915"/>
      <c r="E12" s="915"/>
      <c r="F12" s="915"/>
      <c r="G12" s="915"/>
      <c r="H12" s="915"/>
      <c r="I12" s="915"/>
      <c r="J12" s="915"/>
      <c r="K12" s="915"/>
      <c r="L12" s="915"/>
      <c r="M12" s="915"/>
      <c r="N12" s="915"/>
      <c r="O12" s="915"/>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980</v>
      </c>
      <c r="E14" s="468" t="s">
        <v>981</v>
      </c>
      <c r="F14" s="468" t="s">
        <v>982</v>
      </c>
      <c r="G14" s="468" t="s">
        <v>983</v>
      </c>
      <c r="H14" s="468" t="s">
        <v>984</v>
      </c>
      <c r="I14" s="468" t="s">
        <v>985</v>
      </c>
      <c r="J14" s="468" t="s">
        <v>986</v>
      </c>
      <c r="K14" s="468" t="s">
        <v>987</v>
      </c>
      <c r="L14" s="468" t="s">
        <v>988</v>
      </c>
      <c r="M14" s="468" t="s">
        <v>989</v>
      </c>
      <c r="N14" s="468" t="s">
        <v>990</v>
      </c>
      <c r="O14" s="468" t="s">
        <v>974</v>
      </c>
      <c r="P14" s="468" t="s">
        <v>991</v>
      </c>
    </row>
    <row r="15" spans="1:25" s="7" customFormat="1" ht="18.75" customHeight="1">
      <c r="B15" s="469" t="s">
        <v>188</v>
      </c>
      <c r="C15" s="918"/>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555</v>
      </c>
      <c r="C16" s="913"/>
      <c r="D16" s="772">
        <v>4</v>
      </c>
      <c r="E16" s="772">
        <v>4</v>
      </c>
      <c r="F16" s="772">
        <v>4</v>
      </c>
      <c r="G16" s="772">
        <v>4</v>
      </c>
      <c r="H16" s="772">
        <v>4</v>
      </c>
      <c r="I16" s="772">
        <v>4</v>
      </c>
      <c r="J16" s="772">
        <v>4</v>
      </c>
      <c r="K16" s="772">
        <v>4</v>
      </c>
      <c r="L16" s="772">
        <v>4</v>
      </c>
      <c r="M16" s="772">
        <v>4</v>
      </c>
      <c r="N16" s="772">
        <v>0</v>
      </c>
      <c r="O16" s="773">
        <v>0</v>
      </c>
      <c r="P16" s="773">
        <v>0</v>
      </c>
    </row>
    <row r="17" spans="1:16" s="109" customFormat="1" ht="17.25" customHeight="1">
      <c r="B17" s="473" t="s">
        <v>556</v>
      </c>
      <c r="C17" s="919"/>
      <c r="D17" s="110">
        <f>12-D16</f>
        <v>8</v>
      </c>
      <c r="E17" s="110">
        <f>12-E16</f>
        <v>8</v>
      </c>
      <c r="F17" s="110">
        <f t="shared" ref="F17:K17" si="0">12-F16</f>
        <v>8</v>
      </c>
      <c r="G17" s="110">
        <f t="shared" si="0"/>
        <v>8</v>
      </c>
      <c r="H17" s="110">
        <f t="shared" si="0"/>
        <v>8</v>
      </c>
      <c r="I17" s="110">
        <f t="shared" si="0"/>
        <v>8</v>
      </c>
      <c r="J17" s="110">
        <f t="shared" si="0"/>
        <v>8</v>
      </c>
      <c r="K17" s="110">
        <f t="shared" si="0"/>
        <v>8</v>
      </c>
      <c r="L17" s="110">
        <f t="shared" ref="L17:O17" si="1">12-L16</f>
        <v>8</v>
      </c>
      <c r="M17" s="110">
        <f t="shared" si="1"/>
        <v>8</v>
      </c>
      <c r="N17" s="110">
        <f t="shared" si="1"/>
        <v>12</v>
      </c>
      <c r="O17" s="111">
        <f t="shared" si="1"/>
        <v>12</v>
      </c>
      <c r="P17" s="111">
        <f t="shared" ref="P17" si="2">12-P16</f>
        <v>12</v>
      </c>
    </row>
    <row r="18" spans="1:16" s="7" customFormat="1" ht="17.25" customHeight="1">
      <c r="B18" s="474" t="str">
        <f>'1.  LRAMVA Summary'!B30</f>
        <v>Residential</v>
      </c>
      <c r="C18" s="912" t="str">
        <f>'2. LRAMVA Threshold'!D43</f>
        <v>kWh</v>
      </c>
      <c r="D18" s="46">
        <v>1.9900000000000001E-2</v>
      </c>
      <c r="E18" s="46">
        <v>0.02</v>
      </c>
      <c r="F18" s="46">
        <v>2.01E-2</v>
      </c>
      <c r="G18" s="46">
        <v>2.0199999999999999E-2</v>
      </c>
      <c r="H18" s="46">
        <v>2.0400000000000001E-2</v>
      </c>
      <c r="I18" s="46">
        <v>2.06E-2</v>
      </c>
      <c r="J18" s="46">
        <v>1.5699999999999999E-2</v>
      </c>
      <c r="K18" s="46">
        <v>1.06E-2</v>
      </c>
      <c r="L18" s="46">
        <v>5.3E-3</v>
      </c>
      <c r="M18" s="46">
        <v>0</v>
      </c>
      <c r="N18" s="46">
        <v>0</v>
      </c>
      <c r="O18" s="69">
        <v>0</v>
      </c>
      <c r="P18" s="69">
        <v>0</v>
      </c>
    </row>
    <row r="19" spans="1:16" s="7" customFormat="1" ht="15" customHeight="1" outlineLevel="1">
      <c r="B19" s="525" t="s">
        <v>507</v>
      </c>
      <c r="C19" s="913"/>
      <c r="D19" s="46"/>
      <c r="E19" s="46">
        <v>-2.9999999999999997E-4</v>
      </c>
      <c r="F19" s="46">
        <v>-2.9999999999999997E-4</v>
      </c>
      <c r="G19" s="46">
        <v>-2.9999999999999997E-4</v>
      </c>
      <c r="H19" s="46">
        <v>-2.9999999999999997E-4</v>
      </c>
      <c r="I19" s="46">
        <v>-2.9999999999999997E-4</v>
      </c>
      <c r="J19" s="46">
        <v>0</v>
      </c>
      <c r="K19" s="46">
        <v>0</v>
      </c>
      <c r="L19" s="46">
        <v>0</v>
      </c>
      <c r="M19" s="46">
        <v>0</v>
      </c>
      <c r="N19" s="46">
        <v>0</v>
      </c>
      <c r="O19" s="69">
        <v>0</v>
      </c>
      <c r="P19" s="69">
        <v>0</v>
      </c>
    </row>
    <row r="20" spans="1:16" s="7" customFormat="1" ht="15" customHeight="1" outlineLevel="1">
      <c r="B20" s="525" t="s">
        <v>508</v>
      </c>
      <c r="C20" s="913"/>
      <c r="D20" s="46"/>
      <c r="E20" s="46"/>
      <c r="F20" s="46"/>
      <c r="G20" s="46"/>
      <c r="H20" s="46"/>
      <c r="I20" s="46"/>
      <c r="J20" s="46"/>
      <c r="K20" s="46"/>
      <c r="L20" s="46"/>
      <c r="M20" s="46"/>
      <c r="N20" s="46"/>
      <c r="O20" s="69"/>
      <c r="P20" s="69"/>
    </row>
    <row r="21" spans="1:16" s="7" customFormat="1" ht="15" customHeight="1" outlineLevel="1">
      <c r="B21" s="525" t="s">
        <v>486</v>
      </c>
      <c r="C21" s="913"/>
      <c r="D21" s="46"/>
      <c r="E21" s="46"/>
      <c r="F21" s="46"/>
      <c r="G21" s="46"/>
      <c r="H21" s="46"/>
      <c r="I21" s="46"/>
      <c r="J21" s="46"/>
      <c r="K21" s="46"/>
      <c r="L21" s="46"/>
      <c r="M21" s="46"/>
      <c r="N21" s="46"/>
      <c r="O21" s="69"/>
      <c r="P21" s="69"/>
    </row>
    <row r="22" spans="1:16" s="7" customFormat="1" ht="14.25" customHeight="1">
      <c r="B22" s="525" t="s">
        <v>509</v>
      </c>
      <c r="C22" s="914"/>
      <c r="D22" s="65">
        <f>SUM(D18:D21)</f>
        <v>1.9900000000000001E-2</v>
      </c>
      <c r="E22" s="65">
        <f t="shared" ref="E22:P22" si="3">SUM(E18:E21)</f>
        <v>1.9699999999999999E-2</v>
      </c>
      <c r="F22" s="65">
        <f t="shared" si="3"/>
        <v>1.9799999999999998E-2</v>
      </c>
      <c r="G22" s="65">
        <f t="shared" si="3"/>
        <v>1.9899999999999998E-2</v>
      </c>
      <c r="H22" s="65">
        <f t="shared" si="3"/>
        <v>2.01E-2</v>
      </c>
      <c r="I22" s="65">
        <f t="shared" si="3"/>
        <v>2.0299999999999999E-2</v>
      </c>
      <c r="J22" s="65">
        <f t="shared" si="3"/>
        <v>1.5699999999999999E-2</v>
      </c>
      <c r="K22" s="65">
        <f t="shared" si="3"/>
        <v>1.06E-2</v>
      </c>
      <c r="L22" s="65">
        <f t="shared" si="3"/>
        <v>5.3E-3</v>
      </c>
      <c r="M22" s="65">
        <f t="shared" si="3"/>
        <v>0</v>
      </c>
      <c r="N22" s="65">
        <f t="shared" si="3"/>
        <v>0</v>
      </c>
      <c r="O22" s="65">
        <f t="shared" si="3"/>
        <v>0</v>
      </c>
      <c r="P22" s="65">
        <f t="shared" si="3"/>
        <v>0</v>
      </c>
    </row>
    <row r="23" spans="1:16" s="63" customFormat="1">
      <c r="A23" s="62"/>
      <c r="B23" s="484" t="s">
        <v>510</v>
      </c>
      <c r="C23" s="476"/>
      <c r="D23" s="477"/>
      <c r="E23" s="848">
        <f>SUM(D22*E16+E22*E17)/12</f>
        <v>1.9766666666666665E-2</v>
      </c>
      <c r="F23" s="848">
        <f t="shared" ref="F23:P23" si="4">SUM(E22*F16+F22*F17)/12</f>
        <v>1.9766666666666665E-2</v>
      </c>
      <c r="G23" s="848">
        <f t="shared" si="4"/>
        <v>1.9866666666666664E-2</v>
      </c>
      <c r="H23" s="848">
        <f t="shared" si="4"/>
        <v>2.0033333333333334E-2</v>
      </c>
      <c r="I23" s="848">
        <f t="shared" si="4"/>
        <v>2.0233333333333332E-2</v>
      </c>
      <c r="J23" s="848">
        <f t="shared" si="4"/>
        <v>1.7233333333333333E-2</v>
      </c>
      <c r="K23" s="848">
        <f t="shared" si="4"/>
        <v>1.23E-2</v>
      </c>
      <c r="L23" s="848">
        <f t="shared" si="4"/>
        <v>7.0666666666666664E-3</v>
      </c>
      <c r="M23" s="848">
        <f t="shared" si="4"/>
        <v>1.7666666666666666E-3</v>
      </c>
      <c r="N23" s="848">
        <f t="shared" si="4"/>
        <v>0</v>
      </c>
      <c r="O23" s="848">
        <f t="shared" si="4"/>
        <v>0</v>
      </c>
      <c r="P23" s="84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12" t="str">
        <f>'2. LRAMVA Threshold'!E43</f>
        <v>kWh</v>
      </c>
      <c r="D25" s="46">
        <v>1.6199999999999999E-2</v>
      </c>
      <c r="E25" s="46">
        <v>1.6199999999999999E-2</v>
      </c>
      <c r="F25" s="46">
        <v>1.6299999999999999E-2</v>
      </c>
      <c r="G25" s="46">
        <v>1.6400000000000001E-2</v>
      </c>
      <c r="H25" s="46">
        <v>1.66E-2</v>
      </c>
      <c r="I25" s="46">
        <v>1.6799999999999999E-2</v>
      </c>
      <c r="J25" s="46">
        <v>1.7100000000000001E-2</v>
      </c>
      <c r="K25" s="46">
        <v>1.7299999999999999E-2</v>
      </c>
      <c r="L25" s="46">
        <v>1.7399999999999999E-2</v>
      </c>
      <c r="M25" s="46">
        <v>1.7600000000000001E-2</v>
      </c>
      <c r="N25" s="46">
        <v>1.72E-2</v>
      </c>
      <c r="O25" s="46">
        <v>1.7500000000000002E-2</v>
      </c>
      <c r="P25" s="46">
        <v>1.7999999999999999E-2</v>
      </c>
    </row>
    <row r="26" spans="1:16" s="18" customFormat="1" outlineLevel="1">
      <c r="A26" s="4"/>
      <c r="B26" s="525" t="s">
        <v>507</v>
      </c>
      <c r="C26" s="913"/>
      <c r="D26" s="46"/>
      <c r="E26" s="46">
        <v>-2.0000000000000001E-4</v>
      </c>
      <c r="F26" s="46">
        <v>-2.0000000000000001E-4</v>
      </c>
      <c r="G26" s="46">
        <v>-2.0000000000000001E-4</v>
      </c>
      <c r="H26" s="46">
        <v>-2.0000000000000001E-4</v>
      </c>
      <c r="I26" s="46">
        <v>-2.0000000000000001E-4</v>
      </c>
      <c r="J26" s="46">
        <v>-2.0000000000000001E-4</v>
      </c>
      <c r="K26" s="46">
        <v>-2.0000000000000001E-4</v>
      </c>
      <c r="L26" s="46">
        <v>-2.0000000000000001E-4</v>
      </c>
      <c r="M26" s="46">
        <v>-2.9999999999999997E-4</v>
      </c>
      <c r="N26" s="46">
        <v>0</v>
      </c>
      <c r="O26" s="46">
        <v>0</v>
      </c>
      <c r="P26" s="46">
        <v>0</v>
      </c>
    </row>
    <row r="27" spans="1:16" s="18" customFormat="1" outlineLevel="1">
      <c r="A27" s="4"/>
      <c r="B27" s="525" t="s">
        <v>508</v>
      </c>
      <c r="C27" s="913"/>
      <c r="D27" s="46"/>
      <c r="E27" s="46"/>
      <c r="F27" s="46"/>
      <c r="G27" s="46"/>
      <c r="H27" s="46"/>
      <c r="I27" s="46"/>
      <c r="J27" s="46"/>
      <c r="K27" s="46"/>
      <c r="L27" s="46"/>
      <c r="M27" s="46"/>
      <c r="N27" s="46"/>
      <c r="O27" s="46"/>
      <c r="P27" s="46"/>
    </row>
    <row r="28" spans="1:16" s="18" customFormat="1" outlineLevel="1">
      <c r="A28" s="4"/>
      <c r="B28" s="525" t="s">
        <v>486</v>
      </c>
      <c r="C28" s="913"/>
      <c r="D28" s="46"/>
      <c r="E28" s="46"/>
      <c r="F28" s="46"/>
      <c r="G28" s="46"/>
      <c r="H28" s="46"/>
      <c r="I28" s="46"/>
      <c r="J28" s="46"/>
      <c r="K28" s="46"/>
      <c r="L28" s="46"/>
      <c r="M28" s="46"/>
      <c r="N28" s="46"/>
      <c r="O28" s="46"/>
      <c r="P28" s="46"/>
    </row>
    <row r="29" spans="1:16" s="18" customFormat="1">
      <c r="A29" s="4"/>
      <c r="B29" s="525" t="s">
        <v>509</v>
      </c>
      <c r="C29" s="914"/>
      <c r="D29" s="65">
        <f>SUM(D25:D28)</f>
        <v>1.6199999999999999E-2</v>
      </c>
      <c r="E29" s="65">
        <f t="shared" ref="E29:P29" si="5">SUM(E25:E28)</f>
        <v>1.6E-2</v>
      </c>
      <c r="F29" s="65">
        <f t="shared" si="5"/>
        <v>1.61E-2</v>
      </c>
      <c r="G29" s="65">
        <f t="shared" si="5"/>
        <v>1.6200000000000003E-2</v>
      </c>
      <c r="H29" s="65">
        <f t="shared" si="5"/>
        <v>1.6400000000000001E-2</v>
      </c>
      <c r="I29" s="65">
        <f t="shared" si="5"/>
        <v>1.66E-2</v>
      </c>
      <c r="J29" s="65">
        <f t="shared" si="5"/>
        <v>1.6900000000000002E-2</v>
      </c>
      <c r="K29" s="65">
        <f t="shared" si="5"/>
        <v>1.7100000000000001E-2</v>
      </c>
      <c r="L29" s="65">
        <f t="shared" si="5"/>
        <v>1.72E-2</v>
      </c>
      <c r="M29" s="65">
        <f t="shared" si="5"/>
        <v>1.7299999999999999E-2</v>
      </c>
      <c r="N29" s="65">
        <f t="shared" si="5"/>
        <v>1.72E-2</v>
      </c>
      <c r="O29" s="65">
        <f t="shared" si="5"/>
        <v>1.7500000000000002E-2</v>
      </c>
      <c r="P29" s="65">
        <f t="shared" si="5"/>
        <v>1.7999999999999999E-2</v>
      </c>
    </row>
    <row r="30" spans="1:16" s="18" customFormat="1">
      <c r="A30" s="4"/>
      <c r="B30" s="484" t="s">
        <v>510</v>
      </c>
      <c r="C30" s="481"/>
      <c r="D30" s="71"/>
      <c r="E30" s="848">
        <f>SUM(D29*E16+E29*E17)/12</f>
        <v>1.6066666666666667E-2</v>
      </c>
      <c r="F30" s="848">
        <f t="shared" ref="F30:P30" si="6">SUM(E29*F16+F29*F17)/12</f>
        <v>1.6066666666666667E-2</v>
      </c>
      <c r="G30" s="848">
        <f t="shared" si="6"/>
        <v>1.6166666666666666E-2</v>
      </c>
      <c r="H30" s="848">
        <f t="shared" si="6"/>
        <v>1.6333333333333335E-2</v>
      </c>
      <c r="I30" s="848">
        <f t="shared" si="6"/>
        <v>1.6533333333333334E-2</v>
      </c>
      <c r="J30" s="848">
        <f t="shared" si="6"/>
        <v>1.6799999999999999E-2</v>
      </c>
      <c r="K30" s="848">
        <f t="shared" si="6"/>
        <v>1.7033333333333334E-2</v>
      </c>
      <c r="L30" s="848">
        <f t="shared" si="6"/>
        <v>1.7166666666666667E-2</v>
      </c>
      <c r="M30" s="848">
        <f t="shared" si="6"/>
        <v>1.7266666666666666E-2</v>
      </c>
      <c r="N30" s="848">
        <f t="shared" si="6"/>
        <v>1.72E-2</v>
      </c>
      <c r="O30" s="848">
        <f t="shared" si="6"/>
        <v>1.7500000000000002E-2</v>
      </c>
      <c r="P30" s="848">
        <f t="shared" si="6"/>
        <v>1.7999999999999999E-2</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General Service 50 - 4,999 kW</v>
      </c>
      <c r="C32" s="912" t="str">
        <f>'2. LRAMVA Threshold'!F43</f>
        <v>kW</v>
      </c>
      <c r="D32" s="46">
        <v>4.7074999999999996</v>
      </c>
      <c r="E32" s="46">
        <v>4.6228999999999996</v>
      </c>
      <c r="F32" s="46">
        <v>4.6543000000000001</v>
      </c>
      <c r="G32" s="46">
        <v>4.6765999999999996</v>
      </c>
      <c r="H32" s="46">
        <v>4.7279999999999998</v>
      </c>
      <c r="I32" s="46">
        <v>4.7752999999999997</v>
      </c>
      <c r="J32" s="46">
        <v>4.8468999999999998</v>
      </c>
      <c r="K32" s="46">
        <v>4.9099000000000004</v>
      </c>
      <c r="L32" s="46">
        <v>4.9394</v>
      </c>
      <c r="M32" s="46">
        <v>4.9839000000000002</v>
      </c>
      <c r="N32" s="46">
        <v>4.8056000000000001</v>
      </c>
      <c r="O32" s="46">
        <v>4.8968999999999996</v>
      </c>
      <c r="P32" s="46">
        <v>5.0438000000000001</v>
      </c>
    </row>
    <row r="33" spans="1:16" s="18" customFormat="1" outlineLevel="1">
      <c r="A33" s="4"/>
      <c r="B33" s="525" t="s">
        <v>507</v>
      </c>
      <c r="C33" s="913"/>
      <c r="D33" s="46"/>
      <c r="E33" s="46">
        <v>-3.9399999999999998E-2</v>
      </c>
      <c r="F33" s="46">
        <v>-4.8500000000000001E-2</v>
      </c>
      <c r="G33" s="46">
        <v>-4.53E-2</v>
      </c>
      <c r="H33" s="46">
        <v>-4.53E-2</v>
      </c>
      <c r="I33" s="46">
        <v>-0.05</v>
      </c>
      <c r="J33" s="46">
        <v>-3.4700000000000002E-2</v>
      </c>
      <c r="K33" s="46">
        <v>-3.56E-2</v>
      </c>
      <c r="L33" s="46">
        <v>-3.5200000000000002E-2</v>
      </c>
      <c r="M33" s="46">
        <v>-5.3800000000000001E-2</v>
      </c>
      <c r="N33" s="46">
        <v>0</v>
      </c>
      <c r="O33" s="46">
        <v>0</v>
      </c>
      <c r="P33" s="46">
        <v>0</v>
      </c>
    </row>
    <row r="34" spans="1:16" s="18" customFormat="1" outlineLevel="1">
      <c r="A34" s="4"/>
      <c r="B34" s="525" t="s">
        <v>508</v>
      </c>
      <c r="C34" s="913"/>
      <c r="D34" s="46"/>
      <c r="E34" s="46"/>
      <c r="F34" s="46"/>
      <c r="G34" s="46"/>
      <c r="H34" s="46"/>
      <c r="I34" s="46"/>
      <c r="J34" s="46"/>
      <c r="K34" s="46"/>
      <c r="L34" s="46"/>
      <c r="M34" s="46"/>
      <c r="N34" s="46"/>
      <c r="O34" s="46"/>
      <c r="P34" s="46"/>
    </row>
    <row r="35" spans="1:16" s="18" customFormat="1" outlineLevel="1">
      <c r="A35" s="4"/>
      <c r="B35" s="525" t="s">
        <v>486</v>
      </c>
      <c r="C35" s="913"/>
      <c r="D35" s="46"/>
      <c r="E35" s="46"/>
      <c r="F35" s="46"/>
      <c r="G35" s="46"/>
      <c r="H35" s="46"/>
      <c r="I35" s="46"/>
      <c r="J35" s="46"/>
      <c r="K35" s="46"/>
      <c r="L35" s="46"/>
      <c r="M35" s="46"/>
      <c r="N35" s="46"/>
      <c r="O35" s="46"/>
      <c r="P35" s="46"/>
    </row>
    <row r="36" spans="1:16" s="18" customFormat="1">
      <c r="A36" s="4"/>
      <c r="B36" s="525" t="s">
        <v>509</v>
      </c>
      <c r="C36" s="914"/>
      <c r="D36" s="65">
        <f>SUM(D32:D35)</f>
        <v>4.7074999999999996</v>
      </c>
      <c r="E36" s="65">
        <f>SUM(E32:E35)</f>
        <v>4.5834999999999999</v>
      </c>
      <c r="F36" s="65">
        <f t="shared" ref="F36:M36" si="7">SUM(F32:F35)</f>
        <v>4.6058000000000003</v>
      </c>
      <c r="G36" s="65">
        <f t="shared" si="7"/>
        <v>4.6312999999999995</v>
      </c>
      <c r="H36" s="65">
        <f t="shared" si="7"/>
        <v>4.6826999999999996</v>
      </c>
      <c r="I36" s="65">
        <f t="shared" si="7"/>
        <v>4.7252999999999998</v>
      </c>
      <c r="J36" s="65">
        <f t="shared" si="7"/>
        <v>4.8121999999999998</v>
      </c>
      <c r="K36" s="65">
        <f t="shared" si="7"/>
        <v>4.8743000000000007</v>
      </c>
      <c r="L36" s="65">
        <f t="shared" si="7"/>
        <v>4.9042000000000003</v>
      </c>
      <c r="M36" s="65">
        <f t="shared" si="7"/>
        <v>4.9301000000000004</v>
      </c>
      <c r="N36" s="65">
        <f>SUM(N32:N35)</f>
        <v>4.8056000000000001</v>
      </c>
      <c r="O36" s="65">
        <f t="shared" ref="O36:P36" si="8">SUM(O32:O35)</f>
        <v>4.8968999999999996</v>
      </c>
      <c r="P36" s="65">
        <f t="shared" si="8"/>
        <v>5.0438000000000001</v>
      </c>
    </row>
    <row r="37" spans="1:16" s="18" customFormat="1">
      <c r="A37" s="4"/>
      <c r="B37" s="484" t="s">
        <v>510</v>
      </c>
      <c r="C37" s="481"/>
      <c r="D37" s="71"/>
      <c r="E37" s="848">
        <f>SUM(D36*E16+E36*E17)/12</f>
        <v>4.6248333333333331</v>
      </c>
      <c r="F37" s="848">
        <f t="shared" ref="F37:P37" si="9">SUM(E36*F16+F36*F17)/12</f>
        <v>4.5983666666666672</v>
      </c>
      <c r="G37" s="848">
        <f t="shared" si="9"/>
        <v>4.6227999999999998</v>
      </c>
      <c r="H37" s="848">
        <f t="shared" si="9"/>
        <v>4.665566666666666</v>
      </c>
      <c r="I37" s="848">
        <f t="shared" si="9"/>
        <v>4.7110999999999992</v>
      </c>
      <c r="J37" s="848">
        <f t="shared" si="9"/>
        <v>4.7832333333333326</v>
      </c>
      <c r="K37" s="848">
        <f t="shared" si="9"/>
        <v>4.8536000000000001</v>
      </c>
      <c r="L37" s="848">
        <f t="shared" si="9"/>
        <v>4.8942333333333332</v>
      </c>
      <c r="M37" s="848">
        <f t="shared" si="9"/>
        <v>4.9214666666666673</v>
      </c>
      <c r="N37" s="848">
        <f t="shared" si="9"/>
        <v>4.8056000000000001</v>
      </c>
      <c r="O37" s="848">
        <f t="shared" si="9"/>
        <v>4.8968999999999996</v>
      </c>
      <c r="P37" s="848">
        <f t="shared" si="9"/>
        <v>5.0438000000000001</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General Service 3,000 - 4,999 kW</v>
      </c>
      <c r="C39" s="912" t="str">
        <f>'2. LRAMVA Threshold'!G43</f>
        <v>kW</v>
      </c>
      <c r="D39" s="46">
        <v>1.9306000000000001</v>
      </c>
      <c r="E39" s="46">
        <v>1.9340999999999999</v>
      </c>
      <c r="F39" s="46">
        <v>1.9473</v>
      </c>
      <c r="G39" s="46">
        <v>1.9565999999999999</v>
      </c>
      <c r="H39" s="46">
        <v>1.9781</v>
      </c>
      <c r="I39" s="46">
        <v>1.9979</v>
      </c>
      <c r="J39" s="46">
        <v>2.0278999999999998</v>
      </c>
      <c r="K39" s="46">
        <v>2.0543</v>
      </c>
      <c r="L39" s="46">
        <v>2.0666000000000002</v>
      </c>
      <c r="M39" s="46">
        <v>2.0851999999999999</v>
      </c>
      <c r="N39" s="849">
        <v>4.8056000000000001</v>
      </c>
      <c r="O39" s="849">
        <v>4.8968999999999996</v>
      </c>
      <c r="P39" s="849">
        <v>5.0438000000000001</v>
      </c>
    </row>
    <row r="40" spans="1:16" s="18" customFormat="1" outlineLevel="1">
      <c r="A40" s="4"/>
      <c r="B40" s="525" t="s">
        <v>507</v>
      </c>
      <c r="C40" s="913"/>
      <c r="D40" s="46"/>
      <c r="E40" s="46">
        <v>-1.8700000000000001E-2</v>
      </c>
      <c r="F40" s="46">
        <v>-2.29E-2</v>
      </c>
      <c r="G40" s="46">
        <v>-2.1399999999999999E-2</v>
      </c>
      <c r="H40" s="46">
        <v>-2.1399999999999999E-2</v>
      </c>
      <c r="I40" s="46">
        <v>-2.2700000000000001E-2</v>
      </c>
      <c r="J40" s="46">
        <v>-1.7299999999999999E-2</v>
      </c>
      <c r="K40" s="46">
        <v>-1.77E-2</v>
      </c>
      <c r="L40" s="46">
        <v>-1.7399999999999999E-2</v>
      </c>
      <c r="M40" s="46">
        <v>-2.5600000000000001E-2</v>
      </c>
      <c r="N40" s="849">
        <v>0</v>
      </c>
      <c r="O40" s="849">
        <v>0</v>
      </c>
      <c r="P40" s="849">
        <v>0</v>
      </c>
    </row>
    <row r="41" spans="1:16" s="18" customFormat="1" outlineLevel="1">
      <c r="A41" s="4"/>
      <c r="B41" s="525" t="s">
        <v>508</v>
      </c>
      <c r="C41" s="913"/>
      <c r="D41" s="46"/>
      <c r="E41" s="46"/>
      <c r="F41" s="46"/>
      <c r="G41" s="46"/>
      <c r="H41" s="46"/>
      <c r="I41" s="46"/>
      <c r="J41" s="46"/>
      <c r="K41" s="46"/>
      <c r="L41" s="46"/>
      <c r="M41" s="46"/>
      <c r="N41" s="46"/>
      <c r="O41" s="46"/>
      <c r="P41" s="46"/>
    </row>
    <row r="42" spans="1:16" s="18" customFormat="1" outlineLevel="1">
      <c r="A42" s="4"/>
      <c r="B42" s="525" t="s">
        <v>486</v>
      </c>
      <c r="C42" s="913"/>
      <c r="D42" s="46"/>
      <c r="E42" s="46"/>
      <c r="F42" s="46"/>
      <c r="G42" s="46"/>
      <c r="H42" s="46"/>
      <c r="I42" s="46"/>
      <c r="J42" s="46"/>
      <c r="K42" s="46"/>
      <c r="L42" s="46"/>
      <c r="M42" s="46"/>
      <c r="N42" s="46"/>
      <c r="O42" s="46"/>
      <c r="P42" s="46"/>
    </row>
    <row r="43" spans="1:16" s="18" customFormat="1">
      <c r="A43" s="4"/>
      <c r="B43" s="525" t="s">
        <v>509</v>
      </c>
      <c r="C43" s="914"/>
      <c r="D43" s="65">
        <f>SUM(D39:D42)</f>
        <v>1.9306000000000001</v>
      </c>
      <c r="E43" s="65">
        <f t="shared" ref="E43:N43" si="10">SUM(E39:E42)</f>
        <v>1.9154</v>
      </c>
      <c r="F43" s="65">
        <f t="shared" si="10"/>
        <v>1.9244000000000001</v>
      </c>
      <c r="G43" s="65">
        <f t="shared" si="10"/>
        <v>1.9351999999999998</v>
      </c>
      <c r="H43" s="65">
        <f t="shared" si="10"/>
        <v>1.9566999999999999</v>
      </c>
      <c r="I43" s="65">
        <f t="shared" si="10"/>
        <v>1.9752000000000001</v>
      </c>
      <c r="J43" s="65">
        <f t="shared" si="10"/>
        <v>2.0105999999999997</v>
      </c>
      <c r="K43" s="65">
        <f t="shared" si="10"/>
        <v>2.0366</v>
      </c>
      <c r="L43" s="65">
        <f t="shared" si="10"/>
        <v>2.0492000000000004</v>
      </c>
      <c r="M43" s="65">
        <f t="shared" si="10"/>
        <v>2.0596000000000001</v>
      </c>
      <c r="N43" s="65">
        <f t="shared" si="10"/>
        <v>4.8056000000000001</v>
      </c>
      <c r="O43" s="65">
        <f t="shared" ref="O43:P43" si="11">SUM(O39:O42)</f>
        <v>4.8968999999999996</v>
      </c>
      <c r="P43" s="65">
        <f t="shared" si="11"/>
        <v>5.0438000000000001</v>
      </c>
    </row>
    <row r="44" spans="1:16" s="14" customFormat="1">
      <c r="A44" s="72"/>
      <c r="B44" s="484" t="s">
        <v>510</v>
      </c>
      <c r="C44" s="481"/>
      <c r="D44" s="71"/>
      <c r="E44" s="848">
        <f>SUM(D43*E16+E43*E17)/12</f>
        <v>1.9204666666666668</v>
      </c>
      <c r="F44" s="848">
        <f t="shared" ref="F44:P44" si="12">SUM(E43*F16+F43*F17)/12</f>
        <v>1.9214000000000002</v>
      </c>
      <c r="G44" s="848">
        <f t="shared" si="12"/>
        <v>1.9315999999999998</v>
      </c>
      <c r="H44" s="848">
        <f t="shared" si="12"/>
        <v>1.9495333333333331</v>
      </c>
      <c r="I44" s="848">
        <f t="shared" si="12"/>
        <v>1.9690333333333332</v>
      </c>
      <c r="J44" s="848">
        <f t="shared" si="12"/>
        <v>1.9987999999999999</v>
      </c>
      <c r="K44" s="848">
        <f t="shared" si="12"/>
        <v>2.0279333333333334</v>
      </c>
      <c r="L44" s="848">
        <f t="shared" si="12"/>
        <v>2.0450000000000004</v>
      </c>
      <c r="M44" s="848">
        <f t="shared" si="12"/>
        <v>2.0561333333333334</v>
      </c>
      <c r="N44" s="848">
        <f t="shared" si="12"/>
        <v>4.8056000000000001</v>
      </c>
      <c r="O44" s="848">
        <f t="shared" si="12"/>
        <v>4.8968999999999996</v>
      </c>
      <c r="P44" s="848">
        <f t="shared" si="12"/>
        <v>5.0438000000000001</v>
      </c>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t="str">
        <f>'1.  LRAMVA Summary'!B34</f>
        <v>Large Use - Regular</v>
      </c>
      <c r="C46" s="912" t="str">
        <f>'2. LRAMVA Threshold'!H43</f>
        <v>kW</v>
      </c>
      <c r="D46" s="46">
        <v>2.1823999999999999</v>
      </c>
      <c r="E46" s="46">
        <v>2.1863000000000001</v>
      </c>
      <c r="F46" s="46">
        <v>2.2012</v>
      </c>
      <c r="G46" s="46">
        <v>2.2118000000000002</v>
      </c>
      <c r="H46" s="46">
        <v>2.2361</v>
      </c>
      <c r="I46" s="46">
        <v>2.2585000000000002</v>
      </c>
      <c r="J46" s="46">
        <v>2.2924000000000002</v>
      </c>
      <c r="K46" s="46">
        <v>2.3222</v>
      </c>
      <c r="L46" s="46">
        <v>2.3361000000000001</v>
      </c>
      <c r="M46" s="46">
        <v>2.3571</v>
      </c>
      <c r="N46" s="46">
        <v>2.6920999999999999</v>
      </c>
      <c r="O46" s="46">
        <v>2.7431999999999999</v>
      </c>
      <c r="P46" s="46">
        <v>2.8254999999999999</v>
      </c>
    </row>
    <row r="47" spans="1:16" s="18" customFormat="1" outlineLevel="1">
      <c r="A47" s="4"/>
      <c r="B47" s="525" t="s">
        <v>507</v>
      </c>
      <c r="C47" s="913"/>
      <c r="D47" s="46"/>
      <c r="E47" s="46">
        <v>-2.4199999999999999E-2</v>
      </c>
      <c r="F47" s="46">
        <v>-2.98E-2</v>
      </c>
      <c r="G47" s="46">
        <v>-2.7799999999999998E-2</v>
      </c>
      <c r="H47" s="46">
        <v>-2.7799999999999998E-2</v>
      </c>
      <c r="I47" s="46">
        <v>-2.9399999999999999E-2</v>
      </c>
      <c r="J47" s="46">
        <v>-2.01E-2</v>
      </c>
      <c r="K47" s="46">
        <v>-0.02</v>
      </c>
      <c r="L47" s="46">
        <v>-1.9400000000000001E-2</v>
      </c>
      <c r="M47" s="46">
        <v>-3.0700000000000002E-2</v>
      </c>
      <c r="N47" s="46">
        <v>0</v>
      </c>
      <c r="O47" s="46">
        <v>0</v>
      </c>
      <c r="P47" s="46">
        <v>0</v>
      </c>
    </row>
    <row r="48" spans="1:16" s="18" customFormat="1" outlineLevel="1">
      <c r="A48" s="4"/>
      <c r="B48" s="525" t="s">
        <v>508</v>
      </c>
      <c r="C48" s="913"/>
      <c r="D48" s="46"/>
      <c r="E48" s="46"/>
      <c r="F48" s="46"/>
      <c r="G48" s="46"/>
      <c r="H48" s="46"/>
      <c r="I48" s="46"/>
      <c r="J48" s="46"/>
      <c r="K48" s="46"/>
      <c r="L48" s="46"/>
      <c r="M48" s="46"/>
      <c r="N48" s="46"/>
      <c r="O48" s="46"/>
      <c r="P48" s="46"/>
    </row>
    <row r="49" spans="1:16" s="18" customFormat="1" outlineLevel="1">
      <c r="A49" s="4"/>
      <c r="B49" s="525" t="s">
        <v>486</v>
      </c>
      <c r="C49" s="913"/>
      <c r="D49" s="46"/>
      <c r="E49" s="46"/>
      <c r="F49" s="46"/>
      <c r="G49" s="46"/>
      <c r="H49" s="46"/>
      <c r="I49" s="46"/>
      <c r="J49" s="46"/>
      <c r="K49" s="46"/>
      <c r="L49" s="46"/>
      <c r="M49" s="46"/>
      <c r="N49" s="46"/>
      <c r="O49" s="46"/>
      <c r="P49" s="46"/>
    </row>
    <row r="50" spans="1:16" s="18" customFormat="1">
      <c r="A50" s="4"/>
      <c r="B50" s="525" t="s">
        <v>509</v>
      </c>
      <c r="C50" s="914"/>
      <c r="D50" s="65">
        <f>SUM(D46:D49)</f>
        <v>2.1823999999999999</v>
      </c>
      <c r="E50" s="65">
        <f t="shared" ref="E50:N50" si="13">SUM(E46:E49)</f>
        <v>2.1621000000000001</v>
      </c>
      <c r="F50" s="65">
        <f t="shared" si="13"/>
        <v>2.1714000000000002</v>
      </c>
      <c r="G50" s="65">
        <f t="shared" si="13"/>
        <v>2.1840000000000002</v>
      </c>
      <c r="H50" s="65">
        <f t="shared" si="13"/>
        <v>2.2082999999999999</v>
      </c>
      <c r="I50" s="65">
        <f t="shared" si="13"/>
        <v>2.2291000000000003</v>
      </c>
      <c r="J50" s="65">
        <f t="shared" si="13"/>
        <v>2.2723000000000004</v>
      </c>
      <c r="K50" s="65">
        <f t="shared" si="13"/>
        <v>2.3022</v>
      </c>
      <c r="L50" s="65">
        <f t="shared" si="13"/>
        <v>2.3167</v>
      </c>
      <c r="M50" s="65">
        <f t="shared" si="13"/>
        <v>2.3264</v>
      </c>
      <c r="N50" s="65">
        <f t="shared" si="13"/>
        <v>2.6920999999999999</v>
      </c>
      <c r="O50" s="65">
        <f t="shared" ref="O50:P50" si="14">SUM(O46:O49)</f>
        <v>2.7431999999999999</v>
      </c>
      <c r="P50" s="65">
        <f t="shared" si="14"/>
        <v>2.8254999999999999</v>
      </c>
    </row>
    <row r="51" spans="1:16" s="14" customFormat="1">
      <c r="A51" s="72"/>
      <c r="B51" s="484" t="s">
        <v>510</v>
      </c>
      <c r="C51" s="481"/>
      <c r="D51" s="71"/>
      <c r="E51" s="848">
        <f>SUM(D50*E16+E50*E17)/12</f>
        <v>2.1688666666666667</v>
      </c>
      <c r="F51" s="848">
        <f t="shared" ref="F51:P51" si="15">SUM(E50*F16+F50*F17)/12</f>
        <v>2.1683000000000003</v>
      </c>
      <c r="G51" s="848">
        <f t="shared" si="15"/>
        <v>2.1798000000000002</v>
      </c>
      <c r="H51" s="848">
        <f t="shared" si="15"/>
        <v>2.2002000000000002</v>
      </c>
      <c r="I51" s="848">
        <f t="shared" si="15"/>
        <v>2.2221666666666668</v>
      </c>
      <c r="J51" s="848">
        <f t="shared" si="15"/>
        <v>2.2579000000000007</v>
      </c>
      <c r="K51" s="848">
        <f t="shared" si="15"/>
        <v>2.2922333333333333</v>
      </c>
      <c r="L51" s="848">
        <f t="shared" si="15"/>
        <v>2.3118666666666665</v>
      </c>
      <c r="M51" s="848">
        <f t="shared" si="15"/>
        <v>2.3231666666666668</v>
      </c>
      <c r="N51" s="848">
        <f t="shared" si="15"/>
        <v>2.6920999999999999</v>
      </c>
      <c r="O51" s="848">
        <f t="shared" si="15"/>
        <v>2.7431999999999999</v>
      </c>
      <c r="P51" s="848">
        <f t="shared" si="15"/>
        <v>2.8254999999999999</v>
      </c>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t="str">
        <f>'1.  LRAMVA Summary'!B35</f>
        <v>Dedicated TS</v>
      </c>
      <c r="C53" s="912" t="str">
        <f>'2. LRAMVA Threshold'!I43</f>
        <v>kW</v>
      </c>
      <c r="D53" s="46">
        <v>2.7235</v>
      </c>
      <c r="E53" s="46">
        <v>2.7284000000000002</v>
      </c>
      <c r="F53" s="46">
        <v>2.7469999999999999</v>
      </c>
      <c r="G53" s="46">
        <v>2.7602000000000002</v>
      </c>
      <c r="H53" s="46">
        <v>2.7906</v>
      </c>
      <c r="I53" s="46">
        <v>2.8184999999999998</v>
      </c>
      <c r="J53" s="46">
        <v>2.8607999999999998</v>
      </c>
      <c r="K53" s="46">
        <v>2.8980000000000001</v>
      </c>
      <c r="L53" s="46">
        <v>2.9154</v>
      </c>
      <c r="M53" s="46">
        <v>2.9416000000000002</v>
      </c>
      <c r="N53" s="46">
        <v>3.6646999999999998</v>
      </c>
      <c r="O53" s="46">
        <v>3.7343000000000002</v>
      </c>
      <c r="P53" s="46">
        <v>3.8462999999999998</v>
      </c>
    </row>
    <row r="54" spans="1:16" s="18" customFormat="1" outlineLevel="1">
      <c r="A54" s="4"/>
      <c r="B54" s="525" t="s">
        <v>507</v>
      </c>
      <c r="C54" s="913"/>
      <c r="D54" s="46"/>
      <c r="E54" s="46">
        <v>-0.32100000000000001</v>
      </c>
      <c r="F54" s="46">
        <v>-3.95E-2</v>
      </c>
      <c r="G54" s="46">
        <v>-3.6900000000000002E-2</v>
      </c>
      <c r="H54" s="46">
        <v>-3.6900000000000002E-2</v>
      </c>
      <c r="I54" s="46">
        <v>-3.9E-2</v>
      </c>
      <c r="J54" s="46">
        <v>-3.3500000000000002E-2</v>
      </c>
      <c r="K54" s="46">
        <v>-3.61E-2</v>
      </c>
      <c r="L54" s="46">
        <v>-3.4099999999999998E-2</v>
      </c>
      <c r="M54" s="46">
        <v>-5.3199999999999997E-2</v>
      </c>
      <c r="N54" s="46">
        <v>0</v>
      </c>
      <c r="O54" s="46">
        <v>0</v>
      </c>
      <c r="P54" s="46">
        <v>0</v>
      </c>
    </row>
    <row r="55" spans="1:16" s="18" customFormat="1" outlineLevel="1">
      <c r="A55" s="4"/>
      <c r="B55" s="525" t="s">
        <v>508</v>
      </c>
      <c r="C55" s="913"/>
      <c r="D55" s="46"/>
      <c r="E55" s="46"/>
      <c r="F55" s="46"/>
      <c r="G55" s="46"/>
      <c r="H55" s="46"/>
      <c r="I55" s="46"/>
      <c r="J55" s="46"/>
      <c r="K55" s="46"/>
      <c r="L55" s="46"/>
      <c r="M55" s="46"/>
      <c r="N55" s="46"/>
      <c r="O55" s="46"/>
      <c r="P55" s="46"/>
    </row>
    <row r="56" spans="1:16" s="18" customFormat="1" outlineLevel="1">
      <c r="A56" s="4"/>
      <c r="B56" s="525" t="s">
        <v>486</v>
      </c>
      <c r="C56" s="913"/>
      <c r="D56" s="46"/>
      <c r="E56" s="46"/>
      <c r="F56" s="46"/>
      <c r="G56" s="46"/>
      <c r="H56" s="46"/>
      <c r="I56" s="46"/>
      <c r="J56" s="46"/>
      <c r="K56" s="46"/>
      <c r="L56" s="46"/>
      <c r="M56" s="46"/>
      <c r="N56" s="46"/>
      <c r="O56" s="46"/>
      <c r="P56" s="46"/>
    </row>
    <row r="57" spans="1:16" s="18" customFormat="1">
      <c r="A57" s="4"/>
      <c r="B57" s="525" t="s">
        <v>509</v>
      </c>
      <c r="C57" s="914"/>
      <c r="D57" s="65">
        <f>SUM(D53:D56)</f>
        <v>2.7235</v>
      </c>
      <c r="E57" s="65">
        <f t="shared" ref="E57:N57" si="16">SUM(E53:E56)</f>
        <v>2.4074</v>
      </c>
      <c r="F57" s="65">
        <f t="shared" si="16"/>
        <v>2.7075</v>
      </c>
      <c r="G57" s="65">
        <f t="shared" si="16"/>
        <v>2.7233000000000001</v>
      </c>
      <c r="H57" s="65">
        <f t="shared" si="16"/>
        <v>2.7536999999999998</v>
      </c>
      <c r="I57" s="65">
        <f t="shared" si="16"/>
        <v>2.7794999999999996</v>
      </c>
      <c r="J57" s="65">
        <f t="shared" si="16"/>
        <v>2.8272999999999997</v>
      </c>
      <c r="K57" s="65">
        <f t="shared" si="16"/>
        <v>2.8619000000000003</v>
      </c>
      <c r="L57" s="65">
        <f t="shared" si="16"/>
        <v>2.8813</v>
      </c>
      <c r="M57" s="65">
        <f t="shared" si="16"/>
        <v>2.8884000000000003</v>
      </c>
      <c r="N57" s="65">
        <f t="shared" si="16"/>
        <v>3.6646999999999998</v>
      </c>
      <c r="O57" s="65">
        <f t="shared" ref="O57:P57" si="17">SUM(O53:O56)</f>
        <v>3.7343000000000002</v>
      </c>
      <c r="P57" s="65">
        <f t="shared" si="17"/>
        <v>3.8462999999999998</v>
      </c>
    </row>
    <row r="58" spans="1:16" s="14" customFormat="1">
      <c r="A58" s="72"/>
      <c r="B58" s="484" t="s">
        <v>510</v>
      </c>
      <c r="C58" s="481"/>
      <c r="D58" s="71"/>
      <c r="E58" s="848">
        <f>SUM(D57*E16+E57*E17)/12</f>
        <v>2.5127666666666664</v>
      </c>
      <c r="F58" s="848">
        <f t="shared" ref="F58:P58" si="18">SUM(E57*F16+F57*F17)/12</f>
        <v>2.6074666666666668</v>
      </c>
      <c r="G58" s="848">
        <f t="shared" si="18"/>
        <v>2.7180333333333331</v>
      </c>
      <c r="H58" s="848">
        <f t="shared" si="18"/>
        <v>2.7435666666666663</v>
      </c>
      <c r="I58" s="848">
        <f t="shared" si="18"/>
        <v>2.7708999999999997</v>
      </c>
      <c r="J58" s="848">
        <f t="shared" si="18"/>
        <v>2.8113666666666663</v>
      </c>
      <c r="K58" s="848">
        <f t="shared" si="18"/>
        <v>2.8503666666666665</v>
      </c>
      <c r="L58" s="848">
        <f t="shared" si="18"/>
        <v>2.8748333333333336</v>
      </c>
      <c r="M58" s="848">
        <f t="shared" si="18"/>
        <v>2.8860333333333337</v>
      </c>
      <c r="N58" s="848">
        <f t="shared" si="18"/>
        <v>3.6646999999999998</v>
      </c>
      <c r="O58" s="848">
        <f t="shared" si="18"/>
        <v>3.7342999999999997</v>
      </c>
      <c r="P58" s="848">
        <f t="shared" si="18"/>
        <v>3.8462999999999998</v>
      </c>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t="str">
        <f>'1.  LRAMVA Summary'!B36</f>
        <v>Large Use - Ford Annex</v>
      </c>
      <c r="C60" s="912" t="str">
        <f>'2. LRAMVA Threshold'!J43</f>
        <v>kW</v>
      </c>
      <c r="D60" s="46">
        <v>0</v>
      </c>
      <c r="E60" s="46">
        <v>0</v>
      </c>
      <c r="F60" s="46">
        <v>0</v>
      </c>
      <c r="G60" s="46">
        <v>0</v>
      </c>
      <c r="H60" s="46">
        <v>0</v>
      </c>
      <c r="I60" s="46">
        <v>0</v>
      </c>
      <c r="J60" s="46">
        <v>0</v>
      </c>
      <c r="K60" s="46">
        <v>0</v>
      </c>
      <c r="L60" s="46">
        <v>0</v>
      </c>
      <c r="M60" s="46">
        <v>0</v>
      </c>
      <c r="N60" s="849">
        <v>3.6646999999999998</v>
      </c>
      <c r="O60" s="849">
        <v>3.7343000000000002</v>
      </c>
      <c r="P60" s="849">
        <v>3.8462999999999998</v>
      </c>
    </row>
    <row r="61" spans="1:16" s="18" customFormat="1" outlineLevel="1">
      <c r="A61" s="4"/>
      <c r="B61" s="525" t="s">
        <v>507</v>
      </c>
      <c r="C61" s="913"/>
      <c r="D61" s="46"/>
      <c r="E61" s="46">
        <v>-6.93E-2</v>
      </c>
      <c r="F61" s="46">
        <v>-8.5199999999999998E-2</v>
      </c>
      <c r="G61" s="46">
        <v>-7.9600000000000004E-2</v>
      </c>
      <c r="H61" s="46">
        <v>-7.9600000000000004E-2</v>
      </c>
      <c r="I61" s="46">
        <v>-8.4199999999999997E-2</v>
      </c>
      <c r="J61" s="46">
        <v>-9.1399999999999995E-2</v>
      </c>
      <c r="K61" s="46">
        <v>-9.5699999999999993E-2</v>
      </c>
      <c r="L61" s="46">
        <v>-0.106</v>
      </c>
      <c r="M61" s="46">
        <v>-0.16789999999999999</v>
      </c>
      <c r="N61" s="849">
        <v>0</v>
      </c>
      <c r="O61" s="849">
        <v>0</v>
      </c>
      <c r="P61" s="849">
        <v>0</v>
      </c>
    </row>
    <row r="62" spans="1:16" s="18" customFormat="1" outlineLevel="1">
      <c r="A62" s="4"/>
      <c r="B62" s="525" t="s">
        <v>508</v>
      </c>
      <c r="C62" s="913"/>
      <c r="D62" s="46"/>
      <c r="E62" s="46"/>
      <c r="F62" s="46"/>
      <c r="G62" s="46"/>
      <c r="H62" s="46"/>
      <c r="I62" s="46"/>
      <c r="J62" s="46"/>
      <c r="K62" s="46"/>
      <c r="L62" s="46"/>
      <c r="M62" s="46"/>
      <c r="N62" s="46"/>
      <c r="O62" s="46"/>
      <c r="P62" s="46"/>
    </row>
    <row r="63" spans="1:16" s="18" customFormat="1" outlineLevel="1">
      <c r="A63" s="4"/>
      <c r="B63" s="525" t="s">
        <v>486</v>
      </c>
      <c r="C63" s="913"/>
      <c r="D63" s="46"/>
      <c r="E63" s="46"/>
      <c r="F63" s="46"/>
      <c r="G63" s="46"/>
      <c r="H63" s="46"/>
      <c r="I63" s="46"/>
      <c r="J63" s="46"/>
      <c r="K63" s="46"/>
      <c r="L63" s="46"/>
      <c r="M63" s="46"/>
      <c r="N63" s="46"/>
      <c r="O63" s="46"/>
      <c r="P63" s="46"/>
    </row>
    <row r="64" spans="1:16" s="18" customFormat="1">
      <c r="A64" s="4"/>
      <c r="B64" s="525" t="s">
        <v>509</v>
      </c>
      <c r="C64" s="914"/>
      <c r="D64" s="65">
        <f>SUM(D60:D63)</f>
        <v>0</v>
      </c>
      <c r="E64" s="65">
        <f t="shared" ref="E64:N64" si="19">SUM(E60:E63)</f>
        <v>-6.93E-2</v>
      </c>
      <c r="F64" s="65">
        <f t="shared" si="19"/>
        <v>-8.5199999999999998E-2</v>
      </c>
      <c r="G64" s="65">
        <f t="shared" si="19"/>
        <v>-7.9600000000000004E-2</v>
      </c>
      <c r="H64" s="65">
        <f t="shared" si="19"/>
        <v>-7.9600000000000004E-2</v>
      </c>
      <c r="I64" s="65">
        <f t="shared" si="19"/>
        <v>-8.4199999999999997E-2</v>
      </c>
      <c r="J64" s="65">
        <f t="shared" si="19"/>
        <v>-9.1399999999999995E-2</v>
      </c>
      <c r="K64" s="65">
        <f t="shared" si="19"/>
        <v>-9.5699999999999993E-2</v>
      </c>
      <c r="L64" s="65">
        <f t="shared" si="19"/>
        <v>-0.106</v>
      </c>
      <c r="M64" s="65">
        <f t="shared" si="19"/>
        <v>-0.16789999999999999</v>
      </c>
      <c r="N64" s="65">
        <f t="shared" si="19"/>
        <v>3.6646999999999998</v>
      </c>
      <c r="O64" s="65">
        <f t="shared" ref="O64:P64" si="20">SUM(O60:O63)</f>
        <v>3.7343000000000002</v>
      </c>
      <c r="P64" s="65">
        <f t="shared" si="20"/>
        <v>3.8462999999999998</v>
      </c>
    </row>
    <row r="65" spans="1:16" s="14" customFormat="1">
      <c r="A65" s="72"/>
      <c r="B65" s="484" t="s">
        <v>510</v>
      </c>
      <c r="C65" s="481"/>
      <c r="D65" s="71"/>
      <c r="E65" s="848">
        <f>SUM(D64*E16+E64*E17)/12</f>
        <v>-4.6199999999999998E-2</v>
      </c>
      <c r="F65" s="848">
        <f t="shared" ref="F65:P65" si="21">SUM(E64*F16+F64*F17)/12</f>
        <v>-7.9899999999999999E-2</v>
      </c>
      <c r="G65" s="848">
        <f t="shared" si="21"/>
        <v>-8.1466666666666673E-2</v>
      </c>
      <c r="H65" s="848">
        <f t="shared" si="21"/>
        <v>-7.9600000000000004E-2</v>
      </c>
      <c r="I65" s="848">
        <f t="shared" si="21"/>
        <v>-8.2666666666666666E-2</v>
      </c>
      <c r="J65" s="848">
        <f t="shared" si="21"/>
        <v>-8.900000000000001E-2</v>
      </c>
      <c r="K65" s="848">
        <f t="shared" si="21"/>
        <v>-9.4266666666666665E-2</v>
      </c>
      <c r="L65" s="848">
        <f t="shared" si="21"/>
        <v>-0.10256666666666665</v>
      </c>
      <c r="M65" s="848">
        <f t="shared" si="21"/>
        <v>-0.14726666666666666</v>
      </c>
      <c r="N65" s="848">
        <f t="shared" si="21"/>
        <v>3.6646999999999998</v>
      </c>
      <c r="O65" s="848">
        <f t="shared" si="21"/>
        <v>3.7342999999999997</v>
      </c>
      <c r="P65" s="848">
        <f t="shared" si="21"/>
        <v>3.8462999999999998</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t="str">
        <f>'1.  LRAMVA Summary'!B37</f>
        <v>Other</v>
      </c>
      <c r="C67" s="912" t="str">
        <f>'2. LRAMVA Threshold'!K43</f>
        <v>kW</v>
      </c>
      <c r="D67" s="46"/>
      <c r="E67" s="46"/>
      <c r="F67" s="46"/>
      <c r="G67" s="46"/>
      <c r="H67" s="46"/>
      <c r="I67" s="46"/>
      <c r="J67" s="46"/>
      <c r="K67" s="46"/>
      <c r="L67" s="46"/>
      <c r="M67" s="46"/>
      <c r="N67" s="46"/>
      <c r="O67" s="46"/>
      <c r="P67" s="46"/>
    </row>
    <row r="68" spans="1:16" s="18" customFormat="1" outlineLevel="1">
      <c r="A68" s="4"/>
      <c r="B68" s="525" t="s">
        <v>507</v>
      </c>
      <c r="C68" s="913"/>
      <c r="D68" s="46"/>
      <c r="E68" s="46"/>
      <c r="F68" s="46"/>
      <c r="G68" s="46"/>
      <c r="H68" s="46"/>
      <c r="I68" s="46"/>
      <c r="J68" s="46"/>
      <c r="K68" s="46"/>
      <c r="L68" s="46"/>
      <c r="M68" s="46"/>
      <c r="N68" s="46"/>
      <c r="O68" s="46"/>
      <c r="P68" s="46"/>
    </row>
    <row r="69" spans="1:16" s="18" customFormat="1" outlineLevel="1">
      <c r="A69" s="4"/>
      <c r="B69" s="525" t="s">
        <v>508</v>
      </c>
      <c r="C69" s="913"/>
      <c r="D69" s="46"/>
      <c r="E69" s="46"/>
      <c r="F69" s="46"/>
      <c r="G69" s="46"/>
      <c r="H69" s="46"/>
      <c r="I69" s="46"/>
      <c r="J69" s="46"/>
      <c r="K69" s="46"/>
      <c r="L69" s="46"/>
      <c r="M69" s="46"/>
      <c r="N69" s="46"/>
      <c r="O69" s="46"/>
      <c r="P69" s="46"/>
    </row>
    <row r="70" spans="1:16" s="18" customFormat="1" outlineLevel="1">
      <c r="A70" s="4"/>
      <c r="B70" s="525" t="s">
        <v>486</v>
      </c>
      <c r="C70" s="913"/>
      <c r="D70" s="46"/>
      <c r="E70" s="46"/>
      <c r="F70" s="46"/>
      <c r="G70" s="46"/>
      <c r="H70" s="46"/>
      <c r="I70" s="46"/>
      <c r="J70" s="46"/>
      <c r="K70" s="46"/>
      <c r="L70" s="46"/>
      <c r="M70" s="46"/>
      <c r="N70" s="46"/>
      <c r="O70" s="46"/>
      <c r="P70" s="46"/>
    </row>
    <row r="71" spans="1:16" s="18" customFormat="1">
      <c r="A71" s="4"/>
      <c r="B71" s="525" t="s">
        <v>509</v>
      </c>
      <c r="C71" s="914"/>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65">
        <f t="shared" ref="O71:P71" si="23">SUM(O67:O70)</f>
        <v>0</v>
      </c>
      <c r="P71" s="65">
        <f t="shared" si="23"/>
        <v>0</v>
      </c>
    </row>
    <row r="72" spans="1:16" s="14" customFormat="1">
      <c r="A72" s="72"/>
      <c r="B72" s="484" t="s">
        <v>510</v>
      </c>
      <c r="C72" s="481"/>
      <c r="D72" s="71"/>
      <c r="E72" s="848">
        <f>SUM(D71*E16+E71*E17)/12</f>
        <v>0</v>
      </c>
      <c r="F72" s="848">
        <f t="shared" ref="F72:P72" si="24">SUM(E71*F16+F71*F17)/12</f>
        <v>0</v>
      </c>
      <c r="G72" s="848">
        <f t="shared" si="24"/>
        <v>0</v>
      </c>
      <c r="H72" s="848">
        <f t="shared" si="24"/>
        <v>0</v>
      </c>
      <c r="I72" s="848">
        <f t="shared" si="24"/>
        <v>0</v>
      </c>
      <c r="J72" s="848">
        <f t="shared" si="24"/>
        <v>0</v>
      </c>
      <c r="K72" s="848">
        <f t="shared" si="24"/>
        <v>0</v>
      </c>
      <c r="L72" s="848">
        <f t="shared" si="24"/>
        <v>0</v>
      </c>
      <c r="M72" s="848">
        <f t="shared" si="24"/>
        <v>0</v>
      </c>
      <c r="N72" s="848">
        <f t="shared" si="24"/>
        <v>0</v>
      </c>
      <c r="O72" s="848">
        <f t="shared" si="24"/>
        <v>0</v>
      </c>
      <c r="P72" s="848">
        <f t="shared" si="24"/>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12">
        <f>'2. LRAMVA Threshold'!L43</f>
        <v>0</v>
      </c>
      <c r="D74" s="46"/>
      <c r="E74" s="46"/>
      <c r="F74" s="46"/>
      <c r="G74" s="46"/>
      <c r="H74" s="46"/>
      <c r="I74" s="46"/>
      <c r="J74" s="46"/>
      <c r="K74" s="46"/>
      <c r="L74" s="46"/>
      <c r="M74" s="46"/>
      <c r="N74" s="46"/>
      <c r="O74" s="46"/>
      <c r="P74" s="46"/>
    </row>
    <row r="75" spans="1:16" s="18" customFormat="1" outlineLevel="1">
      <c r="A75" s="4"/>
      <c r="B75" s="525" t="s">
        <v>507</v>
      </c>
      <c r="C75" s="913"/>
      <c r="D75" s="46"/>
      <c r="E75" s="46"/>
      <c r="F75" s="46"/>
      <c r="G75" s="46"/>
      <c r="H75" s="46"/>
      <c r="I75" s="46"/>
      <c r="J75" s="46"/>
      <c r="K75" s="46"/>
      <c r="L75" s="46"/>
      <c r="M75" s="46"/>
      <c r="N75" s="46"/>
      <c r="O75" s="46"/>
      <c r="P75" s="46"/>
    </row>
    <row r="76" spans="1:16" s="18" customFormat="1" outlineLevel="1">
      <c r="A76" s="4"/>
      <c r="B76" s="525" t="s">
        <v>508</v>
      </c>
      <c r="C76" s="913"/>
      <c r="D76" s="46"/>
      <c r="E76" s="46"/>
      <c r="F76" s="46"/>
      <c r="G76" s="46"/>
      <c r="H76" s="46"/>
      <c r="I76" s="46"/>
      <c r="J76" s="46"/>
      <c r="K76" s="46"/>
      <c r="L76" s="46"/>
      <c r="M76" s="46"/>
      <c r="N76" s="46"/>
      <c r="O76" s="46"/>
      <c r="P76" s="46"/>
    </row>
    <row r="77" spans="1:16" s="18" customFormat="1" outlineLevel="1">
      <c r="A77" s="4"/>
      <c r="B77" s="525" t="s">
        <v>486</v>
      </c>
      <c r="C77" s="913"/>
      <c r="D77" s="46"/>
      <c r="E77" s="46"/>
      <c r="F77" s="46"/>
      <c r="G77" s="46"/>
      <c r="H77" s="46"/>
      <c r="I77" s="46"/>
      <c r="J77" s="46"/>
      <c r="K77" s="46"/>
      <c r="L77" s="46"/>
      <c r="M77" s="46"/>
      <c r="N77" s="46"/>
      <c r="O77" s="46"/>
      <c r="P77" s="46"/>
    </row>
    <row r="78" spans="1:16" s="18" customFormat="1">
      <c r="A78" s="4"/>
      <c r="B78" s="525" t="s">
        <v>509</v>
      </c>
      <c r="C78" s="914"/>
      <c r="D78" s="65">
        <f>SUM(D74:D77)</f>
        <v>0</v>
      </c>
      <c r="E78" s="65">
        <f>SUM(E74:E77)</f>
        <v>0</v>
      </c>
      <c r="F78" s="65">
        <f t="shared" ref="F78:N78" si="25">SUM(F74:F77)</f>
        <v>0</v>
      </c>
      <c r="G78" s="65">
        <f t="shared" si="25"/>
        <v>0</v>
      </c>
      <c r="H78" s="65">
        <f t="shared" si="25"/>
        <v>0</v>
      </c>
      <c r="I78" s="65">
        <f t="shared" si="25"/>
        <v>0</v>
      </c>
      <c r="J78" s="65">
        <f t="shared" si="25"/>
        <v>0</v>
      </c>
      <c r="K78" s="65">
        <f t="shared" si="25"/>
        <v>0</v>
      </c>
      <c r="L78" s="65">
        <f t="shared" si="25"/>
        <v>0</v>
      </c>
      <c r="M78" s="65">
        <f t="shared" si="25"/>
        <v>0</v>
      </c>
      <c r="N78" s="65">
        <f t="shared" si="25"/>
        <v>0</v>
      </c>
      <c r="O78" s="65">
        <f t="shared" ref="O78:P78" si="26">SUM(O74:O77)</f>
        <v>0</v>
      </c>
      <c r="P78" s="65">
        <f t="shared" si="26"/>
        <v>0</v>
      </c>
    </row>
    <row r="79" spans="1:16" s="14" customFormat="1">
      <c r="A79" s="72"/>
      <c r="B79" s="484" t="s">
        <v>510</v>
      </c>
      <c r="C79" s="481"/>
      <c r="D79" s="71"/>
      <c r="E79" s="478">
        <f t="shared" ref="E79:M79" si="27">ROUND(SUM(D78*E16+E78*E17)/12,4)</f>
        <v>0</v>
      </c>
      <c r="F79" s="478">
        <f t="shared" si="27"/>
        <v>0</v>
      </c>
      <c r="G79" s="478">
        <f t="shared" si="27"/>
        <v>0</v>
      </c>
      <c r="H79" s="478">
        <f t="shared" si="27"/>
        <v>0</v>
      </c>
      <c r="I79" s="478">
        <f t="shared" si="27"/>
        <v>0</v>
      </c>
      <c r="J79" s="478">
        <f t="shared" si="27"/>
        <v>0</v>
      </c>
      <c r="K79" s="478">
        <f t="shared" si="27"/>
        <v>0</v>
      </c>
      <c r="L79" s="478">
        <f t="shared" si="27"/>
        <v>0</v>
      </c>
      <c r="M79" s="478">
        <f t="shared" si="27"/>
        <v>0</v>
      </c>
      <c r="N79" s="478">
        <f>ROUND(SUM(M78*N16+N78*N17)/12,4)</f>
        <v>0</v>
      </c>
      <c r="O79" s="478">
        <f t="shared" ref="O79:P79" si="28">ROUND(SUM(N78*O16+O78*O17)/12,4)</f>
        <v>0</v>
      </c>
      <c r="P79" s="478">
        <f t="shared" si="28"/>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12">
        <f>'2. LRAMVA Threshold'!M43</f>
        <v>0</v>
      </c>
      <c r="D81" s="46"/>
      <c r="E81" s="46"/>
      <c r="F81" s="46"/>
      <c r="G81" s="46"/>
      <c r="H81" s="46"/>
      <c r="I81" s="46"/>
      <c r="J81" s="46"/>
      <c r="K81" s="46"/>
      <c r="L81" s="46"/>
      <c r="M81" s="46"/>
      <c r="N81" s="46"/>
      <c r="O81" s="46"/>
      <c r="P81" s="46"/>
    </row>
    <row r="82" spans="1:16" s="18" customFormat="1" outlineLevel="1">
      <c r="A82" s="4"/>
      <c r="B82" s="525" t="s">
        <v>507</v>
      </c>
      <c r="C82" s="913"/>
      <c r="D82" s="46"/>
      <c r="E82" s="46"/>
      <c r="F82" s="46"/>
      <c r="G82" s="46"/>
      <c r="H82" s="46"/>
      <c r="I82" s="46"/>
      <c r="J82" s="46"/>
      <c r="K82" s="46"/>
      <c r="L82" s="46"/>
      <c r="M82" s="46"/>
      <c r="N82" s="46"/>
      <c r="O82" s="46"/>
      <c r="P82" s="46"/>
    </row>
    <row r="83" spans="1:16" s="18" customFormat="1" outlineLevel="1">
      <c r="A83" s="4"/>
      <c r="B83" s="525" t="s">
        <v>508</v>
      </c>
      <c r="C83" s="913"/>
      <c r="D83" s="46"/>
      <c r="E83" s="46"/>
      <c r="F83" s="46"/>
      <c r="G83" s="46"/>
      <c r="H83" s="46"/>
      <c r="I83" s="46"/>
      <c r="J83" s="46"/>
      <c r="K83" s="46"/>
      <c r="L83" s="46"/>
      <c r="M83" s="46"/>
      <c r="N83" s="46"/>
      <c r="O83" s="46"/>
      <c r="P83" s="46"/>
    </row>
    <row r="84" spans="1:16" s="18" customFormat="1" outlineLevel="1">
      <c r="A84" s="4"/>
      <c r="B84" s="525" t="s">
        <v>486</v>
      </c>
      <c r="C84" s="913"/>
      <c r="D84" s="46"/>
      <c r="E84" s="46"/>
      <c r="F84" s="46"/>
      <c r="G84" s="46"/>
      <c r="H84" s="46"/>
      <c r="I84" s="46"/>
      <c r="J84" s="46"/>
      <c r="K84" s="46"/>
      <c r="L84" s="46"/>
      <c r="M84" s="46"/>
      <c r="N84" s="46"/>
      <c r="O84" s="46"/>
      <c r="P84" s="46"/>
    </row>
    <row r="85" spans="1:16" s="18" customFormat="1">
      <c r="A85" s="4"/>
      <c r="B85" s="525" t="s">
        <v>509</v>
      </c>
      <c r="C85" s="914"/>
      <c r="D85" s="65">
        <f>SUM(D81:D84)</f>
        <v>0</v>
      </c>
      <c r="E85" s="65">
        <f>SUM(E81:E84)</f>
        <v>0</v>
      </c>
      <c r="F85" s="65">
        <f t="shared" ref="F85:N85" si="29">SUM(F81:F84)</f>
        <v>0</v>
      </c>
      <c r="G85" s="65">
        <f t="shared" si="29"/>
        <v>0</v>
      </c>
      <c r="H85" s="65">
        <f t="shared" si="29"/>
        <v>0</v>
      </c>
      <c r="I85" s="65">
        <f t="shared" si="29"/>
        <v>0</v>
      </c>
      <c r="J85" s="65">
        <f t="shared" si="29"/>
        <v>0</v>
      </c>
      <c r="K85" s="65">
        <f t="shared" si="29"/>
        <v>0</v>
      </c>
      <c r="L85" s="65">
        <f t="shared" si="29"/>
        <v>0</v>
      </c>
      <c r="M85" s="65">
        <f t="shared" si="29"/>
        <v>0</v>
      </c>
      <c r="N85" s="65">
        <f t="shared" si="29"/>
        <v>0</v>
      </c>
      <c r="O85" s="65">
        <f t="shared" ref="O85:P85" si="30">SUM(O81:O84)</f>
        <v>0</v>
      </c>
      <c r="P85" s="65">
        <f t="shared" si="30"/>
        <v>0</v>
      </c>
    </row>
    <row r="86" spans="1:16" s="14" customFormat="1">
      <c r="A86" s="72"/>
      <c r="B86" s="484" t="s">
        <v>510</v>
      </c>
      <c r="C86" s="481"/>
      <c r="D86" s="71"/>
      <c r="E86" s="478">
        <f t="shared" ref="E86:N86" si="31">ROUND(SUM(D85*E16+E85*E17)/12,4)</f>
        <v>0</v>
      </c>
      <c r="F86" s="478">
        <f t="shared" si="31"/>
        <v>0</v>
      </c>
      <c r="G86" s="478">
        <f t="shared" si="31"/>
        <v>0</v>
      </c>
      <c r="H86" s="478">
        <f t="shared" si="31"/>
        <v>0</v>
      </c>
      <c r="I86" s="478">
        <f t="shared" si="31"/>
        <v>0</v>
      </c>
      <c r="J86" s="478">
        <f t="shared" si="31"/>
        <v>0</v>
      </c>
      <c r="K86" s="478">
        <f t="shared" si="31"/>
        <v>0</v>
      </c>
      <c r="L86" s="478">
        <f t="shared" si="31"/>
        <v>0</v>
      </c>
      <c r="M86" s="478">
        <f t="shared" si="31"/>
        <v>0</v>
      </c>
      <c r="N86" s="478">
        <f t="shared" si="31"/>
        <v>0</v>
      </c>
      <c r="O86" s="478">
        <f t="shared" ref="O86" si="32">ROUND(SUM(N85*O16+O85*O17)/12,4)</f>
        <v>0</v>
      </c>
      <c r="P86" s="478">
        <f t="shared" ref="P86" si="33">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12">
        <f>'2. LRAMVA Threshold'!N43</f>
        <v>0</v>
      </c>
      <c r="D88" s="46"/>
      <c r="E88" s="46"/>
      <c r="F88" s="46"/>
      <c r="G88" s="46"/>
      <c r="H88" s="46"/>
      <c r="I88" s="46"/>
      <c r="J88" s="46"/>
      <c r="K88" s="46"/>
      <c r="L88" s="46"/>
      <c r="M88" s="46"/>
      <c r="N88" s="46"/>
      <c r="O88" s="46"/>
      <c r="P88" s="46"/>
    </row>
    <row r="89" spans="1:16" s="18" customFormat="1" outlineLevel="1">
      <c r="A89" s="4"/>
      <c r="B89" s="525" t="s">
        <v>507</v>
      </c>
      <c r="C89" s="913"/>
      <c r="D89" s="46"/>
      <c r="E89" s="46"/>
      <c r="F89" s="46"/>
      <c r="G89" s="46"/>
      <c r="H89" s="46"/>
      <c r="I89" s="46"/>
      <c r="J89" s="46"/>
      <c r="K89" s="46"/>
      <c r="L89" s="46"/>
      <c r="M89" s="46"/>
      <c r="N89" s="46"/>
      <c r="O89" s="46"/>
      <c r="P89" s="46"/>
    </row>
    <row r="90" spans="1:16" s="18" customFormat="1" outlineLevel="1">
      <c r="A90" s="4"/>
      <c r="B90" s="525" t="s">
        <v>508</v>
      </c>
      <c r="C90" s="913"/>
      <c r="D90" s="46"/>
      <c r="E90" s="46"/>
      <c r="F90" s="46"/>
      <c r="G90" s="46"/>
      <c r="H90" s="46"/>
      <c r="I90" s="46"/>
      <c r="J90" s="46"/>
      <c r="K90" s="46"/>
      <c r="L90" s="46"/>
      <c r="M90" s="46"/>
      <c r="N90" s="46"/>
      <c r="O90" s="46"/>
      <c r="P90" s="46"/>
    </row>
    <row r="91" spans="1:16" s="18" customFormat="1" outlineLevel="1">
      <c r="A91" s="4"/>
      <c r="B91" s="525" t="s">
        <v>486</v>
      </c>
      <c r="C91" s="913"/>
      <c r="D91" s="46"/>
      <c r="E91" s="46"/>
      <c r="F91" s="46"/>
      <c r="G91" s="46"/>
      <c r="H91" s="46"/>
      <c r="I91" s="46"/>
      <c r="J91" s="46"/>
      <c r="K91" s="46"/>
      <c r="L91" s="46"/>
      <c r="M91" s="46"/>
      <c r="N91" s="46"/>
      <c r="O91" s="46"/>
      <c r="P91" s="46"/>
    </row>
    <row r="92" spans="1:16" s="18" customFormat="1">
      <c r="A92" s="4"/>
      <c r="B92" s="525" t="s">
        <v>509</v>
      </c>
      <c r="C92" s="914"/>
      <c r="D92" s="65">
        <f>SUM(D88:D91)</f>
        <v>0</v>
      </c>
      <c r="E92" s="65">
        <f>SUM(E88:E91)</f>
        <v>0</v>
      </c>
      <c r="F92" s="65">
        <f t="shared" ref="F92:N92" si="34">SUM(F88:F91)</f>
        <v>0</v>
      </c>
      <c r="G92" s="65">
        <f t="shared" si="34"/>
        <v>0</v>
      </c>
      <c r="H92" s="65">
        <f t="shared" si="34"/>
        <v>0</v>
      </c>
      <c r="I92" s="65">
        <f t="shared" si="34"/>
        <v>0</v>
      </c>
      <c r="J92" s="65">
        <f t="shared" si="34"/>
        <v>0</v>
      </c>
      <c r="K92" s="65">
        <f t="shared" si="34"/>
        <v>0</v>
      </c>
      <c r="L92" s="65">
        <f t="shared" si="34"/>
        <v>0</v>
      </c>
      <c r="M92" s="65">
        <f t="shared" si="34"/>
        <v>0</v>
      </c>
      <c r="N92" s="65">
        <f t="shared" si="34"/>
        <v>0</v>
      </c>
      <c r="O92" s="65">
        <f t="shared" ref="O92:P92" si="35">SUM(O88:O91)</f>
        <v>0</v>
      </c>
      <c r="P92" s="65">
        <f t="shared" si="35"/>
        <v>0</v>
      </c>
    </row>
    <row r="93" spans="1:16" s="14" customFormat="1">
      <c r="A93" s="72"/>
      <c r="B93" s="484" t="s">
        <v>510</v>
      </c>
      <c r="C93" s="481"/>
      <c r="D93" s="71"/>
      <c r="E93" s="478">
        <f t="shared" ref="E93:M93" si="36">ROUND(SUM(D92*E16+E92*E17)/12,4)</f>
        <v>0</v>
      </c>
      <c r="F93" s="478">
        <f t="shared" si="36"/>
        <v>0</v>
      </c>
      <c r="G93" s="478">
        <f t="shared" si="36"/>
        <v>0</v>
      </c>
      <c r="H93" s="478">
        <f t="shared" si="36"/>
        <v>0</v>
      </c>
      <c r="I93" s="478">
        <f t="shared" si="36"/>
        <v>0</v>
      </c>
      <c r="J93" s="478">
        <f t="shared" si="36"/>
        <v>0</v>
      </c>
      <c r="K93" s="478">
        <f t="shared" si="36"/>
        <v>0</v>
      </c>
      <c r="L93" s="478">
        <f t="shared" si="36"/>
        <v>0</v>
      </c>
      <c r="M93" s="478">
        <f t="shared" si="36"/>
        <v>0</v>
      </c>
      <c r="N93" s="478">
        <f>ROUND(SUM(M92*N16+N92*N17)/12,4)</f>
        <v>0</v>
      </c>
      <c r="O93" s="478">
        <f t="shared" ref="O93:P93" si="37">ROUND(SUM(N92*O16+O92*O17)/12,4)</f>
        <v>0</v>
      </c>
      <c r="P93" s="478">
        <f t="shared" si="37"/>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12">
        <f>'2. LRAMVA Threshold'!O43</f>
        <v>0</v>
      </c>
      <c r="D95" s="46"/>
      <c r="E95" s="46"/>
      <c r="F95" s="46"/>
      <c r="G95" s="46"/>
      <c r="H95" s="46"/>
      <c r="I95" s="46"/>
      <c r="J95" s="46"/>
      <c r="K95" s="46"/>
      <c r="L95" s="46"/>
      <c r="M95" s="46"/>
      <c r="N95" s="46"/>
      <c r="O95" s="46"/>
      <c r="P95" s="46"/>
    </row>
    <row r="96" spans="1:16" s="18" customFormat="1" outlineLevel="1">
      <c r="A96" s="4"/>
      <c r="B96" s="525" t="s">
        <v>507</v>
      </c>
      <c r="C96" s="913"/>
      <c r="D96" s="46"/>
      <c r="E96" s="46"/>
      <c r="F96" s="46"/>
      <c r="G96" s="46"/>
      <c r="H96" s="46"/>
      <c r="I96" s="46"/>
      <c r="J96" s="46"/>
      <c r="K96" s="46"/>
      <c r="L96" s="46"/>
      <c r="M96" s="46"/>
      <c r="N96" s="46"/>
      <c r="O96" s="46"/>
      <c r="P96" s="46"/>
    </row>
    <row r="97" spans="1:16" s="18" customFormat="1" outlineLevel="1">
      <c r="A97" s="4"/>
      <c r="B97" s="525" t="s">
        <v>508</v>
      </c>
      <c r="C97" s="913"/>
      <c r="D97" s="46"/>
      <c r="E97" s="46"/>
      <c r="F97" s="46"/>
      <c r="G97" s="46"/>
      <c r="H97" s="46"/>
      <c r="I97" s="46"/>
      <c r="J97" s="46"/>
      <c r="K97" s="46"/>
      <c r="L97" s="46"/>
      <c r="M97" s="46"/>
      <c r="N97" s="46"/>
      <c r="O97" s="46"/>
      <c r="P97" s="46"/>
    </row>
    <row r="98" spans="1:16" s="18" customFormat="1" outlineLevel="1">
      <c r="A98" s="4"/>
      <c r="B98" s="525" t="s">
        <v>486</v>
      </c>
      <c r="C98" s="913"/>
      <c r="D98" s="46"/>
      <c r="E98" s="46"/>
      <c r="F98" s="46"/>
      <c r="G98" s="46"/>
      <c r="H98" s="46"/>
      <c r="I98" s="46"/>
      <c r="J98" s="46"/>
      <c r="K98" s="46"/>
      <c r="L98" s="46"/>
      <c r="M98" s="46"/>
      <c r="N98" s="46"/>
      <c r="O98" s="46"/>
      <c r="P98" s="46"/>
    </row>
    <row r="99" spans="1:16" s="18" customFormat="1">
      <c r="A99" s="4"/>
      <c r="B99" s="525" t="s">
        <v>509</v>
      </c>
      <c r="C99" s="914"/>
      <c r="D99" s="65">
        <f>SUM(D95:D98)</f>
        <v>0</v>
      </c>
      <c r="E99" s="65">
        <f>SUM(E95:E98)</f>
        <v>0</v>
      </c>
      <c r="F99" s="65">
        <f t="shared" ref="F99:N99" si="38">SUM(F95:F98)</f>
        <v>0</v>
      </c>
      <c r="G99" s="65">
        <f t="shared" si="38"/>
        <v>0</v>
      </c>
      <c r="H99" s="65">
        <f t="shared" si="38"/>
        <v>0</v>
      </c>
      <c r="I99" s="65">
        <f t="shared" si="38"/>
        <v>0</v>
      </c>
      <c r="J99" s="65">
        <f t="shared" si="38"/>
        <v>0</v>
      </c>
      <c r="K99" s="65">
        <f t="shared" si="38"/>
        <v>0</v>
      </c>
      <c r="L99" s="65">
        <f t="shared" si="38"/>
        <v>0</v>
      </c>
      <c r="M99" s="65">
        <f t="shared" si="38"/>
        <v>0</v>
      </c>
      <c r="N99" s="65">
        <f t="shared" si="38"/>
        <v>0</v>
      </c>
      <c r="O99" s="65">
        <f t="shared" ref="O99:P99" si="39">SUM(O95:O98)</f>
        <v>0</v>
      </c>
      <c r="P99" s="65">
        <f t="shared" si="39"/>
        <v>0</v>
      </c>
    </row>
    <row r="100" spans="1:16" s="14" customFormat="1">
      <c r="A100" s="72"/>
      <c r="B100" s="484" t="s">
        <v>510</v>
      </c>
      <c r="C100" s="481"/>
      <c r="D100" s="71"/>
      <c r="E100" s="478">
        <f t="shared" ref="E100:M100" si="40">ROUND(SUM(D99*E16+E99*E17)/12,4)</f>
        <v>0</v>
      </c>
      <c r="F100" s="478">
        <f t="shared" si="40"/>
        <v>0</v>
      </c>
      <c r="G100" s="478">
        <f t="shared" si="40"/>
        <v>0</v>
      </c>
      <c r="H100" s="478">
        <f t="shared" si="40"/>
        <v>0</v>
      </c>
      <c r="I100" s="478">
        <f t="shared" si="40"/>
        <v>0</v>
      </c>
      <c r="J100" s="478">
        <f t="shared" si="40"/>
        <v>0</v>
      </c>
      <c r="K100" s="478">
        <f t="shared" si="40"/>
        <v>0</v>
      </c>
      <c r="L100" s="478">
        <f t="shared" si="40"/>
        <v>0</v>
      </c>
      <c r="M100" s="478">
        <f t="shared" si="40"/>
        <v>0</v>
      </c>
      <c r="N100" s="478">
        <f>ROUND(SUM(M99*N16+N99*N17)/12,4)</f>
        <v>0</v>
      </c>
      <c r="O100" s="478">
        <f t="shared" ref="O100:P100" si="41">ROUND(SUM(N99*O16+O99*O17)/12,4)</f>
        <v>0</v>
      </c>
      <c r="P100" s="478">
        <f t="shared" si="41"/>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12">
        <f>'2. LRAMVA Threshold'!P43</f>
        <v>0</v>
      </c>
      <c r="D102" s="46"/>
      <c r="E102" s="46"/>
      <c r="F102" s="46"/>
      <c r="G102" s="46"/>
      <c r="H102" s="46"/>
      <c r="I102" s="46"/>
      <c r="J102" s="46"/>
      <c r="K102" s="46"/>
      <c r="L102" s="46"/>
      <c r="M102" s="46"/>
      <c r="N102" s="46"/>
      <c r="O102" s="46"/>
      <c r="P102" s="46"/>
    </row>
    <row r="103" spans="1:16" s="18" customFormat="1" outlineLevel="1">
      <c r="A103" s="4"/>
      <c r="B103" s="525" t="s">
        <v>507</v>
      </c>
      <c r="C103" s="913"/>
      <c r="D103" s="46"/>
      <c r="E103" s="46"/>
      <c r="F103" s="46"/>
      <c r="G103" s="46"/>
      <c r="H103" s="46"/>
      <c r="I103" s="46"/>
      <c r="J103" s="46"/>
      <c r="K103" s="46"/>
      <c r="L103" s="46"/>
      <c r="M103" s="46"/>
      <c r="N103" s="46"/>
      <c r="O103" s="46"/>
      <c r="P103" s="46"/>
    </row>
    <row r="104" spans="1:16" s="18" customFormat="1" outlineLevel="1">
      <c r="A104" s="4"/>
      <c r="B104" s="525" t="s">
        <v>508</v>
      </c>
      <c r="C104" s="913"/>
      <c r="D104" s="46"/>
      <c r="E104" s="46"/>
      <c r="F104" s="46"/>
      <c r="G104" s="46"/>
      <c r="H104" s="46"/>
      <c r="I104" s="46"/>
      <c r="J104" s="46"/>
      <c r="K104" s="46"/>
      <c r="L104" s="46"/>
      <c r="M104" s="46"/>
      <c r="N104" s="46"/>
      <c r="O104" s="46"/>
      <c r="P104" s="46"/>
    </row>
    <row r="105" spans="1:16" s="18" customFormat="1" outlineLevel="1">
      <c r="A105" s="4"/>
      <c r="B105" s="525" t="s">
        <v>486</v>
      </c>
      <c r="C105" s="913"/>
      <c r="D105" s="46"/>
      <c r="E105" s="46"/>
      <c r="F105" s="46"/>
      <c r="G105" s="46"/>
      <c r="H105" s="46"/>
      <c r="I105" s="46"/>
      <c r="J105" s="46"/>
      <c r="K105" s="46"/>
      <c r="L105" s="46"/>
      <c r="M105" s="46"/>
      <c r="N105" s="46"/>
      <c r="O105" s="46"/>
      <c r="P105" s="46"/>
    </row>
    <row r="106" spans="1:16" s="18" customFormat="1">
      <c r="A106" s="4"/>
      <c r="B106" s="525" t="s">
        <v>509</v>
      </c>
      <c r="C106" s="914"/>
      <c r="D106" s="65">
        <f>SUM(D102:D105)</f>
        <v>0</v>
      </c>
      <c r="E106" s="65">
        <f>SUM(E102:E105)</f>
        <v>0</v>
      </c>
      <c r="F106" s="65">
        <f>SUM(F102:F105)</f>
        <v>0</v>
      </c>
      <c r="G106" s="65">
        <f t="shared" ref="G106:N106" si="42">SUM(G102:G105)</f>
        <v>0</v>
      </c>
      <c r="H106" s="65">
        <f t="shared" si="42"/>
        <v>0</v>
      </c>
      <c r="I106" s="65">
        <f t="shared" si="42"/>
        <v>0</v>
      </c>
      <c r="J106" s="65">
        <f t="shared" si="42"/>
        <v>0</v>
      </c>
      <c r="K106" s="65">
        <f t="shared" si="42"/>
        <v>0</v>
      </c>
      <c r="L106" s="65">
        <f t="shared" si="42"/>
        <v>0</v>
      </c>
      <c r="M106" s="65">
        <f t="shared" si="42"/>
        <v>0</v>
      </c>
      <c r="N106" s="65">
        <f t="shared" si="42"/>
        <v>0</v>
      </c>
      <c r="O106" s="65">
        <f t="shared" ref="O106:P106" si="43">SUM(O102:O105)</f>
        <v>0</v>
      </c>
      <c r="P106" s="65">
        <f t="shared" si="43"/>
        <v>0</v>
      </c>
    </row>
    <row r="107" spans="1:16" s="14" customFormat="1">
      <c r="A107" s="72"/>
      <c r="B107" s="484" t="s">
        <v>510</v>
      </c>
      <c r="C107" s="481"/>
      <c r="D107" s="71"/>
      <c r="E107" s="478">
        <f t="shared" ref="E107:M107" si="44">ROUND(SUM(D106*E16+E106*E17)/12,4)</f>
        <v>0</v>
      </c>
      <c r="F107" s="478">
        <f t="shared" si="44"/>
        <v>0</v>
      </c>
      <c r="G107" s="478">
        <f t="shared" si="44"/>
        <v>0</v>
      </c>
      <c r="H107" s="478">
        <f t="shared" si="44"/>
        <v>0</v>
      </c>
      <c r="I107" s="478">
        <f t="shared" si="44"/>
        <v>0</v>
      </c>
      <c r="J107" s="478">
        <f t="shared" si="44"/>
        <v>0</v>
      </c>
      <c r="K107" s="478">
        <f t="shared" si="44"/>
        <v>0</v>
      </c>
      <c r="L107" s="478">
        <f t="shared" si="44"/>
        <v>0</v>
      </c>
      <c r="M107" s="478">
        <f t="shared" si="44"/>
        <v>0</v>
      </c>
      <c r="N107" s="478">
        <f>ROUND(SUM(M106*N16+N106*N17)/12,4)</f>
        <v>0</v>
      </c>
      <c r="O107" s="478">
        <f t="shared" ref="O107:P107" si="45">ROUND(SUM(N106*O16+O106*O17)/12,4)</f>
        <v>0</v>
      </c>
      <c r="P107" s="478">
        <f t="shared" si="45"/>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12">
        <f>'2. LRAMVA Threshold'!Q43</f>
        <v>0</v>
      </c>
      <c r="D109" s="46"/>
      <c r="E109" s="46"/>
      <c r="F109" s="46"/>
      <c r="G109" s="46"/>
      <c r="H109" s="46"/>
      <c r="I109" s="46"/>
      <c r="J109" s="46"/>
      <c r="K109" s="46"/>
      <c r="L109" s="46"/>
      <c r="M109" s="46"/>
      <c r="N109" s="46"/>
      <c r="O109" s="46"/>
      <c r="P109" s="46"/>
    </row>
    <row r="110" spans="1:16" s="18" customFormat="1" outlineLevel="1">
      <c r="A110" s="4"/>
      <c r="B110" s="525" t="s">
        <v>507</v>
      </c>
      <c r="C110" s="913"/>
      <c r="D110" s="46"/>
      <c r="E110" s="46"/>
      <c r="F110" s="46"/>
      <c r="G110" s="46"/>
      <c r="H110" s="46"/>
      <c r="I110" s="46"/>
      <c r="J110" s="46"/>
      <c r="K110" s="46"/>
      <c r="L110" s="46"/>
      <c r="M110" s="46"/>
      <c r="N110" s="46"/>
      <c r="O110" s="46"/>
      <c r="P110" s="46"/>
    </row>
    <row r="111" spans="1:16" s="18" customFormat="1" outlineLevel="1">
      <c r="A111" s="4"/>
      <c r="B111" s="525" t="s">
        <v>508</v>
      </c>
      <c r="C111" s="913"/>
      <c r="D111" s="46"/>
      <c r="E111" s="46"/>
      <c r="F111" s="46"/>
      <c r="G111" s="46"/>
      <c r="H111" s="46"/>
      <c r="I111" s="46"/>
      <c r="J111" s="46"/>
      <c r="K111" s="46"/>
      <c r="L111" s="46"/>
      <c r="M111" s="46"/>
      <c r="N111" s="46"/>
      <c r="O111" s="46"/>
      <c r="P111" s="46"/>
    </row>
    <row r="112" spans="1:16" s="18" customFormat="1" outlineLevel="1">
      <c r="A112" s="4"/>
      <c r="B112" s="525" t="s">
        <v>486</v>
      </c>
      <c r="C112" s="913"/>
      <c r="D112" s="46"/>
      <c r="E112" s="46"/>
      <c r="F112" s="46"/>
      <c r="G112" s="46"/>
      <c r="H112" s="46"/>
      <c r="I112" s="46"/>
      <c r="J112" s="46"/>
      <c r="K112" s="46"/>
      <c r="L112" s="46"/>
      <c r="M112" s="46"/>
      <c r="N112" s="46"/>
      <c r="O112" s="46"/>
      <c r="P112" s="46"/>
    </row>
    <row r="113" spans="1:16" s="18" customFormat="1">
      <c r="A113" s="4"/>
      <c r="B113" s="525" t="s">
        <v>509</v>
      </c>
      <c r="C113" s="914"/>
      <c r="D113" s="65">
        <f>SUM(D109:D112)</f>
        <v>0</v>
      </c>
      <c r="E113" s="65">
        <f>SUM(E109:E112)</f>
        <v>0</v>
      </c>
      <c r="F113" s="65">
        <f>SUM(F109:F112)</f>
        <v>0</v>
      </c>
      <c r="G113" s="65">
        <f>SUM(G109:G112)</f>
        <v>0</v>
      </c>
      <c r="H113" s="65">
        <f t="shared" ref="H113:N113" si="46">SUM(H109:H112)</f>
        <v>0</v>
      </c>
      <c r="I113" s="65">
        <f t="shared" si="46"/>
        <v>0</v>
      </c>
      <c r="J113" s="65">
        <f t="shared" si="46"/>
        <v>0</v>
      </c>
      <c r="K113" s="65">
        <f t="shared" si="46"/>
        <v>0</v>
      </c>
      <c r="L113" s="65">
        <f t="shared" si="46"/>
        <v>0</v>
      </c>
      <c r="M113" s="65">
        <f t="shared" si="46"/>
        <v>0</v>
      </c>
      <c r="N113" s="65">
        <f t="shared" si="46"/>
        <v>0</v>
      </c>
      <c r="O113" s="65">
        <f t="shared" ref="O113:P113" si="47">SUM(O109:O112)</f>
        <v>0</v>
      </c>
      <c r="P113" s="65">
        <f t="shared" si="47"/>
        <v>0</v>
      </c>
    </row>
    <row r="114" spans="1:16" s="14" customFormat="1">
      <c r="A114" s="72"/>
      <c r="B114" s="484" t="s">
        <v>510</v>
      </c>
      <c r="C114" s="481"/>
      <c r="D114" s="71"/>
      <c r="E114" s="478">
        <f t="shared" ref="E114:M114" si="48">ROUND(SUM(D113*E16+E113*E17)/12,4)</f>
        <v>0</v>
      </c>
      <c r="F114" s="478">
        <f t="shared" si="48"/>
        <v>0</v>
      </c>
      <c r="G114" s="478">
        <f t="shared" si="48"/>
        <v>0</v>
      </c>
      <c r="H114" s="478">
        <f t="shared" si="48"/>
        <v>0</v>
      </c>
      <c r="I114" s="478">
        <f t="shared" si="48"/>
        <v>0</v>
      </c>
      <c r="J114" s="478">
        <f t="shared" si="48"/>
        <v>0</v>
      </c>
      <c r="K114" s="478">
        <f t="shared" si="48"/>
        <v>0</v>
      </c>
      <c r="L114" s="478">
        <f t="shared" si="48"/>
        <v>0</v>
      </c>
      <c r="M114" s="478">
        <f t="shared" si="48"/>
        <v>0</v>
      </c>
      <c r="N114" s="478">
        <f>ROUND(SUM(M113*N16+N113*N17)/12,4)</f>
        <v>0</v>
      </c>
      <c r="O114" s="478">
        <f t="shared" ref="O114:P114" si="49">ROUND(SUM(N113*O16+O113*O17)/12,4)</f>
        <v>0</v>
      </c>
      <c r="P114" s="478">
        <f t="shared" si="49"/>
        <v>0</v>
      </c>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598</v>
      </c>
      <c r="C116" s="96"/>
      <c r="D116" s="489"/>
      <c r="E116" s="489"/>
      <c r="F116" s="489"/>
      <c r="G116" s="489"/>
      <c r="H116" s="489"/>
      <c r="I116" s="489"/>
      <c r="J116" s="489"/>
      <c r="K116" s="489"/>
      <c r="L116" s="489"/>
      <c r="M116" s="489"/>
      <c r="N116" s="489"/>
      <c r="O116" s="489"/>
      <c r="P116" s="489"/>
    </row>
    <row r="119" spans="1:16" ht="15.75">
      <c r="B119" s="116" t="s">
        <v>480</v>
      </c>
      <c r="J119" s="18"/>
    </row>
    <row r="120" spans="1:16" s="14" customFormat="1" ht="75.75" customHeight="1">
      <c r="A120" s="72"/>
      <c r="B120" s="916" t="s">
        <v>649</v>
      </c>
      <c r="C120" s="916"/>
      <c r="D120" s="916"/>
      <c r="E120" s="916"/>
      <c r="F120" s="916"/>
      <c r="G120" s="916"/>
      <c r="H120" s="916"/>
      <c r="I120" s="916"/>
      <c r="J120" s="916"/>
      <c r="K120" s="916"/>
      <c r="L120" s="916"/>
      <c r="M120" s="916"/>
      <c r="N120" s="916"/>
      <c r="O120" s="916"/>
      <c r="P120" s="916"/>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General Service 50 - 4,999 kW</v>
      </c>
      <c r="F122" s="241" t="str">
        <f>'1.  LRAMVA Summary'!G53</f>
        <v>General Service 3,000 - 4,999 kW</v>
      </c>
      <c r="G122" s="241" t="str">
        <f>'1.  LRAMVA Summary'!H53</f>
        <v>Large Use - Regular</v>
      </c>
      <c r="H122" s="241" t="str">
        <f>'1.  LRAMVA Summary'!I53</f>
        <v>Dedicated TS</v>
      </c>
      <c r="I122" s="241" t="str">
        <f>'1.  LRAMVA Summary'!J53</f>
        <v>Large Use - Ford Annex</v>
      </c>
      <c r="J122" s="241" t="str">
        <f>'1.  LRAMVA Summary'!K53</f>
        <v>Other</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v>
      </c>
      <c r="H123" s="575" t="str">
        <f>'1.  LRAMVA Summary'!I54</f>
        <v>kW</v>
      </c>
      <c r="I123" s="575" t="str">
        <f>'1.  LRAMVA Summary'!J54</f>
        <v>kW</v>
      </c>
      <c r="J123" s="575" t="str">
        <f>'1.  LRAMVA Summary'!K54</f>
        <v>kW</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1.9766666666666665E-2</v>
      </c>
      <c r="D124" s="668">
        <f>HLOOKUP(B124,$E$15:$P$114,16,FALSE)</f>
        <v>1.6066666666666667E-2</v>
      </c>
      <c r="E124" s="669">
        <f t="shared" ref="E124:E135" si="50">HLOOKUP(B124,$E$15:$P$114,23,FALSE)</f>
        <v>4.6248333333333331</v>
      </c>
      <c r="F124" s="668">
        <f t="shared" ref="F124:F135" si="51">HLOOKUP(B124,$E$15:$P$114,30,FALSE)</f>
        <v>1.9204666666666668</v>
      </c>
      <c r="G124" s="669">
        <f t="shared" ref="G124:G135" si="52">HLOOKUP(B124,$E$15:$P$114,37,FALSE)</f>
        <v>2.1688666666666667</v>
      </c>
      <c r="H124" s="668">
        <f t="shared" ref="H124:H135" si="53">HLOOKUP(B124,$E$15:$P$114,44,FALSE)</f>
        <v>2.5127666666666664</v>
      </c>
      <c r="I124" s="669">
        <f t="shared" ref="I124:I135" si="54">HLOOKUP(B124,$E$15:$P$114,51,FALSE)</f>
        <v>-4.6199999999999998E-2</v>
      </c>
      <c r="J124" s="669">
        <f t="shared" ref="J124:J135" si="55">HLOOKUP(B124,$E$15:$P$114,58,FALSE)</f>
        <v>0</v>
      </c>
      <c r="K124" s="669">
        <f t="shared" ref="K124:K135" si="56">HLOOKUP(B124,$E$15:$P$114,65,FALSE)</f>
        <v>0</v>
      </c>
      <c r="L124" s="669">
        <f t="shared" ref="L124:L135" si="57">HLOOKUP(B124,$E$15:$P$114,72,FALSE)</f>
        <v>0</v>
      </c>
      <c r="M124" s="669">
        <f t="shared" ref="M124:M135" si="58">HLOOKUP(B124,$E$15:$P$114,79,FALSE)</f>
        <v>0</v>
      </c>
      <c r="N124" s="669">
        <f t="shared" ref="N124:N135" si="59">HLOOKUP(B124,$E$15:$P$114,86,FALSE)</f>
        <v>0</v>
      </c>
      <c r="O124" s="669">
        <f t="shared" ref="O124:O135" si="60">HLOOKUP(B124,$E$15:$P$114,93,FALSE)</f>
        <v>0</v>
      </c>
      <c r="P124" s="669">
        <f t="shared" ref="P124:P135" si="61">HLOOKUP(B124,$E$15:$P$114,100,FALSE)</f>
        <v>0</v>
      </c>
    </row>
    <row r="125" spans="1:16">
      <c r="B125" s="491">
        <v>2012</v>
      </c>
      <c r="C125" s="670">
        <f>HLOOKUP(B125,$E$15:$P$114,9,FALSE)</f>
        <v>1.9766666666666665E-2</v>
      </c>
      <c r="D125" s="671">
        <f>HLOOKUP(B125,$E$15:$P$114,16,FALSE)</f>
        <v>1.6066666666666667E-2</v>
      </c>
      <c r="E125" s="672">
        <f t="shared" si="50"/>
        <v>4.5983666666666672</v>
      </c>
      <c r="F125" s="671">
        <f t="shared" si="51"/>
        <v>1.9214000000000002</v>
      </c>
      <c r="G125" s="672">
        <f t="shared" si="52"/>
        <v>2.1683000000000003</v>
      </c>
      <c r="H125" s="671">
        <f t="shared" si="53"/>
        <v>2.6074666666666668</v>
      </c>
      <c r="I125" s="672">
        <f t="shared" si="54"/>
        <v>-7.9899999999999999E-2</v>
      </c>
      <c r="J125" s="672">
        <f t="shared" si="55"/>
        <v>0</v>
      </c>
      <c r="K125" s="672">
        <f t="shared" si="56"/>
        <v>0</v>
      </c>
      <c r="L125" s="672">
        <f t="shared" si="57"/>
        <v>0</v>
      </c>
      <c r="M125" s="672">
        <f t="shared" si="58"/>
        <v>0</v>
      </c>
      <c r="N125" s="672">
        <f t="shared" si="59"/>
        <v>0</v>
      </c>
      <c r="O125" s="672">
        <f t="shared" si="60"/>
        <v>0</v>
      </c>
      <c r="P125" s="672">
        <f t="shared" si="61"/>
        <v>0</v>
      </c>
    </row>
    <row r="126" spans="1:16">
      <c r="B126" s="491">
        <v>2013</v>
      </c>
      <c r="C126" s="670">
        <f>HLOOKUP(B126,$E$15:$P$114,9,FALSE)</f>
        <v>1.9866666666666664E-2</v>
      </c>
      <c r="D126" s="671">
        <f>HLOOKUP(B126,$E$15:$P$114,16,FALSE)</f>
        <v>1.6166666666666666E-2</v>
      </c>
      <c r="E126" s="672">
        <f t="shared" si="50"/>
        <v>4.6227999999999998</v>
      </c>
      <c r="F126" s="671">
        <f t="shared" si="51"/>
        <v>1.9315999999999998</v>
      </c>
      <c r="G126" s="672">
        <f t="shared" si="52"/>
        <v>2.1798000000000002</v>
      </c>
      <c r="H126" s="671">
        <f t="shared" si="53"/>
        <v>2.7180333333333331</v>
      </c>
      <c r="I126" s="672">
        <f t="shared" si="54"/>
        <v>-8.1466666666666673E-2</v>
      </c>
      <c r="J126" s="672">
        <f t="shared" si="55"/>
        <v>0</v>
      </c>
      <c r="K126" s="672">
        <f t="shared" si="56"/>
        <v>0</v>
      </c>
      <c r="L126" s="672">
        <f t="shared" si="57"/>
        <v>0</v>
      </c>
      <c r="M126" s="672">
        <f t="shared" si="58"/>
        <v>0</v>
      </c>
      <c r="N126" s="672">
        <f t="shared" si="59"/>
        <v>0</v>
      </c>
      <c r="O126" s="672">
        <f t="shared" si="60"/>
        <v>0</v>
      </c>
      <c r="P126" s="672">
        <f t="shared" si="61"/>
        <v>0</v>
      </c>
    </row>
    <row r="127" spans="1:16">
      <c r="B127" s="491">
        <v>2014</v>
      </c>
      <c r="C127" s="778">
        <f t="shared" ref="C127:C135" si="62">HLOOKUP(B127,$E$15:$P$114,9,FALSE)</f>
        <v>2.0033333333333334E-2</v>
      </c>
      <c r="D127" s="819">
        <f t="shared" ref="D127:D134" si="63">HLOOKUP(B127,$E$15:$P$114,16,FALSE)</f>
        <v>1.6333333333333335E-2</v>
      </c>
      <c r="E127" s="672">
        <f t="shared" si="50"/>
        <v>4.665566666666666</v>
      </c>
      <c r="F127" s="671">
        <f t="shared" si="51"/>
        <v>1.9495333333333331</v>
      </c>
      <c r="G127" s="672">
        <f t="shared" si="52"/>
        <v>2.2002000000000002</v>
      </c>
      <c r="H127" s="671">
        <f t="shared" si="53"/>
        <v>2.7435666666666663</v>
      </c>
      <c r="I127" s="672">
        <f t="shared" si="54"/>
        <v>-7.9600000000000004E-2</v>
      </c>
      <c r="J127" s="672">
        <f t="shared" si="55"/>
        <v>0</v>
      </c>
      <c r="K127" s="672">
        <f t="shared" si="56"/>
        <v>0</v>
      </c>
      <c r="L127" s="672">
        <f t="shared" si="57"/>
        <v>0</v>
      </c>
      <c r="M127" s="672">
        <f t="shared" si="58"/>
        <v>0</v>
      </c>
      <c r="N127" s="672">
        <f t="shared" si="59"/>
        <v>0</v>
      </c>
      <c r="O127" s="672">
        <f t="shared" si="60"/>
        <v>0</v>
      </c>
      <c r="P127" s="672">
        <f t="shared" si="61"/>
        <v>0</v>
      </c>
    </row>
    <row r="128" spans="1:16">
      <c r="B128" s="491">
        <v>2015</v>
      </c>
      <c r="C128" s="670">
        <f t="shared" si="62"/>
        <v>2.0233333333333332E-2</v>
      </c>
      <c r="D128" s="671">
        <f t="shared" si="63"/>
        <v>1.6533333333333334E-2</v>
      </c>
      <c r="E128" s="672">
        <f t="shared" si="50"/>
        <v>4.7110999999999992</v>
      </c>
      <c r="F128" s="671">
        <f t="shared" si="51"/>
        <v>1.9690333333333332</v>
      </c>
      <c r="G128" s="672">
        <f t="shared" si="52"/>
        <v>2.2221666666666668</v>
      </c>
      <c r="H128" s="671">
        <f t="shared" si="53"/>
        <v>2.7708999999999997</v>
      </c>
      <c r="I128" s="672">
        <f t="shared" si="54"/>
        <v>-8.2666666666666666E-2</v>
      </c>
      <c r="J128" s="672">
        <f t="shared" si="55"/>
        <v>0</v>
      </c>
      <c r="K128" s="672">
        <f t="shared" si="56"/>
        <v>0</v>
      </c>
      <c r="L128" s="672">
        <f t="shared" si="57"/>
        <v>0</v>
      </c>
      <c r="M128" s="672">
        <f t="shared" si="58"/>
        <v>0</v>
      </c>
      <c r="N128" s="672">
        <f t="shared" si="59"/>
        <v>0</v>
      </c>
      <c r="O128" s="672">
        <f t="shared" si="60"/>
        <v>0</v>
      </c>
      <c r="P128" s="672">
        <f t="shared" si="61"/>
        <v>0</v>
      </c>
    </row>
    <row r="129" spans="1:16">
      <c r="B129" s="491">
        <v>2016</v>
      </c>
      <c r="C129" s="778">
        <f t="shared" si="62"/>
        <v>1.7233333333333333E-2</v>
      </c>
      <c r="D129" s="671">
        <f t="shared" si="63"/>
        <v>1.6799999999999999E-2</v>
      </c>
      <c r="E129" s="672">
        <f t="shared" si="50"/>
        <v>4.7832333333333326</v>
      </c>
      <c r="F129" s="671">
        <f t="shared" si="51"/>
        <v>1.9987999999999999</v>
      </c>
      <c r="G129" s="672">
        <f t="shared" si="52"/>
        <v>2.2579000000000007</v>
      </c>
      <c r="H129" s="671">
        <f t="shared" si="53"/>
        <v>2.8113666666666663</v>
      </c>
      <c r="I129" s="672">
        <f t="shared" si="54"/>
        <v>-8.900000000000001E-2</v>
      </c>
      <c r="J129" s="672">
        <f t="shared" si="55"/>
        <v>0</v>
      </c>
      <c r="K129" s="672">
        <f t="shared" si="56"/>
        <v>0</v>
      </c>
      <c r="L129" s="672">
        <f t="shared" si="57"/>
        <v>0</v>
      </c>
      <c r="M129" s="672">
        <f t="shared" si="58"/>
        <v>0</v>
      </c>
      <c r="N129" s="672">
        <f t="shared" si="59"/>
        <v>0</v>
      </c>
      <c r="O129" s="672">
        <f t="shared" si="60"/>
        <v>0</v>
      </c>
      <c r="P129" s="672">
        <f t="shared" si="61"/>
        <v>0</v>
      </c>
    </row>
    <row r="130" spans="1:16">
      <c r="B130" s="491">
        <v>2017</v>
      </c>
      <c r="C130" s="820">
        <f t="shared" si="62"/>
        <v>1.23E-2</v>
      </c>
      <c r="D130" s="819">
        <f t="shared" si="63"/>
        <v>1.7033333333333334E-2</v>
      </c>
      <c r="E130" s="672">
        <f t="shared" si="50"/>
        <v>4.8536000000000001</v>
      </c>
      <c r="F130" s="671">
        <f t="shared" si="51"/>
        <v>2.0279333333333334</v>
      </c>
      <c r="G130" s="672">
        <f t="shared" si="52"/>
        <v>2.2922333333333333</v>
      </c>
      <c r="H130" s="671">
        <f t="shared" si="53"/>
        <v>2.8503666666666665</v>
      </c>
      <c r="I130" s="672">
        <f t="shared" si="54"/>
        <v>-9.4266666666666665E-2</v>
      </c>
      <c r="J130" s="672">
        <f t="shared" si="55"/>
        <v>0</v>
      </c>
      <c r="K130" s="672">
        <f t="shared" si="56"/>
        <v>0</v>
      </c>
      <c r="L130" s="672">
        <f t="shared" si="57"/>
        <v>0</v>
      </c>
      <c r="M130" s="672">
        <f t="shared" si="58"/>
        <v>0</v>
      </c>
      <c r="N130" s="672">
        <f t="shared" si="59"/>
        <v>0</v>
      </c>
      <c r="O130" s="672">
        <f t="shared" si="60"/>
        <v>0</v>
      </c>
      <c r="P130" s="672">
        <f t="shared" si="61"/>
        <v>0</v>
      </c>
    </row>
    <row r="131" spans="1:16">
      <c r="B131" s="491">
        <v>2018</v>
      </c>
      <c r="C131" s="670">
        <f t="shared" si="62"/>
        <v>7.0666666666666664E-3</v>
      </c>
      <c r="D131" s="671">
        <f t="shared" si="63"/>
        <v>1.7166666666666667E-2</v>
      </c>
      <c r="E131" s="672">
        <f t="shared" si="50"/>
        <v>4.8942333333333332</v>
      </c>
      <c r="F131" s="671">
        <f t="shared" si="51"/>
        <v>2.0450000000000004</v>
      </c>
      <c r="G131" s="672">
        <f t="shared" si="52"/>
        <v>2.3118666666666665</v>
      </c>
      <c r="H131" s="671">
        <f t="shared" si="53"/>
        <v>2.8748333333333336</v>
      </c>
      <c r="I131" s="672">
        <f t="shared" si="54"/>
        <v>-0.10256666666666665</v>
      </c>
      <c r="J131" s="672">
        <f t="shared" si="55"/>
        <v>0</v>
      </c>
      <c r="K131" s="672">
        <f t="shared" si="56"/>
        <v>0</v>
      </c>
      <c r="L131" s="672">
        <f t="shared" si="57"/>
        <v>0</v>
      </c>
      <c r="M131" s="672">
        <f t="shared" si="58"/>
        <v>0</v>
      </c>
      <c r="N131" s="672">
        <f t="shared" si="59"/>
        <v>0</v>
      </c>
      <c r="O131" s="672">
        <f t="shared" si="60"/>
        <v>0</v>
      </c>
      <c r="P131" s="672">
        <f t="shared" si="61"/>
        <v>0</v>
      </c>
    </row>
    <row r="132" spans="1:16">
      <c r="B132" s="491">
        <v>2019</v>
      </c>
      <c r="C132" s="670">
        <f t="shared" si="62"/>
        <v>1.7666666666666666E-3</v>
      </c>
      <c r="D132" s="671">
        <f t="shared" si="63"/>
        <v>1.7266666666666666E-2</v>
      </c>
      <c r="E132" s="672">
        <f t="shared" si="50"/>
        <v>4.9214666666666673</v>
      </c>
      <c r="F132" s="671">
        <f t="shared" si="51"/>
        <v>2.0561333333333334</v>
      </c>
      <c r="G132" s="672">
        <f t="shared" si="52"/>
        <v>2.3231666666666668</v>
      </c>
      <c r="H132" s="671">
        <f t="shared" si="53"/>
        <v>2.8860333333333337</v>
      </c>
      <c r="I132" s="672">
        <f t="shared" si="54"/>
        <v>-0.14726666666666666</v>
      </c>
      <c r="J132" s="672">
        <f t="shared" si="55"/>
        <v>0</v>
      </c>
      <c r="K132" s="672">
        <f t="shared" si="56"/>
        <v>0</v>
      </c>
      <c r="L132" s="672">
        <f t="shared" si="57"/>
        <v>0</v>
      </c>
      <c r="M132" s="672">
        <f t="shared" si="58"/>
        <v>0</v>
      </c>
      <c r="N132" s="672">
        <f t="shared" si="59"/>
        <v>0</v>
      </c>
      <c r="O132" s="672">
        <f t="shared" si="60"/>
        <v>0</v>
      </c>
      <c r="P132" s="672">
        <f t="shared" si="61"/>
        <v>0</v>
      </c>
    </row>
    <row r="133" spans="1:16">
      <c r="B133" s="491">
        <v>2020</v>
      </c>
      <c r="C133" s="778">
        <f t="shared" si="62"/>
        <v>0</v>
      </c>
      <c r="D133" s="819">
        <f t="shared" si="63"/>
        <v>1.72E-2</v>
      </c>
      <c r="E133" s="672">
        <f t="shared" si="50"/>
        <v>4.8056000000000001</v>
      </c>
      <c r="F133" s="671">
        <f t="shared" si="51"/>
        <v>4.8056000000000001</v>
      </c>
      <c r="G133" s="672">
        <f t="shared" si="52"/>
        <v>2.6920999999999999</v>
      </c>
      <c r="H133" s="671">
        <f t="shared" si="53"/>
        <v>3.6646999999999998</v>
      </c>
      <c r="I133" s="672">
        <f t="shared" si="54"/>
        <v>3.6646999999999998</v>
      </c>
      <c r="J133" s="672">
        <f t="shared" si="55"/>
        <v>0</v>
      </c>
      <c r="K133" s="672">
        <f t="shared" si="56"/>
        <v>0</v>
      </c>
      <c r="L133" s="672">
        <f t="shared" si="57"/>
        <v>0</v>
      </c>
      <c r="M133" s="672">
        <f t="shared" si="58"/>
        <v>0</v>
      </c>
      <c r="N133" s="672">
        <f t="shared" si="59"/>
        <v>0</v>
      </c>
      <c r="O133" s="672">
        <f t="shared" si="60"/>
        <v>0</v>
      </c>
      <c r="P133" s="672">
        <f t="shared" si="61"/>
        <v>0</v>
      </c>
    </row>
    <row r="134" spans="1:16" s="18" customFormat="1">
      <c r="A134" s="4"/>
      <c r="B134" s="777">
        <v>2021</v>
      </c>
      <c r="C134" s="670">
        <f t="shared" si="62"/>
        <v>0</v>
      </c>
      <c r="D134" s="671">
        <f t="shared" si="63"/>
        <v>1.7500000000000002E-2</v>
      </c>
      <c r="E134" s="780">
        <f t="shared" si="50"/>
        <v>4.8968999999999996</v>
      </c>
      <c r="F134" s="779">
        <f t="shared" si="51"/>
        <v>4.8968999999999996</v>
      </c>
      <c r="G134" s="780">
        <f t="shared" si="52"/>
        <v>2.7431999999999999</v>
      </c>
      <c r="H134" s="779">
        <f t="shared" si="53"/>
        <v>3.7342999999999997</v>
      </c>
      <c r="I134" s="780">
        <f t="shared" si="54"/>
        <v>3.7342999999999997</v>
      </c>
      <c r="J134" s="780">
        <f t="shared" si="55"/>
        <v>0</v>
      </c>
      <c r="K134" s="780">
        <f t="shared" si="56"/>
        <v>0</v>
      </c>
      <c r="L134" s="780">
        <f t="shared" si="57"/>
        <v>0</v>
      </c>
      <c r="M134" s="780">
        <f t="shared" si="58"/>
        <v>0</v>
      </c>
      <c r="N134" s="780">
        <f t="shared" si="59"/>
        <v>0</v>
      </c>
      <c r="O134" s="780">
        <f t="shared" si="60"/>
        <v>0</v>
      </c>
      <c r="P134" s="780">
        <f t="shared" si="61"/>
        <v>0</v>
      </c>
    </row>
    <row r="135" spans="1:16" s="18" customFormat="1">
      <c r="A135" s="4"/>
      <c r="B135" s="774">
        <v>2022</v>
      </c>
      <c r="C135" s="823">
        <f t="shared" si="62"/>
        <v>0</v>
      </c>
      <c r="D135" s="821">
        <f>HLOOKUP(B135,$E$15:$P$114,16,FALSE)</f>
        <v>1.7999999999999999E-2</v>
      </c>
      <c r="E135" s="776">
        <f t="shared" si="50"/>
        <v>5.0438000000000001</v>
      </c>
      <c r="F135" s="775">
        <f t="shared" si="51"/>
        <v>5.0438000000000001</v>
      </c>
      <c r="G135" s="776">
        <f t="shared" si="52"/>
        <v>2.8254999999999999</v>
      </c>
      <c r="H135" s="775">
        <f t="shared" si="53"/>
        <v>3.8462999999999998</v>
      </c>
      <c r="I135" s="776">
        <f t="shared" si="54"/>
        <v>3.8462999999999998</v>
      </c>
      <c r="J135" s="776">
        <f t="shared" si="55"/>
        <v>0</v>
      </c>
      <c r="K135" s="776">
        <f t="shared" si="56"/>
        <v>0</v>
      </c>
      <c r="L135" s="776">
        <f t="shared" si="57"/>
        <v>0</v>
      </c>
      <c r="M135" s="776">
        <f t="shared" si="58"/>
        <v>0</v>
      </c>
      <c r="N135" s="776">
        <f t="shared" si="59"/>
        <v>0</v>
      </c>
      <c r="O135" s="776">
        <f t="shared" si="60"/>
        <v>0</v>
      </c>
      <c r="P135" s="776">
        <f t="shared" si="61"/>
        <v>0</v>
      </c>
    </row>
    <row r="136" spans="1:16" ht="18.75" customHeight="1">
      <c r="B136" s="488" t="s">
        <v>613</v>
      </c>
      <c r="C136" s="822"/>
      <c r="D136" s="587"/>
      <c r="E136" s="588"/>
      <c r="F136" s="587"/>
      <c r="G136" s="587"/>
      <c r="H136" s="587"/>
      <c r="I136" s="587"/>
      <c r="J136" s="587"/>
      <c r="K136" s="587"/>
      <c r="L136" s="587"/>
      <c r="M136" s="587"/>
      <c r="N136" s="587"/>
      <c r="O136" s="587"/>
      <c r="P136" s="587"/>
    </row>
    <row r="138" spans="1:16">
      <c r="B138" s="581"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4"/>
  <sheetViews>
    <sheetView view="pageBreakPreview" topLeftCell="A7" zoomScale="50" zoomScaleNormal="70" zoomScaleSheetLayoutView="50" zoomScalePageLayoutView="85" workbookViewId="0">
      <selection activeCell="U138" sqref="U138"/>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customWidth="1" outlineLevel="1"/>
    <col min="9" max="20" width="9" style="250" customWidth="1" outlineLevel="1"/>
    <col min="21" max="21" width="12.42578125" style="250" customWidth="1" outlineLevel="1"/>
    <col min="22" max="22" width="17.5703125" style="250" customWidth="1"/>
    <col min="23" max="38" width="9.42578125" style="250" customWidth="1" outlineLevel="1"/>
    <col min="39" max="39" width="14" style="252" customWidth="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26"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26"/>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20" t="s">
        <v>547</v>
      </c>
      <c r="D5" s="921"/>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26" t="s">
        <v>501</v>
      </c>
      <c r="C7" s="927" t="s">
        <v>893</v>
      </c>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424"/>
      <c r="AN7" s="424"/>
      <c r="AO7" s="424"/>
      <c r="AP7" s="424"/>
      <c r="AQ7" s="424"/>
      <c r="AR7" s="424"/>
      <c r="AS7" s="424"/>
      <c r="AT7" s="424"/>
      <c r="AU7" s="424"/>
      <c r="AV7" s="424"/>
      <c r="AW7" s="424"/>
      <c r="AX7" s="424"/>
      <c r="AY7" s="424"/>
      <c r="AZ7" s="424"/>
      <c r="BA7" s="424"/>
    </row>
    <row r="8" spans="1:53" s="268" customFormat="1" ht="58.5" customHeight="1">
      <c r="A8" s="498"/>
      <c r="B8" s="926"/>
      <c r="C8" s="927" t="s">
        <v>560</v>
      </c>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424"/>
      <c r="AN8" s="424"/>
      <c r="AO8" s="424"/>
      <c r="AP8" s="424"/>
      <c r="AQ8" s="424"/>
      <c r="AR8" s="424"/>
      <c r="AS8" s="424"/>
      <c r="AT8" s="424"/>
      <c r="AU8" s="424"/>
      <c r="AV8" s="424"/>
      <c r="AW8" s="424"/>
      <c r="AX8" s="424"/>
      <c r="AY8" s="424"/>
      <c r="AZ8" s="424"/>
      <c r="BA8" s="424"/>
    </row>
    <row r="9" spans="1:53" s="268" customFormat="1" ht="57.75" customHeight="1">
      <c r="A9" s="498"/>
      <c r="B9" s="270"/>
      <c r="C9" s="927" t="s">
        <v>559</v>
      </c>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424"/>
      <c r="AN9" s="424"/>
      <c r="AO9" s="424"/>
      <c r="AP9" s="424"/>
      <c r="AQ9" s="424"/>
      <c r="AR9" s="424"/>
      <c r="AS9" s="424"/>
      <c r="AT9" s="424"/>
      <c r="AU9" s="424"/>
      <c r="AV9" s="424"/>
      <c r="AW9" s="424"/>
      <c r="AX9" s="424"/>
      <c r="AY9" s="424"/>
      <c r="AZ9" s="424"/>
      <c r="BA9" s="424"/>
    </row>
    <row r="10" spans="1:53" ht="41.25" customHeight="1">
      <c r="B10" s="272"/>
      <c r="C10" s="927" t="s">
        <v>615</v>
      </c>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424"/>
      <c r="AN10" s="424"/>
      <c r="AO10" s="424"/>
      <c r="AP10" s="424"/>
      <c r="AQ10" s="424"/>
      <c r="AR10" s="424"/>
      <c r="AS10" s="424"/>
      <c r="AT10" s="424"/>
      <c r="AU10" s="424"/>
      <c r="AV10" s="424"/>
      <c r="AW10" s="424"/>
      <c r="AX10" s="424"/>
      <c r="AY10" s="424"/>
      <c r="AZ10" s="424"/>
      <c r="BA10" s="424"/>
    </row>
    <row r="11" spans="1:53" ht="53.25" customHeight="1">
      <c r="C11" s="927" t="s">
        <v>603</v>
      </c>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26" t="s">
        <v>523</v>
      </c>
      <c r="C13" s="580" t="s">
        <v>518</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26"/>
      <c r="C14" s="580" t="s">
        <v>519</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520</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521</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22" t="s">
        <v>211</v>
      </c>
      <c r="C19" s="924" t="s">
        <v>33</v>
      </c>
      <c r="D19" s="281" t="s">
        <v>420</v>
      </c>
      <c r="E19" s="933" t="s">
        <v>209</v>
      </c>
      <c r="F19" s="934"/>
      <c r="G19" s="934"/>
      <c r="H19" s="934"/>
      <c r="I19" s="934"/>
      <c r="J19" s="934"/>
      <c r="K19" s="934"/>
      <c r="L19" s="934"/>
      <c r="M19" s="934"/>
      <c r="N19" s="934"/>
      <c r="O19" s="934"/>
      <c r="P19" s="934"/>
      <c r="Q19" s="934"/>
      <c r="R19" s="934"/>
      <c r="S19" s="934"/>
      <c r="T19" s="935"/>
      <c r="U19" s="931" t="s">
        <v>213</v>
      </c>
      <c r="V19" s="281" t="s">
        <v>421</v>
      </c>
      <c r="W19" s="928" t="s">
        <v>212</v>
      </c>
      <c r="X19" s="929"/>
      <c r="Y19" s="929"/>
      <c r="Z19" s="929"/>
      <c r="AA19" s="929"/>
      <c r="AB19" s="929"/>
      <c r="AC19" s="929"/>
      <c r="AD19" s="929"/>
      <c r="AE19" s="929"/>
      <c r="AF19" s="929"/>
      <c r="AG19" s="929"/>
      <c r="AH19" s="929"/>
      <c r="AI19" s="929"/>
      <c r="AJ19" s="929"/>
      <c r="AK19" s="929"/>
      <c r="AL19" s="936"/>
      <c r="AM19" s="928" t="s">
        <v>242</v>
      </c>
      <c r="AN19" s="929"/>
      <c r="AO19" s="929"/>
      <c r="AP19" s="929"/>
      <c r="AQ19" s="929"/>
      <c r="AR19" s="929"/>
      <c r="AS19" s="929"/>
      <c r="AT19" s="929"/>
      <c r="AU19" s="929"/>
      <c r="AV19" s="929"/>
      <c r="AW19" s="929"/>
      <c r="AX19" s="929"/>
      <c r="AY19" s="929"/>
      <c r="AZ19" s="929"/>
      <c r="BA19" s="930"/>
    </row>
    <row r="20" spans="1:53" s="280" customFormat="1" ht="59.25" customHeight="1">
      <c r="A20" s="498"/>
      <c r="B20" s="923"/>
      <c r="C20" s="925"/>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32"/>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General Service 50 - 4,999 kW</v>
      </c>
      <c r="AP20" s="283" t="str">
        <f>'1.  LRAMVA Summary'!G53</f>
        <v>General Service 3,000 - 4,999 kW</v>
      </c>
      <c r="AQ20" s="283" t="str">
        <f>'1.  LRAMVA Summary'!H53</f>
        <v>Large Use - Regular</v>
      </c>
      <c r="AR20" s="283" t="str">
        <f>'1.  LRAMVA Summary'!I53</f>
        <v>Dedicated TS</v>
      </c>
      <c r="AS20" s="283" t="str">
        <f>'1.  LRAMVA Summary'!J53</f>
        <v>Large Use - Ford Annex</v>
      </c>
      <c r="AT20" s="283" t="str">
        <f>'1.  LRAMVA Summary'!K53</f>
        <v>Other</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v>
      </c>
      <c r="AS21" s="288" t="str">
        <f>'1.  LRAMVA Summary'!J54</f>
        <v>kW</v>
      </c>
      <c r="AT21" s="288" t="str">
        <f>'1.  LRAMVA Summary'!K54</f>
        <v>kW</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9"/>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8"/>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4">
        <f>HLOOKUP(AM$20,'3.  Distribution Rates'!$C$122:$P$133,3,FALSE)</f>
        <v>1.9766666666666665E-2</v>
      </c>
      <c r="AN130" s="824">
        <f>HLOOKUP(AN$20,'3.  Distribution Rates'!$C$122:$P$133,3,FALSE)</f>
        <v>1.6066666666666667E-2</v>
      </c>
      <c r="AO130" s="338">
        <f>HLOOKUP(AO$20,'3.  Distribution Rates'!$C$122:$P$133,3,FALSE)</f>
        <v>4.6248333333333331</v>
      </c>
      <c r="AP130" s="338">
        <f>HLOOKUP(AP$20,'3.  Distribution Rates'!$C$122:$P$133,3,FALSE)</f>
        <v>1.9204666666666668</v>
      </c>
      <c r="AQ130" s="338">
        <f>HLOOKUP(AQ$20,'3.  Distribution Rates'!$C$122:$P$133,3,FALSE)</f>
        <v>2.1688666666666667</v>
      </c>
      <c r="AR130" s="338">
        <f>HLOOKUP(AR$20,'3.  Distribution Rates'!$C$122:$P$133,3,FALSE)</f>
        <v>2.5127666666666664</v>
      </c>
      <c r="AS130" s="338">
        <f>HLOOKUP(AS$20,'3.  Distribution Rates'!$C$122:$P$133,3,FALSE)</f>
        <v>-4.6199999999999998E-2</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833</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834</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835</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836</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837</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838</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839</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5"/>
      <c r="BB150" s="363"/>
    </row>
    <row r="151" spans="1:54" ht="15">
      <c r="B151" s="741"/>
      <c r="C151" s="353"/>
      <c r="D151" s="742"/>
      <c r="E151" s="742"/>
      <c r="F151" s="742"/>
      <c r="G151" s="742"/>
      <c r="H151" s="742"/>
      <c r="I151" s="742"/>
      <c r="J151" s="742"/>
      <c r="K151" s="742"/>
      <c r="L151" s="742"/>
      <c r="M151" s="742"/>
      <c r="N151" s="742"/>
      <c r="O151" s="742"/>
      <c r="P151" s="742"/>
      <c r="Q151" s="742"/>
      <c r="R151" s="742"/>
      <c r="S151" s="742"/>
      <c r="T151" s="742"/>
      <c r="U151" s="742"/>
      <c r="V151" s="743"/>
      <c r="W151" s="744"/>
      <c r="X151" s="745"/>
      <c r="Y151" s="743"/>
      <c r="Z151" s="301"/>
      <c r="AA151" s="386"/>
      <c r="AB151" s="386"/>
      <c r="AC151" s="743"/>
      <c r="AD151" s="743"/>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41"/>
      <c r="C152" s="353"/>
      <c r="D152" s="742"/>
      <c r="E152" s="742"/>
      <c r="F152" s="742"/>
      <c r="G152" s="742"/>
      <c r="H152" s="742"/>
      <c r="I152" s="742"/>
      <c r="J152" s="742"/>
      <c r="K152" s="742"/>
      <c r="L152" s="742"/>
      <c r="M152" s="742"/>
      <c r="N152" s="742"/>
      <c r="O152" s="742"/>
      <c r="P152" s="742"/>
      <c r="Q152" s="742"/>
      <c r="R152" s="742"/>
      <c r="S152" s="742"/>
      <c r="T152" s="742"/>
      <c r="U152" s="742"/>
      <c r="V152" s="743"/>
      <c r="W152" s="744"/>
      <c r="X152" s="745"/>
      <c r="Y152" s="743"/>
      <c r="Z152" s="301"/>
      <c r="AA152" s="386"/>
      <c r="AB152" s="386"/>
      <c r="AC152" s="743"/>
      <c r="AD152" s="743"/>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41"/>
      <c r="C153" s="353"/>
      <c r="D153" s="742"/>
      <c r="E153" s="742"/>
      <c r="F153" s="742"/>
      <c r="G153" s="742"/>
      <c r="H153" s="742"/>
      <c r="I153" s="742"/>
      <c r="J153" s="742"/>
      <c r="K153" s="742"/>
      <c r="L153" s="742"/>
      <c r="M153" s="742"/>
      <c r="N153" s="742"/>
      <c r="O153" s="742"/>
      <c r="P153" s="742"/>
      <c r="Q153" s="742"/>
      <c r="R153" s="742"/>
      <c r="S153" s="742"/>
      <c r="T153" s="742"/>
      <c r="U153" s="742"/>
      <c r="V153" s="743"/>
      <c r="W153" s="744"/>
      <c r="X153" s="745"/>
      <c r="Y153" s="743"/>
      <c r="Z153" s="301"/>
      <c r="AA153" s="386"/>
      <c r="AB153" s="386"/>
      <c r="AC153" s="743"/>
      <c r="AD153" s="743"/>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577</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9" t="s">
        <v>522</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22" t="s">
        <v>211</v>
      </c>
      <c r="C157" s="924" t="s">
        <v>33</v>
      </c>
      <c r="D157" s="281" t="s">
        <v>420</v>
      </c>
      <c r="E157" s="933" t="s">
        <v>209</v>
      </c>
      <c r="F157" s="934"/>
      <c r="G157" s="934"/>
      <c r="H157" s="934"/>
      <c r="I157" s="934"/>
      <c r="J157" s="934"/>
      <c r="K157" s="934"/>
      <c r="L157" s="934"/>
      <c r="M157" s="934"/>
      <c r="N157" s="934"/>
      <c r="O157" s="934"/>
      <c r="P157" s="934"/>
      <c r="Q157" s="934"/>
      <c r="R157" s="934"/>
      <c r="S157" s="934"/>
      <c r="T157" s="935"/>
      <c r="U157" s="931" t="s">
        <v>213</v>
      </c>
      <c r="V157" s="281" t="s">
        <v>421</v>
      </c>
      <c r="W157" s="928" t="s">
        <v>212</v>
      </c>
      <c r="X157" s="929"/>
      <c r="Y157" s="929"/>
      <c r="Z157" s="929"/>
      <c r="AA157" s="929"/>
      <c r="AB157" s="929"/>
      <c r="AC157" s="929"/>
      <c r="AD157" s="929"/>
      <c r="AE157" s="929"/>
      <c r="AF157" s="929"/>
      <c r="AG157" s="929"/>
      <c r="AH157" s="929"/>
      <c r="AI157" s="929"/>
      <c r="AJ157" s="929"/>
      <c r="AK157" s="929"/>
      <c r="AL157" s="936"/>
      <c r="AM157" s="928" t="s">
        <v>242</v>
      </c>
      <c r="AN157" s="929"/>
      <c r="AO157" s="929"/>
      <c r="AP157" s="929"/>
      <c r="AQ157" s="929"/>
      <c r="AR157" s="929"/>
      <c r="AS157" s="929"/>
      <c r="AT157" s="929"/>
      <c r="AU157" s="929"/>
      <c r="AV157" s="929"/>
      <c r="AW157" s="929"/>
      <c r="AX157" s="929"/>
      <c r="AY157" s="929"/>
      <c r="AZ157" s="929"/>
      <c r="BA157" s="930"/>
    </row>
    <row r="158" spans="1:54" ht="60.75" customHeight="1">
      <c r="B158" s="923"/>
      <c r="C158" s="925"/>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32"/>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General Service 50 - 4,999 kW</v>
      </c>
      <c r="AP158" s="282" t="str">
        <f>'1.  LRAMVA Summary'!G53</f>
        <v>General Service 3,000 - 4,999 kW</v>
      </c>
      <c r="AQ158" s="282" t="str">
        <f>'1.  LRAMVA Summary'!H53</f>
        <v>Large Use - Regular</v>
      </c>
      <c r="AR158" s="282" t="str">
        <f>'1.  LRAMVA Summary'!I53</f>
        <v>Dedicated TS</v>
      </c>
      <c r="AS158" s="282" t="str">
        <f>'1.  LRAMVA Summary'!J53</f>
        <v>Large Use - Ford Annex</v>
      </c>
      <c r="AT158" s="282" t="str">
        <f>'1.  LRAMVA Summary'!K53</f>
        <v>Other</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v>
      </c>
      <c r="AS159" s="288" t="str">
        <f>'1.  LRAMVA Summary'!J54</f>
        <v>kW</v>
      </c>
      <c r="AT159" s="288" t="str">
        <f>'1.  LRAMVA Summary'!K54</f>
        <v>kW</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9"/>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8"/>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244</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4">
        <f>HLOOKUP(AM$20,'3.  Distribution Rates'!$C$122:$P$133,4,FALSE)</f>
        <v>1.9766666666666665E-2</v>
      </c>
      <c r="AN268" s="824">
        <f>HLOOKUP(AN$20,'3.  Distribution Rates'!$C$122:$P$133,4,FALSE)</f>
        <v>1.6066666666666667E-2</v>
      </c>
      <c r="AO268" s="338">
        <f>HLOOKUP(AO$20,'3.  Distribution Rates'!$C$122:$P$133,4,FALSE)</f>
        <v>4.5983666666666672</v>
      </c>
      <c r="AP268" s="338">
        <f>HLOOKUP(AP$20,'3.  Distribution Rates'!$C$122:$P$133,4,FALSE)</f>
        <v>1.9214000000000002</v>
      </c>
      <c r="AQ268" s="338">
        <f>HLOOKUP(AQ$20,'3.  Distribution Rates'!$C$122:$P$133,4,FALSE)</f>
        <v>2.1683000000000003</v>
      </c>
      <c r="AR268" s="338">
        <f>HLOOKUP(AR$20,'3.  Distribution Rates'!$C$122:$P$133,4,FALSE)</f>
        <v>2.6074666666666668</v>
      </c>
      <c r="AS268" s="338">
        <f>HLOOKUP(AS$20,'3.  Distribution Rates'!$C$122:$P$133,4,FALSE)</f>
        <v>-7.9899999999999999E-2</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912</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913</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914</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915</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916</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917</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918</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577</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81" t="s">
        <v>522</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22" t="s">
        <v>211</v>
      </c>
      <c r="C293" s="924" t="s">
        <v>33</v>
      </c>
      <c r="D293" s="281" t="s">
        <v>420</v>
      </c>
      <c r="E293" s="933" t="s">
        <v>209</v>
      </c>
      <c r="F293" s="934"/>
      <c r="G293" s="934"/>
      <c r="H293" s="934"/>
      <c r="I293" s="934"/>
      <c r="J293" s="934"/>
      <c r="K293" s="934"/>
      <c r="L293" s="934"/>
      <c r="M293" s="934"/>
      <c r="N293" s="934"/>
      <c r="O293" s="934"/>
      <c r="P293" s="934"/>
      <c r="Q293" s="934"/>
      <c r="R293" s="934"/>
      <c r="S293" s="934"/>
      <c r="T293" s="935"/>
      <c r="U293" s="931" t="s">
        <v>213</v>
      </c>
      <c r="V293" s="281" t="s">
        <v>421</v>
      </c>
      <c r="W293" s="928" t="s">
        <v>212</v>
      </c>
      <c r="X293" s="929"/>
      <c r="Y293" s="929"/>
      <c r="Z293" s="929"/>
      <c r="AA293" s="929"/>
      <c r="AB293" s="929"/>
      <c r="AC293" s="929"/>
      <c r="AD293" s="929"/>
      <c r="AE293" s="929"/>
      <c r="AF293" s="929"/>
      <c r="AG293" s="929"/>
      <c r="AH293" s="929"/>
      <c r="AI293" s="929"/>
      <c r="AJ293" s="929"/>
      <c r="AK293" s="929"/>
      <c r="AL293" s="936"/>
      <c r="AM293" s="928" t="s">
        <v>242</v>
      </c>
      <c r="AN293" s="929"/>
      <c r="AO293" s="929"/>
      <c r="AP293" s="929"/>
      <c r="AQ293" s="929"/>
      <c r="AR293" s="929"/>
      <c r="AS293" s="929"/>
      <c r="AT293" s="929"/>
      <c r="AU293" s="929"/>
      <c r="AV293" s="929"/>
      <c r="AW293" s="929"/>
      <c r="AX293" s="929"/>
      <c r="AY293" s="929"/>
      <c r="AZ293" s="929"/>
      <c r="BA293" s="930"/>
    </row>
    <row r="294" spans="1:53" ht="60.75" customHeight="1">
      <c r="B294" s="923"/>
      <c r="C294" s="925"/>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32"/>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General Service 50 - 4,999 kW</v>
      </c>
      <c r="AP294" s="282" t="str">
        <f>'1.  LRAMVA Summary'!G53</f>
        <v>General Service 3,000 - 4,999 kW</v>
      </c>
      <c r="AQ294" s="282" t="str">
        <f>'1.  LRAMVA Summary'!H53</f>
        <v>Large Use - Regular</v>
      </c>
      <c r="AR294" s="282" t="str">
        <f>'1.  LRAMVA Summary'!I53</f>
        <v>Dedicated TS</v>
      </c>
      <c r="AS294" s="282" t="str">
        <f>'1.  LRAMVA Summary'!J53</f>
        <v>Large Use - Ford Annex</v>
      </c>
      <c r="AT294" s="282" t="str">
        <f>'1.  LRAMVA Summary'!K53</f>
        <v>Other</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v>
      </c>
      <c r="AS295" s="288" t="str">
        <f>'1.  LRAMVA Summary'!J54</f>
        <v>kW</v>
      </c>
      <c r="AT295" s="288" t="str">
        <f>'1.  LRAMVA Summary'!K54</f>
        <v>kW</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248</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248</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248</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483</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9"/>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8"/>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249</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4">
        <f>HLOOKUP(AM$20,'3.  Distribution Rates'!$C$122:$P$133,5,FALSE)</f>
        <v>1.9866666666666664E-2</v>
      </c>
      <c r="AN404" s="824">
        <f>HLOOKUP(AN$20,'3.  Distribution Rates'!$C$122:$P$133,5,FALSE)</f>
        <v>1.6166666666666666E-2</v>
      </c>
      <c r="AO404" s="338">
        <f>HLOOKUP(AO$20,'3.  Distribution Rates'!$C$122:$P$133,5,FALSE)</f>
        <v>4.6227999999999998</v>
      </c>
      <c r="AP404" s="338">
        <f>HLOOKUP(AP$20,'3.  Distribution Rates'!$C$122:$P$133,5,FALSE)</f>
        <v>1.9315999999999998</v>
      </c>
      <c r="AQ404" s="338">
        <f>HLOOKUP(AQ$20,'3.  Distribution Rates'!$C$122:$P$133,5,FALSE)</f>
        <v>2.1798000000000002</v>
      </c>
      <c r="AR404" s="338">
        <f>HLOOKUP(AR$20,'3.  Distribution Rates'!$C$122:$P$133,5,FALSE)</f>
        <v>2.7180333333333331</v>
      </c>
      <c r="AS404" s="338">
        <f>HLOOKUP(AS$20,'3.  Distribution Rates'!$C$122:$P$133,5,FALSE)</f>
        <v>-8.1466666666666673E-2</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921</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922</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923</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924</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925</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75" customHeight="1">
      <c r="B424" s="377" t="s">
        <v>920</v>
      </c>
      <c r="C424" s="398"/>
      <c r="D424" s="399"/>
      <c r="E424" s="399"/>
      <c r="F424" s="399"/>
      <c r="G424" s="399"/>
      <c r="H424" s="399"/>
      <c r="I424" s="399"/>
      <c r="J424" s="399"/>
      <c r="K424" s="399"/>
      <c r="L424" s="399"/>
      <c r="M424" s="399"/>
      <c r="N424" s="378"/>
      <c r="O424" s="378"/>
      <c r="P424" s="378"/>
      <c r="Q424" s="378"/>
      <c r="R424" s="378"/>
      <c r="S424" s="378"/>
      <c r="T424" s="378"/>
      <c r="U424" s="399"/>
      <c r="V424" s="400"/>
      <c r="W424" s="401"/>
      <c r="X424" s="401"/>
      <c r="Y424" s="400"/>
      <c r="Z424" s="402"/>
      <c r="AA424" s="400"/>
      <c r="AB424" s="400"/>
      <c r="AC424" s="379"/>
      <c r="AD424" s="379"/>
      <c r="AE424" s="381"/>
      <c r="AF424" s="381"/>
      <c r="AG424" s="381"/>
      <c r="AH424" s="381"/>
      <c r="AI424" s="381"/>
      <c r="AJ424" s="381"/>
      <c r="AK424" s="381"/>
      <c r="AL424" s="381"/>
      <c r="AM424" s="323">
        <f>SUMPRODUCT($Q$296:$Q$399,AM296:AM399)</f>
        <v>0</v>
      </c>
      <c r="AN424" s="323">
        <f>SUMPRODUCT($Q$296:$Q$399,AN296:AN399)</f>
        <v>0</v>
      </c>
      <c r="AO424" s="323">
        <f>IF(AO295="kW",SUMPRODUCT($U$296:$U$399,$AI$296:$AI$399,AO296:AO399),SUMPRODUCT($Q$296:$Q$399,AO296:AO399))</f>
        <v>0</v>
      </c>
      <c r="AP424" s="323">
        <f t="shared" ref="AP424:AZ424" si="148">IF(AP295="kW",SUMPRODUCT($U$296:$U$399,$AI$296:$AI$399,AP296:AP399),SUMPRODUCT($Q$296:$Q$399,AP296:AP399))</f>
        <v>0</v>
      </c>
      <c r="AQ424" s="323">
        <f t="shared" si="148"/>
        <v>0</v>
      </c>
      <c r="AR424" s="323">
        <f t="shared" si="148"/>
        <v>0</v>
      </c>
      <c r="AS424" s="323">
        <f t="shared" si="148"/>
        <v>0</v>
      </c>
      <c r="AT424" s="323">
        <f t="shared" si="148"/>
        <v>0</v>
      </c>
      <c r="AU424" s="323">
        <f t="shared" si="148"/>
        <v>0</v>
      </c>
      <c r="AV424" s="323">
        <f t="shared" si="148"/>
        <v>0</v>
      </c>
      <c r="AW424" s="323">
        <f t="shared" si="148"/>
        <v>0</v>
      </c>
      <c r="AX424" s="323">
        <f t="shared" si="148"/>
        <v>0</v>
      </c>
      <c r="AY424" s="323">
        <f t="shared" si="148"/>
        <v>0</v>
      </c>
      <c r="AZ424" s="323">
        <f t="shared" si="148"/>
        <v>0</v>
      </c>
      <c r="BA424" s="382"/>
    </row>
    <row r="425" spans="1:54" ht="21.75" customHeight="1">
      <c r="B425" s="364" t="s">
        <v>577</v>
      </c>
      <c r="C425" s="383"/>
      <c r="D425" s="384"/>
      <c r="E425" s="384"/>
      <c r="F425" s="384"/>
      <c r="G425" s="384"/>
      <c r="H425" s="384"/>
      <c r="I425" s="384"/>
      <c r="J425" s="384"/>
      <c r="K425" s="384"/>
      <c r="L425" s="384"/>
      <c r="M425" s="384"/>
      <c r="N425" s="384"/>
      <c r="O425" s="384"/>
      <c r="P425" s="384"/>
      <c r="Q425" s="384"/>
      <c r="R425" s="384"/>
      <c r="S425" s="384"/>
      <c r="T425" s="384"/>
      <c r="U425" s="384"/>
      <c r="V425" s="384"/>
      <c r="W425" s="384"/>
      <c r="X425" s="384"/>
      <c r="Y425" s="384"/>
      <c r="Z425" s="367"/>
      <c r="AA425" s="368"/>
      <c r="AB425" s="384"/>
      <c r="AC425" s="384"/>
      <c r="AD425" s="384"/>
      <c r="AE425" s="384"/>
      <c r="AF425" s="384"/>
      <c r="AG425" s="384"/>
      <c r="AH425" s="384"/>
      <c r="AI425" s="384"/>
      <c r="AJ425" s="384"/>
      <c r="AK425" s="384"/>
      <c r="AL425" s="384"/>
      <c r="AM425" s="385"/>
      <c r="AN425" s="385"/>
      <c r="AO425" s="385"/>
      <c r="AP425" s="385"/>
      <c r="AQ425" s="385"/>
      <c r="AR425" s="385"/>
      <c r="AS425" s="385"/>
      <c r="AT425" s="385"/>
      <c r="AU425" s="385"/>
      <c r="AV425" s="385"/>
      <c r="AW425" s="385"/>
      <c r="AX425" s="385"/>
      <c r="AY425" s="385"/>
      <c r="AZ425" s="385"/>
      <c r="BA425" s="385"/>
      <c r="BB425" s="386"/>
    </row>
    <row r="427" spans="1:54" ht="15.75">
      <c r="B427" s="277" t="s">
        <v>257</v>
      </c>
      <c r="C427" s="278"/>
      <c r="D427" s="579" t="s">
        <v>517</v>
      </c>
      <c r="F427" s="579"/>
      <c r="V427" s="278"/>
      <c r="AM427" s="267"/>
      <c r="AN427" s="264"/>
      <c r="AO427" s="264"/>
      <c r="AP427" s="264"/>
      <c r="AQ427" s="264"/>
      <c r="AR427" s="264"/>
      <c r="AS427" s="264"/>
      <c r="AT427" s="264"/>
      <c r="AU427" s="264"/>
      <c r="AV427" s="264"/>
      <c r="AW427" s="264"/>
      <c r="AX427" s="264"/>
      <c r="AY427" s="264"/>
      <c r="AZ427" s="264"/>
      <c r="BA427" s="279"/>
    </row>
    <row r="428" spans="1:54" ht="36" customHeight="1">
      <c r="B428" s="922" t="s">
        <v>211</v>
      </c>
      <c r="C428" s="924" t="s">
        <v>33</v>
      </c>
      <c r="D428" s="281" t="s">
        <v>420</v>
      </c>
      <c r="E428" s="933" t="s">
        <v>209</v>
      </c>
      <c r="F428" s="934"/>
      <c r="G428" s="934"/>
      <c r="H428" s="934"/>
      <c r="I428" s="934"/>
      <c r="J428" s="934"/>
      <c r="K428" s="934"/>
      <c r="L428" s="934"/>
      <c r="M428" s="934"/>
      <c r="N428" s="934"/>
      <c r="O428" s="934"/>
      <c r="P428" s="934"/>
      <c r="Q428" s="934"/>
      <c r="R428" s="934"/>
      <c r="S428" s="934"/>
      <c r="T428" s="935"/>
      <c r="U428" s="931" t="s">
        <v>213</v>
      </c>
      <c r="V428" s="281" t="s">
        <v>421</v>
      </c>
      <c r="W428" s="928" t="s">
        <v>212</v>
      </c>
      <c r="X428" s="929"/>
      <c r="Y428" s="929"/>
      <c r="Z428" s="929"/>
      <c r="AA428" s="929"/>
      <c r="AB428" s="929"/>
      <c r="AC428" s="929"/>
      <c r="AD428" s="929"/>
      <c r="AE428" s="929"/>
      <c r="AF428" s="929"/>
      <c r="AG428" s="929"/>
      <c r="AH428" s="929"/>
      <c r="AI428" s="929"/>
      <c r="AJ428" s="929"/>
      <c r="AK428" s="929"/>
      <c r="AL428" s="936"/>
      <c r="AM428" s="928" t="s">
        <v>242</v>
      </c>
      <c r="AN428" s="929"/>
      <c r="AO428" s="929"/>
      <c r="AP428" s="929"/>
      <c r="AQ428" s="929"/>
      <c r="AR428" s="929"/>
      <c r="AS428" s="929"/>
      <c r="AT428" s="929"/>
      <c r="AU428" s="929"/>
      <c r="AV428" s="929"/>
      <c r="AW428" s="929"/>
      <c r="AX428" s="929"/>
      <c r="AY428" s="929"/>
      <c r="AZ428" s="929"/>
      <c r="BA428" s="930"/>
    </row>
    <row r="429" spans="1:54" ht="45.75" customHeight="1">
      <c r="B429" s="923"/>
      <c r="C429" s="925"/>
      <c r="D429" s="282">
        <v>2014</v>
      </c>
      <c r="E429" s="282">
        <v>2015</v>
      </c>
      <c r="F429" s="282">
        <v>2016</v>
      </c>
      <c r="G429" s="282">
        <v>2017</v>
      </c>
      <c r="H429" s="282">
        <v>2018</v>
      </c>
      <c r="I429" s="282">
        <v>2019</v>
      </c>
      <c r="J429" s="282">
        <v>2020</v>
      </c>
      <c r="K429" s="282">
        <v>2021</v>
      </c>
      <c r="L429" s="282">
        <v>2022</v>
      </c>
      <c r="M429" s="282">
        <v>2023</v>
      </c>
      <c r="N429" s="282">
        <v>2024</v>
      </c>
      <c r="O429" s="282">
        <v>2025</v>
      </c>
      <c r="P429" s="282">
        <v>2026</v>
      </c>
      <c r="Q429" s="282">
        <v>2027</v>
      </c>
      <c r="R429" s="282">
        <v>2028</v>
      </c>
      <c r="S429" s="282">
        <v>2029</v>
      </c>
      <c r="T429" s="282">
        <v>2030</v>
      </c>
      <c r="U429" s="932"/>
      <c r="V429" s="282">
        <v>2014</v>
      </c>
      <c r="W429" s="282">
        <v>2015</v>
      </c>
      <c r="X429" s="282">
        <v>2016</v>
      </c>
      <c r="Y429" s="282">
        <v>2017</v>
      </c>
      <c r="Z429" s="282">
        <v>2018</v>
      </c>
      <c r="AA429" s="282">
        <v>2019</v>
      </c>
      <c r="AB429" s="282">
        <v>2020</v>
      </c>
      <c r="AC429" s="282">
        <v>2021</v>
      </c>
      <c r="AD429" s="282">
        <v>2022</v>
      </c>
      <c r="AE429" s="282">
        <v>2023</v>
      </c>
      <c r="AF429" s="282">
        <v>2024</v>
      </c>
      <c r="AG429" s="282">
        <v>2025</v>
      </c>
      <c r="AH429" s="282">
        <v>2026</v>
      </c>
      <c r="AI429" s="282">
        <v>2027</v>
      </c>
      <c r="AJ429" s="282">
        <v>2028</v>
      </c>
      <c r="AK429" s="282">
        <v>2029</v>
      </c>
      <c r="AL429" s="282">
        <v>2030</v>
      </c>
      <c r="AM429" s="282" t="str">
        <f>'1.  LRAMVA Summary'!D53</f>
        <v>Residential</v>
      </c>
      <c r="AN429" s="282" t="str">
        <f>'1.  LRAMVA Summary'!E53</f>
        <v>GS&lt;50 kW</v>
      </c>
      <c r="AO429" s="282" t="str">
        <f>'1.  LRAMVA Summary'!F53</f>
        <v>General Service 50 - 4,999 kW</v>
      </c>
      <c r="AP429" s="282" t="str">
        <f>'1.  LRAMVA Summary'!G53</f>
        <v>General Service 3,000 - 4,999 kW</v>
      </c>
      <c r="AQ429" s="282" t="str">
        <f>'1.  LRAMVA Summary'!H53</f>
        <v>Large Use - Regular</v>
      </c>
      <c r="AR429" s="282" t="str">
        <f>'1.  LRAMVA Summary'!I53</f>
        <v>Dedicated TS</v>
      </c>
      <c r="AS429" s="282" t="str">
        <f>'1.  LRAMVA Summary'!J53</f>
        <v>Large Use - Ford Annex</v>
      </c>
      <c r="AT429" s="282" t="str">
        <f>'1.  LRAMVA Summary'!K53</f>
        <v>Other</v>
      </c>
      <c r="AU429" s="282" t="str">
        <f>'1.  LRAMVA Summary'!L53</f>
        <v/>
      </c>
      <c r="AV429" s="282" t="str">
        <f>'1.  LRAMVA Summary'!M53</f>
        <v/>
      </c>
      <c r="AW429" s="282" t="str">
        <f>'1.  LRAMVA Summary'!N53</f>
        <v/>
      </c>
      <c r="AX429" s="282" t="str">
        <f>'1.  LRAMVA Summary'!O53</f>
        <v/>
      </c>
      <c r="AY429" s="282" t="str">
        <f>'1.  LRAMVA Summary'!P53</f>
        <v/>
      </c>
      <c r="AZ429" s="282" t="str">
        <f>'1.  LRAMVA Summary'!Q53</f>
        <v/>
      </c>
      <c r="BA429" s="284" t="str">
        <f>'1.  LRAMVA Summary'!R53</f>
        <v>Total</v>
      </c>
    </row>
    <row r="430" spans="1:54" ht="15.75" customHeight="1">
      <c r="A430" s="499"/>
      <c r="B430" s="285" t="s">
        <v>0</v>
      </c>
      <c r="C430" s="286"/>
      <c r="D430" s="286"/>
      <c r="E430" s="286"/>
      <c r="F430" s="286"/>
      <c r="G430" s="286"/>
      <c r="H430" s="286"/>
      <c r="I430" s="286"/>
      <c r="J430" s="286"/>
      <c r="K430" s="286"/>
      <c r="L430" s="286"/>
      <c r="M430" s="286"/>
      <c r="N430" s="286"/>
      <c r="O430" s="286"/>
      <c r="P430" s="286"/>
      <c r="Q430" s="286"/>
      <c r="R430" s="286"/>
      <c r="S430" s="286"/>
      <c r="T430" s="286"/>
      <c r="U430" s="287"/>
      <c r="V430" s="286"/>
      <c r="W430" s="286"/>
      <c r="X430" s="286"/>
      <c r="Y430" s="286"/>
      <c r="Z430" s="286"/>
      <c r="AA430" s="286"/>
      <c r="AB430" s="286"/>
      <c r="AC430" s="286"/>
      <c r="AD430" s="286"/>
      <c r="AE430" s="286"/>
      <c r="AF430" s="286"/>
      <c r="AG430" s="286"/>
      <c r="AH430" s="286"/>
      <c r="AI430" s="286"/>
      <c r="AJ430" s="286"/>
      <c r="AK430" s="286"/>
      <c r="AL430" s="286"/>
      <c r="AM430" s="288" t="str">
        <f>'1.  LRAMVA Summary'!D54</f>
        <v>kWh</v>
      </c>
      <c r="AN430" s="288" t="str">
        <f>'1.  LRAMVA Summary'!E54</f>
        <v>kWh</v>
      </c>
      <c r="AO430" s="288" t="str">
        <f>'1.  LRAMVA Summary'!F54</f>
        <v>kW</v>
      </c>
      <c r="AP430" s="288" t="str">
        <f>'1.  LRAMVA Summary'!G54</f>
        <v>kW</v>
      </c>
      <c r="AQ430" s="288" t="str">
        <f>'1.  LRAMVA Summary'!H54</f>
        <v>kW</v>
      </c>
      <c r="AR430" s="288" t="str">
        <f>'1.  LRAMVA Summary'!I54</f>
        <v>kW</v>
      </c>
      <c r="AS430" s="288" t="str">
        <f>'1.  LRAMVA Summary'!J54</f>
        <v>kW</v>
      </c>
      <c r="AT430" s="288" t="str">
        <f>'1.  LRAMVA Summary'!K54</f>
        <v>kW</v>
      </c>
      <c r="AU430" s="288">
        <f>'1.  LRAMVA Summary'!L54</f>
        <v>0</v>
      </c>
      <c r="AV430" s="288">
        <f>'1.  LRAMVA Summary'!M54</f>
        <v>0</v>
      </c>
      <c r="AW430" s="288">
        <f>'1.  LRAMVA Summary'!N54</f>
        <v>0</v>
      </c>
      <c r="AX430" s="288">
        <f>'1.  LRAMVA Summary'!O54</f>
        <v>0</v>
      </c>
      <c r="AY430" s="288">
        <f>'1.  LRAMVA Summary'!P54</f>
        <v>0</v>
      </c>
      <c r="AZ430" s="288">
        <f>'1.  LRAMVA Summary'!Q54</f>
        <v>0</v>
      </c>
      <c r="BA430" s="289"/>
    </row>
    <row r="431" spans="1:54" ht="15" hidden="1" outlineLevel="1">
      <c r="A431" s="498">
        <v>1</v>
      </c>
      <c r="B431" s="291" t="s">
        <v>1</v>
      </c>
      <c r="C431" s="288" t="s">
        <v>25</v>
      </c>
      <c r="D431" s="292"/>
      <c r="E431" s="292"/>
      <c r="F431" s="292"/>
      <c r="G431" s="292"/>
      <c r="H431" s="292"/>
      <c r="I431" s="292"/>
      <c r="J431" s="292"/>
      <c r="K431" s="292"/>
      <c r="L431" s="292"/>
      <c r="M431" s="292"/>
      <c r="N431" s="292"/>
      <c r="O431" s="292"/>
      <c r="P431" s="292"/>
      <c r="Q431" s="292"/>
      <c r="R431" s="292"/>
      <c r="S431" s="292"/>
      <c r="T431" s="292"/>
      <c r="U431" s="288"/>
      <c r="V431" s="292"/>
      <c r="W431" s="292"/>
      <c r="X431" s="292"/>
      <c r="Y431" s="292"/>
      <c r="Z431" s="292"/>
      <c r="AA431" s="292"/>
      <c r="AB431" s="292"/>
      <c r="AC431" s="292"/>
      <c r="AD431" s="292"/>
      <c r="AE431" s="292"/>
      <c r="AF431" s="292"/>
      <c r="AG431" s="292"/>
      <c r="AH431" s="292"/>
      <c r="AI431" s="292"/>
      <c r="AJ431" s="292"/>
      <c r="AK431" s="292"/>
      <c r="AL431" s="292"/>
      <c r="AM431" s="466"/>
      <c r="AN431" s="406"/>
      <c r="AO431" s="406"/>
      <c r="AP431" s="406"/>
      <c r="AQ431" s="406"/>
      <c r="AR431" s="406"/>
      <c r="AS431" s="406"/>
      <c r="AT431" s="406"/>
      <c r="AU431" s="406"/>
      <c r="AV431" s="406"/>
      <c r="AW431" s="406"/>
      <c r="AX431" s="406"/>
      <c r="AY431" s="406"/>
      <c r="AZ431" s="406"/>
      <c r="BA431" s="293">
        <f>SUM(AM431:AZ431)</f>
        <v>0</v>
      </c>
    </row>
    <row r="432" spans="1:54" ht="15" hidden="1" outlineLevel="1">
      <c r="B432" s="291" t="s">
        <v>258</v>
      </c>
      <c r="C432" s="288" t="s">
        <v>163</v>
      </c>
      <c r="D432" s="292"/>
      <c r="E432" s="292"/>
      <c r="F432" s="292"/>
      <c r="G432" s="292"/>
      <c r="H432" s="292"/>
      <c r="I432" s="292"/>
      <c r="J432" s="292"/>
      <c r="K432" s="292"/>
      <c r="L432" s="292"/>
      <c r="M432" s="292"/>
      <c r="N432" s="292"/>
      <c r="O432" s="292"/>
      <c r="P432" s="292"/>
      <c r="Q432" s="292"/>
      <c r="R432" s="292"/>
      <c r="S432" s="292"/>
      <c r="T432" s="292"/>
      <c r="U432" s="464"/>
      <c r="V432" s="292"/>
      <c r="W432" s="292"/>
      <c r="X432" s="292"/>
      <c r="Y432" s="292"/>
      <c r="Z432" s="292"/>
      <c r="AA432" s="292"/>
      <c r="AB432" s="292"/>
      <c r="AC432" s="292"/>
      <c r="AD432" s="292"/>
      <c r="AE432" s="292"/>
      <c r="AF432" s="292"/>
      <c r="AG432" s="292"/>
      <c r="AH432" s="292"/>
      <c r="AI432" s="292"/>
      <c r="AJ432" s="292"/>
      <c r="AK432" s="292"/>
      <c r="AL432" s="292"/>
      <c r="AM432" s="407">
        <f>AM431</f>
        <v>0</v>
      </c>
      <c r="AN432" s="407">
        <f>AN431</f>
        <v>0</v>
      </c>
      <c r="AO432" s="407">
        <f t="shared" ref="AO432:AZ432" si="149">AO431</f>
        <v>0</v>
      </c>
      <c r="AP432" s="407">
        <f t="shared" si="149"/>
        <v>0</v>
      </c>
      <c r="AQ432" s="407">
        <f t="shared" si="149"/>
        <v>0</v>
      </c>
      <c r="AR432" s="407">
        <f t="shared" si="149"/>
        <v>0</v>
      </c>
      <c r="AS432" s="407">
        <f t="shared" si="149"/>
        <v>0</v>
      </c>
      <c r="AT432" s="407">
        <f t="shared" si="149"/>
        <v>0</v>
      </c>
      <c r="AU432" s="407">
        <f t="shared" si="149"/>
        <v>0</v>
      </c>
      <c r="AV432" s="407">
        <f t="shared" si="149"/>
        <v>0</v>
      </c>
      <c r="AW432" s="407">
        <f t="shared" si="149"/>
        <v>0</v>
      </c>
      <c r="AX432" s="407">
        <f t="shared" si="149"/>
        <v>0</v>
      </c>
      <c r="AY432" s="407">
        <f t="shared" si="149"/>
        <v>0</v>
      </c>
      <c r="AZ432" s="407">
        <f t="shared" si="149"/>
        <v>0</v>
      </c>
      <c r="BA432" s="294"/>
    </row>
    <row r="433" spans="1:53" ht="15.75" hidden="1" outlineLevel="1">
      <c r="A433" s="500"/>
      <c r="B433" s="295"/>
      <c r="C433" s="296"/>
      <c r="D433" s="296"/>
      <c r="E433" s="296"/>
      <c r="F433" s="296"/>
      <c r="G433" s="296"/>
      <c r="H433" s="296"/>
      <c r="I433" s="296"/>
      <c r="J433" s="296"/>
      <c r="K433" s="296"/>
      <c r="L433" s="296"/>
      <c r="M433" s="296"/>
      <c r="N433" s="296"/>
      <c r="O433" s="296"/>
      <c r="P433" s="296"/>
      <c r="Q433" s="296"/>
      <c r="R433" s="296"/>
      <c r="S433" s="296"/>
      <c r="T433" s="296"/>
      <c r="U433" s="300"/>
      <c r="V433" s="296"/>
      <c r="W433" s="296"/>
      <c r="X433" s="296"/>
      <c r="Y433" s="296"/>
      <c r="Z433" s="296"/>
      <c r="AA433" s="296"/>
      <c r="AB433" s="296"/>
      <c r="AC433" s="296"/>
      <c r="AD433" s="296"/>
      <c r="AE433" s="296"/>
      <c r="AF433" s="296"/>
      <c r="AG433" s="296"/>
      <c r="AH433" s="296"/>
      <c r="AI433" s="296"/>
      <c r="AJ433" s="296"/>
      <c r="AK433" s="296"/>
      <c r="AL433" s="296"/>
      <c r="AM433" s="408"/>
      <c r="AN433" s="409"/>
      <c r="AO433" s="409"/>
      <c r="AP433" s="409"/>
      <c r="AQ433" s="409"/>
      <c r="AR433" s="409"/>
      <c r="AS433" s="409"/>
      <c r="AT433" s="409"/>
      <c r="AU433" s="409"/>
      <c r="AV433" s="409"/>
      <c r="AW433" s="409"/>
      <c r="AX433" s="409"/>
      <c r="AY433" s="409"/>
      <c r="AZ433" s="409"/>
      <c r="BA433" s="299"/>
    </row>
    <row r="434" spans="1:53" ht="15" hidden="1" outlineLevel="1">
      <c r="A434" s="498">
        <v>2</v>
      </c>
      <c r="B434" s="291" t="s">
        <v>2</v>
      </c>
      <c r="C434" s="288" t="s">
        <v>25</v>
      </c>
      <c r="D434" s="292"/>
      <c r="E434" s="292"/>
      <c r="F434" s="292"/>
      <c r="G434" s="292"/>
      <c r="H434" s="292"/>
      <c r="I434" s="292"/>
      <c r="J434" s="292"/>
      <c r="K434" s="292"/>
      <c r="L434" s="292"/>
      <c r="M434" s="292"/>
      <c r="N434" s="292"/>
      <c r="O434" s="292"/>
      <c r="P434" s="292"/>
      <c r="Q434" s="292"/>
      <c r="R434" s="292"/>
      <c r="S434" s="292"/>
      <c r="T434" s="292"/>
      <c r="U434" s="288"/>
      <c r="V434" s="292"/>
      <c r="W434" s="292"/>
      <c r="X434" s="292"/>
      <c r="Y434" s="292"/>
      <c r="Z434" s="292"/>
      <c r="AA434" s="292"/>
      <c r="AB434" s="292"/>
      <c r="AC434" s="292"/>
      <c r="AD434" s="292"/>
      <c r="AE434" s="292"/>
      <c r="AF434" s="292"/>
      <c r="AG434" s="292"/>
      <c r="AH434" s="292"/>
      <c r="AI434" s="292"/>
      <c r="AJ434" s="292"/>
      <c r="AK434" s="292"/>
      <c r="AL434" s="292"/>
      <c r="AM434" s="466"/>
      <c r="AN434" s="406"/>
      <c r="AO434" s="406"/>
      <c r="AP434" s="406"/>
      <c r="AQ434" s="406"/>
      <c r="AR434" s="406"/>
      <c r="AS434" s="406"/>
      <c r="AT434" s="406"/>
      <c r="AU434" s="406"/>
      <c r="AV434" s="406"/>
      <c r="AW434" s="406"/>
      <c r="AX434" s="406"/>
      <c r="AY434" s="406"/>
      <c r="AZ434" s="406"/>
      <c r="BA434" s="293">
        <f>SUM(AM434:AZ434)</f>
        <v>0</v>
      </c>
    </row>
    <row r="435" spans="1:53" ht="15" hidden="1" outlineLevel="1">
      <c r="B435" s="291" t="s">
        <v>258</v>
      </c>
      <c r="C435" s="288" t="s">
        <v>163</v>
      </c>
      <c r="D435" s="292"/>
      <c r="E435" s="292"/>
      <c r="F435" s="292"/>
      <c r="G435" s="292"/>
      <c r="H435" s="292"/>
      <c r="I435" s="292"/>
      <c r="J435" s="292"/>
      <c r="K435" s="292"/>
      <c r="L435" s="292"/>
      <c r="M435" s="292"/>
      <c r="N435" s="292"/>
      <c r="O435" s="292"/>
      <c r="P435" s="292"/>
      <c r="Q435" s="292"/>
      <c r="R435" s="292"/>
      <c r="S435" s="292"/>
      <c r="T435" s="292"/>
      <c r="U435" s="464"/>
      <c r="V435" s="292"/>
      <c r="W435" s="292"/>
      <c r="X435" s="292"/>
      <c r="Y435" s="292"/>
      <c r="Z435" s="292"/>
      <c r="AA435" s="292"/>
      <c r="AB435" s="292"/>
      <c r="AC435" s="292"/>
      <c r="AD435" s="292"/>
      <c r="AE435" s="292"/>
      <c r="AF435" s="292"/>
      <c r="AG435" s="292"/>
      <c r="AH435" s="292"/>
      <c r="AI435" s="292"/>
      <c r="AJ435" s="292"/>
      <c r="AK435" s="292"/>
      <c r="AL435" s="292"/>
      <c r="AM435" s="407">
        <f>AM434</f>
        <v>0</v>
      </c>
      <c r="AN435" s="407">
        <f>AN434</f>
        <v>0</v>
      </c>
      <c r="AO435" s="407">
        <f t="shared" ref="AO435:AZ435" si="150">AO434</f>
        <v>0</v>
      </c>
      <c r="AP435" s="407">
        <f t="shared" si="150"/>
        <v>0</v>
      </c>
      <c r="AQ435" s="407">
        <f t="shared" si="150"/>
        <v>0</v>
      </c>
      <c r="AR435" s="407">
        <f t="shared" si="150"/>
        <v>0</v>
      </c>
      <c r="AS435" s="407">
        <f t="shared" si="150"/>
        <v>0</v>
      </c>
      <c r="AT435" s="407">
        <f t="shared" si="150"/>
        <v>0</v>
      </c>
      <c r="AU435" s="407">
        <f t="shared" si="150"/>
        <v>0</v>
      </c>
      <c r="AV435" s="407">
        <f t="shared" si="150"/>
        <v>0</v>
      </c>
      <c r="AW435" s="407">
        <f t="shared" si="150"/>
        <v>0</v>
      </c>
      <c r="AX435" s="407">
        <f t="shared" si="150"/>
        <v>0</v>
      </c>
      <c r="AY435" s="407">
        <f t="shared" si="150"/>
        <v>0</v>
      </c>
      <c r="AZ435" s="407">
        <f t="shared" si="150"/>
        <v>0</v>
      </c>
      <c r="BA435" s="294"/>
    </row>
    <row r="436" spans="1:53" ht="15.75" hidden="1" outlineLevel="1">
      <c r="A436" s="500"/>
      <c r="B436" s="295"/>
      <c r="C436" s="296"/>
      <c r="D436" s="301"/>
      <c r="E436" s="301"/>
      <c r="F436" s="301"/>
      <c r="G436" s="301"/>
      <c r="H436" s="301"/>
      <c r="I436" s="301"/>
      <c r="J436" s="301"/>
      <c r="K436" s="301"/>
      <c r="L436" s="301"/>
      <c r="M436" s="301"/>
      <c r="N436" s="301"/>
      <c r="O436" s="301"/>
      <c r="P436" s="301"/>
      <c r="Q436" s="301"/>
      <c r="R436" s="301"/>
      <c r="S436" s="301"/>
      <c r="T436" s="301"/>
      <c r="U436" s="300"/>
      <c r="V436" s="301"/>
      <c r="W436" s="301"/>
      <c r="X436" s="301"/>
      <c r="Y436" s="301"/>
      <c r="Z436" s="301"/>
      <c r="AA436" s="301"/>
      <c r="AB436" s="301"/>
      <c r="AC436" s="301"/>
      <c r="AD436" s="301"/>
      <c r="AE436" s="301"/>
      <c r="AF436" s="301"/>
      <c r="AG436" s="301"/>
      <c r="AH436" s="301"/>
      <c r="AI436" s="301"/>
      <c r="AJ436" s="301"/>
      <c r="AK436" s="301"/>
      <c r="AL436" s="301"/>
      <c r="AM436" s="408"/>
      <c r="AN436" s="409"/>
      <c r="AO436" s="409"/>
      <c r="AP436" s="409"/>
      <c r="AQ436" s="409"/>
      <c r="AR436" s="409"/>
      <c r="AS436" s="409"/>
      <c r="AT436" s="409"/>
      <c r="AU436" s="409"/>
      <c r="AV436" s="409"/>
      <c r="AW436" s="409"/>
      <c r="AX436" s="409"/>
      <c r="AY436" s="409"/>
      <c r="AZ436" s="409"/>
      <c r="BA436" s="299"/>
    </row>
    <row r="437" spans="1:53" ht="15" hidden="1" outlineLevel="1">
      <c r="A437" s="498">
        <v>3</v>
      </c>
      <c r="B437" s="291" t="s">
        <v>3</v>
      </c>
      <c r="C437" s="288" t="s">
        <v>25</v>
      </c>
      <c r="D437" s="292"/>
      <c r="E437" s="292"/>
      <c r="F437" s="292"/>
      <c r="G437" s="292"/>
      <c r="H437" s="292"/>
      <c r="I437" s="292"/>
      <c r="J437" s="292"/>
      <c r="K437" s="292"/>
      <c r="L437" s="292"/>
      <c r="M437" s="292"/>
      <c r="N437" s="292"/>
      <c r="O437" s="292"/>
      <c r="P437" s="292"/>
      <c r="Q437" s="292"/>
      <c r="R437" s="292"/>
      <c r="S437" s="292"/>
      <c r="T437" s="292"/>
      <c r="U437" s="288"/>
      <c r="V437" s="292"/>
      <c r="W437" s="292"/>
      <c r="X437" s="292"/>
      <c r="Y437" s="292"/>
      <c r="Z437" s="292"/>
      <c r="AA437" s="292"/>
      <c r="AB437" s="292"/>
      <c r="AC437" s="292"/>
      <c r="AD437" s="292"/>
      <c r="AE437" s="292"/>
      <c r="AF437" s="292"/>
      <c r="AG437" s="292"/>
      <c r="AH437" s="292"/>
      <c r="AI437" s="292"/>
      <c r="AJ437" s="292"/>
      <c r="AK437" s="292"/>
      <c r="AL437" s="292"/>
      <c r="AM437" s="466"/>
      <c r="AN437" s="406"/>
      <c r="AO437" s="406"/>
      <c r="AP437" s="406"/>
      <c r="AQ437" s="406"/>
      <c r="AR437" s="406"/>
      <c r="AS437" s="406"/>
      <c r="AT437" s="406"/>
      <c r="AU437" s="406"/>
      <c r="AV437" s="406"/>
      <c r="AW437" s="406"/>
      <c r="AX437" s="406"/>
      <c r="AY437" s="406"/>
      <c r="AZ437" s="406"/>
      <c r="BA437" s="293">
        <f>SUM(AM437:AZ437)</f>
        <v>0</v>
      </c>
    </row>
    <row r="438" spans="1:53" ht="15" hidden="1" outlineLevel="1">
      <c r="B438" s="291" t="s">
        <v>258</v>
      </c>
      <c r="C438" s="288" t="s">
        <v>163</v>
      </c>
      <c r="D438" s="292"/>
      <c r="E438" s="292"/>
      <c r="F438" s="292"/>
      <c r="G438" s="292"/>
      <c r="H438" s="292"/>
      <c r="I438" s="292"/>
      <c r="J438" s="292"/>
      <c r="K438" s="292"/>
      <c r="L438" s="292"/>
      <c r="M438" s="292"/>
      <c r="N438" s="292"/>
      <c r="O438" s="292"/>
      <c r="P438" s="292"/>
      <c r="Q438" s="292"/>
      <c r="R438" s="292"/>
      <c r="S438" s="292"/>
      <c r="T438" s="292"/>
      <c r="U438" s="464"/>
      <c r="V438" s="292"/>
      <c r="W438" s="292"/>
      <c r="X438" s="292"/>
      <c r="Y438" s="292"/>
      <c r="Z438" s="292"/>
      <c r="AA438" s="292"/>
      <c r="AB438" s="292"/>
      <c r="AC438" s="292"/>
      <c r="AD438" s="292"/>
      <c r="AE438" s="292"/>
      <c r="AF438" s="292"/>
      <c r="AG438" s="292"/>
      <c r="AH438" s="292"/>
      <c r="AI438" s="292"/>
      <c r="AJ438" s="292"/>
      <c r="AK438" s="292"/>
      <c r="AL438" s="292"/>
      <c r="AM438" s="407">
        <f>AM437</f>
        <v>0</v>
      </c>
      <c r="AN438" s="407">
        <f>AN437</f>
        <v>0</v>
      </c>
      <c r="AO438" s="407">
        <f t="shared" ref="AO438:AZ438" si="151">AO437</f>
        <v>0</v>
      </c>
      <c r="AP438" s="407">
        <f t="shared" si="151"/>
        <v>0</v>
      </c>
      <c r="AQ438" s="407">
        <f t="shared" si="151"/>
        <v>0</v>
      </c>
      <c r="AR438" s="407">
        <f t="shared" si="151"/>
        <v>0</v>
      </c>
      <c r="AS438" s="407">
        <f t="shared" si="151"/>
        <v>0</v>
      </c>
      <c r="AT438" s="407">
        <f t="shared" si="151"/>
        <v>0</v>
      </c>
      <c r="AU438" s="407">
        <f t="shared" si="151"/>
        <v>0</v>
      </c>
      <c r="AV438" s="407">
        <f t="shared" si="151"/>
        <v>0</v>
      </c>
      <c r="AW438" s="407">
        <f t="shared" si="151"/>
        <v>0</v>
      </c>
      <c r="AX438" s="407">
        <f t="shared" si="151"/>
        <v>0</v>
      </c>
      <c r="AY438" s="407">
        <f t="shared" si="151"/>
        <v>0</v>
      </c>
      <c r="AZ438" s="407">
        <f t="shared" si="151"/>
        <v>0</v>
      </c>
      <c r="BA438" s="294"/>
    </row>
    <row r="439" spans="1:53" ht="15" hidden="1" outlineLevel="1">
      <c r="B439" s="291"/>
      <c r="C439" s="302"/>
      <c r="D439" s="288"/>
      <c r="E439" s="288"/>
      <c r="F439" s="288"/>
      <c r="G439" s="288"/>
      <c r="H439" s="288"/>
      <c r="I439" s="288"/>
      <c r="J439" s="288"/>
      <c r="K439" s="288"/>
      <c r="L439" s="288"/>
      <c r="M439" s="288"/>
      <c r="N439" s="288"/>
      <c r="O439" s="288"/>
      <c r="P439" s="288"/>
      <c r="Q439" s="288"/>
      <c r="R439" s="288"/>
      <c r="S439" s="288"/>
      <c r="T439" s="288"/>
      <c r="U439" s="280"/>
      <c r="V439" s="288"/>
      <c r="W439" s="288"/>
      <c r="X439" s="288"/>
      <c r="Y439" s="288"/>
      <c r="Z439" s="288"/>
      <c r="AA439" s="288"/>
      <c r="AB439" s="288"/>
      <c r="AC439" s="288"/>
      <c r="AD439" s="288"/>
      <c r="AE439" s="288"/>
      <c r="AF439" s="288"/>
      <c r="AG439" s="288"/>
      <c r="AH439" s="288"/>
      <c r="AI439" s="288"/>
      <c r="AJ439" s="288"/>
      <c r="AK439" s="288"/>
      <c r="AL439" s="288"/>
      <c r="AM439" s="408"/>
      <c r="AN439" s="408"/>
      <c r="AO439" s="408"/>
      <c r="AP439" s="408"/>
      <c r="AQ439" s="408"/>
      <c r="AR439" s="408"/>
      <c r="AS439" s="408"/>
      <c r="AT439" s="408"/>
      <c r="AU439" s="408"/>
      <c r="AV439" s="408"/>
      <c r="AW439" s="408"/>
      <c r="AX439" s="408"/>
      <c r="AY439" s="408"/>
      <c r="AZ439" s="408"/>
      <c r="BA439" s="303"/>
    </row>
    <row r="440" spans="1:53" ht="15" hidden="1" outlineLevel="1">
      <c r="A440" s="498">
        <v>4</v>
      </c>
      <c r="B440" s="291" t="s">
        <v>4</v>
      </c>
      <c r="C440" s="288" t="s">
        <v>25</v>
      </c>
      <c r="D440" s="292"/>
      <c r="E440" s="292"/>
      <c r="F440" s="292"/>
      <c r="G440" s="292"/>
      <c r="H440" s="292"/>
      <c r="I440" s="292"/>
      <c r="J440" s="292"/>
      <c r="K440" s="292"/>
      <c r="L440" s="292"/>
      <c r="M440" s="292"/>
      <c r="N440" s="292"/>
      <c r="O440" s="292"/>
      <c r="P440" s="292"/>
      <c r="Q440" s="292"/>
      <c r="R440" s="292"/>
      <c r="S440" s="292"/>
      <c r="T440" s="292"/>
      <c r="U440" s="288"/>
      <c r="V440" s="292"/>
      <c r="W440" s="292"/>
      <c r="X440" s="292"/>
      <c r="Y440" s="292"/>
      <c r="Z440" s="292"/>
      <c r="AA440" s="292"/>
      <c r="AB440" s="292"/>
      <c r="AC440" s="292"/>
      <c r="AD440" s="292"/>
      <c r="AE440" s="292"/>
      <c r="AF440" s="292"/>
      <c r="AG440" s="292"/>
      <c r="AH440" s="292"/>
      <c r="AI440" s="292"/>
      <c r="AJ440" s="292"/>
      <c r="AK440" s="292"/>
      <c r="AL440" s="292"/>
      <c r="AM440" s="466"/>
      <c r="AN440" s="406"/>
      <c r="AO440" s="406"/>
      <c r="AP440" s="406"/>
      <c r="AQ440" s="406"/>
      <c r="AR440" s="406"/>
      <c r="AS440" s="406"/>
      <c r="AT440" s="406"/>
      <c r="AU440" s="406"/>
      <c r="AV440" s="406"/>
      <c r="AW440" s="406"/>
      <c r="AX440" s="406"/>
      <c r="AY440" s="406"/>
      <c r="AZ440" s="406"/>
      <c r="BA440" s="293">
        <f>SUM(AM440:AZ440)</f>
        <v>0</v>
      </c>
    </row>
    <row r="441" spans="1:53" ht="15" hidden="1" outlineLevel="1">
      <c r="B441" s="291" t="s">
        <v>258</v>
      </c>
      <c r="C441" s="288" t="s">
        <v>163</v>
      </c>
      <c r="D441" s="292"/>
      <c r="E441" s="292"/>
      <c r="F441" s="292"/>
      <c r="G441" s="292"/>
      <c r="H441" s="292"/>
      <c r="I441" s="292"/>
      <c r="J441" s="292"/>
      <c r="K441" s="292"/>
      <c r="L441" s="292"/>
      <c r="M441" s="292"/>
      <c r="N441" s="292"/>
      <c r="O441" s="292"/>
      <c r="P441" s="292"/>
      <c r="Q441" s="292"/>
      <c r="R441" s="292"/>
      <c r="S441" s="292"/>
      <c r="T441" s="292"/>
      <c r="U441" s="464"/>
      <c r="V441" s="292"/>
      <c r="W441" s="292"/>
      <c r="X441" s="292"/>
      <c r="Y441" s="292"/>
      <c r="Z441" s="292"/>
      <c r="AA441" s="292"/>
      <c r="AB441" s="292"/>
      <c r="AC441" s="292"/>
      <c r="AD441" s="292"/>
      <c r="AE441" s="292"/>
      <c r="AF441" s="292"/>
      <c r="AG441" s="292"/>
      <c r="AH441" s="292"/>
      <c r="AI441" s="292"/>
      <c r="AJ441" s="292"/>
      <c r="AK441" s="292"/>
      <c r="AL441" s="292"/>
      <c r="AM441" s="407">
        <f>AM440</f>
        <v>0</v>
      </c>
      <c r="AN441" s="407">
        <f>AN440</f>
        <v>0</v>
      </c>
      <c r="AO441" s="407">
        <f t="shared" ref="AO441:AZ441" si="152">AO440</f>
        <v>0</v>
      </c>
      <c r="AP441" s="407">
        <f t="shared" si="152"/>
        <v>0</v>
      </c>
      <c r="AQ441" s="407">
        <f t="shared" si="152"/>
        <v>0</v>
      </c>
      <c r="AR441" s="407">
        <f t="shared" si="152"/>
        <v>0</v>
      </c>
      <c r="AS441" s="407">
        <f t="shared" si="152"/>
        <v>0</v>
      </c>
      <c r="AT441" s="407">
        <f t="shared" si="152"/>
        <v>0</v>
      </c>
      <c r="AU441" s="407">
        <f t="shared" si="152"/>
        <v>0</v>
      </c>
      <c r="AV441" s="407">
        <f t="shared" si="152"/>
        <v>0</v>
      </c>
      <c r="AW441" s="407">
        <f t="shared" si="152"/>
        <v>0</v>
      </c>
      <c r="AX441" s="407">
        <f t="shared" si="152"/>
        <v>0</v>
      </c>
      <c r="AY441" s="407">
        <f t="shared" si="152"/>
        <v>0</v>
      </c>
      <c r="AZ441" s="407">
        <f t="shared" si="152"/>
        <v>0</v>
      </c>
      <c r="BA441" s="294"/>
    </row>
    <row r="442" spans="1:53" ht="15" hidden="1" outlineLevel="1">
      <c r="B442" s="291"/>
      <c r="C442" s="302"/>
      <c r="D442" s="301"/>
      <c r="E442" s="301"/>
      <c r="F442" s="301"/>
      <c r="G442" s="301"/>
      <c r="H442" s="301"/>
      <c r="I442" s="301"/>
      <c r="J442" s="301"/>
      <c r="K442" s="301"/>
      <c r="L442" s="301"/>
      <c r="M442" s="301"/>
      <c r="N442" s="301"/>
      <c r="O442" s="301"/>
      <c r="P442" s="301"/>
      <c r="Q442" s="301"/>
      <c r="R442" s="301"/>
      <c r="S442" s="301"/>
      <c r="T442" s="301"/>
      <c r="U442" s="288"/>
      <c r="V442" s="301"/>
      <c r="W442" s="301"/>
      <c r="X442" s="301"/>
      <c r="Y442" s="301"/>
      <c r="Z442" s="301"/>
      <c r="AA442" s="301"/>
      <c r="AB442" s="301"/>
      <c r="AC442" s="301"/>
      <c r="AD442" s="301"/>
      <c r="AE442" s="301"/>
      <c r="AF442" s="301"/>
      <c r="AG442" s="301"/>
      <c r="AH442" s="301"/>
      <c r="AI442" s="301"/>
      <c r="AJ442" s="301"/>
      <c r="AK442" s="301"/>
      <c r="AL442" s="301"/>
      <c r="AM442" s="408"/>
      <c r="AN442" s="408"/>
      <c r="AO442" s="408"/>
      <c r="AP442" s="408"/>
      <c r="AQ442" s="408"/>
      <c r="AR442" s="408"/>
      <c r="AS442" s="408"/>
      <c r="AT442" s="408"/>
      <c r="AU442" s="408"/>
      <c r="AV442" s="408"/>
      <c r="AW442" s="408"/>
      <c r="AX442" s="408"/>
      <c r="AY442" s="408"/>
      <c r="AZ442" s="408"/>
      <c r="BA442" s="303"/>
    </row>
    <row r="443" spans="1:53" ht="15" hidden="1" outlineLevel="1">
      <c r="A443" s="498">
        <v>5</v>
      </c>
      <c r="B443" s="291" t="s">
        <v>5</v>
      </c>
      <c r="C443" s="288" t="s">
        <v>25</v>
      </c>
      <c r="D443" s="292"/>
      <c r="E443" s="292"/>
      <c r="F443" s="292"/>
      <c r="G443" s="292"/>
      <c r="H443" s="292"/>
      <c r="I443" s="292"/>
      <c r="J443" s="292"/>
      <c r="K443" s="292"/>
      <c r="L443" s="292"/>
      <c r="M443" s="292"/>
      <c r="N443" s="292"/>
      <c r="O443" s="292"/>
      <c r="P443" s="292"/>
      <c r="Q443" s="292"/>
      <c r="R443" s="292"/>
      <c r="S443" s="292"/>
      <c r="T443" s="292"/>
      <c r="U443" s="288"/>
      <c r="V443" s="292"/>
      <c r="W443" s="292"/>
      <c r="X443" s="292"/>
      <c r="Y443" s="292"/>
      <c r="Z443" s="292"/>
      <c r="AA443" s="292"/>
      <c r="AB443" s="292"/>
      <c r="AC443" s="292"/>
      <c r="AD443" s="292"/>
      <c r="AE443" s="292"/>
      <c r="AF443" s="292"/>
      <c r="AG443" s="292"/>
      <c r="AH443" s="292"/>
      <c r="AI443" s="292"/>
      <c r="AJ443" s="292"/>
      <c r="AK443" s="292"/>
      <c r="AL443" s="292"/>
      <c r="AM443" s="466"/>
      <c r="AN443" s="406"/>
      <c r="AO443" s="406"/>
      <c r="AP443" s="406"/>
      <c r="AQ443" s="406"/>
      <c r="AR443" s="406"/>
      <c r="AS443" s="406"/>
      <c r="AT443" s="406"/>
      <c r="AU443" s="406"/>
      <c r="AV443" s="406"/>
      <c r="AW443" s="406"/>
      <c r="AX443" s="406"/>
      <c r="AY443" s="406"/>
      <c r="AZ443" s="406"/>
      <c r="BA443" s="293">
        <f>SUM(AM443:AZ443)</f>
        <v>0</v>
      </c>
    </row>
    <row r="444" spans="1:53" ht="15" hidden="1" outlineLevel="1">
      <c r="B444" s="291" t="s">
        <v>258</v>
      </c>
      <c r="C444" s="288" t="s">
        <v>163</v>
      </c>
      <c r="D444" s="292"/>
      <c r="E444" s="292"/>
      <c r="F444" s="292"/>
      <c r="G444" s="292"/>
      <c r="H444" s="292"/>
      <c r="I444" s="292"/>
      <c r="J444" s="292"/>
      <c r="K444" s="292"/>
      <c r="L444" s="292"/>
      <c r="M444" s="292"/>
      <c r="N444" s="292"/>
      <c r="O444" s="292"/>
      <c r="P444" s="292"/>
      <c r="Q444" s="292"/>
      <c r="R444" s="292"/>
      <c r="S444" s="292"/>
      <c r="T444" s="292"/>
      <c r="U444" s="464"/>
      <c r="V444" s="292"/>
      <c r="W444" s="292"/>
      <c r="X444" s="292"/>
      <c r="Y444" s="292"/>
      <c r="Z444" s="292"/>
      <c r="AA444" s="292"/>
      <c r="AB444" s="292"/>
      <c r="AC444" s="292"/>
      <c r="AD444" s="292"/>
      <c r="AE444" s="292"/>
      <c r="AF444" s="292"/>
      <c r="AG444" s="292"/>
      <c r="AH444" s="292"/>
      <c r="AI444" s="292"/>
      <c r="AJ444" s="292"/>
      <c r="AK444" s="292"/>
      <c r="AL444" s="292"/>
      <c r="AM444" s="407">
        <f>AM443</f>
        <v>0</v>
      </c>
      <c r="AN444" s="407">
        <f>AN443</f>
        <v>0</v>
      </c>
      <c r="AO444" s="407">
        <f t="shared" ref="AO444:AZ444" si="153">AO443</f>
        <v>0</v>
      </c>
      <c r="AP444" s="407">
        <f t="shared" si="153"/>
        <v>0</v>
      </c>
      <c r="AQ444" s="407">
        <f t="shared" si="153"/>
        <v>0</v>
      </c>
      <c r="AR444" s="407">
        <f t="shared" si="153"/>
        <v>0</v>
      </c>
      <c r="AS444" s="407">
        <f t="shared" si="153"/>
        <v>0</v>
      </c>
      <c r="AT444" s="407">
        <f t="shared" si="153"/>
        <v>0</v>
      </c>
      <c r="AU444" s="407">
        <f t="shared" si="153"/>
        <v>0</v>
      </c>
      <c r="AV444" s="407">
        <f t="shared" si="153"/>
        <v>0</v>
      </c>
      <c r="AW444" s="407">
        <f t="shared" si="153"/>
        <v>0</v>
      </c>
      <c r="AX444" s="407">
        <f t="shared" si="153"/>
        <v>0</v>
      </c>
      <c r="AY444" s="407">
        <f t="shared" si="153"/>
        <v>0</v>
      </c>
      <c r="AZ444" s="407">
        <f t="shared" si="153"/>
        <v>0</v>
      </c>
      <c r="BA444" s="294"/>
    </row>
    <row r="445" spans="1:53" ht="15" hidden="1" outlineLevel="1">
      <c r="B445" s="291"/>
      <c r="C445" s="302"/>
      <c r="D445" s="301"/>
      <c r="E445" s="301"/>
      <c r="F445" s="301"/>
      <c r="G445" s="301"/>
      <c r="H445" s="301"/>
      <c r="I445" s="301"/>
      <c r="J445" s="301"/>
      <c r="K445" s="301"/>
      <c r="L445" s="301"/>
      <c r="M445" s="301"/>
      <c r="N445" s="301"/>
      <c r="O445" s="301"/>
      <c r="P445" s="301"/>
      <c r="Q445" s="301"/>
      <c r="R445" s="301"/>
      <c r="S445" s="301"/>
      <c r="T445" s="301"/>
      <c r="U445" s="288"/>
      <c r="V445" s="301"/>
      <c r="W445" s="301"/>
      <c r="X445" s="301"/>
      <c r="Y445" s="301"/>
      <c r="Z445" s="301"/>
      <c r="AA445" s="301"/>
      <c r="AB445" s="301"/>
      <c r="AC445" s="301"/>
      <c r="AD445" s="301"/>
      <c r="AE445" s="301"/>
      <c r="AF445" s="301"/>
      <c r="AG445" s="301"/>
      <c r="AH445" s="301"/>
      <c r="AI445" s="301"/>
      <c r="AJ445" s="301"/>
      <c r="AK445" s="301"/>
      <c r="AL445" s="301"/>
      <c r="AM445" s="408"/>
      <c r="AN445" s="408"/>
      <c r="AO445" s="408"/>
      <c r="AP445" s="408"/>
      <c r="AQ445" s="408"/>
      <c r="AR445" s="408"/>
      <c r="AS445" s="408"/>
      <c r="AT445" s="408"/>
      <c r="AU445" s="408"/>
      <c r="AV445" s="408"/>
      <c r="AW445" s="408"/>
      <c r="AX445" s="408"/>
      <c r="AY445" s="408"/>
      <c r="AZ445" s="408"/>
      <c r="BA445" s="303"/>
    </row>
    <row r="446" spans="1:53" ht="15" hidden="1" outlineLevel="1">
      <c r="A446" s="498">
        <v>6</v>
      </c>
      <c r="B446" s="291" t="s">
        <v>6</v>
      </c>
      <c r="C446" s="288" t="s">
        <v>25</v>
      </c>
      <c r="D446" s="292"/>
      <c r="E446" s="292"/>
      <c r="F446" s="292"/>
      <c r="G446" s="292"/>
      <c r="H446" s="292"/>
      <c r="I446" s="292"/>
      <c r="J446" s="292"/>
      <c r="K446" s="292"/>
      <c r="L446" s="292"/>
      <c r="M446" s="292"/>
      <c r="N446" s="292"/>
      <c r="O446" s="292"/>
      <c r="P446" s="292"/>
      <c r="Q446" s="292"/>
      <c r="R446" s="292"/>
      <c r="S446" s="292"/>
      <c r="T446" s="292"/>
      <c r="U446" s="288"/>
      <c r="V446" s="292"/>
      <c r="W446" s="292"/>
      <c r="X446" s="292"/>
      <c r="Y446" s="292"/>
      <c r="Z446" s="292"/>
      <c r="AA446" s="292"/>
      <c r="AB446" s="292"/>
      <c r="AC446" s="292"/>
      <c r="AD446" s="292"/>
      <c r="AE446" s="292"/>
      <c r="AF446" s="292"/>
      <c r="AG446" s="292"/>
      <c r="AH446" s="292"/>
      <c r="AI446" s="292"/>
      <c r="AJ446" s="292"/>
      <c r="AK446" s="292"/>
      <c r="AL446" s="292"/>
      <c r="AM446" s="406"/>
      <c r="AN446" s="406"/>
      <c r="AO446" s="406"/>
      <c r="AP446" s="406"/>
      <c r="AQ446" s="406"/>
      <c r="AR446" s="406"/>
      <c r="AS446" s="406"/>
      <c r="AT446" s="406"/>
      <c r="AU446" s="406"/>
      <c r="AV446" s="406"/>
      <c r="AW446" s="406"/>
      <c r="AX446" s="406"/>
      <c r="AY446" s="406"/>
      <c r="AZ446" s="406"/>
      <c r="BA446" s="293">
        <f>SUM(AM446:AZ446)</f>
        <v>0</v>
      </c>
    </row>
    <row r="447" spans="1:53" ht="15" hidden="1" outlineLevel="1">
      <c r="B447" s="291" t="s">
        <v>258</v>
      </c>
      <c r="C447" s="288" t="s">
        <v>163</v>
      </c>
      <c r="D447" s="292"/>
      <c r="E447" s="292"/>
      <c r="F447" s="292"/>
      <c r="G447" s="292"/>
      <c r="H447" s="292"/>
      <c r="I447" s="292"/>
      <c r="J447" s="292"/>
      <c r="K447" s="292"/>
      <c r="L447" s="292"/>
      <c r="M447" s="292"/>
      <c r="N447" s="292"/>
      <c r="O447" s="292"/>
      <c r="P447" s="292"/>
      <c r="Q447" s="292"/>
      <c r="R447" s="292"/>
      <c r="S447" s="292"/>
      <c r="T447" s="292"/>
      <c r="U447" s="464"/>
      <c r="V447" s="292"/>
      <c r="W447" s="292"/>
      <c r="X447" s="292"/>
      <c r="Y447" s="292"/>
      <c r="Z447" s="292"/>
      <c r="AA447" s="292"/>
      <c r="AB447" s="292"/>
      <c r="AC447" s="292"/>
      <c r="AD447" s="292"/>
      <c r="AE447" s="292"/>
      <c r="AF447" s="292"/>
      <c r="AG447" s="292"/>
      <c r="AH447" s="292"/>
      <c r="AI447" s="292"/>
      <c r="AJ447" s="292"/>
      <c r="AK447" s="292"/>
      <c r="AL447" s="292"/>
      <c r="AM447" s="407">
        <f>AM446</f>
        <v>0</v>
      </c>
      <c r="AN447" s="407">
        <f>AN446</f>
        <v>0</v>
      </c>
      <c r="AO447" s="407">
        <f t="shared" ref="AO447:AZ447" si="154">AO446</f>
        <v>0</v>
      </c>
      <c r="AP447" s="407">
        <f t="shared" si="154"/>
        <v>0</v>
      </c>
      <c r="AQ447" s="407">
        <f t="shared" si="154"/>
        <v>0</v>
      </c>
      <c r="AR447" s="407">
        <f t="shared" si="154"/>
        <v>0</v>
      </c>
      <c r="AS447" s="407">
        <f t="shared" si="154"/>
        <v>0</v>
      </c>
      <c r="AT447" s="407">
        <f t="shared" si="154"/>
        <v>0</v>
      </c>
      <c r="AU447" s="407">
        <f t="shared" si="154"/>
        <v>0</v>
      </c>
      <c r="AV447" s="407">
        <f t="shared" si="154"/>
        <v>0</v>
      </c>
      <c r="AW447" s="407">
        <f t="shared" si="154"/>
        <v>0</v>
      </c>
      <c r="AX447" s="407">
        <f t="shared" si="154"/>
        <v>0</v>
      </c>
      <c r="AY447" s="407">
        <f t="shared" si="154"/>
        <v>0</v>
      </c>
      <c r="AZ447" s="407">
        <f t="shared" si="154"/>
        <v>0</v>
      </c>
      <c r="BA447" s="294"/>
    </row>
    <row r="448" spans="1:53" ht="15" hidden="1" outlineLevel="1">
      <c r="B448" s="291"/>
      <c r="C448" s="302"/>
      <c r="D448" s="301"/>
      <c r="E448" s="301"/>
      <c r="F448" s="301"/>
      <c r="G448" s="301"/>
      <c r="H448" s="301"/>
      <c r="I448" s="301"/>
      <c r="J448" s="301"/>
      <c r="K448" s="301"/>
      <c r="L448" s="301"/>
      <c r="M448" s="301"/>
      <c r="N448" s="301"/>
      <c r="O448" s="301"/>
      <c r="P448" s="301"/>
      <c r="Q448" s="301"/>
      <c r="R448" s="301"/>
      <c r="S448" s="301"/>
      <c r="T448" s="301"/>
      <c r="U448" s="288"/>
      <c r="V448" s="301"/>
      <c r="W448" s="301"/>
      <c r="X448" s="301"/>
      <c r="Y448" s="301"/>
      <c r="Z448" s="301"/>
      <c r="AA448" s="301"/>
      <c r="AB448" s="301"/>
      <c r="AC448" s="301"/>
      <c r="AD448" s="301"/>
      <c r="AE448" s="301"/>
      <c r="AF448" s="301"/>
      <c r="AG448" s="301"/>
      <c r="AH448" s="301"/>
      <c r="AI448" s="301"/>
      <c r="AJ448" s="301"/>
      <c r="AK448" s="301"/>
      <c r="AL448" s="301"/>
      <c r="AM448" s="408"/>
      <c r="AN448" s="408"/>
      <c r="AO448" s="408"/>
      <c r="AP448" s="408"/>
      <c r="AQ448" s="408"/>
      <c r="AR448" s="408"/>
      <c r="AS448" s="408"/>
      <c r="AT448" s="408"/>
      <c r="AU448" s="408"/>
      <c r="AV448" s="408"/>
      <c r="AW448" s="408"/>
      <c r="AX448" s="408"/>
      <c r="AY448" s="408"/>
      <c r="AZ448" s="408"/>
      <c r="BA448" s="303"/>
    </row>
    <row r="449" spans="1:53" ht="15" hidden="1" outlineLevel="1">
      <c r="A449" s="498">
        <v>7</v>
      </c>
      <c r="B449" s="291" t="s">
        <v>42</v>
      </c>
      <c r="C449" s="288" t="s">
        <v>25</v>
      </c>
      <c r="D449" s="292"/>
      <c r="E449" s="292"/>
      <c r="F449" s="292"/>
      <c r="G449" s="292"/>
      <c r="H449" s="292"/>
      <c r="I449" s="292"/>
      <c r="J449" s="292"/>
      <c r="K449" s="292"/>
      <c r="L449" s="292"/>
      <c r="M449" s="292"/>
      <c r="N449" s="292"/>
      <c r="O449" s="292"/>
      <c r="P449" s="292"/>
      <c r="Q449" s="292"/>
      <c r="R449" s="292"/>
      <c r="S449" s="292"/>
      <c r="T449" s="292"/>
      <c r="U449" s="288"/>
      <c r="V449" s="292"/>
      <c r="W449" s="292"/>
      <c r="X449" s="292"/>
      <c r="Y449" s="292"/>
      <c r="Z449" s="292"/>
      <c r="AA449" s="292"/>
      <c r="AB449" s="292"/>
      <c r="AC449" s="292"/>
      <c r="AD449" s="292"/>
      <c r="AE449" s="292"/>
      <c r="AF449" s="292"/>
      <c r="AG449" s="292"/>
      <c r="AH449" s="292"/>
      <c r="AI449" s="292"/>
      <c r="AJ449" s="292"/>
      <c r="AK449" s="292"/>
      <c r="AL449" s="292"/>
      <c r="AM449" s="406"/>
      <c r="AN449" s="406"/>
      <c r="AO449" s="406"/>
      <c r="AP449" s="406"/>
      <c r="AQ449" s="406"/>
      <c r="AR449" s="406"/>
      <c r="AS449" s="406"/>
      <c r="AT449" s="406"/>
      <c r="AU449" s="406"/>
      <c r="AV449" s="406"/>
      <c r="AW449" s="406"/>
      <c r="AX449" s="406"/>
      <c r="AY449" s="406"/>
      <c r="AZ449" s="406"/>
      <c r="BA449" s="293">
        <f>SUM(AM449:AZ449)</f>
        <v>0</v>
      </c>
    </row>
    <row r="450" spans="1:53" ht="15" hidden="1" outlineLevel="1">
      <c r="B450" s="291" t="s">
        <v>258</v>
      </c>
      <c r="C450" s="288" t="s">
        <v>163</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7">
        <f>AM449</f>
        <v>0</v>
      </c>
      <c r="AN450" s="407">
        <f>AN449</f>
        <v>0</v>
      </c>
      <c r="AO450" s="407">
        <f t="shared" ref="AO450:AZ450" si="155">AO449</f>
        <v>0</v>
      </c>
      <c r="AP450" s="407">
        <f t="shared" si="155"/>
        <v>0</v>
      </c>
      <c r="AQ450" s="407">
        <f t="shared" si="155"/>
        <v>0</v>
      </c>
      <c r="AR450" s="407">
        <f t="shared" si="155"/>
        <v>0</v>
      </c>
      <c r="AS450" s="407">
        <f t="shared" si="155"/>
        <v>0</v>
      </c>
      <c r="AT450" s="407">
        <f t="shared" si="155"/>
        <v>0</v>
      </c>
      <c r="AU450" s="407">
        <f t="shared" si="155"/>
        <v>0</v>
      </c>
      <c r="AV450" s="407">
        <f t="shared" si="155"/>
        <v>0</v>
      </c>
      <c r="AW450" s="407">
        <f t="shared" si="155"/>
        <v>0</v>
      </c>
      <c r="AX450" s="407">
        <f t="shared" si="155"/>
        <v>0</v>
      </c>
      <c r="AY450" s="407">
        <f t="shared" si="155"/>
        <v>0</v>
      </c>
      <c r="AZ450" s="407">
        <f t="shared" si="155"/>
        <v>0</v>
      </c>
      <c r="BA450" s="294"/>
    </row>
    <row r="451" spans="1:53" ht="15" hidden="1" outlineLevel="1">
      <c r="B451" s="291"/>
      <c r="C451" s="302"/>
      <c r="D451" s="301"/>
      <c r="E451" s="301"/>
      <c r="F451" s="301"/>
      <c r="G451" s="301"/>
      <c r="H451" s="301"/>
      <c r="I451" s="301"/>
      <c r="J451" s="301"/>
      <c r="K451" s="301"/>
      <c r="L451" s="301"/>
      <c r="M451" s="301"/>
      <c r="N451" s="301"/>
      <c r="O451" s="301"/>
      <c r="P451" s="301"/>
      <c r="Q451" s="301"/>
      <c r="R451" s="301"/>
      <c r="S451" s="301"/>
      <c r="T451" s="301"/>
      <c r="U451" s="288"/>
      <c r="V451" s="301"/>
      <c r="W451" s="301"/>
      <c r="X451" s="301"/>
      <c r="Y451" s="301"/>
      <c r="Z451" s="301"/>
      <c r="AA451" s="301"/>
      <c r="AB451" s="301"/>
      <c r="AC451" s="301"/>
      <c r="AD451" s="301"/>
      <c r="AE451" s="301"/>
      <c r="AF451" s="301"/>
      <c r="AG451" s="301"/>
      <c r="AH451" s="301"/>
      <c r="AI451" s="301"/>
      <c r="AJ451" s="301"/>
      <c r="AK451" s="301"/>
      <c r="AL451" s="301"/>
      <c r="AM451" s="408"/>
      <c r="AN451" s="408"/>
      <c r="AO451" s="408"/>
      <c r="AP451" s="408"/>
      <c r="AQ451" s="408"/>
      <c r="AR451" s="408"/>
      <c r="AS451" s="408"/>
      <c r="AT451" s="408"/>
      <c r="AU451" s="408"/>
      <c r="AV451" s="408"/>
      <c r="AW451" s="408"/>
      <c r="AX451" s="408"/>
      <c r="AY451" s="408"/>
      <c r="AZ451" s="408"/>
      <c r="BA451" s="303"/>
    </row>
    <row r="452" spans="1:53" s="280" customFormat="1" ht="15" hidden="1" outlineLevel="1">
      <c r="A452" s="498">
        <v>8</v>
      </c>
      <c r="B452" s="291" t="s">
        <v>481</v>
      </c>
      <c r="C452" s="288" t="s">
        <v>25</v>
      </c>
      <c r="D452" s="292"/>
      <c r="E452" s="292"/>
      <c r="F452" s="292"/>
      <c r="G452" s="292"/>
      <c r="H452" s="292"/>
      <c r="I452" s="292"/>
      <c r="J452" s="292"/>
      <c r="K452" s="292"/>
      <c r="L452" s="292"/>
      <c r="M452" s="292"/>
      <c r="N452" s="292"/>
      <c r="O452" s="292"/>
      <c r="P452" s="292"/>
      <c r="Q452" s="292"/>
      <c r="R452" s="292"/>
      <c r="S452" s="292"/>
      <c r="T452" s="292"/>
      <c r="U452" s="288"/>
      <c r="V452" s="292"/>
      <c r="W452" s="292"/>
      <c r="X452" s="292"/>
      <c r="Y452" s="292"/>
      <c r="Z452" s="292"/>
      <c r="AA452" s="292"/>
      <c r="AB452" s="292"/>
      <c r="AC452" s="292"/>
      <c r="AD452" s="292"/>
      <c r="AE452" s="292"/>
      <c r="AF452" s="292"/>
      <c r="AG452" s="292"/>
      <c r="AH452" s="292"/>
      <c r="AI452" s="292"/>
      <c r="AJ452" s="292"/>
      <c r="AK452" s="292"/>
      <c r="AL452" s="292"/>
      <c r="AM452" s="406"/>
      <c r="AN452" s="406"/>
      <c r="AO452" s="406"/>
      <c r="AP452" s="406"/>
      <c r="AQ452" s="406"/>
      <c r="AR452" s="406"/>
      <c r="AS452" s="406"/>
      <c r="AT452" s="406"/>
      <c r="AU452" s="406"/>
      <c r="AV452" s="406"/>
      <c r="AW452" s="406"/>
      <c r="AX452" s="406"/>
      <c r="AY452" s="406"/>
      <c r="AZ452" s="406"/>
      <c r="BA452" s="293">
        <f>SUM(AM452:AZ452)</f>
        <v>0</v>
      </c>
    </row>
    <row r="453" spans="1:53" s="280" customFormat="1" ht="15" hidden="1" outlineLevel="1">
      <c r="A453" s="498"/>
      <c r="B453" s="291" t="s">
        <v>258</v>
      </c>
      <c r="C453" s="288" t="s">
        <v>163</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7">
        <f>AM452</f>
        <v>0</v>
      </c>
      <c r="AN453" s="407">
        <f>AN452</f>
        <v>0</v>
      </c>
      <c r="AO453" s="407">
        <f t="shared" ref="AO453:AZ453" si="156">AO452</f>
        <v>0</v>
      </c>
      <c r="AP453" s="407">
        <f t="shared" si="156"/>
        <v>0</v>
      </c>
      <c r="AQ453" s="407">
        <f t="shared" si="156"/>
        <v>0</v>
      </c>
      <c r="AR453" s="407">
        <f t="shared" si="156"/>
        <v>0</v>
      </c>
      <c r="AS453" s="407">
        <f t="shared" si="156"/>
        <v>0</v>
      </c>
      <c r="AT453" s="407">
        <f t="shared" si="156"/>
        <v>0</v>
      </c>
      <c r="AU453" s="407">
        <f t="shared" si="156"/>
        <v>0</v>
      </c>
      <c r="AV453" s="407">
        <f t="shared" si="156"/>
        <v>0</v>
      </c>
      <c r="AW453" s="407">
        <f t="shared" si="156"/>
        <v>0</v>
      </c>
      <c r="AX453" s="407">
        <f t="shared" si="156"/>
        <v>0</v>
      </c>
      <c r="AY453" s="407">
        <f t="shared" si="156"/>
        <v>0</v>
      </c>
      <c r="AZ453" s="407">
        <f t="shared" si="156"/>
        <v>0</v>
      </c>
      <c r="BA453" s="294"/>
    </row>
    <row r="454" spans="1:53" s="280" customFormat="1" ht="15" hidden="1" outlineLevel="1">
      <c r="A454" s="498"/>
      <c r="B454" s="291"/>
      <c r="C454" s="302"/>
      <c r="D454" s="301"/>
      <c r="E454" s="301"/>
      <c r="F454" s="301"/>
      <c r="G454" s="301"/>
      <c r="H454" s="301"/>
      <c r="I454" s="301"/>
      <c r="J454" s="301"/>
      <c r="K454" s="301"/>
      <c r="L454" s="301"/>
      <c r="M454" s="301"/>
      <c r="N454" s="301"/>
      <c r="O454" s="301"/>
      <c r="P454" s="301"/>
      <c r="Q454" s="301"/>
      <c r="R454" s="301"/>
      <c r="S454" s="301"/>
      <c r="T454" s="301"/>
      <c r="U454" s="288"/>
      <c r="V454" s="301"/>
      <c r="W454" s="301"/>
      <c r="X454" s="301"/>
      <c r="Y454" s="301"/>
      <c r="Z454" s="301"/>
      <c r="AA454" s="301"/>
      <c r="AB454" s="301"/>
      <c r="AC454" s="301"/>
      <c r="AD454" s="301"/>
      <c r="AE454" s="301"/>
      <c r="AF454" s="301"/>
      <c r="AG454" s="301"/>
      <c r="AH454" s="301"/>
      <c r="AI454" s="301"/>
      <c r="AJ454" s="301"/>
      <c r="AK454" s="301"/>
      <c r="AL454" s="301"/>
      <c r="AM454" s="408"/>
      <c r="AN454" s="408"/>
      <c r="AO454" s="408"/>
      <c r="AP454" s="408"/>
      <c r="AQ454" s="408"/>
      <c r="AR454" s="408"/>
      <c r="AS454" s="408"/>
      <c r="AT454" s="408"/>
      <c r="AU454" s="408"/>
      <c r="AV454" s="408"/>
      <c r="AW454" s="408"/>
      <c r="AX454" s="408"/>
      <c r="AY454" s="408"/>
      <c r="AZ454" s="408"/>
      <c r="BA454" s="303"/>
    </row>
    <row r="455" spans="1:53" ht="15" hidden="1" outlineLevel="1">
      <c r="A455" s="498">
        <v>9</v>
      </c>
      <c r="B455" s="291" t="s">
        <v>7</v>
      </c>
      <c r="C455" s="288" t="s">
        <v>25</v>
      </c>
      <c r="D455" s="292"/>
      <c r="E455" s="292"/>
      <c r="F455" s="292"/>
      <c r="G455" s="292"/>
      <c r="H455" s="292"/>
      <c r="I455" s="292"/>
      <c r="J455" s="292"/>
      <c r="K455" s="292"/>
      <c r="L455" s="292"/>
      <c r="M455" s="292"/>
      <c r="N455" s="292"/>
      <c r="O455" s="292"/>
      <c r="P455" s="292"/>
      <c r="Q455" s="292"/>
      <c r="R455" s="292"/>
      <c r="S455" s="292"/>
      <c r="T455" s="292"/>
      <c r="U455" s="288"/>
      <c r="V455" s="292"/>
      <c r="W455" s="292"/>
      <c r="X455" s="292"/>
      <c r="Y455" s="292"/>
      <c r="Z455" s="292"/>
      <c r="AA455" s="292"/>
      <c r="AB455" s="292"/>
      <c r="AC455" s="292"/>
      <c r="AD455" s="292"/>
      <c r="AE455" s="292"/>
      <c r="AF455" s="292"/>
      <c r="AG455" s="292"/>
      <c r="AH455" s="292"/>
      <c r="AI455" s="292"/>
      <c r="AJ455" s="292"/>
      <c r="AK455" s="292"/>
      <c r="AL455" s="292"/>
      <c r="AM455" s="406"/>
      <c r="AN455" s="406"/>
      <c r="AO455" s="406"/>
      <c r="AP455" s="406"/>
      <c r="AQ455" s="406"/>
      <c r="AR455" s="406"/>
      <c r="AS455" s="406"/>
      <c r="AT455" s="406"/>
      <c r="AU455" s="406"/>
      <c r="AV455" s="406"/>
      <c r="AW455" s="406"/>
      <c r="AX455" s="406"/>
      <c r="AY455" s="406"/>
      <c r="AZ455" s="406"/>
      <c r="BA455" s="293">
        <f>SUM(AM455:AZ455)</f>
        <v>0</v>
      </c>
    </row>
    <row r="456" spans="1:53" ht="15" hidden="1" outlineLevel="1">
      <c r="B456" s="291" t="s">
        <v>258</v>
      </c>
      <c r="C456" s="288" t="s">
        <v>163</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7">
        <f>AM455</f>
        <v>0</v>
      </c>
      <c r="AN456" s="407">
        <f>AN455</f>
        <v>0</v>
      </c>
      <c r="AO456" s="407">
        <f t="shared" ref="AO456:AZ456" si="157">AO455</f>
        <v>0</v>
      </c>
      <c r="AP456" s="407">
        <f t="shared" si="157"/>
        <v>0</v>
      </c>
      <c r="AQ456" s="407">
        <f t="shared" si="157"/>
        <v>0</v>
      </c>
      <c r="AR456" s="407">
        <f t="shared" si="157"/>
        <v>0</v>
      </c>
      <c r="AS456" s="407">
        <f t="shared" si="157"/>
        <v>0</v>
      </c>
      <c r="AT456" s="407">
        <f t="shared" si="157"/>
        <v>0</v>
      </c>
      <c r="AU456" s="407">
        <f t="shared" si="157"/>
        <v>0</v>
      </c>
      <c r="AV456" s="407">
        <f t="shared" si="157"/>
        <v>0</v>
      </c>
      <c r="AW456" s="407">
        <f t="shared" si="157"/>
        <v>0</v>
      </c>
      <c r="AX456" s="407">
        <f t="shared" si="157"/>
        <v>0</v>
      </c>
      <c r="AY456" s="407">
        <f t="shared" si="157"/>
        <v>0</v>
      </c>
      <c r="AZ456" s="407">
        <f t="shared" si="157"/>
        <v>0</v>
      </c>
      <c r="BA456" s="294"/>
    </row>
    <row r="457" spans="1:53" ht="15" hidden="1" outlineLevel="1">
      <c r="B457" s="304"/>
      <c r="C457" s="305"/>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408"/>
      <c r="AN457" s="408"/>
      <c r="AO457" s="408"/>
      <c r="AP457" s="408"/>
      <c r="AQ457" s="408"/>
      <c r="AR457" s="408"/>
      <c r="AS457" s="408"/>
      <c r="AT457" s="408"/>
      <c r="AU457" s="408"/>
      <c r="AV457" s="408"/>
      <c r="AW457" s="408"/>
      <c r="AX457" s="408"/>
      <c r="AY457" s="408"/>
      <c r="AZ457" s="408"/>
      <c r="BA457" s="303"/>
    </row>
    <row r="458" spans="1:53" ht="15.75" hidden="1" outlineLevel="1">
      <c r="A458" s="499"/>
      <c r="B458" s="285" t="s">
        <v>8</v>
      </c>
      <c r="C458" s="286"/>
      <c r="D458" s="286"/>
      <c r="E458" s="286"/>
      <c r="F458" s="286"/>
      <c r="G458" s="286"/>
      <c r="H458" s="286"/>
      <c r="I458" s="286"/>
      <c r="J458" s="286"/>
      <c r="K458" s="286"/>
      <c r="L458" s="286"/>
      <c r="M458" s="286"/>
      <c r="N458" s="286"/>
      <c r="O458" s="286"/>
      <c r="P458" s="286"/>
      <c r="Q458" s="286"/>
      <c r="R458" s="286"/>
      <c r="S458" s="286"/>
      <c r="T458" s="286"/>
      <c r="U458" s="288"/>
      <c r="V458" s="286"/>
      <c r="W458" s="286"/>
      <c r="X458" s="286"/>
      <c r="Y458" s="286"/>
      <c r="Z458" s="286"/>
      <c r="AA458" s="286"/>
      <c r="AB458" s="286"/>
      <c r="AC458" s="286"/>
      <c r="AD458" s="286"/>
      <c r="AE458" s="286"/>
      <c r="AF458" s="286"/>
      <c r="AG458" s="286"/>
      <c r="AH458" s="286"/>
      <c r="AI458" s="286"/>
      <c r="AJ458" s="286"/>
      <c r="AK458" s="286"/>
      <c r="AL458" s="286"/>
      <c r="AM458" s="410"/>
      <c r="AN458" s="410"/>
      <c r="AO458" s="410"/>
      <c r="AP458" s="410"/>
      <c r="AQ458" s="410"/>
      <c r="AR458" s="410"/>
      <c r="AS458" s="410"/>
      <c r="AT458" s="410"/>
      <c r="AU458" s="410"/>
      <c r="AV458" s="410"/>
      <c r="AW458" s="410"/>
      <c r="AX458" s="410"/>
      <c r="AY458" s="410"/>
      <c r="AZ458" s="410"/>
      <c r="BA458" s="289"/>
    </row>
    <row r="459" spans="1:53" ht="15" hidden="1" outlineLevel="1">
      <c r="A459" s="498">
        <v>10</v>
      </c>
      <c r="B459" s="307" t="s">
        <v>22</v>
      </c>
      <c r="C459" s="288" t="s">
        <v>25</v>
      </c>
      <c r="D459" s="292"/>
      <c r="E459" s="292"/>
      <c r="F459" s="292"/>
      <c r="G459" s="292"/>
      <c r="H459" s="292"/>
      <c r="I459" s="292"/>
      <c r="J459" s="292"/>
      <c r="K459" s="292"/>
      <c r="L459" s="292"/>
      <c r="M459" s="292"/>
      <c r="N459" s="292"/>
      <c r="O459" s="292"/>
      <c r="P459" s="292"/>
      <c r="Q459" s="292"/>
      <c r="R459" s="292"/>
      <c r="S459" s="292"/>
      <c r="T459" s="292"/>
      <c r="U459" s="292">
        <v>12</v>
      </c>
      <c r="V459" s="292"/>
      <c r="W459" s="292"/>
      <c r="X459" s="292"/>
      <c r="Y459" s="292"/>
      <c r="Z459" s="292"/>
      <c r="AA459" s="292"/>
      <c r="AB459" s="292"/>
      <c r="AC459" s="292"/>
      <c r="AD459" s="292"/>
      <c r="AE459" s="292"/>
      <c r="AF459" s="292"/>
      <c r="AG459" s="292"/>
      <c r="AH459" s="292"/>
      <c r="AI459" s="292"/>
      <c r="AJ459" s="292"/>
      <c r="AK459" s="292"/>
      <c r="AL459" s="292"/>
      <c r="AM459" s="411"/>
      <c r="AN459" s="465"/>
      <c r="AO459" s="465"/>
      <c r="AP459" s="465"/>
      <c r="AQ459" s="411"/>
      <c r="AR459" s="411"/>
      <c r="AS459" s="411"/>
      <c r="AT459" s="411"/>
      <c r="AU459" s="411"/>
      <c r="AV459" s="411"/>
      <c r="AW459" s="411"/>
      <c r="AX459" s="411"/>
      <c r="AY459" s="411"/>
      <c r="AZ459" s="411"/>
      <c r="BA459" s="293">
        <f>SUM(AM459:AZ459)</f>
        <v>0</v>
      </c>
    </row>
    <row r="460" spans="1:53" ht="15" hidden="1" outlineLevel="1">
      <c r="B460" s="291" t="s">
        <v>258</v>
      </c>
      <c r="C460" s="288" t="s">
        <v>163</v>
      </c>
      <c r="D460" s="292"/>
      <c r="E460" s="292"/>
      <c r="F460" s="292"/>
      <c r="G460" s="292"/>
      <c r="H460" s="292"/>
      <c r="I460" s="292"/>
      <c r="J460" s="292"/>
      <c r="K460" s="292"/>
      <c r="L460" s="292"/>
      <c r="M460" s="292"/>
      <c r="N460" s="292"/>
      <c r="O460" s="292"/>
      <c r="P460" s="292"/>
      <c r="Q460" s="292"/>
      <c r="R460" s="292"/>
      <c r="S460" s="292"/>
      <c r="T460" s="292"/>
      <c r="U460" s="292">
        <f>U459</f>
        <v>12</v>
      </c>
      <c r="V460" s="292"/>
      <c r="W460" s="292"/>
      <c r="X460" s="292"/>
      <c r="Y460" s="292"/>
      <c r="Z460" s="292"/>
      <c r="AA460" s="292"/>
      <c r="AB460" s="292"/>
      <c r="AC460" s="292"/>
      <c r="AD460" s="292"/>
      <c r="AE460" s="292"/>
      <c r="AF460" s="292"/>
      <c r="AG460" s="292"/>
      <c r="AH460" s="292"/>
      <c r="AI460" s="292"/>
      <c r="AJ460" s="292"/>
      <c r="AK460" s="292"/>
      <c r="AL460" s="292"/>
      <c r="AM460" s="407">
        <f>AM459</f>
        <v>0</v>
      </c>
      <c r="AN460" s="407">
        <f>AN459</f>
        <v>0</v>
      </c>
      <c r="AO460" s="407">
        <f t="shared" ref="AO460:AZ460" si="158">AO459</f>
        <v>0</v>
      </c>
      <c r="AP460" s="407">
        <f t="shared" si="158"/>
        <v>0</v>
      </c>
      <c r="AQ460" s="407">
        <f t="shared" si="158"/>
        <v>0</v>
      </c>
      <c r="AR460" s="407">
        <f t="shared" si="158"/>
        <v>0</v>
      </c>
      <c r="AS460" s="407">
        <f t="shared" si="158"/>
        <v>0</v>
      </c>
      <c r="AT460" s="407">
        <f t="shared" si="158"/>
        <v>0</v>
      </c>
      <c r="AU460" s="407">
        <f t="shared" si="158"/>
        <v>0</v>
      </c>
      <c r="AV460" s="407">
        <f t="shared" si="158"/>
        <v>0</v>
      </c>
      <c r="AW460" s="407">
        <f t="shared" si="158"/>
        <v>0</v>
      </c>
      <c r="AX460" s="407">
        <f t="shared" si="158"/>
        <v>0</v>
      </c>
      <c r="AY460" s="407">
        <f t="shared" si="158"/>
        <v>0</v>
      </c>
      <c r="AZ460" s="407">
        <f t="shared" si="158"/>
        <v>0</v>
      </c>
      <c r="BA460" s="308"/>
    </row>
    <row r="461" spans="1:53" ht="15" hidden="1" outlineLevel="1">
      <c r="B461" s="307"/>
      <c r="C461" s="309"/>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412"/>
      <c r="AN461" s="412"/>
      <c r="AO461" s="412"/>
      <c r="AP461" s="412"/>
      <c r="AQ461" s="412"/>
      <c r="AR461" s="412"/>
      <c r="AS461" s="412"/>
      <c r="AT461" s="412"/>
      <c r="AU461" s="412"/>
      <c r="AV461" s="412"/>
      <c r="AW461" s="412"/>
      <c r="AX461" s="412"/>
      <c r="AY461" s="412"/>
      <c r="AZ461" s="412"/>
      <c r="BA461" s="310"/>
    </row>
    <row r="462" spans="1:53" ht="15" hidden="1" outlineLevel="1">
      <c r="A462" s="498">
        <v>11</v>
      </c>
      <c r="B462" s="311" t="s">
        <v>21</v>
      </c>
      <c r="C462" s="288" t="s">
        <v>25</v>
      </c>
      <c r="D462" s="292"/>
      <c r="E462" s="292"/>
      <c r="F462" s="292"/>
      <c r="G462" s="292"/>
      <c r="H462" s="292"/>
      <c r="I462" s="292"/>
      <c r="J462" s="292"/>
      <c r="K462" s="292"/>
      <c r="L462" s="292"/>
      <c r="M462" s="292"/>
      <c r="N462" s="292"/>
      <c r="O462" s="292"/>
      <c r="P462" s="292"/>
      <c r="Q462" s="292"/>
      <c r="R462" s="292"/>
      <c r="S462" s="292"/>
      <c r="T462" s="292"/>
      <c r="U462" s="292">
        <v>12</v>
      </c>
      <c r="V462" s="292"/>
      <c r="W462" s="292"/>
      <c r="X462" s="292"/>
      <c r="Y462" s="292"/>
      <c r="Z462" s="292"/>
      <c r="AA462" s="292"/>
      <c r="AB462" s="292"/>
      <c r="AC462" s="292"/>
      <c r="AD462" s="292"/>
      <c r="AE462" s="292"/>
      <c r="AF462" s="292"/>
      <c r="AG462" s="292"/>
      <c r="AH462" s="292"/>
      <c r="AI462" s="292"/>
      <c r="AJ462" s="292"/>
      <c r="AK462" s="292"/>
      <c r="AL462" s="292"/>
      <c r="AM462" s="411"/>
      <c r="AN462" s="465"/>
      <c r="AO462" s="411"/>
      <c r="AP462" s="411"/>
      <c r="AQ462" s="411"/>
      <c r="AR462" s="411"/>
      <c r="AS462" s="411"/>
      <c r="AT462" s="411"/>
      <c r="AU462" s="411"/>
      <c r="AV462" s="411"/>
      <c r="AW462" s="411"/>
      <c r="AX462" s="411"/>
      <c r="AY462" s="411"/>
      <c r="AZ462" s="411"/>
      <c r="BA462" s="293">
        <f>SUM(AM462:AZ462)</f>
        <v>0</v>
      </c>
    </row>
    <row r="463" spans="1:53" ht="15" hidden="1" outlineLevel="1">
      <c r="B463" s="291" t="s">
        <v>258</v>
      </c>
      <c r="C463" s="288" t="s">
        <v>163</v>
      </c>
      <c r="D463" s="292"/>
      <c r="E463" s="292"/>
      <c r="F463" s="292"/>
      <c r="G463" s="292"/>
      <c r="H463" s="292"/>
      <c r="I463" s="292"/>
      <c r="J463" s="292"/>
      <c r="K463" s="292"/>
      <c r="L463" s="292"/>
      <c r="M463" s="292"/>
      <c r="N463" s="292"/>
      <c r="O463" s="292"/>
      <c r="P463" s="292"/>
      <c r="Q463" s="292"/>
      <c r="R463" s="292"/>
      <c r="S463" s="292"/>
      <c r="T463" s="292"/>
      <c r="U463" s="292">
        <f>U462</f>
        <v>12</v>
      </c>
      <c r="V463" s="292"/>
      <c r="W463" s="292"/>
      <c r="X463" s="292"/>
      <c r="Y463" s="292"/>
      <c r="Z463" s="292"/>
      <c r="AA463" s="292"/>
      <c r="AB463" s="292"/>
      <c r="AC463" s="292"/>
      <c r="AD463" s="292"/>
      <c r="AE463" s="292"/>
      <c r="AF463" s="292"/>
      <c r="AG463" s="292"/>
      <c r="AH463" s="292"/>
      <c r="AI463" s="292"/>
      <c r="AJ463" s="292"/>
      <c r="AK463" s="292"/>
      <c r="AL463" s="292"/>
      <c r="AM463" s="407">
        <f>AM462</f>
        <v>0</v>
      </c>
      <c r="AN463" s="407">
        <f>AN462</f>
        <v>0</v>
      </c>
      <c r="AO463" s="407">
        <f t="shared" ref="AO463:AZ463" si="159">AO462</f>
        <v>0</v>
      </c>
      <c r="AP463" s="407">
        <f t="shared" si="159"/>
        <v>0</v>
      </c>
      <c r="AQ463" s="407">
        <f t="shared" si="159"/>
        <v>0</v>
      </c>
      <c r="AR463" s="407">
        <f t="shared" si="159"/>
        <v>0</v>
      </c>
      <c r="AS463" s="407">
        <f t="shared" si="159"/>
        <v>0</v>
      </c>
      <c r="AT463" s="407">
        <f t="shared" si="159"/>
        <v>0</v>
      </c>
      <c r="AU463" s="407">
        <f t="shared" si="159"/>
        <v>0</v>
      </c>
      <c r="AV463" s="407">
        <f t="shared" si="159"/>
        <v>0</v>
      </c>
      <c r="AW463" s="407">
        <f t="shared" si="159"/>
        <v>0</v>
      </c>
      <c r="AX463" s="407">
        <f t="shared" si="159"/>
        <v>0</v>
      </c>
      <c r="AY463" s="407">
        <f t="shared" si="159"/>
        <v>0</v>
      </c>
      <c r="AZ463" s="407">
        <f t="shared" si="159"/>
        <v>0</v>
      </c>
      <c r="BA463" s="308"/>
    </row>
    <row r="464" spans="1:53" ht="15" hidden="1" outlineLevel="1">
      <c r="B464" s="311"/>
      <c r="C464" s="309"/>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412"/>
      <c r="AN464" s="413"/>
      <c r="AO464" s="412"/>
      <c r="AP464" s="412"/>
      <c r="AQ464" s="412"/>
      <c r="AR464" s="412"/>
      <c r="AS464" s="412"/>
      <c r="AT464" s="412"/>
      <c r="AU464" s="412"/>
      <c r="AV464" s="412"/>
      <c r="AW464" s="412"/>
      <c r="AX464" s="412"/>
      <c r="AY464" s="412"/>
      <c r="AZ464" s="412"/>
      <c r="BA464" s="310"/>
    </row>
    <row r="465" spans="1:53" ht="15" hidden="1" outlineLevel="1">
      <c r="A465" s="498">
        <v>12</v>
      </c>
      <c r="B465" s="311" t="s">
        <v>23</v>
      </c>
      <c r="C465" s="288" t="s">
        <v>25</v>
      </c>
      <c r="D465" s="292"/>
      <c r="E465" s="292"/>
      <c r="F465" s="292"/>
      <c r="G465" s="292"/>
      <c r="H465" s="292"/>
      <c r="I465" s="292"/>
      <c r="J465" s="292"/>
      <c r="K465" s="292"/>
      <c r="L465" s="292"/>
      <c r="M465" s="292"/>
      <c r="N465" s="292"/>
      <c r="O465" s="292"/>
      <c r="P465" s="292"/>
      <c r="Q465" s="292"/>
      <c r="R465" s="292"/>
      <c r="S465" s="292"/>
      <c r="T465" s="292"/>
      <c r="U465" s="292">
        <v>3</v>
      </c>
      <c r="V465" s="292"/>
      <c r="W465" s="292"/>
      <c r="X465" s="292"/>
      <c r="Y465" s="292"/>
      <c r="Z465" s="292"/>
      <c r="AA465" s="292"/>
      <c r="AB465" s="292"/>
      <c r="AC465" s="292"/>
      <c r="AD465" s="292"/>
      <c r="AE465" s="292"/>
      <c r="AF465" s="292"/>
      <c r="AG465" s="292"/>
      <c r="AH465" s="292"/>
      <c r="AI465" s="292"/>
      <c r="AJ465" s="292"/>
      <c r="AK465" s="292"/>
      <c r="AL465" s="292"/>
      <c r="AM465" s="411"/>
      <c r="AN465" s="411"/>
      <c r="AO465" s="465"/>
      <c r="AP465" s="411"/>
      <c r="AQ465" s="411"/>
      <c r="AR465" s="411"/>
      <c r="AS465" s="411"/>
      <c r="AT465" s="411"/>
      <c r="AU465" s="411"/>
      <c r="AV465" s="411"/>
      <c r="AW465" s="411"/>
      <c r="AX465" s="411"/>
      <c r="AY465" s="411"/>
      <c r="AZ465" s="411"/>
      <c r="BA465" s="293">
        <f>SUM(AM465:AZ465)</f>
        <v>0</v>
      </c>
    </row>
    <row r="466" spans="1:53" ht="15" hidden="1" outlineLevel="1">
      <c r="B466" s="291" t="s">
        <v>258</v>
      </c>
      <c r="C466" s="288" t="s">
        <v>163</v>
      </c>
      <c r="D466" s="292"/>
      <c r="E466" s="292"/>
      <c r="F466" s="292"/>
      <c r="G466" s="292"/>
      <c r="H466" s="292"/>
      <c r="I466" s="292"/>
      <c r="J466" s="292"/>
      <c r="K466" s="292"/>
      <c r="L466" s="292"/>
      <c r="M466" s="292"/>
      <c r="N466" s="292"/>
      <c r="O466" s="292"/>
      <c r="P466" s="292"/>
      <c r="Q466" s="292"/>
      <c r="R466" s="292"/>
      <c r="S466" s="292"/>
      <c r="T466" s="292"/>
      <c r="U466" s="292">
        <f>U465</f>
        <v>3</v>
      </c>
      <c r="V466" s="292"/>
      <c r="W466" s="292"/>
      <c r="X466" s="292"/>
      <c r="Y466" s="292"/>
      <c r="Z466" s="292"/>
      <c r="AA466" s="292"/>
      <c r="AB466" s="292"/>
      <c r="AC466" s="292"/>
      <c r="AD466" s="292"/>
      <c r="AE466" s="292"/>
      <c r="AF466" s="292"/>
      <c r="AG466" s="292"/>
      <c r="AH466" s="292"/>
      <c r="AI466" s="292"/>
      <c r="AJ466" s="292"/>
      <c r="AK466" s="292"/>
      <c r="AL466" s="292"/>
      <c r="AM466" s="407">
        <f>AM465</f>
        <v>0</v>
      </c>
      <c r="AN466" s="407">
        <f>AN465</f>
        <v>0</v>
      </c>
      <c r="AO466" s="407">
        <f>AO465</f>
        <v>0</v>
      </c>
      <c r="AP466" s="407">
        <f t="shared" ref="AP466:AZ466" si="160">AP465</f>
        <v>0</v>
      </c>
      <c r="AQ466" s="407">
        <f t="shared" si="160"/>
        <v>0</v>
      </c>
      <c r="AR466" s="407">
        <f t="shared" si="160"/>
        <v>0</v>
      </c>
      <c r="AS466" s="407">
        <f t="shared" si="160"/>
        <v>0</v>
      </c>
      <c r="AT466" s="407">
        <f t="shared" si="160"/>
        <v>0</v>
      </c>
      <c r="AU466" s="407">
        <f t="shared" si="160"/>
        <v>0</v>
      </c>
      <c r="AV466" s="407">
        <f t="shared" si="160"/>
        <v>0</v>
      </c>
      <c r="AW466" s="407">
        <f t="shared" si="160"/>
        <v>0</v>
      </c>
      <c r="AX466" s="407">
        <f t="shared" si="160"/>
        <v>0</v>
      </c>
      <c r="AY466" s="407">
        <f t="shared" si="160"/>
        <v>0</v>
      </c>
      <c r="AZ466" s="407">
        <f t="shared" si="160"/>
        <v>0</v>
      </c>
      <c r="BA466" s="308"/>
    </row>
    <row r="467" spans="1:53" ht="15" hidden="1" outlineLevel="1">
      <c r="B467" s="311"/>
      <c r="C467" s="309"/>
      <c r="D467" s="313"/>
      <c r="E467" s="313"/>
      <c r="F467" s="313"/>
      <c r="G467" s="313"/>
      <c r="H467" s="313"/>
      <c r="I467" s="313"/>
      <c r="J467" s="313"/>
      <c r="K467" s="313"/>
      <c r="L467" s="313"/>
      <c r="M467" s="313"/>
      <c r="N467" s="313"/>
      <c r="O467" s="313"/>
      <c r="P467" s="313"/>
      <c r="Q467" s="313"/>
      <c r="R467" s="313"/>
      <c r="S467" s="313"/>
      <c r="T467" s="313"/>
      <c r="U467" s="288"/>
      <c r="V467" s="313"/>
      <c r="W467" s="313"/>
      <c r="X467" s="313"/>
      <c r="Y467" s="313"/>
      <c r="Z467" s="313"/>
      <c r="AA467" s="313"/>
      <c r="AB467" s="313"/>
      <c r="AC467" s="313"/>
      <c r="AD467" s="313"/>
      <c r="AE467" s="313"/>
      <c r="AF467" s="313"/>
      <c r="AG467" s="313"/>
      <c r="AH467" s="313"/>
      <c r="AI467" s="313"/>
      <c r="AJ467" s="313"/>
      <c r="AK467" s="313"/>
      <c r="AL467" s="313"/>
      <c r="AM467" s="412"/>
      <c r="AN467" s="413"/>
      <c r="AO467" s="412"/>
      <c r="AP467" s="412"/>
      <c r="AQ467" s="412"/>
      <c r="AR467" s="412"/>
      <c r="AS467" s="412"/>
      <c r="AT467" s="412"/>
      <c r="AU467" s="412"/>
      <c r="AV467" s="412"/>
      <c r="AW467" s="412"/>
      <c r="AX467" s="412"/>
      <c r="AY467" s="412"/>
      <c r="AZ467" s="412"/>
      <c r="BA467" s="310"/>
    </row>
    <row r="468" spans="1:53" ht="15" hidden="1" outlineLevel="1">
      <c r="A468" s="498">
        <v>13</v>
      </c>
      <c r="B468" s="311" t="s">
        <v>24</v>
      </c>
      <c r="C468" s="288" t="s">
        <v>25</v>
      </c>
      <c r="D468" s="292"/>
      <c r="E468" s="292"/>
      <c r="F468" s="292"/>
      <c r="G468" s="292"/>
      <c r="H468" s="292"/>
      <c r="I468" s="292"/>
      <c r="J468" s="292"/>
      <c r="K468" s="292"/>
      <c r="L468" s="292"/>
      <c r="M468" s="292"/>
      <c r="N468" s="292"/>
      <c r="O468" s="292"/>
      <c r="P468" s="292"/>
      <c r="Q468" s="292"/>
      <c r="R468" s="292"/>
      <c r="S468" s="292"/>
      <c r="T468" s="292"/>
      <c r="U468" s="292">
        <v>12</v>
      </c>
      <c r="V468" s="292"/>
      <c r="W468" s="292"/>
      <c r="X468" s="292"/>
      <c r="Y468" s="292"/>
      <c r="Z468" s="292"/>
      <c r="AA468" s="292"/>
      <c r="AB468" s="292"/>
      <c r="AC468" s="292"/>
      <c r="AD468" s="292"/>
      <c r="AE468" s="292"/>
      <c r="AF468" s="292"/>
      <c r="AG468" s="292"/>
      <c r="AH468" s="292"/>
      <c r="AI468" s="292"/>
      <c r="AJ468" s="292"/>
      <c r="AK468" s="292"/>
      <c r="AL468" s="292"/>
      <c r="AM468" s="411"/>
      <c r="AN468" s="411"/>
      <c r="AO468" s="411"/>
      <c r="AP468" s="411"/>
      <c r="AQ468" s="411"/>
      <c r="AR468" s="411"/>
      <c r="AS468" s="411"/>
      <c r="AT468" s="411"/>
      <c r="AU468" s="411"/>
      <c r="AV468" s="411"/>
      <c r="AW468" s="411"/>
      <c r="AX468" s="411"/>
      <c r="AY468" s="411"/>
      <c r="AZ468" s="411"/>
      <c r="BA468" s="293">
        <f>SUM(AM468:AZ468)</f>
        <v>0</v>
      </c>
    </row>
    <row r="469" spans="1:53" ht="15" hidden="1" outlineLevel="1">
      <c r="B469" s="291" t="s">
        <v>258</v>
      </c>
      <c r="C469" s="288" t="s">
        <v>163</v>
      </c>
      <c r="D469" s="292"/>
      <c r="E469" s="292"/>
      <c r="F469" s="292"/>
      <c r="G469" s="292"/>
      <c r="H469" s="292"/>
      <c r="I469" s="292"/>
      <c r="J469" s="292"/>
      <c r="K469" s="292"/>
      <c r="L469" s="292"/>
      <c r="M469" s="292"/>
      <c r="N469" s="292"/>
      <c r="O469" s="292"/>
      <c r="P469" s="292"/>
      <c r="Q469" s="292"/>
      <c r="R469" s="292"/>
      <c r="S469" s="292"/>
      <c r="T469" s="292"/>
      <c r="U469" s="292">
        <f>U468</f>
        <v>12</v>
      </c>
      <c r="V469" s="292"/>
      <c r="W469" s="292"/>
      <c r="X469" s="292"/>
      <c r="Y469" s="292"/>
      <c r="Z469" s="292"/>
      <c r="AA469" s="292"/>
      <c r="AB469" s="292"/>
      <c r="AC469" s="292"/>
      <c r="AD469" s="292"/>
      <c r="AE469" s="292"/>
      <c r="AF469" s="292"/>
      <c r="AG469" s="292"/>
      <c r="AH469" s="292"/>
      <c r="AI469" s="292"/>
      <c r="AJ469" s="292"/>
      <c r="AK469" s="292"/>
      <c r="AL469" s="292"/>
      <c r="AM469" s="407">
        <f>AM468</f>
        <v>0</v>
      </c>
      <c r="AN469" s="407">
        <f>AN468</f>
        <v>0</v>
      </c>
      <c r="AO469" s="407">
        <f>AO468</f>
        <v>0</v>
      </c>
      <c r="AP469" s="407">
        <f t="shared" ref="AP469:AZ469" si="161">AP468</f>
        <v>0</v>
      </c>
      <c r="AQ469" s="407">
        <f t="shared" si="161"/>
        <v>0</v>
      </c>
      <c r="AR469" s="407">
        <f t="shared" si="161"/>
        <v>0</v>
      </c>
      <c r="AS469" s="407">
        <f t="shared" si="161"/>
        <v>0</v>
      </c>
      <c r="AT469" s="407">
        <f t="shared" si="161"/>
        <v>0</v>
      </c>
      <c r="AU469" s="407">
        <f t="shared" si="161"/>
        <v>0</v>
      </c>
      <c r="AV469" s="407">
        <f t="shared" si="161"/>
        <v>0</v>
      </c>
      <c r="AW469" s="407">
        <f t="shared" si="161"/>
        <v>0</v>
      </c>
      <c r="AX469" s="407">
        <f t="shared" si="161"/>
        <v>0</v>
      </c>
      <c r="AY469" s="407">
        <f t="shared" si="161"/>
        <v>0</v>
      </c>
      <c r="AZ469" s="407">
        <f t="shared" si="161"/>
        <v>0</v>
      </c>
      <c r="BA469" s="308"/>
    </row>
    <row r="470" spans="1:53" ht="15" hidden="1" outlineLevel="1">
      <c r="B470" s="311"/>
      <c r="C470" s="309"/>
      <c r="D470" s="313"/>
      <c r="E470" s="313"/>
      <c r="F470" s="313"/>
      <c r="G470" s="313"/>
      <c r="H470" s="313"/>
      <c r="I470" s="313"/>
      <c r="J470" s="313"/>
      <c r="K470" s="313"/>
      <c r="L470" s="313"/>
      <c r="M470" s="313"/>
      <c r="N470" s="313"/>
      <c r="O470" s="313"/>
      <c r="P470" s="313"/>
      <c r="Q470" s="313"/>
      <c r="R470" s="313"/>
      <c r="S470" s="313"/>
      <c r="T470" s="313"/>
      <c r="U470" s="288"/>
      <c r="V470" s="313"/>
      <c r="W470" s="313"/>
      <c r="X470" s="313"/>
      <c r="Y470" s="313"/>
      <c r="Z470" s="313"/>
      <c r="AA470" s="313"/>
      <c r="AB470" s="313"/>
      <c r="AC470" s="313"/>
      <c r="AD470" s="313"/>
      <c r="AE470" s="313"/>
      <c r="AF470" s="313"/>
      <c r="AG470" s="313"/>
      <c r="AH470" s="313"/>
      <c r="AI470" s="313"/>
      <c r="AJ470" s="313"/>
      <c r="AK470" s="313"/>
      <c r="AL470" s="313"/>
      <c r="AM470" s="412"/>
      <c r="AN470" s="412"/>
      <c r="AO470" s="412"/>
      <c r="AP470" s="412"/>
      <c r="AQ470" s="412"/>
      <c r="AR470" s="412"/>
      <c r="AS470" s="412"/>
      <c r="AT470" s="412"/>
      <c r="AU470" s="412"/>
      <c r="AV470" s="412"/>
      <c r="AW470" s="412"/>
      <c r="AX470" s="412"/>
      <c r="AY470" s="412"/>
      <c r="AZ470" s="412"/>
      <c r="BA470" s="310"/>
    </row>
    <row r="471" spans="1:53" ht="15" hidden="1" outlineLevel="1">
      <c r="A471" s="498">
        <v>14</v>
      </c>
      <c r="B471" s="311" t="s">
        <v>20</v>
      </c>
      <c r="C471" s="288" t="s">
        <v>25</v>
      </c>
      <c r="D471" s="292"/>
      <c r="E471" s="292"/>
      <c r="F471" s="292"/>
      <c r="G471" s="292"/>
      <c r="H471" s="292"/>
      <c r="I471" s="292"/>
      <c r="J471" s="292"/>
      <c r="K471" s="292"/>
      <c r="L471" s="292"/>
      <c r="M471" s="292"/>
      <c r="N471" s="292"/>
      <c r="O471" s="292"/>
      <c r="P471" s="292"/>
      <c r="Q471" s="292"/>
      <c r="R471" s="292"/>
      <c r="S471" s="292"/>
      <c r="T471" s="292"/>
      <c r="U471" s="292">
        <v>12</v>
      </c>
      <c r="V471" s="292"/>
      <c r="W471" s="292"/>
      <c r="X471" s="292"/>
      <c r="Y471" s="292"/>
      <c r="Z471" s="292"/>
      <c r="AA471" s="292"/>
      <c r="AB471" s="292"/>
      <c r="AC471" s="292"/>
      <c r="AD471" s="292"/>
      <c r="AE471" s="292"/>
      <c r="AF471" s="292"/>
      <c r="AG471" s="292"/>
      <c r="AH471" s="292"/>
      <c r="AI471" s="292"/>
      <c r="AJ471" s="292"/>
      <c r="AK471" s="292"/>
      <c r="AL471" s="292"/>
      <c r="AM471" s="411"/>
      <c r="AN471" s="411"/>
      <c r="AO471" s="465"/>
      <c r="AP471" s="411"/>
      <c r="AQ471" s="411"/>
      <c r="AR471" s="411"/>
      <c r="AS471" s="411"/>
      <c r="AT471" s="411"/>
      <c r="AU471" s="411"/>
      <c r="AV471" s="411"/>
      <c r="AW471" s="411"/>
      <c r="AX471" s="411"/>
      <c r="AY471" s="411"/>
      <c r="AZ471" s="411"/>
      <c r="BA471" s="293">
        <f>SUM(AM471:AZ471)</f>
        <v>0</v>
      </c>
    </row>
    <row r="472" spans="1:53" ht="15" hidden="1" outlineLevel="1">
      <c r="B472" s="291" t="s">
        <v>258</v>
      </c>
      <c r="C472" s="288" t="s">
        <v>163</v>
      </c>
      <c r="D472" s="292"/>
      <c r="E472" s="292"/>
      <c r="F472" s="292"/>
      <c r="G472" s="292"/>
      <c r="H472" s="292"/>
      <c r="I472" s="292"/>
      <c r="J472" s="292"/>
      <c r="K472" s="292"/>
      <c r="L472" s="292"/>
      <c r="M472" s="292"/>
      <c r="N472" s="292"/>
      <c r="O472" s="292"/>
      <c r="P472" s="292"/>
      <c r="Q472" s="292"/>
      <c r="R472" s="292"/>
      <c r="S472" s="292"/>
      <c r="T472" s="292"/>
      <c r="U472" s="292">
        <f>U471</f>
        <v>12</v>
      </c>
      <c r="V472" s="292"/>
      <c r="W472" s="292"/>
      <c r="X472" s="292"/>
      <c r="Y472" s="292"/>
      <c r="Z472" s="292"/>
      <c r="AA472" s="292"/>
      <c r="AB472" s="292"/>
      <c r="AC472" s="292"/>
      <c r="AD472" s="292"/>
      <c r="AE472" s="292"/>
      <c r="AF472" s="292"/>
      <c r="AG472" s="292"/>
      <c r="AH472" s="292"/>
      <c r="AI472" s="292"/>
      <c r="AJ472" s="292"/>
      <c r="AK472" s="292"/>
      <c r="AL472" s="292"/>
      <c r="AM472" s="407">
        <f>AM471</f>
        <v>0</v>
      </c>
      <c r="AN472" s="407">
        <f>AN471</f>
        <v>0</v>
      </c>
      <c r="AO472" s="407">
        <f t="shared" ref="AO472:AZ472" si="162">AO471</f>
        <v>0</v>
      </c>
      <c r="AP472" s="407">
        <f t="shared" si="162"/>
        <v>0</v>
      </c>
      <c r="AQ472" s="407">
        <f t="shared" si="162"/>
        <v>0</v>
      </c>
      <c r="AR472" s="407">
        <f t="shared" si="162"/>
        <v>0</v>
      </c>
      <c r="AS472" s="407">
        <f t="shared" si="162"/>
        <v>0</v>
      </c>
      <c r="AT472" s="407">
        <f t="shared" si="162"/>
        <v>0</v>
      </c>
      <c r="AU472" s="407">
        <f t="shared" si="162"/>
        <v>0</v>
      </c>
      <c r="AV472" s="407">
        <f t="shared" si="162"/>
        <v>0</v>
      </c>
      <c r="AW472" s="407">
        <f t="shared" si="162"/>
        <v>0</v>
      </c>
      <c r="AX472" s="407">
        <f t="shared" si="162"/>
        <v>0</v>
      </c>
      <c r="AY472" s="407">
        <f t="shared" si="162"/>
        <v>0</v>
      </c>
      <c r="AZ472" s="407">
        <f t="shared" si="162"/>
        <v>0</v>
      </c>
      <c r="BA472" s="308"/>
    </row>
    <row r="473" spans="1:53" ht="15" hidden="1" outlineLevel="1">
      <c r="B473" s="311"/>
      <c r="C473" s="309"/>
      <c r="D473" s="313"/>
      <c r="E473" s="313"/>
      <c r="F473" s="313"/>
      <c r="G473" s="313"/>
      <c r="H473" s="313"/>
      <c r="I473" s="313"/>
      <c r="J473" s="313"/>
      <c r="K473" s="313"/>
      <c r="L473" s="313"/>
      <c r="M473" s="313"/>
      <c r="N473" s="313"/>
      <c r="O473" s="313"/>
      <c r="P473" s="313"/>
      <c r="Q473" s="313"/>
      <c r="R473" s="313"/>
      <c r="S473" s="313"/>
      <c r="T473" s="313"/>
      <c r="U473" s="288"/>
      <c r="V473" s="313"/>
      <c r="W473" s="313"/>
      <c r="X473" s="313"/>
      <c r="Y473" s="313"/>
      <c r="Z473" s="313"/>
      <c r="AA473" s="313"/>
      <c r="AB473" s="313"/>
      <c r="AC473" s="313"/>
      <c r="AD473" s="313"/>
      <c r="AE473" s="313"/>
      <c r="AF473" s="313"/>
      <c r="AG473" s="313"/>
      <c r="AH473" s="313"/>
      <c r="AI473" s="313"/>
      <c r="AJ473" s="313"/>
      <c r="AK473" s="313"/>
      <c r="AL473" s="313"/>
      <c r="AM473" s="412"/>
      <c r="AN473" s="413"/>
      <c r="AO473" s="412"/>
      <c r="AP473" s="412"/>
      <c r="AQ473" s="412"/>
      <c r="AR473" s="412"/>
      <c r="AS473" s="412"/>
      <c r="AT473" s="412"/>
      <c r="AU473" s="412"/>
      <c r="AV473" s="412"/>
      <c r="AW473" s="412"/>
      <c r="AX473" s="412"/>
      <c r="AY473" s="412"/>
      <c r="AZ473" s="412"/>
      <c r="BA473" s="310"/>
    </row>
    <row r="474" spans="1:53" s="280" customFormat="1" ht="15" hidden="1" outlineLevel="1">
      <c r="A474" s="498">
        <v>15</v>
      </c>
      <c r="B474" s="311" t="s">
        <v>482</v>
      </c>
      <c r="C474" s="288" t="s">
        <v>25</v>
      </c>
      <c r="D474" s="292"/>
      <c r="E474" s="292"/>
      <c r="F474" s="292"/>
      <c r="G474" s="292"/>
      <c r="H474" s="292"/>
      <c r="I474" s="292"/>
      <c r="J474" s="292"/>
      <c r="K474" s="292"/>
      <c r="L474" s="292"/>
      <c r="M474" s="292"/>
      <c r="N474" s="292"/>
      <c r="O474" s="292"/>
      <c r="P474" s="292"/>
      <c r="Q474" s="292"/>
      <c r="R474" s="292"/>
      <c r="S474" s="292"/>
      <c r="T474" s="292"/>
      <c r="U474" s="288"/>
      <c r="V474" s="292"/>
      <c r="W474" s="292"/>
      <c r="X474" s="292"/>
      <c r="Y474" s="292"/>
      <c r="Z474" s="292"/>
      <c r="AA474" s="292"/>
      <c r="AB474" s="292"/>
      <c r="AC474" s="292"/>
      <c r="AD474" s="292"/>
      <c r="AE474" s="292"/>
      <c r="AF474" s="292"/>
      <c r="AG474" s="292"/>
      <c r="AH474" s="292"/>
      <c r="AI474" s="292"/>
      <c r="AJ474" s="292"/>
      <c r="AK474" s="292"/>
      <c r="AL474" s="292"/>
      <c r="AM474" s="411"/>
      <c r="AN474" s="411"/>
      <c r="AO474" s="411"/>
      <c r="AP474" s="411"/>
      <c r="AQ474" s="411"/>
      <c r="AR474" s="411"/>
      <c r="AS474" s="411"/>
      <c r="AT474" s="411"/>
      <c r="AU474" s="411"/>
      <c r="AV474" s="411"/>
      <c r="AW474" s="411"/>
      <c r="AX474" s="411"/>
      <c r="AY474" s="411"/>
      <c r="AZ474" s="411"/>
      <c r="BA474" s="293">
        <f>SUM(AM474:AZ474)</f>
        <v>0</v>
      </c>
    </row>
    <row r="475" spans="1:53" s="280" customFormat="1" ht="15" hidden="1" outlineLevel="1">
      <c r="A475" s="498"/>
      <c r="B475" s="311" t="s">
        <v>258</v>
      </c>
      <c r="C475" s="288" t="s">
        <v>163</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07">
        <f>AM474</f>
        <v>0</v>
      </c>
      <c r="AN475" s="407">
        <f>AN474</f>
        <v>0</v>
      </c>
      <c r="AO475" s="407">
        <f t="shared" ref="AO475:AZ475" si="163">AO474</f>
        <v>0</v>
      </c>
      <c r="AP475" s="407">
        <f t="shared" si="163"/>
        <v>0</v>
      </c>
      <c r="AQ475" s="407">
        <f t="shared" si="163"/>
        <v>0</v>
      </c>
      <c r="AR475" s="407">
        <f t="shared" si="163"/>
        <v>0</v>
      </c>
      <c r="AS475" s="407">
        <f t="shared" si="163"/>
        <v>0</v>
      </c>
      <c r="AT475" s="407">
        <f t="shared" si="163"/>
        <v>0</v>
      </c>
      <c r="AU475" s="407">
        <f t="shared" si="163"/>
        <v>0</v>
      </c>
      <c r="AV475" s="407">
        <f t="shared" si="163"/>
        <v>0</v>
      </c>
      <c r="AW475" s="407">
        <f t="shared" si="163"/>
        <v>0</v>
      </c>
      <c r="AX475" s="407">
        <f t="shared" si="163"/>
        <v>0</v>
      </c>
      <c r="AY475" s="407">
        <f t="shared" si="163"/>
        <v>0</v>
      </c>
      <c r="AZ475" s="407">
        <f t="shared" si="163"/>
        <v>0</v>
      </c>
      <c r="BA475" s="308"/>
    </row>
    <row r="476" spans="1:53" s="280" customFormat="1" ht="15" hidden="1" outlineLevel="1">
      <c r="A476" s="498"/>
      <c r="B476" s="311"/>
      <c r="C476" s="309"/>
      <c r="D476" s="313"/>
      <c r="E476" s="313"/>
      <c r="F476" s="313"/>
      <c r="G476" s="313"/>
      <c r="H476" s="313"/>
      <c r="I476" s="313"/>
      <c r="J476" s="313"/>
      <c r="K476" s="313"/>
      <c r="L476" s="313"/>
      <c r="M476" s="313"/>
      <c r="N476" s="313"/>
      <c r="O476" s="313"/>
      <c r="P476" s="313"/>
      <c r="Q476" s="313"/>
      <c r="R476" s="313"/>
      <c r="S476" s="313"/>
      <c r="T476" s="313"/>
      <c r="U476" s="288"/>
      <c r="V476" s="313"/>
      <c r="W476" s="313"/>
      <c r="X476" s="313"/>
      <c r="Y476" s="313"/>
      <c r="Z476" s="313"/>
      <c r="AA476" s="313"/>
      <c r="AB476" s="313"/>
      <c r="AC476" s="313"/>
      <c r="AD476" s="313"/>
      <c r="AE476" s="313"/>
      <c r="AF476" s="313"/>
      <c r="AG476" s="313"/>
      <c r="AH476" s="313"/>
      <c r="AI476" s="313"/>
      <c r="AJ476" s="313"/>
      <c r="AK476" s="313"/>
      <c r="AL476" s="313"/>
      <c r="AM476" s="414"/>
      <c r="AN476" s="412"/>
      <c r="AO476" s="412"/>
      <c r="AP476" s="412"/>
      <c r="AQ476" s="412"/>
      <c r="AR476" s="412"/>
      <c r="AS476" s="412"/>
      <c r="AT476" s="412"/>
      <c r="AU476" s="412"/>
      <c r="AV476" s="412"/>
      <c r="AW476" s="412"/>
      <c r="AX476" s="412"/>
      <c r="AY476" s="412"/>
      <c r="AZ476" s="412"/>
      <c r="BA476" s="310"/>
    </row>
    <row r="477" spans="1:53" s="280" customFormat="1" ht="30" hidden="1" outlineLevel="1">
      <c r="A477" s="498">
        <v>16</v>
      </c>
      <c r="B477" s="311" t="s">
        <v>483</v>
      </c>
      <c r="C477" s="288" t="s">
        <v>25</v>
      </c>
      <c r="D477" s="292"/>
      <c r="E477" s="292"/>
      <c r="F477" s="292"/>
      <c r="G477" s="292"/>
      <c r="H477" s="292"/>
      <c r="I477" s="292"/>
      <c r="J477" s="292"/>
      <c r="K477" s="292"/>
      <c r="L477" s="292"/>
      <c r="M477" s="292"/>
      <c r="N477" s="292"/>
      <c r="O477" s="292"/>
      <c r="P477" s="292"/>
      <c r="Q477" s="292"/>
      <c r="R477" s="292"/>
      <c r="S477" s="292"/>
      <c r="T477" s="292"/>
      <c r="U477" s="288"/>
      <c r="V477" s="292"/>
      <c r="W477" s="292"/>
      <c r="X477" s="292"/>
      <c r="Y477" s="292"/>
      <c r="Z477" s="292"/>
      <c r="AA477" s="292"/>
      <c r="AB477" s="292"/>
      <c r="AC477" s="292"/>
      <c r="AD477" s="292"/>
      <c r="AE477" s="292"/>
      <c r="AF477" s="292"/>
      <c r="AG477" s="292"/>
      <c r="AH477" s="292"/>
      <c r="AI477" s="292"/>
      <c r="AJ477" s="292"/>
      <c r="AK477" s="292"/>
      <c r="AL477" s="292"/>
      <c r="AM477" s="411"/>
      <c r="AN477" s="411"/>
      <c r="AO477" s="411"/>
      <c r="AP477" s="411"/>
      <c r="AQ477" s="411"/>
      <c r="AR477" s="411"/>
      <c r="AS477" s="411"/>
      <c r="AT477" s="411"/>
      <c r="AU477" s="411"/>
      <c r="AV477" s="411"/>
      <c r="AW477" s="411"/>
      <c r="AX477" s="411"/>
      <c r="AY477" s="411"/>
      <c r="AZ477" s="411"/>
      <c r="BA477" s="293">
        <f>SUM(AM477:AZ477)</f>
        <v>0</v>
      </c>
    </row>
    <row r="478" spans="1:53" s="280" customFormat="1" ht="15" hidden="1" outlineLevel="1">
      <c r="A478" s="498"/>
      <c r="B478" s="311" t="s">
        <v>258</v>
      </c>
      <c r="C478" s="288" t="s">
        <v>163</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07">
        <f>AM477</f>
        <v>0</v>
      </c>
      <c r="AN478" s="407">
        <f>AN477</f>
        <v>0</v>
      </c>
      <c r="AO478" s="407">
        <f t="shared" ref="AO478:AZ478" si="164">AO477</f>
        <v>0</v>
      </c>
      <c r="AP478" s="407">
        <f t="shared" si="164"/>
        <v>0</v>
      </c>
      <c r="AQ478" s="407">
        <f t="shared" si="164"/>
        <v>0</v>
      </c>
      <c r="AR478" s="407">
        <f t="shared" si="164"/>
        <v>0</v>
      </c>
      <c r="AS478" s="407">
        <f t="shared" si="164"/>
        <v>0</v>
      </c>
      <c r="AT478" s="407">
        <f t="shared" si="164"/>
        <v>0</v>
      </c>
      <c r="AU478" s="407">
        <f t="shared" si="164"/>
        <v>0</v>
      </c>
      <c r="AV478" s="407">
        <f t="shared" si="164"/>
        <v>0</v>
      </c>
      <c r="AW478" s="407">
        <f t="shared" si="164"/>
        <v>0</v>
      </c>
      <c r="AX478" s="407">
        <f t="shared" si="164"/>
        <v>0</v>
      </c>
      <c r="AY478" s="407">
        <f t="shared" si="164"/>
        <v>0</v>
      </c>
      <c r="AZ478" s="407">
        <f t="shared" si="164"/>
        <v>0</v>
      </c>
      <c r="BA478" s="308"/>
    </row>
    <row r="479" spans="1:53" s="280" customFormat="1" ht="15" hidden="1" outlineLevel="1">
      <c r="A479" s="498"/>
      <c r="B479" s="311"/>
      <c r="C479" s="309"/>
      <c r="D479" s="313"/>
      <c r="E479" s="313"/>
      <c r="F479" s="313"/>
      <c r="G479" s="313"/>
      <c r="H479" s="313"/>
      <c r="I479" s="313"/>
      <c r="J479" s="313"/>
      <c r="K479" s="313"/>
      <c r="L479" s="313"/>
      <c r="M479" s="313"/>
      <c r="N479" s="313"/>
      <c r="O479" s="313"/>
      <c r="P479" s="313"/>
      <c r="Q479" s="313"/>
      <c r="R479" s="313"/>
      <c r="S479" s="313"/>
      <c r="T479" s="313"/>
      <c r="U479" s="288"/>
      <c r="V479" s="313"/>
      <c r="W479" s="313"/>
      <c r="X479" s="313"/>
      <c r="Y479" s="313"/>
      <c r="Z479" s="313"/>
      <c r="AA479" s="313"/>
      <c r="AB479" s="313"/>
      <c r="AC479" s="313"/>
      <c r="AD479" s="313"/>
      <c r="AE479" s="313"/>
      <c r="AF479" s="313"/>
      <c r="AG479" s="313"/>
      <c r="AH479" s="313"/>
      <c r="AI479" s="313"/>
      <c r="AJ479" s="313"/>
      <c r="AK479" s="313"/>
      <c r="AL479" s="313"/>
      <c r="AM479" s="414"/>
      <c r="AN479" s="412"/>
      <c r="AO479" s="412"/>
      <c r="AP479" s="412"/>
      <c r="AQ479" s="412"/>
      <c r="AR479" s="412"/>
      <c r="AS479" s="412"/>
      <c r="AT479" s="412"/>
      <c r="AU479" s="412"/>
      <c r="AV479" s="412"/>
      <c r="AW479" s="412"/>
      <c r="AX479" s="412"/>
      <c r="AY479" s="412"/>
      <c r="AZ479" s="412"/>
      <c r="BA479" s="310"/>
    </row>
    <row r="480" spans="1:53" ht="15" hidden="1" outlineLevel="1">
      <c r="A480" s="498">
        <v>17</v>
      </c>
      <c r="B480" s="311" t="s">
        <v>9</v>
      </c>
      <c r="C480" s="288" t="s">
        <v>25</v>
      </c>
      <c r="D480" s="292"/>
      <c r="E480" s="292"/>
      <c r="F480" s="292"/>
      <c r="G480" s="292"/>
      <c r="H480" s="292"/>
      <c r="I480" s="292"/>
      <c r="J480" s="292"/>
      <c r="K480" s="292"/>
      <c r="L480" s="292"/>
      <c r="M480" s="292"/>
      <c r="N480" s="292"/>
      <c r="O480" s="292"/>
      <c r="P480" s="292"/>
      <c r="Q480" s="292"/>
      <c r="R480" s="292"/>
      <c r="S480" s="292"/>
      <c r="T480" s="292"/>
      <c r="U480" s="288"/>
      <c r="V480" s="292"/>
      <c r="W480" s="292"/>
      <c r="X480" s="292"/>
      <c r="Y480" s="292"/>
      <c r="Z480" s="292"/>
      <c r="AA480" s="292"/>
      <c r="AB480" s="292"/>
      <c r="AC480" s="292"/>
      <c r="AD480" s="292"/>
      <c r="AE480" s="292"/>
      <c r="AF480" s="292"/>
      <c r="AG480" s="292"/>
      <c r="AH480" s="292"/>
      <c r="AI480" s="292"/>
      <c r="AJ480" s="292"/>
      <c r="AK480" s="292"/>
      <c r="AL480" s="292"/>
      <c r="AM480" s="411"/>
      <c r="AN480" s="411"/>
      <c r="AO480" s="411"/>
      <c r="AP480" s="411"/>
      <c r="AQ480" s="411"/>
      <c r="AR480" s="411"/>
      <c r="AS480" s="411"/>
      <c r="AT480" s="411"/>
      <c r="AU480" s="411"/>
      <c r="AV480" s="411"/>
      <c r="AW480" s="411"/>
      <c r="AX480" s="411"/>
      <c r="AY480" s="411"/>
      <c r="AZ480" s="411"/>
      <c r="BA480" s="293">
        <f>SUM(AM480:AZ480)</f>
        <v>0</v>
      </c>
    </row>
    <row r="481" spans="1:53" ht="15" hidden="1" outlineLevel="1">
      <c r="B481" s="291" t="s">
        <v>258</v>
      </c>
      <c r="C481" s="288" t="s">
        <v>163</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07">
        <f>AM480</f>
        <v>0</v>
      </c>
      <c r="AN481" s="407">
        <f>AN480</f>
        <v>0</v>
      </c>
      <c r="AO481" s="407">
        <f t="shared" ref="AO481:AZ481" si="165">AO480</f>
        <v>0</v>
      </c>
      <c r="AP481" s="407">
        <f t="shared" si="165"/>
        <v>0</v>
      </c>
      <c r="AQ481" s="407">
        <f t="shared" si="165"/>
        <v>0</v>
      </c>
      <c r="AR481" s="407">
        <f t="shared" si="165"/>
        <v>0</v>
      </c>
      <c r="AS481" s="407">
        <f t="shared" si="165"/>
        <v>0</v>
      </c>
      <c r="AT481" s="407">
        <f t="shared" si="165"/>
        <v>0</v>
      </c>
      <c r="AU481" s="407">
        <f t="shared" si="165"/>
        <v>0</v>
      </c>
      <c r="AV481" s="407">
        <f t="shared" si="165"/>
        <v>0</v>
      </c>
      <c r="AW481" s="407">
        <f t="shared" si="165"/>
        <v>0</v>
      </c>
      <c r="AX481" s="407">
        <f t="shared" si="165"/>
        <v>0</v>
      </c>
      <c r="AY481" s="407">
        <f t="shared" si="165"/>
        <v>0</v>
      </c>
      <c r="AZ481" s="407">
        <f t="shared" si="165"/>
        <v>0</v>
      </c>
      <c r="BA481" s="308"/>
    </row>
    <row r="482" spans="1:53" ht="15" hidden="1" outlineLevel="1">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415"/>
      <c r="AN482" s="416"/>
      <c r="AO482" s="416"/>
      <c r="AP482" s="416"/>
      <c r="AQ482" s="416"/>
      <c r="AR482" s="416"/>
      <c r="AS482" s="416"/>
      <c r="AT482" s="416"/>
      <c r="AU482" s="416"/>
      <c r="AV482" s="416"/>
      <c r="AW482" s="416"/>
      <c r="AX482" s="416"/>
      <c r="AY482" s="416"/>
      <c r="AZ482" s="416"/>
      <c r="BA482" s="314"/>
    </row>
    <row r="483" spans="1:53" ht="15.75" hidden="1" outlineLevel="1">
      <c r="A483" s="499"/>
      <c r="B483" s="285" t="s">
        <v>10</v>
      </c>
      <c r="C483" s="286"/>
      <c r="D483" s="286"/>
      <c r="E483" s="286"/>
      <c r="F483" s="286"/>
      <c r="G483" s="286"/>
      <c r="H483" s="286"/>
      <c r="I483" s="286"/>
      <c r="J483" s="286"/>
      <c r="K483" s="286"/>
      <c r="L483" s="286"/>
      <c r="M483" s="286"/>
      <c r="N483" s="286"/>
      <c r="O483" s="286"/>
      <c r="P483" s="286"/>
      <c r="Q483" s="286"/>
      <c r="R483" s="286"/>
      <c r="S483" s="286"/>
      <c r="T483" s="286"/>
      <c r="U483" s="287"/>
      <c r="V483" s="286"/>
      <c r="W483" s="286"/>
      <c r="X483" s="286"/>
      <c r="Y483" s="286"/>
      <c r="Z483" s="286"/>
      <c r="AA483" s="286"/>
      <c r="AB483" s="286"/>
      <c r="AC483" s="286"/>
      <c r="AD483" s="286"/>
      <c r="AE483" s="286"/>
      <c r="AF483" s="286"/>
      <c r="AG483" s="286"/>
      <c r="AH483" s="286"/>
      <c r="AI483" s="286"/>
      <c r="AJ483" s="286"/>
      <c r="AK483" s="286"/>
      <c r="AL483" s="286"/>
      <c r="AM483" s="410"/>
      <c r="AN483" s="410"/>
      <c r="AO483" s="410"/>
      <c r="AP483" s="410"/>
      <c r="AQ483" s="410"/>
      <c r="AR483" s="410"/>
      <c r="AS483" s="410"/>
      <c r="AT483" s="410"/>
      <c r="AU483" s="410"/>
      <c r="AV483" s="410"/>
      <c r="AW483" s="410"/>
      <c r="AX483" s="410"/>
      <c r="AY483" s="410"/>
      <c r="AZ483" s="410"/>
      <c r="BA483" s="289"/>
    </row>
    <row r="484" spans="1:53" ht="15" hidden="1" outlineLevel="1">
      <c r="A484" s="498">
        <v>18</v>
      </c>
      <c r="B484" s="312" t="s">
        <v>11</v>
      </c>
      <c r="C484" s="288" t="s">
        <v>25</v>
      </c>
      <c r="D484" s="292"/>
      <c r="E484" s="292"/>
      <c r="F484" s="292"/>
      <c r="G484" s="292"/>
      <c r="H484" s="292"/>
      <c r="I484" s="292"/>
      <c r="J484" s="292"/>
      <c r="K484" s="292"/>
      <c r="L484" s="292"/>
      <c r="M484" s="292"/>
      <c r="N484" s="292"/>
      <c r="O484" s="292"/>
      <c r="P484" s="292"/>
      <c r="Q484" s="292"/>
      <c r="R484" s="292"/>
      <c r="S484" s="292"/>
      <c r="T484" s="292"/>
      <c r="U484" s="292">
        <v>12</v>
      </c>
      <c r="V484" s="292"/>
      <c r="W484" s="292"/>
      <c r="X484" s="292"/>
      <c r="Y484" s="292"/>
      <c r="Z484" s="292"/>
      <c r="AA484" s="292"/>
      <c r="AB484" s="292"/>
      <c r="AC484" s="292"/>
      <c r="AD484" s="292"/>
      <c r="AE484" s="292"/>
      <c r="AF484" s="292"/>
      <c r="AG484" s="292"/>
      <c r="AH484" s="292"/>
      <c r="AI484" s="292"/>
      <c r="AJ484" s="292"/>
      <c r="AK484" s="292"/>
      <c r="AL484" s="292"/>
      <c r="AM484" s="422"/>
      <c r="AN484" s="411"/>
      <c r="AO484" s="411"/>
      <c r="AP484" s="411"/>
      <c r="AQ484" s="411"/>
      <c r="AR484" s="411"/>
      <c r="AS484" s="411"/>
      <c r="AT484" s="411"/>
      <c r="AU484" s="411"/>
      <c r="AV484" s="411"/>
      <c r="AW484" s="411"/>
      <c r="AX484" s="411"/>
      <c r="AY484" s="411"/>
      <c r="AZ484" s="411"/>
      <c r="BA484" s="293">
        <f>SUM(AM484:AZ484)</f>
        <v>0</v>
      </c>
    </row>
    <row r="485" spans="1:53" ht="15" hidden="1" outlineLevel="1">
      <c r="B485" s="291" t="s">
        <v>258</v>
      </c>
      <c r="C485" s="288" t="s">
        <v>163</v>
      </c>
      <c r="D485" s="292"/>
      <c r="E485" s="292"/>
      <c r="F485" s="292"/>
      <c r="G485" s="292"/>
      <c r="H485" s="292"/>
      <c r="I485" s="292"/>
      <c r="J485" s="292"/>
      <c r="K485" s="292"/>
      <c r="L485" s="292"/>
      <c r="M485" s="292"/>
      <c r="N485" s="292"/>
      <c r="O485" s="292"/>
      <c r="P485" s="292"/>
      <c r="Q485" s="292"/>
      <c r="R485" s="292"/>
      <c r="S485" s="292"/>
      <c r="T485" s="292"/>
      <c r="U485" s="292">
        <f>U484</f>
        <v>12</v>
      </c>
      <c r="V485" s="292"/>
      <c r="W485" s="292"/>
      <c r="X485" s="292"/>
      <c r="Y485" s="292"/>
      <c r="Z485" s="292"/>
      <c r="AA485" s="292"/>
      <c r="AB485" s="292"/>
      <c r="AC485" s="292"/>
      <c r="AD485" s="292"/>
      <c r="AE485" s="292"/>
      <c r="AF485" s="292"/>
      <c r="AG485" s="292"/>
      <c r="AH485" s="292"/>
      <c r="AI485" s="292"/>
      <c r="AJ485" s="292"/>
      <c r="AK485" s="292"/>
      <c r="AL485" s="292"/>
      <c r="AM485" s="407">
        <f>AM484</f>
        <v>0</v>
      </c>
      <c r="AN485" s="407">
        <f>AN484</f>
        <v>0</v>
      </c>
      <c r="AO485" s="407">
        <f t="shared" ref="AO485:AZ485" si="166">AO484</f>
        <v>0</v>
      </c>
      <c r="AP485" s="407">
        <f t="shared" si="166"/>
        <v>0</v>
      </c>
      <c r="AQ485" s="407">
        <f t="shared" si="166"/>
        <v>0</v>
      </c>
      <c r="AR485" s="407">
        <f t="shared" si="166"/>
        <v>0</v>
      </c>
      <c r="AS485" s="407">
        <f t="shared" si="166"/>
        <v>0</v>
      </c>
      <c r="AT485" s="407">
        <f t="shared" si="166"/>
        <v>0</v>
      </c>
      <c r="AU485" s="407">
        <f t="shared" si="166"/>
        <v>0</v>
      </c>
      <c r="AV485" s="407">
        <f t="shared" si="166"/>
        <v>0</v>
      </c>
      <c r="AW485" s="407">
        <f t="shared" si="166"/>
        <v>0</v>
      </c>
      <c r="AX485" s="407">
        <f t="shared" si="166"/>
        <v>0</v>
      </c>
      <c r="AY485" s="407">
        <f t="shared" si="166"/>
        <v>0</v>
      </c>
      <c r="AZ485" s="407">
        <f t="shared" si="166"/>
        <v>0</v>
      </c>
      <c r="BA485" s="294"/>
    </row>
    <row r="486" spans="1:53" ht="15" hidden="1" outlineLevel="1">
      <c r="A486" s="501"/>
      <c r="B486" s="312"/>
      <c r="C486" s="302"/>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408"/>
      <c r="AN486" s="417"/>
      <c r="AO486" s="417"/>
      <c r="AP486" s="417"/>
      <c r="AQ486" s="417"/>
      <c r="AR486" s="417"/>
      <c r="AS486" s="417"/>
      <c r="AT486" s="417"/>
      <c r="AU486" s="417"/>
      <c r="AV486" s="417"/>
      <c r="AW486" s="417"/>
      <c r="AX486" s="417"/>
      <c r="AY486" s="417"/>
      <c r="AZ486" s="417"/>
      <c r="BA486" s="303"/>
    </row>
    <row r="487" spans="1:53" ht="15" hidden="1" outlineLevel="1">
      <c r="A487" s="498">
        <v>19</v>
      </c>
      <c r="B487" s="312" t="s">
        <v>12</v>
      </c>
      <c r="C487" s="288" t="s">
        <v>25</v>
      </c>
      <c r="D487" s="292"/>
      <c r="E487" s="292"/>
      <c r="F487" s="292"/>
      <c r="G487" s="292"/>
      <c r="H487" s="292"/>
      <c r="I487" s="292"/>
      <c r="J487" s="292"/>
      <c r="K487" s="292"/>
      <c r="L487" s="292"/>
      <c r="M487" s="292"/>
      <c r="N487" s="292"/>
      <c r="O487" s="292"/>
      <c r="P487" s="292"/>
      <c r="Q487" s="292"/>
      <c r="R487" s="292"/>
      <c r="S487" s="292"/>
      <c r="T487" s="292"/>
      <c r="U487" s="292">
        <v>12</v>
      </c>
      <c r="V487" s="292"/>
      <c r="W487" s="292"/>
      <c r="X487" s="292"/>
      <c r="Y487" s="292"/>
      <c r="Z487" s="292"/>
      <c r="AA487" s="292"/>
      <c r="AB487" s="292"/>
      <c r="AC487" s="292"/>
      <c r="AD487" s="292"/>
      <c r="AE487" s="292"/>
      <c r="AF487" s="292"/>
      <c r="AG487" s="292"/>
      <c r="AH487" s="292"/>
      <c r="AI487" s="292"/>
      <c r="AJ487" s="292"/>
      <c r="AK487" s="292"/>
      <c r="AL487" s="292"/>
      <c r="AM487" s="406"/>
      <c r="AN487" s="411"/>
      <c r="AO487" s="411"/>
      <c r="AP487" s="411"/>
      <c r="AQ487" s="411"/>
      <c r="AR487" s="411"/>
      <c r="AS487" s="411"/>
      <c r="AT487" s="411"/>
      <c r="AU487" s="411"/>
      <c r="AV487" s="411"/>
      <c r="AW487" s="411"/>
      <c r="AX487" s="411"/>
      <c r="AY487" s="411"/>
      <c r="AZ487" s="411"/>
      <c r="BA487" s="293">
        <f>SUM(AM487:AZ487)</f>
        <v>0</v>
      </c>
    </row>
    <row r="488" spans="1:53" ht="15" hidden="1" outlineLevel="1">
      <c r="B488" s="291" t="s">
        <v>258</v>
      </c>
      <c r="C488" s="288" t="s">
        <v>163</v>
      </c>
      <c r="D488" s="292"/>
      <c r="E488" s="292"/>
      <c r="F488" s="292"/>
      <c r="G488" s="292"/>
      <c r="H488" s="292"/>
      <c r="I488" s="292"/>
      <c r="J488" s="292"/>
      <c r="K488" s="292"/>
      <c r="L488" s="292"/>
      <c r="M488" s="292"/>
      <c r="N488" s="292"/>
      <c r="O488" s="292"/>
      <c r="P488" s="292"/>
      <c r="Q488" s="292"/>
      <c r="R488" s="292"/>
      <c r="S488" s="292"/>
      <c r="T488" s="292"/>
      <c r="U488" s="292">
        <f>U487</f>
        <v>12</v>
      </c>
      <c r="V488" s="292"/>
      <c r="W488" s="292"/>
      <c r="X488" s="292"/>
      <c r="Y488" s="292"/>
      <c r="Z488" s="292"/>
      <c r="AA488" s="292"/>
      <c r="AB488" s="292"/>
      <c r="AC488" s="292"/>
      <c r="AD488" s="292"/>
      <c r="AE488" s="292"/>
      <c r="AF488" s="292"/>
      <c r="AG488" s="292"/>
      <c r="AH488" s="292"/>
      <c r="AI488" s="292"/>
      <c r="AJ488" s="292"/>
      <c r="AK488" s="292"/>
      <c r="AL488" s="292"/>
      <c r="AM488" s="407">
        <f>AM487</f>
        <v>0</v>
      </c>
      <c r="AN488" s="407">
        <f>AN487</f>
        <v>0</v>
      </c>
      <c r="AO488" s="407">
        <f t="shared" ref="AO488:AZ488" si="167">AO487</f>
        <v>0</v>
      </c>
      <c r="AP488" s="407">
        <f t="shared" si="167"/>
        <v>0</v>
      </c>
      <c r="AQ488" s="407">
        <f t="shared" si="167"/>
        <v>0</v>
      </c>
      <c r="AR488" s="407">
        <f t="shared" si="167"/>
        <v>0</v>
      </c>
      <c r="AS488" s="407">
        <f t="shared" si="167"/>
        <v>0</v>
      </c>
      <c r="AT488" s="407">
        <f t="shared" si="167"/>
        <v>0</v>
      </c>
      <c r="AU488" s="407">
        <f t="shared" si="167"/>
        <v>0</v>
      </c>
      <c r="AV488" s="407">
        <f t="shared" si="167"/>
        <v>0</v>
      </c>
      <c r="AW488" s="407">
        <f t="shared" si="167"/>
        <v>0</v>
      </c>
      <c r="AX488" s="407">
        <f t="shared" si="167"/>
        <v>0</v>
      </c>
      <c r="AY488" s="407">
        <f t="shared" si="167"/>
        <v>0</v>
      </c>
      <c r="AZ488" s="407">
        <f t="shared" si="167"/>
        <v>0</v>
      </c>
      <c r="BA488" s="294"/>
    </row>
    <row r="489" spans="1:53" ht="15" hidden="1" outlineLevel="1">
      <c r="B489" s="312"/>
      <c r="C489" s="302"/>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418"/>
      <c r="AN489" s="418"/>
      <c r="AO489" s="408"/>
      <c r="AP489" s="408"/>
      <c r="AQ489" s="408"/>
      <c r="AR489" s="408"/>
      <c r="AS489" s="408"/>
      <c r="AT489" s="408"/>
      <c r="AU489" s="408"/>
      <c r="AV489" s="408"/>
      <c r="AW489" s="408"/>
      <c r="AX489" s="408"/>
      <c r="AY489" s="408"/>
      <c r="AZ489" s="408"/>
      <c r="BA489" s="303"/>
    </row>
    <row r="490" spans="1:53" ht="15" hidden="1" outlineLevel="1">
      <c r="A490" s="498">
        <v>20</v>
      </c>
      <c r="B490" s="312" t="s">
        <v>13</v>
      </c>
      <c r="C490" s="288" t="s">
        <v>25</v>
      </c>
      <c r="D490" s="292"/>
      <c r="E490" s="292"/>
      <c r="F490" s="292"/>
      <c r="G490" s="292"/>
      <c r="H490" s="292"/>
      <c r="I490" s="292"/>
      <c r="J490" s="292"/>
      <c r="K490" s="292"/>
      <c r="L490" s="292"/>
      <c r="M490" s="292"/>
      <c r="N490" s="292"/>
      <c r="O490" s="292"/>
      <c r="P490" s="292"/>
      <c r="Q490" s="292"/>
      <c r="R490" s="292"/>
      <c r="S490" s="292"/>
      <c r="T490" s="292"/>
      <c r="U490" s="292">
        <v>12</v>
      </c>
      <c r="V490" s="292"/>
      <c r="W490" s="292"/>
      <c r="X490" s="292"/>
      <c r="Y490" s="292"/>
      <c r="Z490" s="292"/>
      <c r="AA490" s="292"/>
      <c r="AB490" s="292"/>
      <c r="AC490" s="292"/>
      <c r="AD490" s="292"/>
      <c r="AE490" s="292"/>
      <c r="AF490" s="292"/>
      <c r="AG490" s="292"/>
      <c r="AH490" s="292"/>
      <c r="AI490" s="292"/>
      <c r="AJ490" s="292"/>
      <c r="AK490" s="292"/>
      <c r="AL490" s="292"/>
      <c r="AM490" s="406"/>
      <c r="AN490" s="411"/>
      <c r="AO490" s="411"/>
      <c r="AP490" s="411"/>
      <c r="AQ490" s="411"/>
      <c r="AR490" s="411"/>
      <c r="AS490" s="411"/>
      <c r="AT490" s="411"/>
      <c r="AU490" s="411"/>
      <c r="AV490" s="411"/>
      <c r="AW490" s="411"/>
      <c r="AX490" s="411"/>
      <c r="AY490" s="411"/>
      <c r="AZ490" s="411"/>
      <c r="BA490" s="293">
        <f>SUM(AM490:AZ490)</f>
        <v>0</v>
      </c>
    </row>
    <row r="491" spans="1:53" ht="15" hidden="1" outlineLevel="1">
      <c r="B491" s="291" t="s">
        <v>258</v>
      </c>
      <c r="C491" s="288" t="s">
        <v>163</v>
      </c>
      <c r="D491" s="292"/>
      <c r="E491" s="292"/>
      <c r="F491" s="292"/>
      <c r="G491" s="292"/>
      <c r="H491" s="292"/>
      <c r="I491" s="292"/>
      <c r="J491" s="292"/>
      <c r="K491" s="292"/>
      <c r="L491" s="292"/>
      <c r="M491" s="292"/>
      <c r="N491" s="292"/>
      <c r="O491" s="292"/>
      <c r="P491" s="292"/>
      <c r="Q491" s="292"/>
      <c r="R491" s="292"/>
      <c r="S491" s="292"/>
      <c r="T491" s="292"/>
      <c r="U491" s="292">
        <f>U490</f>
        <v>12</v>
      </c>
      <c r="V491" s="292"/>
      <c r="W491" s="292"/>
      <c r="X491" s="292"/>
      <c r="Y491" s="292"/>
      <c r="Z491" s="292"/>
      <c r="AA491" s="292"/>
      <c r="AB491" s="292"/>
      <c r="AC491" s="292"/>
      <c r="AD491" s="292"/>
      <c r="AE491" s="292"/>
      <c r="AF491" s="292"/>
      <c r="AG491" s="292"/>
      <c r="AH491" s="292"/>
      <c r="AI491" s="292"/>
      <c r="AJ491" s="292"/>
      <c r="AK491" s="292"/>
      <c r="AL491" s="292"/>
      <c r="AM491" s="407">
        <f>AM490</f>
        <v>0</v>
      </c>
      <c r="AN491" s="407">
        <f>AN490</f>
        <v>0</v>
      </c>
      <c r="AO491" s="407">
        <f t="shared" ref="AO491:AZ491" si="168">AO490</f>
        <v>0</v>
      </c>
      <c r="AP491" s="407">
        <f t="shared" si="168"/>
        <v>0</v>
      </c>
      <c r="AQ491" s="407">
        <f t="shared" si="168"/>
        <v>0</v>
      </c>
      <c r="AR491" s="407">
        <f t="shared" si="168"/>
        <v>0</v>
      </c>
      <c r="AS491" s="407">
        <f t="shared" si="168"/>
        <v>0</v>
      </c>
      <c r="AT491" s="407">
        <f t="shared" si="168"/>
        <v>0</v>
      </c>
      <c r="AU491" s="407">
        <f t="shared" si="168"/>
        <v>0</v>
      </c>
      <c r="AV491" s="407">
        <f t="shared" si="168"/>
        <v>0</v>
      </c>
      <c r="AW491" s="407">
        <f t="shared" si="168"/>
        <v>0</v>
      </c>
      <c r="AX491" s="407">
        <f t="shared" si="168"/>
        <v>0</v>
      </c>
      <c r="AY491" s="407">
        <f t="shared" si="168"/>
        <v>0</v>
      </c>
      <c r="AZ491" s="407">
        <f t="shared" si="168"/>
        <v>0</v>
      </c>
      <c r="BA491" s="303"/>
    </row>
    <row r="492" spans="1:53" ht="15" hidden="1" outlineLevel="1">
      <c r="B492" s="312"/>
      <c r="C492" s="302"/>
      <c r="D492" s="288"/>
      <c r="E492" s="288"/>
      <c r="F492" s="288"/>
      <c r="G492" s="288"/>
      <c r="H492" s="288"/>
      <c r="I492" s="288"/>
      <c r="J492" s="288"/>
      <c r="K492" s="288"/>
      <c r="L492" s="288"/>
      <c r="M492" s="288"/>
      <c r="N492" s="288"/>
      <c r="O492" s="288"/>
      <c r="P492" s="288"/>
      <c r="Q492" s="288"/>
      <c r="R492" s="288"/>
      <c r="S492" s="288"/>
      <c r="T492" s="288"/>
      <c r="U492" s="315"/>
      <c r="V492" s="288"/>
      <c r="W492" s="288"/>
      <c r="X492" s="288"/>
      <c r="Y492" s="288"/>
      <c r="Z492" s="288"/>
      <c r="AA492" s="288"/>
      <c r="AB492" s="288"/>
      <c r="AC492" s="288"/>
      <c r="AD492" s="288"/>
      <c r="AE492" s="288"/>
      <c r="AF492" s="288"/>
      <c r="AG492" s="288"/>
      <c r="AH492" s="288"/>
      <c r="AI492" s="288"/>
      <c r="AJ492" s="288"/>
      <c r="AK492" s="288"/>
      <c r="AL492" s="288"/>
      <c r="AM492" s="408"/>
      <c r="AN492" s="408"/>
      <c r="AO492" s="408"/>
      <c r="AP492" s="408"/>
      <c r="AQ492" s="408"/>
      <c r="AR492" s="408"/>
      <c r="AS492" s="408"/>
      <c r="AT492" s="408"/>
      <c r="AU492" s="408"/>
      <c r="AV492" s="408"/>
      <c r="AW492" s="408"/>
      <c r="AX492" s="408"/>
      <c r="AY492" s="408"/>
      <c r="AZ492" s="408"/>
      <c r="BA492" s="303"/>
    </row>
    <row r="493" spans="1:53" ht="15" hidden="1" outlineLevel="1">
      <c r="A493" s="498">
        <v>21</v>
      </c>
      <c r="B493" s="312" t="s">
        <v>22</v>
      </c>
      <c r="C493" s="288" t="s">
        <v>25</v>
      </c>
      <c r="D493" s="292"/>
      <c r="E493" s="292"/>
      <c r="F493" s="292"/>
      <c r="G493" s="292"/>
      <c r="H493" s="292"/>
      <c r="I493" s="292"/>
      <c r="J493" s="292"/>
      <c r="K493" s="292"/>
      <c r="L493" s="292"/>
      <c r="M493" s="292"/>
      <c r="N493" s="292"/>
      <c r="O493" s="292"/>
      <c r="P493" s="292"/>
      <c r="Q493" s="292"/>
      <c r="R493" s="292"/>
      <c r="S493" s="292"/>
      <c r="T493" s="292"/>
      <c r="U493" s="292">
        <v>12</v>
      </c>
      <c r="V493" s="292"/>
      <c r="W493" s="292"/>
      <c r="X493" s="292"/>
      <c r="Y493" s="292"/>
      <c r="Z493" s="292"/>
      <c r="AA493" s="292"/>
      <c r="AB493" s="292"/>
      <c r="AC493" s="292"/>
      <c r="AD493" s="292"/>
      <c r="AE493" s="292"/>
      <c r="AF493" s="292"/>
      <c r="AG493" s="292"/>
      <c r="AH493" s="292"/>
      <c r="AI493" s="292"/>
      <c r="AJ493" s="292"/>
      <c r="AK493" s="292"/>
      <c r="AL493" s="292"/>
      <c r="AM493" s="406"/>
      <c r="AN493" s="411"/>
      <c r="AO493" s="411"/>
      <c r="AP493" s="411"/>
      <c r="AQ493" s="411"/>
      <c r="AR493" s="411"/>
      <c r="AS493" s="411"/>
      <c r="AT493" s="411"/>
      <c r="AU493" s="411"/>
      <c r="AV493" s="411"/>
      <c r="AW493" s="411"/>
      <c r="AX493" s="411"/>
      <c r="AY493" s="411"/>
      <c r="AZ493" s="411"/>
      <c r="BA493" s="293">
        <f>SUM(AM493:AZ493)</f>
        <v>0</v>
      </c>
    </row>
    <row r="494" spans="1:53" ht="15" hidden="1" outlineLevel="1">
      <c r="B494" s="291" t="s">
        <v>258</v>
      </c>
      <c r="C494" s="288" t="s">
        <v>163</v>
      </c>
      <c r="D494" s="292"/>
      <c r="E494" s="292"/>
      <c r="F494" s="292"/>
      <c r="G494" s="292"/>
      <c r="H494" s="292"/>
      <c r="I494" s="292"/>
      <c r="J494" s="292"/>
      <c r="K494" s="292"/>
      <c r="L494" s="292"/>
      <c r="M494" s="292"/>
      <c r="N494" s="292"/>
      <c r="O494" s="292"/>
      <c r="P494" s="292"/>
      <c r="Q494" s="292"/>
      <c r="R494" s="292"/>
      <c r="S494" s="292"/>
      <c r="T494" s="292"/>
      <c r="U494" s="292">
        <f>U493</f>
        <v>12</v>
      </c>
      <c r="V494" s="292"/>
      <c r="W494" s="292"/>
      <c r="X494" s="292"/>
      <c r="Y494" s="292"/>
      <c r="Z494" s="292"/>
      <c r="AA494" s="292"/>
      <c r="AB494" s="292"/>
      <c r="AC494" s="292"/>
      <c r="AD494" s="292"/>
      <c r="AE494" s="292"/>
      <c r="AF494" s="292"/>
      <c r="AG494" s="292"/>
      <c r="AH494" s="292"/>
      <c r="AI494" s="292"/>
      <c r="AJ494" s="292"/>
      <c r="AK494" s="292"/>
      <c r="AL494" s="292"/>
      <c r="AM494" s="407">
        <f>AM493</f>
        <v>0</v>
      </c>
      <c r="AN494" s="407">
        <f>AN493</f>
        <v>0</v>
      </c>
      <c r="AO494" s="407">
        <f t="shared" ref="AO494:AZ494" si="169">AO493</f>
        <v>0</v>
      </c>
      <c r="AP494" s="407">
        <f t="shared" si="169"/>
        <v>0</v>
      </c>
      <c r="AQ494" s="407">
        <f t="shared" si="169"/>
        <v>0</v>
      </c>
      <c r="AR494" s="407">
        <f t="shared" si="169"/>
        <v>0</v>
      </c>
      <c r="AS494" s="407">
        <f t="shared" si="169"/>
        <v>0</v>
      </c>
      <c r="AT494" s="407">
        <f t="shared" si="169"/>
        <v>0</v>
      </c>
      <c r="AU494" s="407">
        <f t="shared" si="169"/>
        <v>0</v>
      </c>
      <c r="AV494" s="407">
        <f t="shared" si="169"/>
        <v>0</v>
      </c>
      <c r="AW494" s="407">
        <f t="shared" si="169"/>
        <v>0</v>
      </c>
      <c r="AX494" s="407">
        <f t="shared" si="169"/>
        <v>0</v>
      </c>
      <c r="AY494" s="407">
        <f t="shared" si="169"/>
        <v>0</v>
      </c>
      <c r="AZ494" s="407">
        <f t="shared" si="169"/>
        <v>0</v>
      </c>
      <c r="BA494" s="294"/>
    </row>
    <row r="495" spans="1:53" ht="15" hidden="1" outlineLevel="1">
      <c r="B495" s="312"/>
      <c r="C495" s="302"/>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418"/>
      <c r="AN495" s="408"/>
      <c r="AO495" s="408"/>
      <c r="AP495" s="408"/>
      <c r="AQ495" s="408"/>
      <c r="AR495" s="408"/>
      <c r="AS495" s="408"/>
      <c r="AT495" s="408"/>
      <c r="AU495" s="408"/>
      <c r="AV495" s="408"/>
      <c r="AW495" s="408"/>
      <c r="AX495" s="408"/>
      <c r="AY495" s="408"/>
      <c r="AZ495" s="408"/>
      <c r="BA495" s="303"/>
    </row>
    <row r="496" spans="1:53" ht="15" hidden="1" outlineLevel="1">
      <c r="A496" s="498">
        <v>22</v>
      </c>
      <c r="B496" s="312" t="s">
        <v>9</v>
      </c>
      <c r="C496" s="288" t="s">
        <v>25</v>
      </c>
      <c r="D496" s="292"/>
      <c r="E496" s="292"/>
      <c r="F496" s="292"/>
      <c r="G496" s="292"/>
      <c r="H496" s="292"/>
      <c r="I496" s="292"/>
      <c r="J496" s="292"/>
      <c r="K496" s="292"/>
      <c r="L496" s="292"/>
      <c r="M496" s="292"/>
      <c r="N496" s="292"/>
      <c r="O496" s="292"/>
      <c r="P496" s="292"/>
      <c r="Q496" s="292"/>
      <c r="R496" s="292"/>
      <c r="S496" s="292"/>
      <c r="T496" s="292"/>
      <c r="U496" s="288"/>
      <c r="V496" s="292"/>
      <c r="W496" s="292"/>
      <c r="X496" s="292"/>
      <c r="Y496" s="292"/>
      <c r="Z496" s="292"/>
      <c r="AA496" s="292"/>
      <c r="AB496" s="292"/>
      <c r="AC496" s="292"/>
      <c r="AD496" s="292"/>
      <c r="AE496" s="292"/>
      <c r="AF496" s="292"/>
      <c r="AG496" s="292"/>
      <c r="AH496" s="292"/>
      <c r="AI496" s="292"/>
      <c r="AJ496" s="292"/>
      <c r="AK496" s="292"/>
      <c r="AL496" s="292"/>
      <c r="AM496" s="406"/>
      <c r="AN496" s="411"/>
      <c r="AO496" s="411"/>
      <c r="AP496" s="411"/>
      <c r="AQ496" s="411"/>
      <c r="AR496" s="411"/>
      <c r="AS496" s="411"/>
      <c r="AT496" s="411"/>
      <c r="AU496" s="411"/>
      <c r="AV496" s="411"/>
      <c r="AW496" s="411"/>
      <c r="AX496" s="411"/>
      <c r="AY496" s="411"/>
      <c r="AZ496" s="411"/>
      <c r="BA496" s="293">
        <f>SUM(AM496:AZ496)</f>
        <v>0</v>
      </c>
    </row>
    <row r="497" spans="1:53" ht="15" hidden="1" outlineLevel="1">
      <c r="B497" s="291" t="s">
        <v>258</v>
      </c>
      <c r="C497" s="288" t="s">
        <v>163</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7">
        <f>AM496</f>
        <v>0</v>
      </c>
      <c r="AN497" s="407">
        <f>AN496</f>
        <v>0</v>
      </c>
      <c r="AO497" s="407">
        <f t="shared" ref="AO497:AZ497" si="170">AO496</f>
        <v>0</v>
      </c>
      <c r="AP497" s="407">
        <f t="shared" si="170"/>
        <v>0</v>
      </c>
      <c r="AQ497" s="407">
        <f t="shared" si="170"/>
        <v>0</v>
      </c>
      <c r="AR497" s="407">
        <f t="shared" si="170"/>
        <v>0</v>
      </c>
      <c r="AS497" s="407">
        <f t="shared" si="170"/>
        <v>0</v>
      </c>
      <c r="AT497" s="407">
        <f t="shared" si="170"/>
        <v>0</v>
      </c>
      <c r="AU497" s="407">
        <f t="shared" si="170"/>
        <v>0</v>
      </c>
      <c r="AV497" s="407">
        <f t="shared" si="170"/>
        <v>0</v>
      </c>
      <c r="AW497" s="407">
        <f t="shared" si="170"/>
        <v>0</v>
      </c>
      <c r="AX497" s="407">
        <f t="shared" si="170"/>
        <v>0</v>
      </c>
      <c r="AY497" s="407">
        <f t="shared" si="170"/>
        <v>0</v>
      </c>
      <c r="AZ497" s="407">
        <f t="shared" si="170"/>
        <v>0</v>
      </c>
      <c r="BA497" s="303"/>
    </row>
    <row r="498" spans="1:53" ht="15" hidden="1" outlineLevel="1">
      <c r="B498" s="312"/>
      <c r="C498" s="302"/>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408"/>
      <c r="AN498" s="408"/>
      <c r="AO498" s="408"/>
      <c r="AP498" s="408"/>
      <c r="AQ498" s="408"/>
      <c r="AR498" s="408"/>
      <c r="AS498" s="408"/>
      <c r="AT498" s="408"/>
      <c r="AU498" s="408"/>
      <c r="AV498" s="408"/>
      <c r="AW498" s="408"/>
      <c r="AX498" s="408"/>
      <c r="AY498" s="408"/>
      <c r="AZ498" s="408"/>
      <c r="BA498" s="303"/>
    </row>
    <row r="499" spans="1:53" ht="15.75" hidden="1" outlineLevel="1">
      <c r="A499" s="499"/>
      <c r="B499" s="285" t="s">
        <v>14</v>
      </c>
      <c r="C499" s="286"/>
      <c r="D499" s="287"/>
      <c r="E499" s="287"/>
      <c r="F499" s="287"/>
      <c r="G499" s="287"/>
      <c r="H499" s="287"/>
      <c r="I499" s="287"/>
      <c r="J499" s="287"/>
      <c r="K499" s="287"/>
      <c r="L499" s="287"/>
      <c r="M499" s="287"/>
      <c r="N499" s="287"/>
      <c r="O499" s="287"/>
      <c r="P499" s="287"/>
      <c r="Q499" s="287"/>
      <c r="R499" s="287"/>
      <c r="S499" s="287"/>
      <c r="T499" s="287"/>
      <c r="U499" s="287"/>
      <c r="V499" s="287"/>
      <c r="W499" s="286"/>
      <c r="X499" s="286"/>
      <c r="Y499" s="286"/>
      <c r="Z499" s="286"/>
      <c r="AA499" s="286"/>
      <c r="AB499" s="286"/>
      <c r="AC499" s="286"/>
      <c r="AD499" s="286"/>
      <c r="AE499" s="286"/>
      <c r="AF499" s="286"/>
      <c r="AG499" s="286"/>
      <c r="AH499" s="286"/>
      <c r="AI499" s="286"/>
      <c r="AJ499" s="286"/>
      <c r="AK499" s="286"/>
      <c r="AL499" s="286"/>
      <c r="AM499" s="410"/>
      <c r="AN499" s="410"/>
      <c r="AO499" s="410"/>
      <c r="AP499" s="410"/>
      <c r="AQ499" s="410"/>
      <c r="AR499" s="410"/>
      <c r="AS499" s="410"/>
      <c r="AT499" s="410"/>
      <c r="AU499" s="410"/>
      <c r="AV499" s="410"/>
      <c r="AW499" s="410"/>
      <c r="AX499" s="410"/>
      <c r="AY499" s="410"/>
      <c r="AZ499" s="410"/>
      <c r="BA499" s="289"/>
    </row>
    <row r="500" spans="1:53" ht="15" hidden="1" outlineLevel="1">
      <c r="A500" s="498">
        <v>23</v>
      </c>
      <c r="B500" s="312" t="s">
        <v>14</v>
      </c>
      <c r="C500" s="288" t="s">
        <v>25</v>
      </c>
      <c r="D500" s="292"/>
      <c r="E500" s="292"/>
      <c r="F500" s="292"/>
      <c r="G500" s="292"/>
      <c r="H500" s="292"/>
      <c r="I500" s="292"/>
      <c r="J500" s="292"/>
      <c r="K500" s="292"/>
      <c r="L500" s="292"/>
      <c r="M500" s="292"/>
      <c r="N500" s="292"/>
      <c r="O500" s="292"/>
      <c r="P500" s="292"/>
      <c r="Q500" s="292"/>
      <c r="R500" s="292"/>
      <c r="S500" s="292"/>
      <c r="T500" s="292"/>
      <c r="U500" s="288"/>
      <c r="V500" s="292"/>
      <c r="W500" s="292"/>
      <c r="X500" s="292"/>
      <c r="Y500" s="292"/>
      <c r="Z500" s="292"/>
      <c r="AA500" s="292"/>
      <c r="AB500" s="292"/>
      <c r="AC500" s="292"/>
      <c r="AD500" s="292"/>
      <c r="AE500" s="292"/>
      <c r="AF500" s="292"/>
      <c r="AG500" s="292"/>
      <c r="AH500" s="292"/>
      <c r="AI500" s="292"/>
      <c r="AJ500" s="292"/>
      <c r="AK500" s="292"/>
      <c r="AL500" s="292"/>
      <c r="AM500" s="466"/>
      <c r="AN500" s="406"/>
      <c r="AO500" s="406"/>
      <c r="AP500" s="406"/>
      <c r="AQ500" s="406"/>
      <c r="AR500" s="406"/>
      <c r="AS500" s="406"/>
      <c r="AT500" s="406"/>
      <c r="AU500" s="406"/>
      <c r="AV500" s="406"/>
      <c r="AW500" s="406"/>
      <c r="AX500" s="406"/>
      <c r="AY500" s="406"/>
      <c r="AZ500" s="406"/>
      <c r="BA500" s="293">
        <f>SUM(AM500:AZ500)</f>
        <v>0</v>
      </c>
    </row>
    <row r="501" spans="1:53" ht="15" hidden="1" outlineLevel="1">
      <c r="B501" s="291" t="s">
        <v>258</v>
      </c>
      <c r="C501" s="288" t="s">
        <v>163</v>
      </c>
      <c r="D501" s="292"/>
      <c r="E501" s="292"/>
      <c r="F501" s="292"/>
      <c r="G501" s="292"/>
      <c r="H501" s="292"/>
      <c r="I501" s="292"/>
      <c r="J501" s="292"/>
      <c r="K501" s="292"/>
      <c r="L501" s="292"/>
      <c r="M501" s="292"/>
      <c r="N501" s="292"/>
      <c r="O501" s="292"/>
      <c r="P501" s="292"/>
      <c r="Q501" s="292"/>
      <c r="R501" s="292"/>
      <c r="S501" s="292"/>
      <c r="T501" s="292"/>
      <c r="U501" s="464"/>
      <c r="V501" s="292"/>
      <c r="W501" s="292"/>
      <c r="X501" s="292"/>
      <c r="Y501" s="292"/>
      <c r="Z501" s="292"/>
      <c r="AA501" s="292"/>
      <c r="AB501" s="292"/>
      <c r="AC501" s="292"/>
      <c r="AD501" s="292"/>
      <c r="AE501" s="292"/>
      <c r="AF501" s="292"/>
      <c r="AG501" s="292"/>
      <c r="AH501" s="292"/>
      <c r="AI501" s="292"/>
      <c r="AJ501" s="292"/>
      <c r="AK501" s="292"/>
      <c r="AL501" s="292"/>
      <c r="AM501" s="407">
        <f>AM500</f>
        <v>0</v>
      </c>
      <c r="AN501" s="407">
        <f>AN500</f>
        <v>0</v>
      </c>
      <c r="AO501" s="407">
        <f t="shared" ref="AO501:AZ501" si="171">AO500</f>
        <v>0</v>
      </c>
      <c r="AP501" s="407">
        <f t="shared" si="171"/>
        <v>0</v>
      </c>
      <c r="AQ501" s="407">
        <f t="shared" si="171"/>
        <v>0</v>
      </c>
      <c r="AR501" s="407">
        <f t="shared" si="171"/>
        <v>0</v>
      </c>
      <c r="AS501" s="407">
        <f t="shared" si="171"/>
        <v>0</v>
      </c>
      <c r="AT501" s="407">
        <f t="shared" si="171"/>
        <v>0</v>
      </c>
      <c r="AU501" s="407">
        <f t="shared" si="171"/>
        <v>0</v>
      </c>
      <c r="AV501" s="407">
        <f t="shared" si="171"/>
        <v>0</v>
      </c>
      <c r="AW501" s="407">
        <f t="shared" si="171"/>
        <v>0</v>
      </c>
      <c r="AX501" s="407">
        <f t="shared" si="171"/>
        <v>0</v>
      </c>
      <c r="AY501" s="407">
        <f t="shared" si="171"/>
        <v>0</v>
      </c>
      <c r="AZ501" s="407">
        <f t="shared" si="171"/>
        <v>0</v>
      </c>
      <c r="BA501" s="294"/>
    </row>
    <row r="502" spans="1:53" ht="15" hidden="1" outlineLevel="1">
      <c r="B502" s="312"/>
      <c r="C502" s="302"/>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408"/>
      <c r="AN502" s="408"/>
      <c r="AO502" s="408"/>
      <c r="AP502" s="408"/>
      <c r="AQ502" s="408"/>
      <c r="AR502" s="408"/>
      <c r="AS502" s="408"/>
      <c r="AT502" s="408"/>
      <c r="AU502" s="408"/>
      <c r="AV502" s="408"/>
      <c r="AW502" s="408"/>
      <c r="AX502" s="408"/>
      <c r="AY502" s="408"/>
      <c r="AZ502" s="408"/>
      <c r="BA502" s="303"/>
    </row>
    <row r="503" spans="1:53" s="290" customFormat="1" ht="15.75" hidden="1" outlineLevel="1">
      <c r="A503" s="499"/>
      <c r="B503" s="285" t="s">
        <v>484</v>
      </c>
      <c r="C503" s="286"/>
      <c r="D503" s="287"/>
      <c r="E503" s="287"/>
      <c r="F503" s="287"/>
      <c r="G503" s="287"/>
      <c r="H503" s="287"/>
      <c r="I503" s="287"/>
      <c r="J503" s="287"/>
      <c r="K503" s="287"/>
      <c r="L503" s="287"/>
      <c r="M503" s="287"/>
      <c r="N503" s="287"/>
      <c r="O503" s="287"/>
      <c r="P503" s="287"/>
      <c r="Q503" s="287"/>
      <c r="R503" s="287"/>
      <c r="S503" s="287"/>
      <c r="T503" s="287"/>
      <c r="U503" s="287"/>
      <c r="V503" s="287"/>
      <c r="W503" s="286"/>
      <c r="X503" s="286"/>
      <c r="Y503" s="286"/>
      <c r="Z503" s="286"/>
      <c r="AA503" s="286"/>
      <c r="AB503" s="286"/>
      <c r="AC503" s="286"/>
      <c r="AD503" s="286"/>
      <c r="AE503" s="286"/>
      <c r="AF503" s="286"/>
      <c r="AG503" s="286"/>
      <c r="AH503" s="286"/>
      <c r="AI503" s="286"/>
      <c r="AJ503" s="286"/>
      <c r="AK503" s="286"/>
      <c r="AL503" s="286"/>
      <c r="AM503" s="410"/>
      <c r="AN503" s="410"/>
      <c r="AO503" s="410"/>
      <c r="AP503" s="410"/>
      <c r="AQ503" s="410"/>
      <c r="AR503" s="410"/>
      <c r="AS503" s="410"/>
      <c r="AT503" s="410"/>
      <c r="AU503" s="410"/>
      <c r="AV503" s="410"/>
      <c r="AW503" s="410"/>
      <c r="AX503" s="410"/>
      <c r="AY503" s="410"/>
      <c r="AZ503" s="410"/>
      <c r="BA503" s="289"/>
    </row>
    <row r="504" spans="1:53" s="280" customFormat="1" ht="15" hidden="1" outlineLevel="1">
      <c r="A504" s="498">
        <v>24</v>
      </c>
      <c r="B504" s="312" t="s">
        <v>14</v>
      </c>
      <c r="C504" s="288" t="s">
        <v>25</v>
      </c>
      <c r="D504" s="292"/>
      <c r="E504" s="292"/>
      <c r="F504" s="292"/>
      <c r="G504" s="292"/>
      <c r="H504" s="292"/>
      <c r="I504" s="292"/>
      <c r="J504" s="292"/>
      <c r="K504" s="292"/>
      <c r="L504" s="292"/>
      <c r="M504" s="292"/>
      <c r="N504" s="292"/>
      <c r="O504" s="292"/>
      <c r="P504" s="292"/>
      <c r="Q504" s="292"/>
      <c r="R504" s="292"/>
      <c r="S504" s="292"/>
      <c r="T504" s="292"/>
      <c r="U504" s="288"/>
      <c r="V504" s="292"/>
      <c r="W504" s="292"/>
      <c r="X504" s="292"/>
      <c r="Y504" s="292"/>
      <c r="Z504" s="292"/>
      <c r="AA504" s="292"/>
      <c r="AB504" s="292"/>
      <c r="AC504" s="292"/>
      <c r="AD504" s="292"/>
      <c r="AE504" s="292"/>
      <c r="AF504" s="292"/>
      <c r="AG504" s="292"/>
      <c r="AH504" s="292"/>
      <c r="AI504" s="292"/>
      <c r="AJ504" s="292"/>
      <c r="AK504" s="292"/>
      <c r="AL504" s="292"/>
      <c r="AM504" s="406"/>
      <c r="AN504" s="406"/>
      <c r="AO504" s="406"/>
      <c r="AP504" s="406"/>
      <c r="AQ504" s="406"/>
      <c r="AR504" s="406"/>
      <c r="AS504" s="406"/>
      <c r="AT504" s="406"/>
      <c r="AU504" s="406"/>
      <c r="AV504" s="406"/>
      <c r="AW504" s="406"/>
      <c r="AX504" s="406"/>
      <c r="AY504" s="406"/>
      <c r="AZ504" s="406"/>
      <c r="BA504" s="293">
        <f>SUM(AM504:AZ504)</f>
        <v>0</v>
      </c>
    </row>
    <row r="505" spans="1:53" s="280" customFormat="1" ht="15" hidden="1" outlineLevel="1">
      <c r="A505" s="498"/>
      <c r="B505" s="312" t="s">
        <v>258</v>
      </c>
      <c r="C505" s="288" t="s">
        <v>163</v>
      </c>
      <c r="D505" s="292"/>
      <c r="E505" s="292"/>
      <c r="F505" s="292"/>
      <c r="G505" s="292"/>
      <c r="H505" s="292"/>
      <c r="I505" s="292"/>
      <c r="J505" s="292"/>
      <c r="K505" s="292"/>
      <c r="L505" s="292"/>
      <c r="M505" s="292"/>
      <c r="N505" s="292"/>
      <c r="O505" s="292"/>
      <c r="P505" s="292"/>
      <c r="Q505" s="292"/>
      <c r="R505" s="292"/>
      <c r="S505" s="292"/>
      <c r="T505" s="292"/>
      <c r="U505" s="464"/>
      <c r="V505" s="292"/>
      <c r="W505" s="292"/>
      <c r="X505" s="292"/>
      <c r="Y505" s="292"/>
      <c r="Z505" s="292"/>
      <c r="AA505" s="292"/>
      <c r="AB505" s="292"/>
      <c r="AC505" s="292"/>
      <c r="AD505" s="292"/>
      <c r="AE505" s="292"/>
      <c r="AF505" s="292"/>
      <c r="AG505" s="292"/>
      <c r="AH505" s="292"/>
      <c r="AI505" s="292"/>
      <c r="AJ505" s="292"/>
      <c r="AK505" s="292"/>
      <c r="AL505" s="292"/>
      <c r="AM505" s="407">
        <f>AM504</f>
        <v>0</v>
      </c>
      <c r="AN505" s="407">
        <f>AN504</f>
        <v>0</v>
      </c>
      <c r="AO505" s="407">
        <f t="shared" ref="AO505:AZ505" si="172">AO504</f>
        <v>0</v>
      </c>
      <c r="AP505" s="407">
        <f t="shared" si="172"/>
        <v>0</v>
      </c>
      <c r="AQ505" s="407">
        <f t="shared" si="172"/>
        <v>0</v>
      </c>
      <c r="AR505" s="407">
        <f t="shared" si="172"/>
        <v>0</v>
      </c>
      <c r="AS505" s="407">
        <f t="shared" si="172"/>
        <v>0</v>
      </c>
      <c r="AT505" s="407">
        <f t="shared" si="172"/>
        <v>0</v>
      </c>
      <c r="AU505" s="407">
        <f t="shared" si="172"/>
        <v>0</v>
      </c>
      <c r="AV505" s="407">
        <f t="shared" si="172"/>
        <v>0</v>
      </c>
      <c r="AW505" s="407">
        <f t="shared" si="172"/>
        <v>0</v>
      </c>
      <c r="AX505" s="407">
        <f t="shared" si="172"/>
        <v>0</v>
      </c>
      <c r="AY505" s="407">
        <f t="shared" si="172"/>
        <v>0</v>
      </c>
      <c r="AZ505" s="407">
        <f t="shared" si="172"/>
        <v>0</v>
      </c>
      <c r="BA505" s="294"/>
    </row>
    <row r="506" spans="1:53" s="280" customFormat="1" ht="15" hidden="1" outlineLevel="1">
      <c r="A506" s="498"/>
      <c r="B506" s="312"/>
      <c r="C506" s="302"/>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408"/>
      <c r="AN506" s="408"/>
      <c r="AO506" s="408"/>
      <c r="AP506" s="408"/>
      <c r="AQ506" s="408"/>
      <c r="AR506" s="408"/>
      <c r="AS506" s="408"/>
      <c r="AT506" s="408"/>
      <c r="AU506" s="408"/>
      <c r="AV506" s="408"/>
      <c r="AW506" s="408"/>
      <c r="AX506" s="408"/>
      <c r="AY506" s="408"/>
      <c r="AZ506" s="408"/>
      <c r="BA506" s="303"/>
    </row>
    <row r="507" spans="1:53" s="280" customFormat="1" ht="15" hidden="1" outlineLevel="1">
      <c r="A507" s="498">
        <v>25</v>
      </c>
      <c r="B507" s="311" t="s">
        <v>21</v>
      </c>
      <c r="C507" s="288" t="s">
        <v>25</v>
      </c>
      <c r="D507" s="292"/>
      <c r="E507" s="292"/>
      <c r="F507" s="292"/>
      <c r="G507" s="292"/>
      <c r="H507" s="292"/>
      <c r="I507" s="292"/>
      <c r="J507" s="292"/>
      <c r="K507" s="292"/>
      <c r="L507" s="292"/>
      <c r="M507" s="292"/>
      <c r="N507" s="292"/>
      <c r="O507" s="292"/>
      <c r="P507" s="292"/>
      <c r="Q507" s="292"/>
      <c r="R507" s="292"/>
      <c r="S507" s="292"/>
      <c r="T507" s="292"/>
      <c r="U507" s="292">
        <v>0</v>
      </c>
      <c r="V507" s="292"/>
      <c r="W507" s="292"/>
      <c r="X507" s="292"/>
      <c r="Y507" s="292"/>
      <c r="Z507" s="292"/>
      <c r="AA507" s="292"/>
      <c r="AB507" s="292"/>
      <c r="AC507" s="292"/>
      <c r="AD507" s="292"/>
      <c r="AE507" s="292"/>
      <c r="AF507" s="292"/>
      <c r="AG507" s="292"/>
      <c r="AH507" s="292"/>
      <c r="AI507" s="292"/>
      <c r="AJ507" s="292"/>
      <c r="AK507" s="292"/>
      <c r="AL507" s="292"/>
      <c r="AM507" s="411"/>
      <c r="AN507" s="411"/>
      <c r="AO507" s="411"/>
      <c r="AP507" s="411"/>
      <c r="AQ507" s="411"/>
      <c r="AR507" s="411"/>
      <c r="AS507" s="411"/>
      <c r="AT507" s="411"/>
      <c r="AU507" s="411"/>
      <c r="AV507" s="411"/>
      <c r="AW507" s="411"/>
      <c r="AX507" s="411"/>
      <c r="AY507" s="411"/>
      <c r="AZ507" s="411"/>
      <c r="BA507" s="293">
        <f>SUM(AM507:AZ507)</f>
        <v>0</v>
      </c>
    </row>
    <row r="508" spans="1:53" s="280" customFormat="1" ht="15" hidden="1" outlineLevel="1">
      <c r="A508" s="498"/>
      <c r="B508" s="312" t="s">
        <v>258</v>
      </c>
      <c r="C508" s="288" t="s">
        <v>163</v>
      </c>
      <c r="D508" s="292"/>
      <c r="E508" s="292"/>
      <c r="F508" s="292"/>
      <c r="G508" s="292"/>
      <c r="H508" s="292"/>
      <c r="I508" s="292"/>
      <c r="J508" s="292"/>
      <c r="K508" s="292"/>
      <c r="L508" s="292"/>
      <c r="M508" s="292"/>
      <c r="N508" s="292"/>
      <c r="O508" s="292"/>
      <c r="P508" s="292"/>
      <c r="Q508" s="292"/>
      <c r="R508" s="292"/>
      <c r="S508" s="292"/>
      <c r="T508" s="292"/>
      <c r="U508" s="292">
        <f>U507</f>
        <v>0</v>
      </c>
      <c r="V508" s="292"/>
      <c r="W508" s="292"/>
      <c r="X508" s="292"/>
      <c r="Y508" s="292"/>
      <c r="Z508" s="292"/>
      <c r="AA508" s="292"/>
      <c r="AB508" s="292"/>
      <c r="AC508" s="292"/>
      <c r="AD508" s="292"/>
      <c r="AE508" s="292"/>
      <c r="AF508" s="292"/>
      <c r="AG508" s="292"/>
      <c r="AH508" s="292"/>
      <c r="AI508" s="292"/>
      <c r="AJ508" s="292"/>
      <c r="AK508" s="292"/>
      <c r="AL508" s="292"/>
      <c r="AM508" s="407">
        <f>AM507</f>
        <v>0</v>
      </c>
      <c r="AN508" s="407">
        <f>AN507</f>
        <v>0</v>
      </c>
      <c r="AO508" s="407">
        <f t="shared" ref="AO508:AZ508" si="173">AO507</f>
        <v>0</v>
      </c>
      <c r="AP508" s="407">
        <f t="shared" si="173"/>
        <v>0</v>
      </c>
      <c r="AQ508" s="407">
        <f t="shared" si="173"/>
        <v>0</v>
      </c>
      <c r="AR508" s="407">
        <f t="shared" si="173"/>
        <v>0</v>
      </c>
      <c r="AS508" s="407">
        <f t="shared" si="173"/>
        <v>0</v>
      </c>
      <c r="AT508" s="407">
        <f t="shared" si="173"/>
        <v>0</v>
      </c>
      <c r="AU508" s="407">
        <f t="shared" si="173"/>
        <v>0</v>
      </c>
      <c r="AV508" s="407">
        <f t="shared" si="173"/>
        <v>0</v>
      </c>
      <c r="AW508" s="407">
        <f t="shared" si="173"/>
        <v>0</v>
      </c>
      <c r="AX508" s="407">
        <f t="shared" si="173"/>
        <v>0</v>
      </c>
      <c r="AY508" s="407">
        <f t="shared" si="173"/>
        <v>0</v>
      </c>
      <c r="AZ508" s="407">
        <f t="shared" si="173"/>
        <v>0</v>
      </c>
      <c r="BA508" s="308"/>
    </row>
    <row r="509" spans="1:53" s="280" customFormat="1" ht="15" hidden="1" outlineLevel="1">
      <c r="A509" s="498"/>
      <c r="B509" s="311"/>
      <c r="C509" s="309"/>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412"/>
      <c r="AN509" s="413"/>
      <c r="AO509" s="412"/>
      <c r="AP509" s="412"/>
      <c r="AQ509" s="412"/>
      <c r="AR509" s="412"/>
      <c r="AS509" s="412"/>
      <c r="AT509" s="412"/>
      <c r="AU509" s="412"/>
      <c r="AV509" s="412"/>
      <c r="AW509" s="412"/>
      <c r="AX509" s="412"/>
      <c r="AY509" s="412"/>
      <c r="AZ509" s="412"/>
      <c r="BA509" s="310"/>
    </row>
    <row r="510" spans="1:53" ht="15.75" hidden="1" outlineLevel="1">
      <c r="A510" s="499"/>
      <c r="B510" s="285" t="s">
        <v>15</v>
      </c>
      <c r="C510" s="317"/>
      <c r="D510" s="287"/>
      <c r="E510" s="286"/>
      <c r="F510" s="286"/>
      <c r="G510" s="286"/>
      <c r="H510" s="286"/>
      <c r="I510" s="286"/>
      <c r="J510" s="286"/>
      <c r="K510" s="286"/>
      <c r="L510" s="286"/>
      <c r="M510" s="286"/>
      <c r="N510" s="286"/>
      <c r="O510" s="286"/>
      <c r="P510" s="286"/>
      <c r="Q510" s="286"/>
      <c r="R510" s="286"/>
      <c r="S510" s="286"/>
      <c r="T510" s="286"/>
      <c r="U510" s="288"/>
      <c r="V510" s="286"/>
      <c r="W510" s="286"/>
      <c r="X510" s="286"/>
      <c r="Y510" s="286"/>
      <c r="Z510" s="286"/>
      <c r="AA510" s="286"/>
      <c r="AB510" s="286"/>
      <c r="AC510" s="286"/>
      <c r="AD510" s="286"/>
      <c r="AE510" s="286"/>
      <c r="AF510" s="286"/>
      <c r="AG510" s="286"/>
      <c r="AH510" s="286"/>
      <c r="AI510" s="286"/>
      <c r="AJ510" s="286"/>
      <c r="AK510" s="286"/>
      <c r="AL510" s="286"/>
      <c r="AM510" s="410"/>
      <c r="AN510" s="410"/>
      <c r="AO510" s="410"/>
      <c r="AP510" s="410"/>
      <c r="AQ510" s="410"/>
      <c r="AR510" s="410"/>
      <c r="AS510" s="410"/>
      <c r="AT510" s="410"/>
      <c r="AU510" s="410"/>
      <c r="AV510" s="410"/>
      <c r="AW510" s="410"/>
      <c r="AX510" s="410"/>
      <c r="AY510" s="410"/>
      <c r="AZ510" s="410"/>
      <c r="BA510" s="289"/>
    </row>
    <row r="511" spans="1:53" ht="15" hidden="1" outlineLevel="1">
      <c r="A511" s="498">
        <v>26</v>
      </c>
      <c r="B511" s="318" t="s">
        <v>16</v>
      </c>
      <c r="C511" s="288" t="s">
        <v>25</v>
      </c>
      <c r="D511" s="292"/>
      <c r="E511" s="292"/>
      <c r="F511" s="292"/>
      <c r="G511" s="292"/>
      <c r="H511" s="292"/>
      <c r="I511" s="292"/>
      <c r="J511" s="292"/>
      <c r="K511" s="292"/>
      <c r="L511" s="292"/>
      <c r="M511" s="292"/>
      <c r="N511" s="292"/>
      <c r="O511" s="292"/>
      <c r="P511" s="292"/>
      <c r="Q511" s="292"/>
      <c r="R511" s="292"/>
      <c r="S511" s="292"/>
      <c r="T511" s="292"/>
      <c r="U511" s="292">
        <v>12</v>
      </c>
      <c r="V511" s="292"/>
      <c r="W511" s="292"/>
      <c r="X511" s="292"/>
      <c r="Y511" s="292"/>
      <c r="Z511" s="292"/>
      <c r="AA511" s="292"/>
      <c r="AB511" s="292"/>
      <c r="AC511" s="292"/>
      <c r="AD511" s="292"/>
      <c r="AE511" s="292"/>
      <c r="AF511" s="292"/>
      <c r="AG511" s="292"/>
      <c r="AH511" s="292"/>
      <c r="AI511" s="292"/>
      <c r="AJ511" s="292"/>
      <c r="AK511" s="292"/>
      <c r="AL511" s="292"/>
      <c r="AM511" s="422"/>
      <c r="AN511" s="411"/>
      <c r="AO511" s="411"/>
      <c r="AP511" s="411"/>
      <c r="AQ511" s="411"/>
      <c r="AR511" s="411"/>
      <c r="AS511" s="411"/>
      <c r="AT511" s="411"/>
      <c r="AU511" s="411"/>
      <c r="AV511" s="411"/>
      <c r="AW511" s="411"/>
      <c r="AX511" s="411"/>
      <c r="AY511" s="411"/>
      <c r="AZ511" s="411"/>
      <c r="BA511" s="293">
        <f>SUM(AM511:AZ511)</f>
        <v>0</v>
      </c>
    </row>
    <row r="512" spans="1:53" ht="15" hidden="1" outlineLevel="1">
      <c r="B512" s="291" t="s">
        <v>258</v>
      </c>
      <c r="C512" s="288" t="s">
        <v>163</v>
      </c>
      <c r="D512" s="292"/>
      <c r="E512" s="292"/>
      <c r="F512" s="292"/>
      <c r="G512" s="292"/>
      <c r="H512" s="292"/>
      <c r="I512" s="292"/>
      <c r="J512" s="292"/>
      <c r="K512" s="292"/>
      <c r="L512" s="292"/>
      <c r="M512" s="292"/>
      <c r="N512" s="292"/>
      <c r="O512" s="292"/>
      <c r="P512" s="292"/>
      <c r="Q512" s="292"/>
      <c r="R512" s="292"/>
      <c r="S512" s="292"/>
      <c r="T512" s="292"/>
      <c r="U512" s="292">
        <f>U511</f>
        <v>12</v>
      </c>
      <c r="V512" s="292"/>
      <c r="W512" s="292"/>
      <c r="X512" s="292"/>
      <c r="Y512" s="292"/>
      <c r="Z512" s="292"/>
      <c r="AA512" s="292"/>
      <c r="AB512" s="292"/>
      <c r="AC512" s="292"/>
      <c r="AD512" s="292"/>
      <c r="AE512" s="292"/>
      <c r="AF512" s="292"/>
      <c r="AG512" s="292"/>
      <c r="AH512" s="292"/>
      <c r="AI512" s="292"/>
      <c r="AJ512" s="292"/>
      <c r="AK512" s="292"/>
      <c r="AL512" s="292"/>
      <c r="AM512" s="407">
        <f>AM511</f>
        <v>0</v>
      </c>
      <c r="AN512" s="407">
        <f>AN511</f>
        <v>0</v>
      </c>
      <c r="AO512" s="407">
        <f t="shared" ref="AO512:AZ512" si="174">AO511</f>
        <v>0</v>
      </c>
      <c r="AP512" s="407">
        <f t="shared" si="174"/>
        <v>0</v>
      </c>
      <c r="AQ512" s="407">
        <f t="shared" si="174"/>
        <v>0</v>
      </c>
      <c r="AR512" s="407">
        <f t="shared" si="174"/>
        <v>0</v>
      </c>
      <c r="AS512" s="407">
        <f t="shared" si="174"/>
        <v>0</v>
      </c>
      <c r="AT512" s="407">
        <f t="shared" si="174"/>
        <v>0</v>
      </c>
      <c r="AU512" s="407">
        <f t="shared" si="174"/>
        <v>0</v>
      </c>
      <c r="AV512" s="407">
        <f t="shared" si="174"/>
        <v>0</v>
      </c>
      <c r="AW512" s="407">
        <f t="shared" si="174"/>
        <v>0</v>
      </c>
      <c r="AX512" s="407">
        <f t="shared" si="174"/>
        <v>0</v>
      </c>
      <c r="AY512" s="407">
        <f t="shared" si="174"/>
        <v>0</v>
      </c>
      <c r="AZ512" s="407">
        <f t="shared" si="174"/>
        <v>0</v>
      </c>
      <c r="BA512" s="303"/>
    </row>
    <row r="513" spans="1:53" ht="15" hidden="1" outlineLevel="1">
      <c r="A513" s="501"/>
      <c r="B513" s="319"/>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419"/>
      <c r="AN513" s="420"/>
      <c r="AO513" s="420"/>
      <c r="AP513" s="420"/>
      <c r="AQ513" s="420"/>
      <c r="AR513" s="420"/>
      <c r="AS513" s="420"/>
      <c r="AT513" s="420"/>
      <c r="AU513" s="420"/>
      <c r="AV513" s="420"/>
      <c r="AW513" s="420"/>
      <c r="AX513" s="420"/>
      <c r="AY513" s="420"/>
      <c r="AZ513" s="420"/>
      <c r="BA513" s="294"/>
    </row>
    <row r="514" spans="1:53" ht="15" hidden="1" outlineLevel="1">
      <c r="A514" s="498">
        <v>27</v>
      </c>
      <c r="B514" s="318" t="s">
        <v>17</v>
      </c>
      <c r="C514" s="288" t="s">
        <v>25</v>
      </c>
      <c r="D514" s="292"/>
      <c r="E514" s="292"/>
      <c r="F514" s="292"/>
      <c r="G514" s="292"/>
      <c r="H514" s="292"/>
      <c r="I514" s="292"/>
      <c r="J514" s="292"/>
      <c r="K514" s="292"/>
      <c r="L514" s="292"/>
      <c r="M514" s="292"/>
      <c r="N514" s="292"/>
      <c r="O514" s="292"/>
      <c r="P514" s="292"/>
      <c r="Q514" s="292"/>
      <c r="R514" s="292"/>
      <c r="S514" s="292"/>
      <c r="T514" s="292"/>
      <c r="U514" s="292">
        <v>12</v>
      </c>
      <c r="V514" s="292"/>
      <c r="W514" s="292"/>
      <c r="X514" s="292"/>
      <c r="Y514" s="292"/>
      <c r="Z514" s="292"/>
      <c r="AA514" s="292"/>
      <c r="AB514" s="292"/>
      <c r="AC514" s="292"/>
      <c r="AD514" s="292"/>
      <c r="AE514" s="292"/>
      <c r="AF514" s="292"/>
      <c r="AG514" s="292"/>
      <c r="AH514" s="292"/>
      <c r="AI514" s="292"/>
      <c r="AJ514" s="292"/>
      <c r="AK514" s="292"/>
      <c r="AL514" s="292"/>
      <c r="AM514" s="422"/>
      <c r="AN514" s="411"/>
      <c r="AO514" s="411"/>
      <c r="AP514" s="411"/>
      <c r="AQ514" s="411"/>
      <c r="AR514" s="411"/>
      <c r="AS514" s="411"/>
      <c r="AT514" s="411"/>
      <c r="AU514" s="411"/>
      <c r="AV514" s="411"/>
      <c r="AW514" s="411"/>
      <c r="AX514" s="411"/>
      <c r="AY514" s="411"/>
      <c r="AZ514" s="411"/>
      <c r="BA514" s="293">
        <f>SUM(AM514:AZ514)</f>
        <v>0</v>
      </c>
    </row>
    <row r="515" spans="1:53" ht="15" hidden="1" outlineLevel="1">
      <c r="B515" s="291" t="s">
        <v>258</v>
      </c>
      <c r="C515" s="288" t="s">
        <v>163</v>
      </c>
      <c r="D515" s="292"/>
      <c r="E515" s="292"/>
      <c r="F515" s="292"/>
      <c r="G515" s="292"/>
      <c r="H515" s="292"/>
      <c r="I515" s="292"/>
      <c r="J515" s="292"/>
      <c r="K515" s="292"/>
      <c r="L515" s="292"/>
      <c r="M515" s="292"/>
      <c r="N515" s="292"/>
      <c r="O515" s="292"/>
      <c r="P515" s="292"/>
      <c r="Q515" s="292"/>
      <c r="R515" s="292"/>
      <c r="S515" s="292"/>
      <c r="T515" s="292"/>
      <c r="U515" s="292">
        <f>U514</f>
        <v>12</v>
      </c>
      <c r="V515" s="292"/>
      <c r="W515" s="292"/>
      <c r="X515" s="292"/>
      <c r="Y515" s="292"/>
      <c r="Z515" s="292"/>
      <c r="AA515" s="292"/>
      <c r="AB515" s="292"/>
      <c r="AC515" s="292"/>
      <c r="AD515" s="292"/>
      <c r="AE515" s="292"/>
      <c r="AF515" s="292"/>
      <c r="AG515" s="292"/>
      <c r="AH515" s="292"/>
      <c r="AI515" s="292"/>
      <c r="AJ515" s="292"/>
      <c r="AK515" s="292"/>
      <c r="AL515" s="292"/>
      <c r="AM515" s="407">
        <f>AM514</f>
        <v>0</v>
      </c>
      <c r="AN515" s="407">
        <f>AN514</f>
        <v>0</v>
      </c>
      <c r="AO515" s="407">
        <f t="shared" ref="AO515:AZ515" si="175">AO514</f>
        <v>0</v>
      </c>
      <c r="AP515" s="407">
        <f t="shared" si="175"/>
        <v>0</v>
      </c>
      <c r="AQ515" s="407">
        <f t="shared" si="175"/>
        <v>0</v>
      </c>
      <c r="AR515" s="407">
        <f t="shared" si="175"/>
        <v>0</v>
      </c>
      <c r="AS515" s="407">
        <f t="shared" si="175"/>
        <v>0</v>
      </c>
      <c r="AT515" s="407">
        <f t="shared" si="175"/>
        <v>0</v>
      </c>
      <c r="AU515" s="407">
        <f t="shared" si="175"/>
        <v>0</v>
      </c>
      <c r="AV515" s="407">
        <f t="shared" si="175"/>
        <v>0</v>
      </c>
      <c r="AW515" s="407">
        <f t="shared" si="175"/>
        <v>0</v>
      </c>
      <c r="AX515" s="407">
        <f t="shared" si="175"/>
        <v>0</v>
      </c>
      <c r="AY515" s="407">
        <f t="shared" si="175"/>
        <v>0</v>
      </c>
      <c r="AZ515" s="407">
        <f t="shared" si="175"/>
        <v>0</v>
      </c>
      <c r="BA515" s="303"/>
    </row>
    <row r="516" spans="1:53" ht="15.75" hidden="1" outlineLevel="1">
      <c r="A516" s="501"/>
      <c r="B516" s="320"/>
      <c r="C516" s="297"/>
      <c r="D516" s="288"/>
      <c r="E516" s="288"/>
      <c r="F516" s="288"/>
      <c r="G516" s="288"/>
      <c r="H516" s="288"/>
      <c r="I516" s="288"/>
      <c r="J516" s="288"/>
      <c r="K516" s="288"/>
      <c r="L516" s="288"/>
      <c r="M516" s="288"/>
      <c r="N516" s="288"/>
      <c r="O516" s="288"/>
      <c r="P516" s="288"/>
      <c r="Q516" s="288"/>
      <c r="R516" s="288"/>
      <c r="S516" s="288"/>
      <c r="T516" s="288"/>
      <c r="U516" s="297"/>
      <c r="V516" s="288"/>
      <c r="W516" s="288"/>
      <c r="X516" s="288"/>
      <c r="Y516" s="288"/>
      <c r="Z516" s="288"/>
      <c r="AA516" s="288"/>
      <c r="AB516" s="288"/>
      <c r="AC516" s="288"/>
      <c r="AD516" s="288"/>
      <c r="AE516" s="288"/>
      <c r="AF516" s="288"/>
      <c r="AG516" s="288"/>
      <c r="AH516" s="288"/>
      <c r="AI516" s="288"/>
      <c r="AJ516" s="288"/>
      <c r="AK516" s="288"/>
      <c r="AL516" s="288"/>
      <c r="AM516" s="408"/>
      <c r="AN516" s="408"/>
      <c r="AO516" s="408"/>
      <c r="AP516" s="408"/>
      <c r="AQ516" s="408"/>
      <c r="AR516" s="408"/>
      <c r="AS516" s="408"/>
      <c r="AT516" s="408"/>
      <c r="AU516" s="408"/>
      <c r="AV516" s="408"/>
      <c r="AW516" s="408"/>
      <c r="AX516" s="408"/>
      <c r="AY516" s="408"/>
      <c r="AZ516" s="408"/>
      <c r="BA516" s="303"/>
    </row>
    <row r="517" spans="1:53" ht="15" hidden="1" outlineLevel="1">
      <c r="A517" s="498">
        <v>28</v>
      </c>
      <c r="B517" s="318" t="s">
        <v>18</v>
      </c>
      <c r="C517" s="288" t="s">
        <v>25</v>
      </c>
      <c r="D517" s="292"/>
      <c r="E517" s="292"/>
      <c r="F517" s="292"/>
      <c r="G517" s="292"/>
      <c r="H517" s="292"/>
      <c r="I517" s="292"/>
      <c r="J517" s="292"/>
      <c r="K517" s="292"/>
      <c r="L517" s="292"/>
      <c r="M517" s="292"/>
      <c r="N517" s="292"/>
      <c r="O517" s="292"/>
      <c r="P517" s="292"/>
      <c r="Q517" s="292"/>
      <c r="R517" s="292"/>
      <c r="S517" s="292"/>
      <c r="T517" s="292"/>
      <c r="U517" s="292">
        <v>0</v>
      </c>
      <c r="V517" s="292"/>
      <c r="W517" s="292"/>
      <c r="X517" s="292"/>
      <c r="Y517" s="292"/>
      <c r="Z517" s="292"/>
      <c r="AA517" s="292"/>
      <c r="AB517" s="292"/>
      <c r="AC517" s="292"/>
      <c r="AD517" s="292"/>
      <c r="AE517" s="292"/>
      <c r="AF517" s="292"/>
      <c r="AG517" s="292"/>
      <c r="AH517" s="292"/>
      <c r="AI517" s="292"/>
      <c r="AJ517" s="292"/>
      <c r="AK517" s="292"/>
      <c r="AL517" s="292"/>
      <c r="AM517" s="422"/>
      <c r="AN517" s="411"/>
      <c r="AO517" s="411"/>
      <c r="AP517" s="411"/>
      <c r="AQ517" s="411"/>
      <c r="AR517" s="411"/>
      <c r="AS517" s="411"/>
      <c r="AT517" s="411"/>
      <c r="AU517" s="411"/>
      <c r="AV517" s="411"/>
      <c r="AW517" s="411"/>
      <c r="AX517" s="411"/>
      <c r="AY517" s="411"/>
      <c r="AZ517" s="411"/>
      <c r="BA517" s="293">
        <f>SUM(AM517:AZ517)</f>
        <v>0</v>
      </c>
    </row>
    <row r="518" spans="1:53" ht="15" hidden="1" outlineLevel="1">
      <c r="B518" s="291" t="s">
        <v>258</v>
      </c>
      <c r="C518" s="288" t="s">
        <v>163</v>
      </c>
      <c r="D518" s="292"/>
      <c r="E518" s="292"/>
      <c r="F518" s="292"/>
      <c r="G518" s="292"/>
      <c r="H518" s="292"/>
      <c r="I518" s="292"/>
      <c r="J518" s="292"/>
      <c r="K518" s="292"/>
      <c r="L518" s="292"/>
      <c r="M518" s="292"/>
      <c r="N518" s="292"/>
      <c r="O518" s="292"/>
      <c r="P518" s="292"/>
      <c r="Q518" s="292"/>
      <c r="R518" s="292"/>
      <c r="S518" s="292"/>
      <c r="T518" s="292"/>
      <c r="U518" s="292">
        <f>U517</f>
        <v>0</v>
      </c>
      <c r="V518" s="292"/>
      <c r="W518" s="292"/>
      <c r="X518" s="292"/>
      <c r="Y518" s="292"/>
      <c r="Z518" s="292"/>
      <c r="AA518" s="292"/>
      <c r="AB518" s="292"/>
      <c r="AC518" s="292"/>
      <c r="AD518" s="292"/>
      <c r="AE518" s="292"/>
      <c r="AF518" s="292"/>
      <c r="AG518" s="292"/>
      <c r="AH518" s="292"/>
      <c r="AI518" s="292"/>
      <c r="AJ518" s="292"/>
      <c r="AK518" s="292"/>
      <c r="AL518" s="292"/>
      <c r="AM518" s="407">
        <f>AM517</f>
        <v>0</v>
      </c>
      <c r="AN518" s="407">
        <f>AN517</f>
        <v>0</v>
      </c>
      <c r="AO518" s="407">
        <f t="shared" ref="AO518:AZ518" si="176">AO517</f>
        <v>0</v>
      </c>
      <c r="AP518" s="407">
        <f t="shared" si="176"/>
        <v>0</v>
      </c>
      <c r="AQ518" s="407">
        <f t="shared" si="176"/>
        <v>0</v>
      </c>
      <c r="AR518" s="407">
        <f t="shared" si="176"/>
        <v>0</v>
      </c>
      <c r="AS518" s="407">
        <f t="shared" si="176"/>
        <v>0</v>
      </c>
      <c r="AT518" s="407">
        <f t="shared" si="176"/>
        <v>0</v>
      </c>
      <c r="AU518" s="407">
        <f t="shared" si="176"/>
        <v>0</v>
      </c>
      <c r="AV518" s="407">
        <f t="shared" si="176"/>
        <v>0</v>
      </c>
      <c r="AW518" s="407">
        <f t="shared" si="176"/>
        <v>0</v>
      </c>
      <c r="AX518" s="407">
        <f t="shared" si="176"/>
        <v>0</v>
      </c>
      <c r="AY518" s="407">
        <f t="shared" si="176"/>
        <v>0</v>
      </c>
      <c r="AZ518" s="407">
        <f t="shared" si="176"/>
        <v>0</v>
      </c>
      <c r="BA518" s="294"/>
    </row>
    <row r="519" spans="1:53" ht="15" hidden="1" outlineLevel="1">
      <c r="A519" s="501"/>
      <c r="B519" s="319"/>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408"/>
      <c r="AN519" s="408"/>
      <c r="AO519" s="408"/>
      <c r="AP519" s="408"/>
      <c r="AQ519" s="408"/>
      <c r="AR519" s="408"/>
      <c r="AS519" s="408"/>
      <c r="AT519" s="408"/>
      <c r="AU519" s="408"/>
      <c r="AV519" s="408"/>
      <c r="AW519" s="408"/>
      <c r="AX519" s="408"/>
      <c r="AY519" s="408"/>
      <c r="AZ519" s="408"/>
      <c r="BA519" s="303"/>
    </row>
    <row r="520" spans="1:53" ht="15" hidden="1" outlineLevel="1">
      <c r="A520" s="498">
        <v>29</v>
      </c>
      <c r="B520" s="321" t="s">
        <v>19</v>
      </c>
      <c r="C520" s="288" t="s">
        <v>25</v>
      </c>
      <c r="D520" s="292"/>
      <c r="E520" s="292"/>
      <c r="F520" s="292"/>
      <c r="G520" s="292"/>
      <c r="H520" s="292"/>
      <c r="I520" s="292"/>
      <c r="J520" s="292"/>
      <c r="K520" s="292"/>
      <c r="L520" s="292"/>
      <c r="M520" s="292"/>
      <c r="N520" s="292"/>
      <c r="O520" s="292"/>
      <c r="P520" s="292"/>
      <c r="Q520" s="292"/>
      <c r="R520" s="292"/>
      <c r="S520" s="292"/>
      <c r="T520" s="292"/>
      <c r="U520" s="292">
        <v>0</v>
      </c>
      <c r="V520" s="292"/>
      <c r="W520" s="292"/>
      <c r="X520" s="292"/>
      <c r="Y520" s="292"/>
      <c r="Z520" s="292"/>
      <c r="AA520" s="292"/>
      <c r="AB520" s="292"/>
      <c r="AC520" s="292"/>
      <c r="AD520" s="292"/>
      <c r="AE520" s="292"/>
      <c r="AF520" s="292"/>
      <c r="AG520" s="292"/>
      <c r="AH520" s="292"/>
      <c r="AI520" s="292"/>
      <c r="AJ520" s="292"/>
      <c r="AK520" s="292"/>
      <c r="AL520" s="292"/>
      <c r="AM520" s="422"/>
      <c r="AN520" s="411"/>
      <c r="AO520" s="411"/>
      <c r="AP520" s="411"/>
      <c r="AQ520" s="411"/>
      <c r="AR520" s="411"/>
      <c r="AS520" s="411"/>
      <c r="AT520" s="411"/>
      <c r="AU520" s="411"/>
      <c r="AV520" s="411"/>
      <c r="AW520" s="411"/>
      <c r="AX520" s="411"/>
      <c r="AY520" s="411"/>
      <c r="AZ520" s="411"/>
      <c r="BA520" s="293">
        <f>SUM(AM520:AZ520)</f>
        <v>0</v>
      </c>
    </row>
    <row r="521" spans="1:53" ht="15" hidden="1" outlineLevel="1">
      <c r="B521" s="321" t="s">
        <v>258</v>
      </c>
      <c r="C521" s="288" t="s">
        <v>163</v>
      </c>
      <c r="D521" s="292"/>
      <c r="E521" s="292"/>
      <c r="F521" s="292"/>
      <c r="G521" s="292"/>
      <c r="H521" s="292"/>
      <c r="I521" s="292"/>
      <c r="J521" s="292"/>
      <c r="K521" s="292"/>
      <c r="L521" s="292"/>
      <c r="M521" s="292"/>
      <c r="N521" s="292"/>
      <c r="O521" s="292"/>
      <c r="P521" s="292"/>
      <c r="Q521" s="292"/>
      <c r="R521" s="292"/>
      <c r="S521" s="292"/>
      <c r="T521" s="292"/>
      <c r="U521" s="292">
        <f>U520</f>
        <v>0</v>
      </c>
      <c r="V521" s="292"/>
      <c r="W521" s="292"/>
      <c r="X521" s="292"/>
      <c r="Y521" s="292"/>
      <c r="Z521" s="292"/>
      <c r="AA521" s="292"/>
      <c r="AB521" s="292"/>
      <c r="AC521" s="292"/>
      <c r="AD521" s="292"/>
      <c r="AE521" s="292"/>
      <c r="AF521" s="292"/>
      <c r="AG521" s="292"/>
      <c r="AH521" s="292"/>
      <c r="AI521" s="292"/>
      <c r="AJ521" s="292"/>
      <c r="AK521" s="292"/>
      <c r="AL521" s="292"/>
      <c r="AM521" s="407">
        <f>AM520</f>
        <v>0</v>
      </c>
      <c r="AN521" s="407">
        <f t="shared" ref="AN521:AZ521" si="177">AN520</f>
        <v>0</v>
      </c>
      <c r="AO521" s="407">
        <f t="shared" si="177"/>
        <v>0</v>
      </c>
      <c r="AP521" s="407">
        <f t="shared" si="177"/>
        <v>0</v>
      </c>
      <c r="AQ521" s="407">
        <f t="shared" si="177"/>
        <v>0</v>
      </c>
      <c r="AR521" s="407">
        <f t="shared" si="177"/>
        <v>0</v>
      </c>
      <c r="AS521" s="407">
        <f t="shared" si="177"/>
        <v>0</v>
      </c>
      <c r="AT521" s="407">
        <f t="shared" si="177"/>
        <v>0</v>
      </c>
      <c r="AU521" s="407">
        <f t="shared" si="177"/>
        <v>0</v>
      </c>
      <c r="AV521" s="407">
        <f t="shared" si="177"/>
        <v>0</v>
      </c>
      <c r="AW521" s="407">
        <f t="shared" si="177"/>
        <v>0</v>
      </c>
      <c r="AX521" s="407">
        <f t="shared" si="177"/>
        <v>0</v>
      </c>
      <c r="AY521" s="407">
        <f t="shared" si="177"/>
        <v>0</v>
      </c>
      <c r="AZ521" s="407">
        <f t="shared" si="177"/>
        <v>0</v>
      </c>
      <c r="BA521" s="294"/>
    </row>
    <row r="522" spans="1:53" ht="15" hidden="1" outlineLevel="1">
      <c r="B522" s="321"/>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419"/>
      <c r="AN522" s="419"/>
      <c r="AO522" s="419"/>
      <c r="AP522" s="419"/>
      <c r="AQ522" s="419"/>
      <c r="AR522" s="419"/>
      <c r="AS522" s="419"/>
      <c r="AT522" s="419"/>
      <c r="AU522" s="419"/>
      <c r="AV522" s="419"/>
      <c r="AW522" s="419"/>
      <c r="AX522" s="419"/>
      <c r="AY522" s="419"/>
      <c r="AZ522" s="419"/>
      <c r="BA522" s="310"/>
    </row>
    <row r="523" spans="1:53" s="280" customFormat="1" ht="15" hidden="1" outlineLevel="1">
      <c r="A523" s="498">
        <v>30</v>
      </c>
      <c r="B523" s="311" t="s">
        <v>485</v>
      </c>
      <c r="C523" s="288" t="s">
        <v>25</v>
      </c>
      <c r="D523" s="292"/>
      <c r="E523" s="292"/>
      <c r="F523" s="292"/>
      <c r="G523" s="292"/>
      <c r="H523" s="292"/>
      <c r="I523" s="292"/>
      <c r="J523" s="292"/>
      <c r="K523" s="292"/>
      <c r="L523" s="292"/>
      <c r="M523" s="292"/>
      <c r="N523" s="292"/>
      <c r="O523" s="292"/>
      <c r="P523" s="292"/>
      <c r="Q523" s="292"/>
      <c r="R523" s="292"/>
      <c r="S523" s="292"/>
      <c r="T523" s="292"/>
      <c r="U523" s="292">
        <v>0</v>
      </c>
      <c r="V523" s="292"/>
      <c r="W523" s="292"/>
      <c r="X523" s="292"/>
      <c r="Y523" s="292"/>
      <c r="Z523" s="292"/>
      <c r="AA523" s="292"/>
      <c r="AB523" s="292"/>
      <c r="AC523" s="292"/>
      <c r="AD523" s="292"/>
      <c r="AE523" s="292"/>
      <c r="AF523" s="292"/>
      <c r="AG523" s="292"/>
      <c r="AH523" s="292"/>
      <c r="AI523" s="292"/>
      <c r="AJ523" s="292"/>
      <c r="AK523" s="292"/>
      <c r="AL523" s="292"/>
      <c r="AM523" s="406"/>
      <c r="AN523" s="406"/>
      <c r="AO523" s="406"/>
      <c r="AP523" s="406"/>
      <c r="AQ523" s="406"/>
      <c r="AR523" s="406"/>
      <c r="AS523" s="406"/>
      <c r="AT523" s="406"/>
      <c r="AU523" s="406"/>
      <c r="AV523" s="406"/>
      <c r="AW523" s="406"/>
      <c r="AX523" s="406"/>
      <c r="AY523" s="406"/>
      <c r="AZ523" s="406"/>
      <c r="BA523" s="293">
        <f>SUM(AM523:AZ523)</f>
        <v>0</v>
      </c>
    </row>
    <row r="524" spans="1:53" s="280" customFormat="1" ht="15" hidden="1" outlineLevel="1">
      <c r="A524" s="498"/>
      <c r="B524" s="321" t="s">
        <v>258</v>
      </c>
      <c r="C524" s="288" t="s">
        <v>163</v>
      </c>
      <c r="D524" s="292"/>
      <c r="E524" s="292"/>
      <c r="F524" s="292"/>
      <c r="G524" s="292"/>
      <c r="H524" s="292"/>
      <c r="I524" s="292"/>
      <c r="J524" s="292"/>
      <c r="K524" s="292"/>
      <c r="L524" s="292"/>
      <c r="M524" s="292"/>
      <c r="N524" s="292"/>
      <c r="O524" s="292"/>
      <c r="P524" s="292"/>
      <c r="Q524" s="292"/>
      <c r="R524" s="292"/>
      <c r="S524" s="292"/>
      <c r="T524" s="292"/>
      <c r="U524" s="292">
        <f>U523</f>
        <v>0</v>
      </c>
      <c r="V524" s="292"/>
      <c r="W524" s="292"/>
      <c r="X524" s="292"/>
      <c r="Y524" s="292"/>
      <c r="Z524" s="292"/>
      <c r="AA524" s="292"/>
      <c r="AB524" s="292"/>
      <c r="AC524" s="292"/>
      <c r="AD524" s="292"/>
      <c r="AE524" s="292"/>
      <c r="AF524" s="292"/>
      <c r="AG524" s="292"/>
      <c r="AH524" s="292"/>
      <c r="AI524" s="292"/>
      <c r="AJ524" s="292"/>
      <c r="AK524" s="292"/>
      <c r="AL524" s="292"/>
      <c r="AM524" s="407">
        <f>AM523</f>
        <v>0</v>
      </c>
      <c r="AN524" s="407">
        <f t="shared" ref="AN524:AZ524" si="178">AN523</f>
        <v>0</v>
      </c>
      <c r="AO524" s="407">
        <f t="shared" si="178"/>
        <v>0</v>
      </c>
      <c r="AP524" s="407">
        <f t="shared" si="178"/>
        <v>0</v>
      </c>
      <c r="AQ524" s="407">
        <f t="shared" si="178"/>
        <v>0</v>
      </c>
      <c r="AR524" s="407">
        <f t="shared" si="178"/>
        <v>0</v>
      </c>
      <c r="AS524" s="407">
        <f t="shared" si="178"/>
        <v>0</v>
      </c>
      <c r="AT524" s="407">
        <f t="shared" si="178"/>
        <v>0</v>
      </c>
      <c r="AU524" s="407">
        <f t="shared" si="178"/>
        <v>0</v>
      </c>
      <c r="AV524" s="407">
        <f t="shared" si="178"/>
        <v>0</v>
      </c>
      <c r="AW524" s="407">
        <f t="shared" si="178"/>
        <v>0</v>
      </c>
      <c r="AX524" s="407">
        <f t="shared" si="178"/>
        <v>0</v>
      </c>
      <c r="AY524" s="407">
        <f t="shared" si="178"/>
        <v>0</v>
      </c>
      <c r="AZ524" s="407">
        <f t="shared" si="178"/>
        <v>0</v>
      </c>
      <c r="BA524" s="294"/>
    </row>
    <row r="525" spans="1:53" s="280" customFormat="1" ht="15" hidden="1" outlineLevel="1">
      <c r="A525" s="498"/>
      <c r="B525" s="321"/>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408"/>
      <c r="AN525" s="408"/>
      <c r="AO525" s="408"/>
      <c r="AP525" s="408"/>
      <c r="AQ525" s="408"/>
      <c r="AR525" s="408"/>
      <c r="AS525" s="408"/>
      <c r="AT525" s="408"/>
      <c r="AU525" s="408"/>
      <c r="AV525" s="408"/>
      <c r="AW525" s="408"/>
      <c r="AX525" s="408"/>
      <c r="AY525" s="408"/>
      <c r="AZ525" s="408"/>
      <c r="BA525" s="310"/>
    </row>
    <row r="526" spans="1:53" s="280" customFormat="1" ht="15.75" hidden="1" outlineLevel="1">
      <c r="A526" s="498"/>
      <c r="B526" s="285" t="s">
        <v>486</v>
      </c>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 hidden="1" outlineLevel="1">
      <c r="A527" s="498">
        <v>31</v>
      </c>
      <c r="B527" s="321" t="s">
        <v>487</v>
      </c>
      <c r="C527" s="288" t="s">
        <v>25</v>
      </c>
      <c r="D527" s="292"/>
      <c r="E527" s="292"/>
      <c r="F527" s="292"/>
      <c r="G527" s="292"/>
      <c r="H527" s="292"/>
      <c r="I527" s="292"/>
      <c r="J527" s="292"/>
      <c r="K527" s="292"/>
      <c r="L527" s="292"/>
      <c r="M527" s="292"/>
      <c r="N527" s="292"/>
      <c r="O527" s="292"/>
      <c r="P527" s="292"/>
      <c r="Q527" s="292"/>
      <c r="R527" s="292"/>
      <c r="S527" s="292"/>
      <c r="T527" s="292"/>
      <c r="U527" s="292">
        <v>0</v>
      </c>
      <c r="V527" s="292"/>
      <c r="W527" s="292"/>
      <c r="X527" s="292"/>
      <c r="Y527" s="292"/>
      <c r="Z527" s="292"/>
      <c r="AA527" s="292"/>
      <c r="AB527" s="292"/>
      <c r="AC527" s="292"/>
      <c r="AD527" s="292"/>
      <c r="AE527" s="292"/>
      <c r="AF527" s="292"/>
      <c r="AG527" s="292"/>
      <c r="AH527" s="292"/>
      <c r="AI527" s="292"/>
      <c r="AJ527" s="292"/>
      <c r="AK527" s="292"/>
      <c r="AL527" s="292"/>
      <c r="AM527" s="406"/>
      <c r="AN527" s="406"/>
      <c r="AO527" s="406"/>
      <c r="AP527" s="406"/>
      <c r="AQ527" s="406"/>
      <c r="AR527" s="406"/>
      <c r="AS527" s="406"/>
      <c r="AT527" s="406"/>
      <c r="AU527" s="406"/>
      <c r="AV527" s="406"/>
      <c r="AW527" s="406"/>
      <c r="AX527" s="406"/>
      <c r="AY527" s="406"/>
      <c r="AZ527" s="406"/>
      <c r="BA527" s="293">
        <f>SUM(AM527:AZ527)</f>
        <v>0</v>
      </c>
    </row>
    <row r="528" spans="1:53" s="280" customFormat="1" ht="15" hidden="1" outlineLevel="1">
      <c r="A528" s="498"/>
      <c r="B528" s="321" t="s">
        <v>258</v>
      </c>
      <c r="C528" s="288" t="s">
        <v>163</v>
      </c>
      <c r="D528" s="292"/>
      <c r="E528" s="292"/>
      <c r="F528" s="292"/>
      <c r="G528" s="292"/>
      <c r="H528" s="292"/>
      <c r="I528" s="292"/>
      <c r="J528" s="292"/>
      <c r="K528" s="292"/>
      <c r="L528" s="292"/>
      <c r="M528" s="292"/>
      <c r="N528" s="292"/>
      <c r="O528" s="292"/>
      <c r="P528" s="292"/>
      <c r="Q528" s="292"/>
      <c r="R528" s="292"/>
      <c r="S528" s="292"/>
      <c r="T528" s="292"/>
      <c r="U528" s="292">
        <f>U527</f>
        <v>0</v>
      </c>
      <c r="V528" s="292"/>
      <c r="W528" s="292"/>
      <c r="X528" s="292"/>
      <c r="Y528" s="292"/>
      <c r="Z528" s="292"/>
      <c r="AA528" s="292"/>
      <c r="AB528" s="292"/>
      <c r="AC528" s="292"/>
      <c r="AD528" s="292"/>
      <c r="AE528" s="292"/>
      <c r="AF528" s="292"/>
      <c r="AG528" s="292"/>
      <c r="AH528" s="292"/>
      <c r="AI528" s="292"/>
      <c r="AJ528" s="292"/>
      <c r="AK528" s="292"/>
      <c r="AL528" s="292"/>
      <c r="AM528" s="407">
        <f>AM527</f>
        <v>0</v>
      </c>
      <c r="AN528" s="407">
        <f t="shared" ref="AN528:AZ528" si="179">AN527</f>
        <v>0</v>
      </c>
      <c r="AO528" s="407">
        <f t="shared" si="179"/>
        <v>0</v>
      </c>
      <c r="AP528" s="407">
        <f t="shared" si="179"/>
        <v>0</v>
      </c>
      <c r="AQ528" s="407">
        <f t="shared" si="179"/>
        <v>0</v>
      </c>
      <c r="AR528" s="407">
        <f t="shared" si="179"/>
        <v>0</v>
      </c>
      <c r="AS528" s="407">
        <f t="shared" si="179"/>
        <v>0</v>
      </c>
      <c r="AT528" s="407">
        <f t="shared" si="179"/>
        <v>0</v>
      </c>
      <c r="AU528" s="407">
        <f t="shared" si="179"/>
        <v>0</v>
      </c>
      <c r="AV528" s="407">
        <f t="shared" si="179"/>
        <v>0</v>
      </c>
      <c r="AW528" s="407">
        <f t="shared" si="179"/>
        <v>0</v>
      </c>
      <c r="AX528" s="407">
        <f t="shared" si="179"/>
        <v>0</v>
      </c>
      <c r="AY528" s="407">
        <f t="shared" si="179"/>
        <v>0</v>
      </c>
      <c r="AZ528" s="407">
        <f t="shared" si="179"/>
        <v>0</v>
      </c>
      <c r="BA528" s="294"/>
    </row>
    <row r="529" spans="1:55" s="280" customFormat="1" ht="15" hidden="1" outlineLevel="1">
      <c r="A529" s="498"/>
      <c r="B529" s="321"/>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408"/>
      <c r="AN529" s="408"/>
      <c r="AO529" s="408"/>
      <c r="AP529" s="408"/>
      <c r="AQ529" s="408"/>
      <c r="AR529" s="408"/>
      <c r="AS529" s="408"/>
      <c r="AT529" s="408"/>
      <c r="AU529" s="408"/>
      <c r="AV529" s="408"/>
      <c r="AW529" s="408"/>
      <c r="AX529" s="408"/>
      <c r="AY529" s="408"/>
      <c r="AZ529" s="408"/>
      <c r="BA529" s="310"/>
    </row>
    <row r="530" spans="1:55" s="280" customFormat="1" ht="15" hidden="1" outlineLevel="1">
      <c r="A530" s="498">
        <v>32</v>
      </c>
      <c r="B530" s="321" t="s">
        <v>488</v>
      </c>
      <c r="C530" s="288" t="s">
        <v>25</v>
      </c>
      <c r="D530" s="292"/>
      <c r="E530" s="292"/>
      <c r="F530" s="292"/>
      <c r="G530" s="292"/>
      <c r="H530" s="292"/>
      <c r="I530" s="292"/>
      <c r="J530" s="292"/>
      <c r="K530" s="292"/>
      <c r="L530" s="292"/>
      <c r="M530" s="292"/>
      <c r="N530" s="292"/>
      <c r="O530" s="292"/>
      <c r="P530" s="292"/>
      <c r="Q530" s="292"/>
      <c r="R530" s="292"/>
      <c r="S530" s="292"/>
      <c r="T530" s="292"/>
      <c r="U530" s="292">
        <v>0</v>
      </c>
      <c r="V530" s="292"/>
      <c r="W530" s="292"/>
      <c r="X530" s="292"/>
      <c r="Y530" s="292"/>
      <c r="Z530" s="292"/>
      <c r="AA530" s="292"/>
      <c r="AB530" s="292"/>
      <c r="AC530" s="292"/>
      <c r="AD530" s="292"/>
      <c r="AE530" s="292"/>
      <c r="AF530" s="292"/>
      <c r="AG530" s="292"/>
      <c r="AH530" s="292"/>
      <c r="AI530" s="292"/>
      <c r="AJ530" s="292"/>
      <c r="AK530" s="292"/>
      <c r="AL530" s="292"/>
      <c r="AM530" s="406"/>
      <c r="AN530" s="406"/>
      <c r="AO530" s="406"/>
      <c r="AP530" s="406"/>
      <c r="AQ530" s="406"/>
      <c r="AR530" s="406"/>
      <c r="AS530" s="406"/>
      <c r="AT530" s="406"/>
      <c r="AU530" s="406"/>
      <c r="AV530" s="406"/>
      <c r="AW530" s="406"/>
      <c r="AX530" s="406"/>
      <c r="AY530" s="406"/>
      <c r="AZ530" s="406"/>
      <c r="BA530" s="293">
        <f>SUM(AM530:AZ530)</f>
        <v>0</v>
      </c>
    </row>
    <row r="531" spans="1:55" s="280" customFormat="1" ht="15" hidden="1" outlineLevel="1">
      <c r="A531" s="498"/>
      <c r="B531" s="321" t="s">
        <v>258</v>
      </c>
      <c r="C531" s="288" t="s">
        <v>163</v>
      </c>
      <c r="D531" s="292"/>
      <c r="E531" s="292"/>
      <c r="F531" s="292"/>
      <c r="G531" s="292"/>
      <c r="H531" s="292"/>
      <c r="I531" s="292"/>
      <c r="J531" s="292"/>
      <c r="K531" s="292"/>
      <c r="L531" s="292"/>
      <c r="M531" s="292"/>
      <c r="N531" s="292"/>
      <c r="O531" s="292"/>
      <c r="P531" s="292"/>
      <c r="Q531" s="292"/>
      <c r="R531" s="292"/>
      <c r="S531" s="292"/>
      <c r="T531" s="292"/>
      <c r="U531" s="292">
        <f>U530</f>
        <v>0</v>
      </c>
      <c r="V531" s="292"/>
      <c r="W531" s="292"/>
      <c r="X531" s="292"/>
      <c r="Y531" s="292"/>
      <c r="Z531" s="292"/>
      <c r="AA531" s="292"/>
      <c r="AB531" s="292"/>
      <c r="AC531" s="292"/>
      <c r="AD531" s="292"/>
      <c r="AE531" s="292"/>
      <c r="AF531" s="292"/>
      <c r="AG531" s="292"/>
      <c r="AH531" s="292"/>
      <c r="AI531" s="292"/>
      <c r="AJ531" s="292"/>
      <c r="AK531" s="292"/>
      <c r="AL531" s="292"/>
      <c r="AM531" s="407">
        <f>AM530</f>
        <v>0</v>
      </c>
      <c r="AN531" s="407">
        <f t="shared" ref="AN531:AZ531" si="180">AN530</f>
        <v>0</v>
      </c>
      <c r="AO531" s="407">
        <f t="shared" si="180"/>
        <v>0</v>
      </c>
      <c r="AP531" s="407">
        <f t="shared" si="180"/>
        <v>0</v>
      </c>
      <c r="AQ531" s="407">
        <f t="shared" si="180"/>
        <v>0</v>
      </c>
      <c r="AR531" s="407">
        <f t="shared" si="180"/>
        <v>0</v>
      </c>
      <c r="AS531" s="407">
        <f t="shared" si="180"/>
        <v>0</v>
      </c>
      <c r="AT531" s="407">
        <f t="shared" si="180"/>
        <v>0</v>
      </c>
      <c r="AU531" s="407">
        <f t="shared" si="180"/>
        <v>0</v>
      </c>
      <c r="AV531" s="407">
        <f t="shared" si="180"/>
        <v>0</v>
      </c>
      <c r="AW531" s="407">
        <f t="shared" si="180"/>
        <v>0</v>
      </c>
      <c r="AX531" s="407">
        <f t="shared" si="180"/>
        <v>0</v>
      </c>
      <c r="AY531" s="407">
        <f t="shared" si="180"/>
        <v>0</v>
      </c>
      <c r="AZ531" s="407">
        <f t="shared" si="180"/>
        <v>0</v>
      </c>
      <c r="BA531" s="294"/>
    </row>
    <row r="532" spans="1:55" s="280" customFormat="1" ht="15" hidden="1" outlineLevel="1">
      <c r="A532" s="498"/>
      <c r="B532" s="321"/>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408"/>
      <c r="AN532" s="408"/>
      <c r="AO532" s="408"/>
      <c r="AP532" s="408"/>
      <c r="AQ532" s="408"/>
      <c r="AR532" s="408"/>
      <c r="AS532" s="408"/>
      <c r="AT532" s="408"/>
      <c r="AU532" s="408"/>
      <c r="AV532" s="408"/>
      <c r="AW532" s="408"/>
      <c r="AX532" s="408"/>
      <c r="AY532" s="408"/>
      <c r="AZ532" s="408"/>
      <c r="BA532" s="310"/>
    </row>
    <row r="533" spans="1:55" s="280" customFormat="1" ht="15" hidden="1" outlineLevel="1">
      <c r="A533" s="498">
        <v>33</v>
      </c>
      <c r="B533" s="321" t="s">
        <v>489</v>
      </c>
      <c r="C533" s="288" t="s">
        <v>25</v>
      </c>
      <c r="D533" s="292"/>
      <c r="E533" s="292"/>
      <c r="F533" s="292"/>
      <c r="G533" s="292"/>
      <c r="H533" s="292"/>
      <c r="I533" s="292"/>
      <c r="J533" s="292"/>
      <c r="K533" s="292"/>
      <c r="L533" s="292"/>
      <c r="M533" s="292"/>
      <c r="N533" s="292"/>
      <c r="O533" s="292"/>
      <c r="P533" s="292"/>
      <c r="Q533" s="292"/>
      <c r="R533" s="292"/>
      <c r="S533" s="292"/>
      <c r="T533" s="292"/>
      <c r="U533" s="292">
        <v>12</v>
      </c>
      <c r="V533" s="292"/>
      <c r="W533" s="292"/>
      <c r="X533" s="292"/>
      <c r="Y533" s="292"/>
      <c r="Z533" s="292"/>
      <c r="AA533" s="292"/>
      <c r="AB533" s="292"/>
      <c r="AC533" s="292"/>
      <c r="AD533" s="292"/>
      <c r="AE533" s="292"/>
      <c r="AF533" s="292"/>
      <c r="AG533" s="292"/>
      <c r="AH533" s="292"/>
      <c r="AI533" s="292"/>
      <c r="AJ533" s="292"/>
      <c r="AK533" s="292"/>
      <c r="AL533" s="292"/>
      <c r="AM533" s="406"/>
      <c r="AN533" s="406"/>
      <c r="AO533" s="406"/>
      <c r="AP533" s="406"/>
      <c r="AQ533" s="406"/>
      <c r="AR533" s="406"/>
      <c r="AS533" s="406"/>
      <c r="AT533" s="406"/>
      <c r="AU533" s="406"/>
      <c r="AV533" s="406"/>
      <c r="AW533" s="406"/>
      <c r="AX533" s="406"/>
      <c r="AY533" s="406"/>
      <c r="AZ533" s="406"/>
      <c r="BA533" s="293">
        <f>SUM(AM533:AZ533)</f>
        <v>0</v>
      </c>
    </row>
    <row r="534" spans="1:55" s="280" customFormat="1" ht="15" hidden="1" outlineLevel="1">
      <c r="A534" s="498"/>
      <c r="B534" s="321" t="s">
        <v>258</v>
      </c>
      <c r="C534" s="288" t="s">
        <v>163</v>
      </c>
      <c r="D534" s="292"/>
      <c r="E534" s="292"/>
      <c r="F534" s="292"/>
      <c r="G534" s="292"/>
      <c r="H534" s="292"/>
      <c r="I534" s="292"/>
      <c r="J534" s="292"/>
      <c r="K534" s="292"/>
      <c r="L534" s="292"/>
      <c r="M534" s="292"/>
      <c r="N534" s="292"/>
      <c r="O534" s="292"/>
      <c r="P534" s="292"/>
      <c r="Q534" s="292"/>
      <c r="R534" s="292"/>
      <c r="S534" s="292"/>
      <c r="T534" s="292"/>
      <c r="U534" s="292">
        <f>U533</f>
        <v>12</v>
      </c>
      <c r="V534" s="292"/>
      <c r="W534" s="292"/>
      <c r="X534" s="292"/>
      <c r="Y534" s="292"/>
      <c r="Z534" s="292"/>
      <c r="AA534" s="292"/>
      <c r="AB534" s="292"/>
      <c r="AC534" s="292"/>
      <c r="AD534" s="292"/>
      <c r="AE534" s="292"/>
      <c r="AF534" s="292"/>
      <c r="AG534" s="292"/>
      <c r="AH534" s="292"/>
      <c r="AI534" s="292"/>
      <c r="AJ534" s="292"/>
      <c r="AK534" s="292"/>
      <c r="AL534" s="292"/>
      <c r="AM534" s="407">
        <f>AM533</f>
        <v>0</v>
      </c>
      <c r="AN534" s="407">
        <f t="shared" ref="AN534:AY534" si="181">AN533</f>
        <v>0</v>
      </c>
      <c r="AO534" s="407">
        <f t="shared" si="181"/>
        <v>0</v>
      </c>
      <c r="AP534" s="407">
        <f t="shared" si="181"/>
        <v>0</v>
      </c>
      <c r="AQ534" s="407">
        <f t="shared" si="181"/>
        <v>0</v>
      </c>
      <c r="AR534" s="407">
        <f t="shared" si="181"/>
        <v>0</v>
      </c>
      <c r="AS534" s="407">
        <f t="shared" si="181"/>
        <v>0</v>
      </c>
      <c r="AT534" s="407">
        <f t="shared" si="181"/>
        <v>0</v>
      </c>
      <c r="AU534" s="407">
        <f t="shared" si="181"/>
        <v>0</v>
      </c>
      <c r="AV534" s="407">
        <f t="shared" si="181"/>
        <v>0</v>
      </c>
      <c r="AW534" s="407">
        <f t="shared" si="181"/>
        <v>0</v>
      </c>
      <c r="AX534" s="407">
        <f t="shared" si="181"/>
        <v>0</v>
      </c>
      <c r="AY534" s="407">
        <f t="shared" si="181"/>
        <v>0</v>
      </c>
      <c r="AZ534" s="407">
        <f>AZ533</f>
        <v>0</v>
      </c>
      <c r="BA534" s="294"/>
    </row>
    <row r="535" spans="1:55" ht="15" hidden="1" outlineLevel="1">
      <c r="B535" s="312"/>
      <c r="C535" s="322"/>
      <c r="D535" s="288"/>
      <c r="E535" s="288"/>
      <c r="F535" s="288"/>
      <c r="G535" s="288"/>
      <c r="H535" s="288"/>
      <c r="I535" s="288"/>
      <c r="J535" s="288"/>
      <c r="K535" s="288"/>
      <c r="L535" s="288"/>
      <c r="M535" s="288"/>
      <c r="N535" s="288"/>
      <c r="O535" s="288"/>
      <c r="P535" s="288"/>
      <c r="Q535" s="288"/>
      <c r="R535" s="288"/>
      <c r="S535" s="288"/>
      <c r="T535" s="288"/>
      <c r="U535" s="297"/>
      <c r="V535" s="288"/>
      <c r="W535" s="323"/>
      <c r="X535" s="323"/>
      <c r="Y535" s="323"/>
      <c r="Z535" s="323"/>
      <c r="AA535" s="323"/>
      <c r="AB535" s="323"/>
      <c r="AC535" s="323"/>
      <c r="AD535" s="323"/>
      <c r="AE535" s="323"/>
      <c r="AF535" s="288"/>
      <c r="AG535" s="288"/>
      <c r="AH535" s="288"/>
      <c r="AI535" s="288"/>
      <c r="AJ535" s="288"/>
      <c r="AK535" s="288"/>
      <c r="AL535" s="288"/>
      <c r="AM535" s="298"/>
      <c r="AN535" s="298"/>
      <c r="AO535" s="298"/>
      <c r="AP535" s="298"/>
      <c r="AQ535" s="298"/>
      <c r="AR535" s="298"/>
      <c r="AS535" s="298"/>
      <c r="AT535" s="298"/>
      <c r="AU535" s="298"/>
      <c r="AV535" s="298"/>
      <c r="AW535" s="298"/>
      <c r="AX535" s="298"/>
      <c r="AY535" s="298"/>
      <c r="AZ535" s="298"/>
      <c r="BA535" s="303"/>
    </row>
    <row r="536" spans="1:55" ht="15.75" collapsed="1">
      <c r="B536" s="324" t="s">
        <v>259</v>
      </c>
      <c r="C536" s="326"/>
      <c r="D536" s="326">
        <f>SUM(D431:D534)</f>
        <v>0</v>
      </c>
      <c r="E536" s="326"/>
      <c r="F536" s="326"/>
      <c r="G536" s="326"/>
      <c r="H536" s="326"/>
      <c r="I536" s="326"/>
      <c r="J536" s="326"/>
      <c r="K536" s="326"/>
      <c r="L536" s="326"/>
      <c r="M536" s="326"/>
      <c r="N536" s="326"/>
      <c r="O536" s="326"/>
      <c r="P536" s="326"/>
      <c r="Q536" s="326"/>
      <c r="R536" s="326"/>
      <c r="S536" s="326"/>
      <c r="T536" s="326"/>
      <c r="U536" s="326"/>
      <c r="V536" s="326">
        <f>SUM(V431:V534)</f>
        <v>0</v>
      </c>
      <c r="W536" s="326"/>
      <c r="X536" s="326"/>
      <c r="Y536" s="326"/>
      <c r="Z536" s="326"/>
      <c r="AA536" s="326"/>
      <c r="AB536" s="326"/>
      <c r="AC536" s="326"/>
      <c r="AD536" s="326"/>
      <c r="AE536" s="326"/>
      <c r="AF536" s="326"/>
      <c r="AG536" s="326"/>
      <c r="AH536" s="326"/>
      <c r="AI536" s="326"/>
      <c r="AJ536" s="326"/>
      <c r="AK536" s="326"/>
      <c r="AL536" s="326"/>
      <c r="AM536" s="326">
        <f>IF(AM430="kWh",SUMPRODUCT(D431:D534,AM431:AM534))</f>
        <v>0</v>
      </c>
      <c r="AN536" s="326">
        <f>IF(AN430="kWh",SUMPRODUCT(D431:D534,AN431:AN534))</f>
        <v>0</v>
      </c>
      <c r="AO536" s="326">
        <f>IF(AO430="kW",SUMPRODUCT(U431:U534,V431:V534,AO431:AO534),SUMPRODUCT(D431:D534,AO431:AO534))</f>
        <v>0</v>
      </c>
      <c r="AP536" s="326">
        <f>IF(AP430="kW",SUMPRODUCT(U431:U534,V431:V534,AP431:AP534),SUMPRODUCT(D431:D534,AP431:AP534))</f>
        <v>0</v>
      </c>
      <c r="AQ536" s="326">
        <f>IF(AQ430="kW",SUMPRODUCT(U431:U534,V431:V534,AQ431:AQ534),SUMPRODUCT(D431:D534,AQ431:AQ534))</f>
        <v>0</v>
      </c>
      <c r="AR536" s="326">
        <f>IF(AR430="kW",SUMPRODUCT(U431:U534,V431:V534,AR431:AR534),SUMPRODUCT(D431:D534,AR431:AR534))</f>
        <v>0</v>
      </c>
      <c r="AS536" s="326">
        <f>IF(AS430="kW",SUMPRODUCT(U431:U534,V431:V534,AS431:AS534),SUMPRODUCT(D431:D534,AS431:AS534))</f>
        <v>0</v>
      </c>
      <c r="AT536" s="326">
        <f>IF(AT430="kW",SUMPRODUCT(U431:U534,V431:V534,AT431:AT534),SUMPRODUCT(D431:D534,AT431:AT534))</f>
        <v>0</v>
      </c>
      <c r="AU536" s="326">
        <f>IF(AU430="kW",SUMPRODUCT(U431:U534,V431:V534,AU431:AU534),SUMPRODUCT(D431:D534,AU431:AU534))</f>
        <v>0</v>
      </c>
      <c r="AV536" s="326">
        <f>IF(AV430="kW",SUMPRODUCT(U431:U534,V431:V534,AV431:AV534),SUMPRODUCT(D431:D534,AV431:AV534))</f>
        <v>0</v>
      </c>
      <c r="AW536" s="326">
        <f>IF(AW430="kW",SUMPRODUCT(U431:U534,V431:V534,AW431:AW534),SUMPRODUCT(D431:D534,AW431:AW534))</f>
        <v>0</v>
      </c>
      <c r="AX536" s="326">
        <f>IF(AX430="kW",SUMPRODUCT(U431:U534,V431:V534,AX431:AX534),SUMPRODUCT(D431:D534,AX431:AX534))</f>
        <v>0</v>
      </c>
      <c r="AY536" s="326">
        <f>IF(AY430="kW",SUMPRODUCT(U431:U534,V431:V534,AY431:AY534),SUMPRODUCT(D431:D534,AY431:AY534))</f>
        <v>0</v>
      </c>
      <c r="AZ536" s="326">
        <f>IF(AZ430="kW",SUMPRODUCT(U431:U534,V431:V534,AZ431:AZ534),SUMPRODUCT(D431:D534,AZ431:AZ534))</f>
        <v>0</v>
      </c>
      <c r="BA536" s="327"/>
    </row>
    <row r="537" spans="1:55" ht="15.75">
      <c r="B537" s="387" t="s">
        <v>260</v>
      </c>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388"/>
      <c r="AK537" s="388"/>
      <c r="AL537" s="388"/>
      <c r="AM537" s="325">
        <f>HLOOKUP(AM429,'2. LRAMVA Threshold'!$B$42:$Q$53,6,FALSE)</f>
        <v>0</v>
      </c>
      <c r="AN537" s="325">
        <f>HLOOKUP(AN429,'2. LRAMVA Threshold'!$B$42:$Q$53,6,FALSE)</f>
        <v>0</v>
      </c>
      <c r="AO537" s="325">
        <f>HLOOKUP(AO429,'2. LRAMVA Threshold'!$B$42:$Q$53,6,FALSE)</f>
        <v>0</v>
      </c>
      <c r="AP537" s="325">
        <f>HLOOKUP(AP429,'2. LRAMVA Threshold'!$B$42:$Q$53,6,FALSE)</f>
        <v>0</v>
      </c>
      <c r="AQ537" s="325">
        <f>HLOOKUP(AQ429,'2. LRAMVA Threshold'!$B$42:$Q$53,6,FALSE)</f>
        <v>0</v>
      </c>
      <c r="AR537" s="325">
        <f>HLOOKUP(AR429,'2. LRAMVA Threshold'!$B$42:$Q$53,6,FALSE)</f>
        <v>0</v>
      </c>
      <c r="AS537" s="325">
        <f>HLOOKUP(AS429,'2. LRAMVA Threshold'!$B$42:$Q$53,6,FALSE)</f>
        <v>0</v>
      </c>
      <c r="AT537" s="325">
        <f>HLOOKUP(AT429,'2. LRAMVA Threshold'!$B$42:$Q$53,6,FALSE)</f>
        <v>0</v>
      </c>
      <c r="AU537" s="325">
        <f>HLOOKUP(AU429,'2. LRAMVA Threshold'!$B$42:$Q$53,6,FALSE)</f>
        <v>0</v>
      </c>
      <c r="AV537" s="325">
        <f>HLOOKUP(AV429,'2. LRAMVA Threshold'!$B$42:$Q$53,6,FALSE)</f>
        <v>0</v>
      </c>
      <c r="AW537" s="325">
        <f>HLOOKUP(AW429,'2. LRAMVA Threshold'!$B$42:$Q$53,6,FALSE)</f>
        <v>0</v>
      </c>
      <c r="AX537" s="325">
        <f>HLOOKUP(AX429,'2. LRAMVA Threshold'!$B$42:$Q$53,6,FALSE)</f>
        <v>0</v>
      </c>
      <c r="AY537" s="325">
        <f>HLOOKUP(AY429,'2. LRAMVA Threshold'!$B$42:$Q$53,6,FALSE)</f>
        <v>0</v>
      </c>
      <c r="AZ537" s="325">
        <f>HLOOKUP(AZ429,'2. LRAMVA Threshold'!$B$42:$Q$53,6,FALSE)</f>
        <v>0</v>
      </c>
      <c r="BA537" s="389"/>
    </row>
    <row r="538" spans="1:55" ht="15">
      <c r="B538" s="390"/>
      <c r="C538" s="391"/>
      <c r="D538" s="392"/>
      <c r="E538" s="392"/>
      <c r="F538" s="392"/>
      <c r="G538" s="392"/>
      <c r="H538" s="392"/>
      <c r="I538" s="392"/>
      <c r="J538" s="392"/>
      <c r="K538" s="392"/>
      <c r="L538" s="392"/>
      <c r="M538" s="392"/>
      <c r="N538" s="392"/>
      <c r="O538" s="392"/>
      <c r="P538" s="392"/>
      <c r="Q538" s="392"/>
      <c r="R538" s="392"/>
      <c r="S538" s="392"/>
      <c r="T538" s="392"/>
      <c r="U538" s="392"/>
      <c r="V538" s="393"/>
      <c r="W538" s="392"/>
      <c r="X538" s="392"/>
      <c r="Y538" s="392"/>
      <c r="Z538" s="394"/>
      <c r="AA538" s="394"/>
      <c r="AB538" s="394"/>
      <c r="AC538" s="394"/>
      <c r="AD538" s="392"/>
      <c r="AE538" s="392"/>
      <c r="AF538" s="392"/>
      <c r="AG538" s="392"/>
      <c r="AH538" s="392"/>
      <c r="AI538" s="392"/>
      <c r="AJ538" s="392"/>
      <c r="AK538" s="392"/>
      <c r="AL538" s="392"/>
      <c r="AM538" s="395"/>
      <c r="AN538" s="395"/>
      <c r="AO538" s="395"/>
      <c r="AP538" s="395"/>
      <c r="AQ538" s="395"/>
      <c r="AR538" s="395"/>
      <c r="AS538" s="395"/>
      <c r="AT538" s="395"/>
      <c r="AU538" s="395"/>
      <c r="AV538" s="395"/>
      <c r="AW538" s="395"/>
      <c r="AX538" s="395"/>
      <c r="AY538" s="395"/>
      <c r="AZ538" s="395"/>
      <c r="BA538" s="396"/>
    </row>
    <row r="539" spans="1:55" ht="15">
      <c r="B539" s="321" t="s">
        <v>167</v>
      </c>
      <c r="C539" s="335"/>
      <c r="D539" s="335"/>
      <c r="E539" s="372"/>
      <c r="F539" s="372"/>
      <c r="G539" s="372"/>
      <c r="H539" s="372"/>
      <c r="I539" s="372"/>
      <c r="J539" s="372"/>
      <c r="K539" s="372"/>
      <c r="L539" s="372"/>
      <c r="M539" s="372"/>
      <c r="N539" s="372"/>
      <c r="O539" s="372"/>
      <c r="P539" s="372"/>
      <c r="Q539" s="372"/>
      <c r="R539" s="372"/>
      <c r="S539" s="372"/>
      <c r="T539" s="372"/>
      <c r="U539" s="372"/>
      <c r="V539" s="288"/>
      <c r="W539" s="337"/>
      <c r="X539" s="337"/>
      <c r="Y539" s="337"/>
      <c r="Z539" s="336"/>
      <c r="AA539" s="336"/>
      <c r="AB539" s="336"/>
      <c r="AC539" s="336"/>
      <c r="AD539" s="337"/>
      <c r="AE539" s="337"/>
      <c r="AF539" s="337"/>
      <c r="AG539" s="337"/>
      <c r="AH539" s="337"/>
      <c r="AI539" s="337"/>
      <c r="AJ539" s="337"/>
      <c r="AK539" s="337"/>
      <c r="AL539" s="337"/>
      <c r="AM539" s="824">
        <f>HLOOKUP(AM$20,'3.  Distribution Rates'!$C$122:$P$133,6,FALSE)</f>
        <v>2.0033333333333334E-2</v>
      </c>
      <c r="AN539" s="824">
        <f>HLOOKUP(AN$20,'3.  Distribution Rates'!$C$122:$P$133,6,FALSE)</f>
        <v>1.6333333333333335E-2</v>
      </c>
      <c r="AO539" s="338">
        <f>HLOOKUP(AO$20,'3.  Distribution Rates'!$C$122:$P$133,6,FALSE)</f>
        <v>4.665566666666666</v>
      </c>
      <c r="AP539" s="338">
        <f>HLOOKUP(AP$20,'3.  Distribution Rates'!$C$122:$P$133,6,FALSE)</f>
        <v>1.9495333333333331</v>
      </c>
      <c r="AQ539" s="338">
        <f>HLOOKUP(AQ$20,'3.  Distribution Rates'!$C$122:$P$133,6,FALSE)</f>
        <v>2.2002000000000002</v>
      </c>
      <c r="AR539" s="338">
        <f>HLOOKUP(AR$20,'3.  Distribution Rates'!$C$122:$P$133,6,FALSE)</f>
        <v>2.7435666666666663</v>
      </c>
      <c r="AS539" s="338">
        <f>HLOOKUP(AS$20,'3.  Distribution Rates'!$C$122:$P$133,6,FALSE)</f>
        <v>-7.9600000000000004E-2</v>
      </c>
      <c r="AT539" s="338">
        <f>HLOOKUP(AT$20,'3.  Distribution Rates'!$C$122:$P$133,6,FALSE)</f>
        <v>0</v>
      </c>
      <c r="AU539" s="338">
        <f>HLOOKUP(AU$20,'3.  Distribution Rates'!$C$122:$P$133,6,FALSE)</f>
        <v>0</v>
      </c>
      <c r="AV539" s="338">
        <f>HLOOKUP(AV$20,'3.  Distribution Rates'!$C$122:$P$133,6,FALSE)</f>
        <v>0</v>
      </c>
      <c r="AW539" s="338">
        <f>HLOOKUP(AW$20,'3.  Distribution Rates'!$C$122:$P$133,6,FALSE)</f>
        <v>0</v>
      </c>
      <c r="AX539" s="338">
        <f>HLOOKUP(AX$20,'3.  Distribution Rates'!$C$122:$P$133,6,FALSE)</f>
        <v>0</v>
      </c>
      <c r="AY539" s="338">
        <f>HLOOKUP(AY$20,'3.  Distribution Rates'!$C$122:$P$133,6,FALSE)</f>
        <v>0</v>
      </c>
      <c r="AZ539" s="338">
        <f>HLOOKUP(AZ$20,'3.  Distribution Rates'!$C$122:$P$133,6,FALSE)</f>
        <v>0</v>
      </c>
      <c r="BA539" s="397"/>
    </row>
    <row r="540" spans="1:55" ht="15">
      <c r="B540" s="321" t="s">
        <v>159</v>
      </c>
      <c r="C540" s="342"/>
      <c r="D540" s="306"/>
      <c r="E540" s="276"/>
      <c r="F540" s="276"/>
      <c r="G540" s="276"/>
      <c r="H540" s="276"/>
      <c r="I540" s="276"/>
      <c r="J540" s="276"/>
      <c r="K540" s="276"/>
      <c r="L540" s="276"/>
      <c r="M540" s="276"/>
      <c r="N540" s="276"/>
      <c r="O540" s="276"/>
      <c r="P540" s="276"/>
      <c r="Q540" s="276"/>
      <c r="R540" s="276"/>
      <c r="S540" s="276"/>
      <c r="T540" s="276"/>
      <c r="U540" s="276"/>
      <c r="V540" s="288"/>
      <c r="W540" s="276"/>
      <c r="X540" s="276"/>
      <c r="Y540" s="276"/>
      <c r="Z540" s="306"/>
      <c r="AA540" s="306"/>
      <c r="AB540" s="306"/>
      <c r="AC540" s="306"/>
      <c r="AD540" s="276"/>
      <c r="AE540" s="276"/>
      <c r="AF540" s="276"/>
      <c r="AG540" s="276"/>
      <c r="AH540" s="276"/>
      <c r="AI540" s="276"/>
      <c r="AJ540" s="276"/>
      <c r="AK540" s="276"/>
      <c r="AL540" s="276"/>
      <c r="AM540" s="374">
        <f t="shared" ref="AM540" si="182">AM137*AM539</f>
        <v>0</v>
      </c>
      <c r="AN540" s="374">
        <f t="shared" ref="AN540:AZ540" si="183">AN137*AN539</f>
        <v>0</v>
      </c>
      <c r="AO540" s="374">
        <f t="shared" si="183"/>
        <v>0</v>
      </c>
      <c r="AP540" s="374">
        <f t="shared" si="183"/>
        <v>0</v>
      </c>
      <c r="AQ540" s="374">
        <f t="shared" si="183"/>
        <v>0</v>
      </c>
      <c r="AR540" s="374">
        <f t="shared" si="183"/>
        <v>0</v>
      </c>
      <c r="AS540" s="374">
        <f t="shared" si="183"/>
        <v>0</v>
      </c>
      <c r="AT540" s="374">
        <f t="shared" si="183"/>
        <v>0</v>
      </c>
      <c r="AU540" s="374">
        <f t="shared" si="183"/>
        <v>0</v>
      </c>
      <c r="AV540" s="374">
        <f t="shared" si="183"/>
        <v>0</v>
      </c>
      <c r="AW540" s="374">
        <f t="shared" si="183"/>
        <v>0</v>
      </c>
      <c r="AX540" s="374">
        <f t="shared" si="183"/>
        <v>0</v>
      </c>
      <c r="AY540" s="374">
        <f t="shared" si="183"/>
        <v>0</v>
      </c>
      <c r="AZ540" s="374">
        <f t="shared" si="183"/>
        <v>0</v>
      </c>
      <c r="BA540" s="615">
        <f>SUM(AM540:AZ540)</f>
        <v>0</v>
      </c>
      <c r="BC540" s="280"/>
    </row>
    <row r="541" spans="1:55" ht="15">
      <c r="B541" s="321" t="s">
        <v>160</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AM276*AM539</f>
        <v>0</v>
      </c>
      <c r="AN541" s="374">
        <f t="shared" ref="AN541:AZ541" si="184">AN276*AN539</f>
        <v>0</v>
      </c>
      <c r="AO541" s="374">
        <f t="shared" si="184"/>
        <v>0</v>
      </c>
      <c r="AP541" s="374">
        <f t="shared" si="184"/>
        <v>0</v>
      </c>
      <c r="AQ541" s="374">
        <f t="shared" si="184"/>
        <v>0</v>
      </c>
      <c r="AR541" s="374">
        <f t="shared" si="184"/>
        <v>0</v>
      </c>
      <c r="AS541" s="374">
        <f t="shared" si="184"/>
        <v>0</v>
      </c>
      <c r="AT541" s="374">
        <f t="shared" si="184"/>
        <v>0</v>
      </c>
      <c r="AU541" s="374">
        <f t="shared" si="184"/>
        <v>0</v>
      </c>
      <c r="AV541" s="374">
        <f t="shared" si="184"/>
        <v>0</v>
      </c>
      <c r="AW541" s="374">
        <f t="shared" si="184"/>
        <v>0</v>
      </c>
      <c r="AX541" s="374">
        <f t="shared" si="184"/>
        <v>0</v>
      </c>
      <c r="AY541" s="374">
        <f t="shared" si="184"/>
        <v>0</v>
      </c>
      <c r="AZ541" s="374">
        <f t="shared" si="184"/>
        <v>0</v>
      </c>
      <c r="BA541" s="615">
        <f>SUM(AM541:AZ541)</f>
        <v>0</v>
      </c>
    </row>
    <row r="542" spans="1:55" ht="15">
      <c r="B542" s="321" t="s">
        <v>161</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AM412*AM539</f>
        <v>0</v>
      </c>
      <c r="AN542" s="374">
        <f t="shared" ref="AN542:AZ542" si="185">AN412*AN539</f>
        <v>0</v>
      </c>
      <c r="AO542" s="374">
        <f t="shared" si="185"/>
        <v>0</v>
      </c>
      <c r="AP542" s="374">
        <f t="shared" si="185"/>
        <v>0</v>
      </c>
      <c r="AQ542" s="374">
        <f t="shared" si="185"/>
        <v>0</v>
      </c>
      <c r="AR542" s="374">
        <f t="shared" si="185"/>
        <v>0</v>
      </c>
      <c r="AS542" s="374">
        <f t="shared" si="185"/>
        <v>0</v>
      </c>
      <c r="AT542" s="374">
        <f t="shared" si="185"/>
        <v>0</v>
      </c>
      <c r="AU542" s="374">
        <f t="shared" si="185"/>
        <v>0</v>
      </c>
      <c r="AV542" s="374">
        <f t="shared" si="185"/>
        <v>0</v>
      </c>
      <c r="AW542" s="374">
        <f t="shared" si="185"/>
        <v>0</v>
      </c>
      <c r="AX542" s="374">
        <f t="shared" si="185"/>
        <v>0</v>
      </c>
      <c r="AY542" s="374">
        <f t="shared" si="185"/>
        <v>0</v>
      </c>
      <c r="AZ542" s="374">
        <f t="shared" si="185"/>
        <v>0</v>
      </c>
      <c r="BA542" s="615">
        <f>SUM(AM542:AZ542)</f>
        <v>0</v>
      </c>
    </row>
    <row r="543" spans="1:55" ht="15">
      <c r="B543" s="321" t="s">
        <v>162</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AM536*AM539</f>
        <v>0</v>
      </c>
      <c r="AN543" s="374">
        <f t="shared" ref="AN543:AZ543" si="186">AN536*AN539</f>
        <v>0</v>
      </c>
      <c r="AO543" s="374">
        <f t="shared" si="186"/>
        <v>0</v>
      </c>
      <c r="AP543" s="374">
        <f t="shared" si="186"/>
        <v>0</v>
      </c>
      <c r="AQ543" s="374">
        <f t="shared" si="186"/>
        <v>0</v>
      </c>
      <c r="AR543" s="374">
        <f t="shared" si="186"/>
        <v>0</v>
      </c>
      <c r="AS543" s="374">
        <f t="shared" si="186"/>
        <v>0</v>
      </c>
      <c r="AT543" s="374">
        <f t="shared" si="186"/>
        <v>0</v>
      </c>
      <c r="AU543" s="374">
        <f t="shared" si="186"/>
        <v>0</v>
      </c>
      <c r="AV543" s="374">
        <f t="shared" si="186"/>
        <v>0</v>
      </c>
      <c r="AW543" s="374">
        <f t="shared" si="186"/>
        <v>0</v>
      </c>
      <c r="AX543" s="374">
        <f t="shared" si="186"/>
        <v>0</v>
      </c>
      <c r="AY543" s="374">
        <f t="shared" si="186"/>
        <v>0</v>
      </c>
      <c r="AZ543" s="374">
        <f t="shared" si="186"/>
        <v>0</v>
      </c>
      <c r="BA543" s="615">
        <f>SUM(AM543:AZ543)</f>
        <v>0</v>
      </c>
    </row>
    <row r="544" spans="1:55" ht="15.75">
      <c r="B544" s="346" t="s">
        <v>261</v>
      </c>
      <c r="C544" s="342"/>
      <c r="D544" s="333"/>
      <c r="E544" s="331"/>
      <c r="F544" s="331"/>
      <c r="G544" s="331"/>
      <c r="H544" s="331"/>
      <c r="I544" s="331"/>
      <c r="J544" s="331"/>
      <c r="K544" s="331"/>
      <c r="L544" s="331"/>
      <c r="M544" s="331"/>
      <c r="N544" s="331"/>
      <c r="O544" s="331"/>
      <c r="P544" s="331"/>
      <c r="Q544" s="331"/>
      <c r="R544" s="331"/>
      <c r="S544" s="331"/>
      <c r="T544" s="331"/>
      <c r="U544" s="331"/>
      <c r="V544" s="297"/>
      <c r="W544" s="331"/>
      <c r="X544" s="331"/>
      <c r="Y544" s="331"/>
      <c r="Z544" s="333"/>
      <c r="AA544" s="333"/>
      <c r="AB544" s="333"/>
      <c r="AC544" s="333"/>
      <c r="AD544" s="331"/>
      <c r="AE544" s="331"/>
      <c r="AF544" s="331"/>
      <c r="AG544" s="331"/>
      <c r="AH544" s="331"/>
      <c r="AI544" s="331"/>
      <c r="AJ544" s="331"/>
      <c r="AK544" s="331"/>
      <c r="AL544" s="331"/>
      <c r="AM544" s="343">
        <f>SUM(AM540:AM543)</f>
        <v>0</v>
      </c>
      <c r="AN544" s="343">
        <f t="shared" ref="AN544:AY544" si="187">SUM(AN540:AN543)</f>
        <v>0</v>
      </c>
      <c r="AO544" s="343">
        <f t="shared" si="187"/>
        <v>0</v>
      </c>
      <c r="AP544" s="343">
        <f t="shared" si="187"/>
        <v>0</v>
      </c>
      <c r="AQ544" s="343">
        <f t="shared" si="187"/>
        <v>0</v>
      </c>
      <c r="AR544" s="343">
        <f t="shared" si="187"/>
        <v>0</v>
      </c>
      <c r="AS544" s="343">
        <f t="shared" si="187"/>
        <v>0</v>
      </c>
      <c r="AT544" s="343">
        <f t="shared" si="187"/>
        <v>0</v>
      </c>
      <c r="AU544" s="343">
        <f t="shared" si="187"/>
        <v>0</v>
      </c>
      <c r="AV544" s="343">
        <f t="shared" si="187"/>
        <v>0</v>
      </c>
      <c r="AW544" s="343">
        <f t="shared" si="187"/>
        <v>0</v>
      </c>
      <c r="AX544" s="343">
        <f t="shared" si="187"/>
        <v>0</v>
      </c>
      <c r="AY544" s="343">
        <f t="shared" si="187"/>
        <v>0</v>
      </c>
      <c r="AZ544" s="343">
        <f>SUM(AZ540:AZ543)</f>
        <v>0</v>
      </c>
      <c r="BA544" s="403">
        <f>SUM(BA540:BA543)</f>
        <v>0</v>
      </c>
    </row>
    <row r="545" spans="2:53" ht="15.75">
      <c r="B545" s="346" t="s">
        <v>262</v>
      </c>
      <c r="C545" s="342"/>
      <c r="D545" s="347"/>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4">
        <f>AM537*AM539</f>
        <v>0</v>
      </c>
      <c r="AN545" s="344">
        <f t="shared" ref="AN545:AX545" si="188">AN537*AN539</f>
        <v>0</v>
      </c>
      <c r="AO545" s="344">
        <f>AO537*AO539</f>
        <v>0</v>
      </c>
      <c r="AP545" s="344">
        <f t="shared" si="188"/>
        <v>0</v>
      </c>
      <c r="AQ545" s="344">
        <f t="shared" si="188"/>
        <v>0</v>
      </c>
      <c r="AR545" s="344">
        <f>AR537*AR539</f>
        <v>0</v>
      </c>
      <c r="AS545" s="344">
        <f t="shared" si="188"/>
        <v>0</v>
      </c>
      <c r="AT545" s="344">
        <f t="shared" si="188"/>
        <v>0</v>
      </c>
      <c r="AU545" s="344">
        <f t="shared" si="188"/>
        <v>0</v>
      </c>
      <c r="AV545" s="344">
        <f t="shared" si="188"/>
        <v>0</v>
      </c>
      <c r="AW545" s="344">
        <f t="shared" si="188"/>
        <v>0</v>
      </c>
      <c r="AX545" s="344">
        <f t="shared" si="188"/>
        <v>0</v>
      </c>
      <c r="AY545" s="344">
        <f>AY537*AY539</f>
        <v>0</v>
      </c>
      <c r="AZ545" s="344">
        <f>AZ537*AZ539</f>
        <v>0</v>
      </c>
      <c r="BA545" s="403">
        <f>SUM(AM545:AZ545)</f>
        <v>0</v>
      </c>
    </row>
    <row r="546" spans="2:53" ht="15.75">
      <c r="B546" s="346" t="s">
        <v>264</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47"/>
      <c r="AA546" s="347"/>
      <c r="AB546" s="347"/>
      <c r="AC546" s="347"/>
      <c r="AD546" s="331"/>
      <c r="AE546" s="331"/>
      <c r="AF546" s="331"/>
      <c r="AG546" s="331"/>
      <c r="AH546" s="331"/>
      <c r="AI546" s="331"/>
      <c r="AJ546" s="331"/>
      <c r="AK546" s="331"/>
      <c r="AL546" s="331"/>
      <c r="AM546" s="348"/>
      <c r="AN546" s="348"/>
      <c r="AO546" s="348"/>
      <c r="AP546" s="348"/>
      <c r="AQ546" s="348"/>
      <c r="AR546" s="348"/>
      <c r="AS546" s="348"/>
      <c r="AT546" s="348"/>
      <c r="AU546" s="348"/>
      <c r="AV546" s="348"/>
      <c r="AW546" s="348"/>
      <c r="AX546" s="348"/>
      <c r="AY546" s="348"/>
      <c r="AZ546" s="348"/>
      <c r="BA546" s="403">
        <f>BA544-BA545</f>
        <v>0</v>
      </c>
    </row>
    <row r="547" spans="2:53" ht="15.75">
      <c r="B547" s="346"/>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4"/>
    </row>
    <row r="549" spans="2:53" ht="15">
      <c r="B549" s="321" t="s">
        <v>201</v>
      </c>
      <c r="C549" s="347"/>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2"/>
      <c r="AB549" s="347"/>
      <c r="AC549" s="347"/>
      <c r="AD549" s="331"/>
      <c r="AE549" s="331"/>
      <c r="AF549" s="331"/>
      <c r="AG549" s="331"/>
      <c r="AH549" s="331"/>
      <c r="AI549" s="331"/>
      <c r="AJ549" s="331"/>
      <c r="AK549" s="331"/>
      <c r="AL549" s="331"/>
      <c r="AM549" s="288">
        <f>SUMPRODUCT($E$431:$E$534,AM431:AM534)</f>
        <v>0</v>
      </c>
      <c r="AN549" s="288">
        <f>SUMPRODUCT($E$431:$E$534,AN431:AN534)</f>
        <v>0</v>
      </c>
      <c r="AO549" s="288">
        <f>IF(AO430="kW",SUMPRODUCT(U431:U534,W431:W534,AO431:AO534),SUMPRODUCT(E431:E534,AO431:AO534))</f>
        <v>0</v>
      </c>
      <c r="AP549" s="288">
        <f>IF(AP430="kW",SUMPRODUCT(U431:U534,W431:W534,AP431:AP534),SUMPRODUCT(E431:E534,AP431:AP534))</f>
        <v>0</v>
      </c>
      <c r="AQ549" s="288">
        <f>IF(AQ430="kW",SUMPRODUCT(U431:U534,W431:W534,AQ431:AQ534),SUMPRODUCT(E431:E534,AQ431:AQ534))</f>
        <v>0</v>
      </c>
      <c r="AR549" s="288">
        <f>IF(AR430="kW",SUMPRODUCT(U431:U534,W431:W534,AR431:AR534),SUMPRODUCT(E431:E534, AR431:AR534))</f>
        <v>0</v>
      </c>
      <c r="AS549" s="288">
        <f>IF(AS430="kW",SUMPRODUCT(U431:U534,W431:W534,AS431:AS534),SUMPRODUCT(E431:E534,AS431:AS534))</f>
        <v>0</v>
      </c>
      <c r="AT549" s="288">
        <f>IF(AT430="kW",SUMPRODUCT(U431:U534,W431:W534,AT431:AT534),SUMPRODUCT(E431:E534,AT431:AT534))</f>
        <v>0</v>
      </c>
      <c r="AU549" s="288">
        <f>IF(AU430="kW",SUMPRODUCT(U431:U534,W431:W534,AU431:AU534),SUMPRODUCT(E431:E534,AU431:AU534))</f>
        <v>0</v>
      </c>
      <c r="AV549" s="288">
        <f>IF(AV430="kW",SUMPRODUCT(U431:U534,W431:W534,AV431:AV534),SUMPRODUCT(E431:E534,AV431:AV534))</f>
        <v>0</v>
      </c>
      <c r="AW549" s="288">
        <f>IF(AW430="kW",SUMPRODUCT(U431:U534,W431:W534,AW431:AW534),SUMPRODUCT(E431:E534,AW431:AW534))</f>
        <v>0</v>
      </c>
      <c r="AX549" s="288">
        <f>IF(AX430="kW",SUMPRODUCT(U431:U534,W431:W534,AX431:AX534),SUMPRODUCT(E431:E534,AX431:AX534))</f>
        <v>0</v>
      </c>
      <c r="AY549" s="288">
        <f>IF(AY430="kW",SUMPRODUCT(U431:U534,W431:W534,AY431:AY534),SUMPRODUCT(E431:E534,AY431:AY534))</f>
        <v>0</v>
      </c>
      <c r="AZ549" s="288">
        <f>IF(AZ430="kW",SUMPRODUCT(U431:U534,W431:W534,AZ431:AZ534),SUMPRODUCT(E431:E534,AZ431:AZ534))</f>
        <v>0</v>
      </c>
      <c r="BA549" s="350"/>
    </row>
    <row r="550" spans="2:53" ht="15">
      <c r="B550" s="321" t="s">
        <v>202</v>
      </c>
      <c r="C550" s="353"/>
      <c r="D550" s="276"/>
      <c r="E550" s="276"/>
      <c r="F550" s="276"/>
      <c r="G550" s="276"/>
      <c r="H550" s="276"/>
      <c r="I550" s="276"/>
      <c r="J550" s="276"/>
      <c r="K550" s="276"/>
      <c r="L550" s="276"/>
      <c r="M550" s="276"/>
      <c r="N550" s="276"/>
      <c r="O550" s="276"/>
      <c r="P550" s="276"/>
      <c r="Q550" s="276"/>
      <c r="R550" s="276"/>
      <c r="S550" s="276"/>
      <c r="T550" s="276"/>
      <c r="U550" s="276"/>
      <c r="V550" s="354"/>
      <c r="W550" s="276"/>
      <c r="X550" s="276"/>
      <c r="Y550" s="276"/>
      <c r="Z550" s="301"/>
      <c r="AA550" s="306"/>
      <c r="AB550" s="306"/>
      <c r="AC550" s="276"/>
      <c r="AD550" s="276"/>
      <c r="AE550" s="306"/>
      <c r="AF550" s="306"/>
      <c r="AG550" s="306"/>
      <c r="AH550" s="306"/>
      <c r="AI550" s="306"/>
      <c r="AJ550" s="306"/>
      <c r="AK550" s="306"/>
      <c r="AL550" s="306"/>
      <c r="AM550" s="288">
        <f>SUMPRODUCT($F$431:$F$534,AM431:AM534)</f>
        <v>0</v>
      </c>
      <c r="AN550" s="288">
        <f>SUMPRODUCT($F$431:$F$534,AN431:AN534)</f>
        <v>0</v>
      </c>
      <c r="AO550" s="288">
        <f>IF(AO430="kW",SUMPRODUCT(U431:U534,X431:X534,AO431:AO534),SUMPRODUCT(F431:F534,AO431:AO534))</f>
        <v>0</v>
      </c>
      <c r="AP550" s="288">
        <f>IF(AP430="kW",SUMPRODUCT(U431:U534,X431:X534,AP431:AP534),SUMPRODUCT(F431:F534,AP431:AP534))</f>
        <v>0</v>
      </c>
      <c r="AQ550" s="288">
        <f>IF(AQ430="kW",SUMPRODUCT(U431:U534,X431:X534,AQ431:AQ534),SUMPRODUCT(F431:F534, AQ431:AQ534))</f>
        <v>0</v>
      </c>
      <c r="AR550" s="288">
        <f>IF(AR430="kW",SUMPRODUCT(U431:U534,X431:X534,AR431:AR534),SUMPRODUCT(F431:F534, AR431:AR534))</f>
        <v>0</v>
      </c>
      <c r="AS550" s="288">
        <f>IF(AS430="kW",SUMPRODUCT(U431:U534,X431:X534,AS431:AS534),SUMPRODUCT(F431:F534,AS431:AS534))</f>
        <v>0</v>
      </c>
      <c r="AT550" s="288">
        <f>IF(AT430="kW",SUMPRODUCT(U431:U534,X431:X534,AT431:AT534),SUMPRODUCT(F431:F534,AT431:AT534))</f>
        <v>0</v>
      </c>
      <c r="AU550" s="288">
        <f>IF(AU430="kW",SUMPRODUCT(U431:U534,X431:X534,AU431:AU534),SUMPRODUCT(F431:F534,AU431:AU534))</f>
        <v>0</v>
      </c>
      <c r="AV550" s="288">
        <f>IF(AV430="kW",SUMPRODUCT(U431:U534,X431:X534,AV431:AV534),SUMPRODUCT(F431:F534,AV431:AV534))</f>
        <v>0</v>
      </c>
      <c r="AW550" s="288">
        <f>IF(AW430="kW",SUMPRODUCT(U431:U534,X431:X534,AW431:AW534),SUMPRODUCT(F431:F534,AW431:AW534))</f>
        <v>0</v>
      </c>
      <c r="AX550" s="288">
        <f>IF(AX430="kW",SUMPRODUCT(U431:U534,X431:X534,AX431:AX534),SUMPRODUCT(F431:F534,AX431:AX534))</f>
        <v>0</v>
      </c>
      <c r="AY550" s="288">
        <f>IF(AY430="kW",SUMPRODUCT(U431:U534,X431:X534,AY431:AY534),SUMPRODUCT(F431:F534,AY431:AY534))</f>
        <v>0</v>
      </c>
      <c r="AZ550" s="288">
        <f>IF(AZ430="kW",SUMPRODUCT(U431:U534,X431:X534,AZ431:AZ534),SUMPRODUCT(F431:F534,AZ431:AZ534))</f>
        <v>0</v>
      </c>
      <c r="BA550" s="334"/>
    </row>
    <row r="551" spans="2:53" ht="15">
      <c r="B551" s="321" t="s">
        <v>203</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SUMPRODUCT($G$431:$G$534,AM431:AM534)</f>
        <v>0</v>
      </c>
      <c r="AN551" s="288">
        <f>SUMPRODUCT($G$431:$G$534,AN431:AN534)</f>
        <v>0</v>
      </c>
      <c r="AO551" s="288">
        <f>IF(AO430="kW",SUMPRODUCT(U431:U534,Y431:Y534,AO431:AO534),SUMPRODUCT(G431:G534,AO431:AO534))</f>
        <v>0</v>
      </c>
      <c r="AP551" s="288">
        <f>IF(AP430="kW",SUMPRODUCT(U431:U534,Y431:Y534,AP431:AP534),SUMPRODUCT(G431:G534,AP431:AP534))</f>
        <v>0</v>
      </c>
      <c r="AQ551" s="288">
        <f>IF(AQ430="kW",SUMPRODUCT(U431:U534,Y431:Y534,AQ431:AQ534),SUMPRODUCT(G431:G534, AQ431:AQ534))</f>
        <v>0</v>
      </c>
      <c r="AR551" s="288">
        <f>IF(AR430="kW",SUMPRODUCT(U431:U534,Y431:Y534,AR431:AR534),SUMPRODUCT(G431:G534, AR431:AR534))</f>
        <v>0</v>
      </c>
      <c r="AS551" s="288">
        <f>IF(AS430="kW",SUMPRODUCT(U431:U534,Y431:Y534,AS431:AS534),SUMPRODUCT(G431:G534,AS431:AS534))</f>
        <v>0</v>
      </c>
      <c r="AT551" s="288">
        <f>IF(AT430="kW",SUMPRODUCT(U431:U534,Y431:Y534,AT431:AT534),SUMPRODUCT(G431:G534,AT431:AT534))</f>
        <v>0</v>
      </c>
      <c r="AU551" s="288">
        <f>IF(AU430="kW",SUMPRODUCT(U431:U534,Y431:Y534,AU431:AU534),SUMPRODUCT(G431:G534,AU431:AU534))</f>
        <v>0</v>
      </c>
      <c r="AV551" s="288">
        <f>IF(AV430="kW",SUMPRODUCT(U431:U534,Y431:Y534,AV431:AV534),SUMPRODUCT(G431:G534,AV431:AV534))</f>
        <v>0</v>
      </c>
      <c r="AW551" s="288">
        <f>IF(AW430="kW",SUMPRODUCT(U431:U534,Y431:Y534,AW431:AW534),SUMPRODUCT(G431:G534,AW431:AW534))</f>
        <v>0</v>
      </c>
      <c r="AX551" s="288">
        <f>IF(AX430="kW",SUMPRODUCT(U431:U534,Y431:Y534,AX431:AX534),SUMPRODUCT(G431:G534,AX431:AX534))</f>
        <v>0</v>
      </c>
      <c r="AY551" s="288">
        <f>IF(AY430="kW",SUMPRODUCT(U431:U534,Y431:Y534,AY431:AY534),SUMPRODUCT(G431:G534,AY431:AY534))</f>
        <v>0</v>
      </c>
      <c r="AZ551" s="288">
        <f>IF(AZ430="kW",SUMPRODUCT(U431:U534,Y431:Y534,AZ431:AZ534),SUMPRODUCT(G431:G534,AZ431:AZ534))</f>
        <v>0</v>
      </c>
      <c r="BA551" s="334"/>
    </row>
    <row r="552" spans="2:53" ht="15">
      <c r="B552" s="321" t="s">
        <v>204</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SUMPRODUCT($H$431:$H$534,AM431:AM534)</f>
        <v>0</v>
      </c>
      <c r="AN552" s="288">
        <f>SUMPRODUCT($H$431:$H$534,AN431:AN534)</f>
        <v>0</v>
      </c>
      <c r="AO552" s="288">
        <f>IF(AO430="kW",SUMPRODUCT(U431:U534,Z431:Z534,AO431:AO534),SUMPRODUCT(H431:H534,AO431:AO534))</f>
        <v>0</v>
      </c>
      <c r="AP552" s="288">
        <f>IF(AP430="kW",SUMPRODUCT(U431:U534,Z431:Z534,AP431:AP534),SUMPRODUCT(H431:H534,AP431:AP534))</f>
        <v>0</v>
      </c>
      <c r="AQ552" s="288">
        <f>IF(AQ430="kW",SUMPRODUCT(U431:U534,Z431:Z534,AQ431:AQ534),SUMPRODUCT(H431:H534, AQ431:AQ534))</f>
        <v>0</v>
      </c>
      <c r="AR552" s="288">
        <f>IF(AR430="kW",SUMPRODUCT(U431:U534,Z431:Z534,AR431:AR534),SUMPRODUCT(H431:H534, AR431:AR534))</f>
        <v>0</v>
      </c>
      <c r="AS552" s="288">
        <f>IF(AS430="kW",SUMPRODUCT(U431:U534,Z431:Z534,AS431:AS534),SUMPRODUCT(H431:H534,AS431:AS534))</f>
        <v>0</v>
      </c>
      <c r="AT552" s="288">
        <f>IF(AT430="kW",SUMPRODUCT(U431:U534,Z431:Z534,AT431:AT534),SUMPRODUCT(H431:H534,AT431:AT534))</f>
        <v>0</v>
      </c>
      <c r="AU552" s="288">
        <f>IF(AU430="kW",SUMPRODUCT(U431:U534,Z431:Z534,AU431:AU534),SUMPRODUCT(H431:H534,AU431:AU534))</f>
        <v>0</v>
      </c>
      <c r="AV552" s="288">
        <f>IF(AV430="kW",SUMPRODUCT(U431:U534,Z431:Z534,AV431:AV534),SUMPRODUCT(H431:H534,AV431:AV534))</f>
        <v>0</v>
      </c>
      <c r="AW552" s="288">
        <f>IF(AW430="kW",SUMPRODUCT(U431:U534,Z431:Z534,AW431:AW534),SUMPRODUCT(H431:H534,AW431:AW534))</f>
        <v>0</v>
      </c>
      <c r="AX552" s="288">
        <f>IF(AX430="kW",SUMPRODUCT(U431:U534,Z431:Z534,AX431:AX534),SUMPRODUCT(H431:H534,AX431:AX534))</f>
        <v>0</v>
      </c>
      <c r="AY552" s="288">
        <f>IF(AY430="kW",SUMPRODUCT(U431:U534,Z431:Z534,AY431:AY534),SUMPRODUCT(H431:H534,AY431:AY534))</f>
        <v>0</v>
      </c>
      <c r="AZ552" s="288">
        <f>IF(AZ430="kW",SUMPRODUCT(U431:U534,Z431:Z534,AZ431:AZ534),SUMPRODUCT(H431:H534,AZ431:AZ534))</f>
        <v>0</v>
      </c>
      <c r="BA552" s="334"/>
    </row>
    <row r="553" spans="2:53" ht="15">
      <c r="B553" s="321" t="s">
        <v>205</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SUMPRODUCT($I$431:$I$534,AM431:AM534)</f>
        <v>0</v>
      </c>
      <c r="AN553" s="288">
        <f>SUMPRODUCT($I$431:$I$534,AN431:AN534)</f>
        <v>0</v>
      </c>
      <c r="AO553" s="288">
        <f>IF(AO430="kW",SUMPRODUCT(U431:U534,AA431:AA534,AO431:AO534),SUMPRODUCT(I431:I534,AO431:AO534))</f>
        <v>0</v>
      </c>
      <c r="AP553" s="288">
        <f>IF(AP430="kW",SUMPRODUCT(U431:U534,AA431:AA534,AP431:AP534),SUMPRODUCT(I431:I534,AP431:AP534))</f>
        <v>0</v>
      </c>
      <c r="AQ553" s="288">
        <f>IF(AQ430="kW",SUMPRODUCT(U431:U534,AA431:AA534,AQ431:AQ534),SUMPRODUCT(I431:I534, AQ431:AQ534))</f>
        <v>0</v>
      </c>
      <c r="AR553" s="288">
        <f>IF(AR430="kW",SUMPRODUCT(U431:U534,AA431:AA534,AR431:AR534),SUMPRODUCT(I431:I534, AR431:AR534))</f>
        <v>0</v>
      </c>
      <c r="AS553" s="288">
        <f>IF(AS430="kW",SUMPRODUCT(U431:U534,AA431:AA534,AS431:AS534),SUMPRODUCT(I431:I534,AS431:AS534))</f>
        <v>0</v>
      </c>
      <c r="AT553" s="288">
        <f>IF(AT430="kW",SUMPRODUCT(U431:U534,AA431:AA534,AT431:AT534),SUMPRODUCT(I431:I534,AT431:AT534))</f>
        <v>0</v>
      </c>
      <c r="AU553" s="288">
        <f>IF(AU430="kW",SUMPRODUCT(U431:U534,AA431:AA534,AU431:AU534),SUMPRODUCT(I431:I534,AU431:AU534))</f>
        <v>0</v>
      </c>
      <c r="AV553" s="288">
        <f>IF(AV430="kW",SUMPRODUCT(U431:U534,AA431:AA534,AV431:AV534),SUMPRODUCT(I431:I534,AV431:AV534))</f>
        <v>0</v>
      </c>
      <c r="AW553" s="288">
        <f>IF(AW430="kW",SUMPRODUCT(U431:U534,AA431:AA534,AW431:AW534),SUMPRODUCT(I431:I534,AW431:AW534))</f>
        <v>0</v>
      </c>
      <c r="AX553" s="288">
        <f>IF(AX430="kW",SUMPRODUCT(U431:U534,AA431:AA534,AX431:AX534),SUMPRODUCT(I431:I534,AX431:AX534))</f>
        <v>0</v>
      </c>
      <c r="AY553" s="288">
        <f>IF(AY430="kW",SUMPRODUCT(U431:U534,AA431:AA534,AY431:AY534),SUMPRODUCT(I431:I534,AY431:AY534))</f>
        <v>0</v>
      </c>
      <c r="AZ553" s="288">
        <f>IF(AZ430="kW",SUMPRODUCT(U431:U534,AA431:AA534,AZ431:AZ534),SUMPRODUCT(I431:I534,AZ431:AZ534))</f>
        <v>0</v>
      </c>
      <c r="BA553" s="334"/>
    </row>
    <row r="554" spans="2:53" ht="15">
      <c r="B554" s="321" t="s">
        <v>206</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SUMPRODUCT($J$431:$J$534,AM431:AM534)</f>
        <v>0</v>
      </c>
      <c r="AN554" s="288">
        <f>SUMPRODUCT($J$431:$J$534,AN431:AN534)</f>
        <v>0</v>
      </c>
      <c r="AO554" s="288">
        <f>IF(AO430="kW",SUMPRODUCT($U$431:$U$534,$AB$431:$AB$534,AO431:AO534),SUMPRODUCT($J$431:$J$534,AO431:AO534))</f>
        <v>0</v>
      </c>
      <c r="AP554" s="288">
        <f t="shared" ref="AP554:AZ554" si="189">IF(AP430="kW",SUMPRODUCT($U$431:$U$534,$AB$431:$AB$534,AP431:AP534),SUMPRODUCT($J$431:$J$534,AP431:AP534))</f>
        <v>0</v>
      </c>
      <c r="AQ554" s="288">
        <f t="shared" si="189"/>
        <v>0</v>
      </c>
      <c r="AR554" s="288">
        <f t="shared" si="189"/>
        <v>0</v>
      </c>
      <c r="AS554" s="288">
        <f t="shared" si="189"/>
        <v>0</v>
      </c>
      <c r="AT554" s="288">
        <f t="shared" si="189"/>
        <v>0</v>
      </c>
      <c r="AU554" s="288">
        <f t="shared" si="189"/>
        <v>0</v>
      </c>
      <c r="AV554" s="288">
        <f t="shared" si="189"/>
        <v>0</v>
      </c>
      <c r="AW554" s="288">
        <f t="shared" si="189"/>
        <v>0</v>
      </c>
      <c r="AX554" s="288">
        <f t="shared" si="189"/>
        <v>0</v>
      </c>
      <c r="AY554" s="288">
        <f t="shared" si="189"/>
        <v>0</v>
      </c>
      <c r="AZ554" s="288">
        <f t="shared" si="189"/>
        <v>0</v>
      </c>
      <c r="BA554" s="334"/>
    </row>
    <row r="555" spans="2:53" ht="15">
      <c r="B555" s="321" t="s">
        <v>919</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SUMPRODUCT($K$431:$K$534,AM431:AM534)</f>
        <v>0</v>
      </c>
      <c r="AN555" s="288">
        <f>SUMPRODUCT($K$431:$K$534,AN431:AN534)</f>
        <v>0</v>
      </c>
      <c r="AO555" s="288">
        <f>IF($AO$430="kW",SUMPRODUCT($U$431:$U$534,$AA$431:$AA$534,AO431:AO534),SUMPRODUCT($K$431:$K$534,AO431:AO534))</f>
        <v>0</v>
      </c>
      <c r="AP555" s="288">
        <f t="shared" ref="AP555:AZ555" si="190">IF($AO$430="kW",SUMPRODUCT($U$431:$U$534,$AA$431:$AA$534,AP431:AP534),SUMPRODUCT($K$431:$K$534,AP431:AP534))</f>
        <v>0</v>
      </c>
      <c r="AQ555" s="288">
        <f t="shared" si="190"/>
        <v>0</v>
      </c>
      <c r="AR555" s="288">
        <f t="shared" si="190"/>
        <v>0</v>
      </c>
      <c r="AS555" s="288">
        <f t="shared" si="190"/>
        <v>0</v>
      </c>
      <c r="AT555" s="288">
        <f t="shared" si="190"/>
        <v>0</v>
      </c>
      <c r="AU555" s="288">
        <f t="shared" si="190"/>
        <v>0</v>
      </c>
      <c r="AV555" s="288">
        <f t="shared" si="190"/>
        <v>0</v>
      </c>
      <c r="AW555" s="288">
        <f t="shared" si="190"/>
        <v>0</v>
      </c>
      <c r="AX555" s="288">
        <f t="shared" si="190"/>
        <v>0</v>
      </c>
      <c r="AY555" s="288">
        <f t="shared" si="190"/>
        <v>0</v>
      </c>
      <c r="AZ555" s="288">
        <f t="shared" si="190"/>
        <v>0</v>
      </c>
      <c r="BA555" s="334"/>
    </row>
    <row r="556" spans="2:53" ht="15">
      <c r="B556" s="321" t="s">
        <v>927</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SUMPRODUCT($L$431:$L$534,AM431:AM534)</f>
        <v>0</v>
      </c>
      <c r="AN556" s="288">
        <f>SUMPRODUCT($L$431:$L$534,AN431:AN534)</f>
        <v>0</v>
      </c>
      <c r="AO556" s="288">
        <f>IF($AO$430="kW",SUMPRODUCT($U$431:$U$534,$AA$431:$AA$534,AO431:AO534),SUMPRODUCT($L$431:$L$534,AO431:AO534))</f>
        <v>0</v>
      </c>
      <c r="AP556" s="288">
        <f t="shared" ref="AP556:AZ556" si="191">IF($AO$430="kW",SUMPRODUCT($U$431:$U$534,$AA$431:$AA$534,AP431:AP534),SUMPRODUCT($L$431:$L$534,AP431:AP534))</f>
        <v>0</v>
      </c>
      <c r="AQ556" s="288">
        <f t="shared" si="191"/>
        <v>0</v>
      </c>
      <c r="AR556" s="288">
        <f t="shared" si="191"/>
        <v>0</v>
      </c>
      <c r="AS556" s="288">
        <f t="shared" si="191"/>
        <v>0</v>
      </c>
      <c r="AT556" s="288">
        <f t="shared" si="191"/>
        <v>0</v>
      </c>
      <c r="AU556" s="288">
        <f t="shared" si="191"/>
        <v>0</v>
      </c>
      <c r="AV556" s="288">
        <f t="shared" si="191"/>
        <v>0</v>
      </c>
      <c r="AW556" s="288">
        <f t="shared" si="191"/>
        <v>0</v>
      </c>
      <c r="AX556" s="288">
        <f t="shared" si="191"/>
        <v>0</v>
      </c>
      <c r="AY556" s="288">
        <f t="shared" si="191"/>
        <v>0</v>
      </c>
      <c r="AZ556" s="288">
        <f t="shared" si="191"/>
        <v>0</v>
      </c>
      <c r="BA556" s="334"/>
    </row>
    <row r="557" spans="2:53" ht="15">
      <c r="B557" s="321" t="s">
        <v>928</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SUMPRODUCT($M$431:$M$534,AM431:AM534)</f>
        <v>0</v>
      </c>
      <c r="AN557" s="288">
        <f>SUMPRODUCT($M$431:$M$534,AN431:AN534)</f>
        <v>0</v>
      </c>
      <c r="AO557" s="288">
        <f>IF($AO$430="kW",SUMPRODUCT($U$431:$U$534,$AA$431:$AA$534,AO431:AO534),SUMPRODUCT($M$431:$M$534,AO431:AO534))</f>
        <v>0</v>
      </c>
      <c r="AP557" s="288">
        <f t="shared" ref="AP557:AZ557" si="192">IF($AO$430="kW",SUMPRODUCT($U$431:$U$534,$AA$431:$AA$534,AP431:AP534),SUMPRODUCT($M$431:$M$534,AP431:AP534))</f>
        <v>0</v>
      </c>
      <c r="AQ557" s="288">
        <f t="shared" si="192"/>
        <v>0</v>
      </c>
      <c r="AR557" s="288">
        <f t="shared" si="192"/>
        <v>0</v>
      </c>
      <c r="AS557" s="288">
        <f t="shared" si="192"/>
        <v>0</v>
      </c>
      <c r="AT557" s="288">
        <f t="shared" si="192"/>
        <v>0</v>
      </c>
      <c r="AU557" s="288">
        <f t="shared" si="192"/>
        <v>0</v>
      </c>
      <c r="AV557" s="288">
        <f t="shared" si="192"/>
        <v>0</v>
      </c>
      <c r="AW557" s="288">
        <f t="shared" si="192"/>
        <v>0</v>
      </c>
      <c r="AX557" s="288">
        <f t="shared" si="192"/>
        <v>0</v>
      </c>
      <c r="AY557" s="288">
        <f t="shared" si="192"/>
        <v>0</v>
      </c>
      <c r="AZ557" s="288">
        <f t="shared" si="192"/>
        <v>0</v>
      </c>
      <c r="BA557" s="334"/>
    </row>
    <row r="558" spans="2:53" ht="15">
      <c r="B558" s="321" t="s">
        <v>929</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SUMPRODUCT($N$431:$N$534,AM431:AM534)</f>
        <v>0</v>
      </c>
      <c r="AN558" s="288">
        <f>SUMPRODUCT($N$431:$N$534,AN431:AN534)</f>
        <v>0</v>
      </c>
      <c r="AO558" s="288">
        <f>IF($AO$430="kW",SUMPRODUCT($U$431:$U$534,$AA$431:$AA$534,AO431:AO534),SUMPRODUCT($O$431:$O$534,AO431:AO534))</f>
        <v>0</v>
      </c>
      <c r="AP558" s="288">
        <f t="shared" ref="AP558:AZ558" si="193">IF($AO$430="kW",SUMPRODUCT($U$431:$U$534,$AA$431:$AA$534,AP431:AP534),SUMPRODUCT($O$431:$O$534,AP431:AP534))</f>
        <v>0</v>
      </c>
      <c r="AQ558" s="288">
        <f t="shared" si="193"/>
        <v>0</v>
      </c>
      <c r="AR558" s="288">
        <f t="shared" si="193"/>
        <v>0</v>
      </c>
      <c r="AS558" s="288">
        <f t="shared" si="193"/>
        <v>0</v>
      </c>
      <c r="AT558" s="288">
        <f t="shared" si="193"/>
        <v>0</v>
      </c>
      <c r="AU558" s="288">
        <f t="shared" si="193"/>
        <v>0</v>
      </c>
      <c r="AV558" s="288">
        <f t="shared" si="193"/>
        <v>0</v>
      </c>
      <c r="AW558" s="288">
        <f t="shared" si="193"/>
        <v>0</v>
      </c>
      <c r="AX558" s="288">
        <f t="shared" si="193"/>
        <v>0</v>
      </c>
      <c r="AY558" s="288">
        <f t="shared" si="193"/>
        <v>0</v>
      </c>
      <c r="AZ558" s="288">
        <f t="shared" si="193"/>
        <v>0</v>
      </c>
      <c r="BA558" s="334"/>
    </row>
    <row r="559" spans="2:53" ht="15">
      <c r="B559" s="321" t="s">
        <v>930</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SUMPRODUCT($O$431:$O$534,AM431:AM534)</f>
        <v>0</v>
      </c>
      <c r="AN559" s="288">
        <f>SUMPRODUCT($O$431:$O$534,AN431:AN534)</f>
        <v>0</v>
      </c>
      <c r="AO559" s="288">
        <f>IF($AO$430="kW",SUMPRODUCT($U$431:$U$534,$AA$431:$AA$534,AO431:AO534),SUMPRODUCT($P$431:$P$534,AO431:AO534))</f>
        <v>0</v>
      </c>
      <c r="AP559" s="288">
        <f t="shared" ref="AP559:AZ559" si="194">IF($AO$430="kW",SUMPRODUCT($U$431:$U$534,$AA$431:$AA$534,AP431:AP534),SUMPRODUCT($P$431:$P$534,AP431:AP534))</f>
        <v>0</v>
      </c>
      <c r="AQ559" s="288">
        <f t="shared" si="194"/>
        <v>0</v>
      </c>
      <c r="AR559" s="288">
        <f t="shared" si="194"/>
        <v>0</v>
      </c>
      <c r="AS559" s="288">
        <f t="shared" si="194"/>
        <v>0</v>
      </c>
      <c r="AT559" s="288">
        <f t="shared" si="194"/>
        <v>0</v>
      </c>
      <c r="AU559" s="288">
        <f t="shared" si="194"/>
        <v>0</v>
      </c>
      <c r="AV559" s="288">
        <f t="shared" si="194"/>
        <v>0</v>
      </c>
      <c r="AW559" s="288">
        <f t="shared" si="194"/>
        <v>0</v>
      </c>
      <c r="AX559" s="288">
        <f t="shared" si="194"/>
        <v>0</v>
      </c>
      <c r="AY559" s="288">
        <f t="shared" si="194"/>
        <v>0</v>
      </c>
      <c r="AZ559" s="288">
        <f t="shared" si="194"/>
        <v>0</v>
      </c>
      <c r="BA559" s="334"/>
    </row>
    <row r="560" spans="2:53" ht="15">
      <c r="B560" s="321" t="s">
        <v>931</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SUMPRODUCT($P$431:$P$534,AM431:AM534)</f>
        <v>0</v>
      </c>
      <c r="AN560" s="288">
        <f>SUMPRODUCT($P$431:$P$534,AN431:AN534)</f>
        <v>0</v>
      </c>
      <c r="AO560" s="288">
        <f>IF($AO$430="kW",SUMPRODUCT($U$431:$U$534,$AA$431:$AA$534,AO431:AO534),SUMPRODUCT($Q$431:$Q$534,AO431:AO534))</f>
        <v>0</v>
      </c>
      <c r="AP560" s="288">
        <f t="shared" ref="AP560:AZ560" si="195">IF($AO$430="kW",SUMPRODUCT($U$431:$U$534,$AA$431:$AA$534,AP431:AP534),SUMPRODUCT($Q$431:$Q$534,AP431:AP534))</f>
        <v>0</v>
      </c>
      <c r="AQ560" s="288">
        <f t="shared" si="195"/>
        <v>0</v>
      </c>
      <c r="AR560" s="288">
        <f t="shared" si="195"/>
        <v>0</v>
      </c>
      <c r="AS560" s="288">
        <f t="shared" si="195"/>
        <v>0</v>
      </c>
      <c r="AT560" s="288">
        <f t="shared" si="195"/>
        <v>0</v>
      </c>
      <c r="AU560" s="288">
        <f t="shared" si="195"/>
        <v>0</v>
      </c>
      <c r="AV560" s="288">
        <f t="shared" si="195"/>
        <v>0</v>
      </c>
      <c r="AW560" s="288">
        <f t="shared" si="195"/>
        <v>0</v>
      </c>
      <c r="AX560" s="288">
        <f t="shared" si="195"/>
        <v>0</v>
      </c>
      <c r="AY560" s="288">
        <f t="shared" si="195"/>
        <v>0</v>
      </c>
      <c r="AZ560" s="288">
        <f t="shared" si="195"/>
        <v>0</v>
      </c>
      <c r="BA560" s="334"/>
    </row>
    <row r="561" spans="2:53" ht="15">
      <c r="B561" s="377" t="s">
        <v>926</v>
      </c>
      <c r="C561" s="356"/>
      <c r="D561" s="380"/>
      <c r="E561" s="380"/>
      <c r="F561" s="380"/>
      <c r="G561" s="380"/>
      <c r="H561" s="380"/>
      <c r="I561" s="380"/>
      <c r="J561" s="380"/>
      <c r="K561" s="380"/>
      <c r="L561" s="380"/>
      <c r="M561" s="380"/>
      <c r="N561" s="380"/>
      <c r="O561" s="380"/>
      <c r="P561" s="380"/>
      <c r="Q561" s="380"/>
      <c r="R561" s="380"/>
      <c r="S561" s="380"/>
      <c r="T561" s="380"/>
      <c r="U561" s="380"/>
      <c r="V561" s="379"/>
      <c r="W561" s="380"/>
      <c r="X561" s="380"/>
      <c r="Y561" s="380"/>
      <c r="Z561" s="361"/>
      <c r="AA561" s="381"/>
      <c r="AB561" s="381"/>
      <c r="AC561" s="380"/>
      <c r="AD561" s="380"/>
      <c r="AE561" s="381"/>
      <c r="AF561" s="381"/>
      <c r="AG561" s="381"/>
      <c r="AH561" s="381"/>
      <c r="AI561" s="381"/>
      <c r="AJ561" s="381"/>
      <c r="AK561" s="381"/>
      <c r="AL561" s="381"/>
      <c r="AM561" s="323">
        <f>SUMPRODUCT($Q$431:$Q$534,AM431:AM534)</f>
        <v>0</v>
      </c>
      <c r="AN561" s="323">
        <f>SUMPRODUCT($Q$431:$Q$534,AN431:AN534)</f>
        <v>0</v>
      </c>
      <c r="AO561" s="323">
        <f>IF($AO$430="kW",SUMPRODUCT($U$431:$U$534,$AB$431:$AB$534,AO431:AO534),SUMPRODUCT($R$431:$R$534,AO431:AO534))</f>
        <v>0</v>
      </c>
      <c r="AP561" s="323">
        <f t="shared" ref="AP561:AZ561" si="196">IF($AO$430="kW",SUMPRODUCT($U$431:$U$534,$AB$431:$AB$534,AP431:AP534),SUMPRODUCT($R$431:$R$534,AP431:AP534))</f>
        <v>0</v>
      </c>
      <c r="AQ561" s="323">
        <f t="shared" si="196"/>
        <v>0</v>
      </c>
      <c r="AR561" s="323">
        <f t="shared" si="196"/>
        <v>0</v>
      </c>
      <c r="AS561" s="323">
        <f t="shared" si="196"/>
        <v>0</v>
      </c>
      <c r="AT561" s="323">
        <f t="shared" si="196"/>
        <v>0</v>
      </c>
      <c r="AU561" s="323">
        <f t="shared" si="196"/>
        <v>0</v>
      </c>
      <c r="AV561" s="323">
        <f t="shared" si="196"/>
        <v>0</v>
      </c>
      <c r="AW561" s="323">
        <f t="shared" si="196"/>
        <v>0</v>
      </c>
      <c r="AX561" s="323">
        <f t="shared" si="196"/>
        <v>0</v>
      </c>
      <c r="AY561" s="323">
        <f t="shared" si="196"/>
        <v>0</v>
      </c>
      <c r="AZ561" s="323">
        <f t="shared" si="196"/>
        <v>0</v>
      </c>
      <c r="BA561" s="382"/>
    </row>
    <row r="562" spans="2:53" ht="22.5" customHeight="1">
      <c r="B562" s="364" t="s">
        <v>577</v>
      </c>
      <c r="C562" s="383"/>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67"/>
      <c r="AA562" s="368"/>
      <c r="AB562" s="384"/>
      <c r="AC562" s="384"/>
      <c r="AD562" s="384"/>
      <c r="AE562" s="384"/>
      <c r="AF562" s="384"/>
      <c r="AG562" s="384"/>
      <c r="AH562" s="384"/>
      <c r="AI562" s="384"/>
      <c r="AJ562" s="384"/>
      <c r="AK562" s="384"/>
      <c r="AL562" s="384"/>
      <c r="AM562" s="405"/>
      <c r="AN562" s="405"/>
      <c r="AO562" s="405"/>
      <c r="AP562" s="405"/>
      <c r="AQ562" s="405"/>
      <c r="AR562" s="405"/>
      <c r="AS562" s="405"/>
      <c r="AT562" s="405"/>
      <c r="AU562" s="405"/>
      <c r="AV562" s="405"/>
      <c r="AW562" s="405"/>
      <c r="AX562" s="405"/>
      <c r="AY562" s="405"/>
      <c r="AZ562" s="405"/>
      <c r="BA562" s="385"/>
    </row>
    <row r="564" spans="2:53" ht="15">
      <c r="B564" s="584" t="s">
        <v>522</v>
      </c>
    </row>
  </sheetData>
  <sheetProtection formatCells="0" formatColumns="0" formatRows="0" insertColumns="0" insertRows="0" insertHyperlinks="0" deleteColumns="0" deleteRows="0" sort="0" autoFilter="0" pivotTables="0"/>
  <mergeCells count="33">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1" fitToHeight="0" orientation="landscape" cellComments="asDisplayed" r:id="rId1"/>
  <headerFooter>
    <oddHeader>&amp;L&amp;G</oddHeader>
    <oddFooter>&amp;R&amp;P of &amp;N</oddFooter>
  </headerFooter>
  <rowBreaks count="1" manualBreakCount="1">
    <brk id="426" max="5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7"/>
  <sheetViews>
    <sheetView view="pageBreakPreview" topLeftCell="A1383" zoomScale="70" zoomScaleNormal="80" zoomScaleSheetLayoutView="70" workbookViewId="0">
      <pane xSplit="2" topLeftCell="AB1" activePane="topRight" state="frozen"/>
      <selection pane="topRight" activeCell="AH1575" sqref="AH1575"/>
    </sheetView>
  </sheetViews>
  <sheetFormatPr defaultColWidth="9" defaultRowHeight="15" outlineLevelRow="1" outlineLevelCol="1"/>
  <cols>
    <col min="1" max="1" width="10" style="511" customWidth="1"/>
    <col min="2" max="2" width="55.85546875" style="423" customWidth="1"/>
    <col min="3" max="3" width="35.28515625" style="423" bestFit="1" customWidth="1"/>
    <col min="4" max="4" width="17" style="423" customWidth="1"/>
    <col min="5" max="5" width="15.28515625" style="423" customWidth="1" outlineLevel="1"/>
    <col min="6" max="6" width="12.7109375" style="423" customWidth="1" outlineLevel="1"/>
    <col min="7" max="7" width="12.5703125" style="423" customWidth="1" outlineLevel="1"/>
    <col min="8" max="8" width="12" style="423" customWidth="1" outlineLevel="1"/>
    <col min="9" max="9" width="12.140625" style="423" customWidth="1" outlineLevel="1"/>
    <col min="10" max="10" width="12.28515625" style="423" customWidth="1" outlineLevel="1"/>
    <col min="11" max="11" width="11.5703125" style="423" customWidth="1" outlineLevel="1"/>
    <col min="12" max="12" width="12.140625" style="423" customWidth="1" outlineLevel="1"/>
    <col min="13" max="13" width="12.7109375" style="423" customWidth="1" outlineLevel="1"/>
    <col min="14" max="16" width="9" style="423" customWidth="1" outlineLevel="1"/>
    <col min="17" max="17" width="13.5703125" style="423" customWidth="1" outlineLevel="1"/>
    <col min="18" max="18" width="15.5703125" style="423" customWidth="1"/>
    <col min="19" max="19" width="9.85546875" style="423" customWidth="1" outlineLevel="1"/>
    <col min="20" max="30" width="9" style="423" customWidth="1" outlineLevel="1"/>
    <col min="31" max="31" width="16.5703125" style="423" customWidth="1"/>
    <col min="32" max="32" width="15" style="423" customWidth="1"/>
    <col min="33" max="33" width="16.42578125" style="423" bestFit="1"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26"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26"/>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26"/>
      <c r="C16" s="920" t="s">
        <v>547</v>
      </c>
      <c r="D16" s="921"/>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26" t="s">
        <v>501</v>
      </c>
      <c r="C18" s="927" t="s">
        <v>953</v>
      </c>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424"/>
      <c r="AF18" s="424"/>
      <c r="AG18" s="424"/>
      <c r="AH18" s="424"/>
      <c r="AI18" s="424"/>
      <c r="AJ18" s="424"/>
      <c r="AK18" s="424"/>
      <c r="AL18" s="424"/>
      <c r="AM18" s="424"/>
      <c r="AN18" s="424"/>
      <c r="AO18" s="424"/>
      <c r="AP18" s="424"/>
      <c r="AQ18" s="424"/>
      <c r="AR18" s="424"/>
      <c r="AS18" s="424"/>
    </row>
    <row r="19" spans="2:45" ht="54.6" customHeight="1">
      <c r="B19" s="926"/>
      <c r="C19" s="927" t="s">
        <v>895</v>
      </c>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424"/>
      <c r="AF19" s="424"/>
      <c r="AG19" s="424"/>
      <c r="AH19" s="424"/>
      <c r="AI19" s="424"/>
      <c r="AJ19" s="424"/>
      <c r="AK19" s="424"/>
      <c r="AL19" s="424"/>
      <c r="AM19" s="424"/>
      <c r="AN19" s="424"/>
      <c r="AO19" s="424"/>
      <c r="AP19" s="424"/>
      <c r="AQ19" s="424"/>
      <c r="AR19" s="424"/>
      <c r="AS19" s="424"/>
    </row>
    <row r="20" spans="2:45" ht="62.25" customHeight="1">
      <c r="B20" s="270"/>
      <c r="C20" s="927" t="s">
        <v>559</v>
      </c>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424"/>
      <c r="AF20" s="424"/>
      <c r="AG20" s="424"/>
      <c r="AH20" s="424"/>
      <c r="AI20" s="424"/>
      <c r="AJ20" s="424"/>
      <c r="AK20" s="424"/>
      <c r="AL20" s="424"/>
      <c r="AM20" s="424"/>
      <c r="AN20" s="424"/>
      <c r="AO20" s="424"/>
      <c r="AP20" s="424"/>
      <c r="AQ20" s="424"/>
      <c r="AR20" s="424"/>
      <c r="AS20" s="424"/>
    </row>
    <row r="21" spans="2:45" ht="43.5" customHeight="1">
      <c r="B21" s="270"/>
      <c r="C21" s="927" t="s">
        <v>615</v>
      </c>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424"/>
      <c r="AF21" s="424"/>
      <c r="AG21" s="424"/>
      <c r="AH21" s="424"/>
      <c r="AI21" s="424"/>
      <c r="AJ21" s="424"/>
      <c r="AK21" s="424"/>
      <c r="AL21" s="424"/>
      <c r="AM21" s="424"/>
      <c r="AN21" s="424"/>
      <c r="AO21" s="424"/>
      <c r="AP21" s="424"/>
      <c r="AQ21" s="424"/>
      <c r="AR21" s="424"/>
      <c r="AS21" s="424"/>
    </row>
    <row r="22" spans="2:45" ht="70.5" customHeight="1">
      <c r="B22" s="270"/>
      <c r="C22" s="927" t="s">
        <v>714</v>
      </c>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26" t="s">
        <v>523</v>
      </c>
      <c r="C24" s="585" t="s">
        <v>525</v>
      </c>
      <c r="D24" s="273"/>
      <c r="E24" s="273"/>
      <c r="F24" s="585" t="s">
        <v>715</v>
      </c>
      <c r="G24" s="273"/>
      <c r="H24" s="273"/>
      <c r="I24" s="273"/>
      <c r="J24" s="585" t="s">
        <v>721</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26"/>
      <c r="C25" s="585" t="s">
        <v>526</v>
      </c>
      <c r="D25" s="273"/>
      <c r="E25" s="273"/>
      <c r="F25" s="585" t="s">
        <v>716</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527</v>
      </c>
      <c r="D26" s="273"/>
      <c r="E26" s="273"/>
      <c r="F26" s="585" t="s">
        <v>717</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528</v>
      </c>
      <c r="D27" s="273"/>
      <c r="E27" s="273"/>
      <c r="F27" s="585" t="s">
        <v>718</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529</v>
      </c>
      <c r="D28" s="273"/>
      <c r="E28" s="273"/>
      <c r="F28" s="585" t="s">
        <v>719</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530</v>
      </c>
      <c r="D29" s="273"/>
      <c r="E29" s="273"/>
      <c r="F29" s="585" t="s">
        <v>720</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22" t="s">
        <v>211</v>
      </c>
      <c r="C34" s="924" t="s">
        <v>33</v>
      </c>
      <c r="D34" s="740" t="s">
        <v>420</v>
      </c>
      <c r="E34" s="941" t="s">
        <v>209</v>
      </c>
      <c r="F34" s="942"/>
      <c r="G34" s="942"/>
      <c r="H34" s="942"/>
      <c r="I34" s="942"/>
      <c r="J34" s="942"/>
      <c r="K34" s="942"/>
      <c r="L34" s="942"/>
      <c r="M34" s="942"/>
      <c r="N34" s="942"/>
      <c r="O34" s="942"/>
      <c r="P34" s="942"/>
      <c r="Q34" s="939" t="s">
        <v>213</v>
      </c>
      <c r="R34" s="739" t="s">
        <v>421</v>
      </c>
      <c r="S34" s="928" t="s">
        <v>212</v>
      </c>
      <c r="T34" s="929"/>
      <c r="U34" s="929"/>
      <c r="V34" s="929"/>
      <c r="W34" s="929"/>
      <c r="X34" s="929"/>
      <c r="Y34" s="929"/>
      <c r="Z34" s="929"/>
      <c r="AA34" s="929"/>
      <c r="AB34" s="929"/>
      <c r="AC34" s="929"/>
      <c r="AD34" s="936"/>
      <c r="AE34" s="928" t="s">
        <v>242</v>
      </c>
      <c r="AF34" s="929"/>
      <c r="AG34" s="929"/>
      <c r="AH34" s="929"/>
      <c r="AI34" s="929"/>
      <c r="AJ34" s="929"/>
      <c r="AK34" s="929"/>
      <c r="AL34" s="929"/>
      <c r="AM34" s="929"/>
      <c r="AN34" s="929"/>
      <c r="AO34" s="929"/>
      <c r="AP34" s="929"/>
      <c r="AQ34" s="929"/>
      <c r="AR34" s="929"/>
      <c r="AS34" s="930"/>
    </row>
    <row r="35" spans="1:45" ht="65.25" customHeight="1">
      <c r="B35" s="923"/>
      <c r="C35" s="940"/>
      <c r="D35" s="748">
        <v>2015</v>
      </c>
      <c r="E35" s="752">
        <v>2016</v>
      </c>
      <c r="F35" s="749">
        <v>2017</v>
      </c>
      <c r="G35" s="749">
        <v>2018</v>
      </c>
      <c r="H35" s="749">
        <v>2019</v>
      </c>
      <c r="I35" s="749">
        <v>2020</v>
      </c>
      <c r="J35" s="749">
        <v>2021</v>
      </c>
      <c r="K35" s="749">
        <v>2022</v>
      </c>
      <c r="L35" s="751">
        <v>2023</v>
      </c>
      <c r="M35" s="750">
        <v>2024</v>
      </c>
      <c r="N35" s="749">
        <v>2025</v>
      </c>
      <c r="O35" s="750">
        <v>2026</v>
      </c>
      <c r="P35" s="752">
        <v>2027</v>
      </c>
      <c r="Q35" s="939"/>
      <c r="R35" s="753">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General Service 50 - 4,999 kW</v>
      </c>
      <c r="AH35" s="282" t="str">
        <f>'1.  LRAMVA Summary'!$G$53</f>
        <v>General Service 3,000 - 4,999 kW</v>
      </c>
      <c r="AI35" s="282" t="str">
        <f>'1.  LRAMVA Summary'!$H$53</f>
        <v>Large Use - Regular</v>
      </c>
      <c r="AJ35" s="282" t="str">
        <f>'1.  LRAMVA Summary'!$I$53</f>
        <v>Dedicated TS</v>
      </c>
      <c r="AK35" s="282" t="str">
        <f>'1.  LRAMVA Summary'!$J$53</f>
        <v>Large Use - Ford Annex</v>
      </c>
      <c r="AL35" s="282" t="str">
        <f>'1.  LRAMVA Summary'!$K$53</f>
        <v>Other</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v>
      </c>
      <c r="AK36" s="288" t="str">
        <f>'1.  LRAMVA Summary'!$J$54</f>
        <v>kW</v>
      </c>
      <c r="AL36" s="288" t="str">
        <f>'1.  LRAMVA Summary'!$K$54</f>
        <v>kW</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idden="1" outlineLevel="1">
      <c r="A38" s="511">
        <v>1</v>
      </c>
      <c r="B38" s="509" t="s">
        <v>95</v>
      </c>
      <c r="C38" s="288" t="s">
        <v>25</v>
      </c>
      <c r="D38" s="292"/>
      <c r="E38" s="292"/>
      <c r="F38" s="292"/>
      <c r="G38" s="292"/>
      <c r="H38" s="292"/>
      <c r="I38" s="292"/>
      <c r="J38" s="292"/>
      <c r="K38" s="292"/>
      <c r="L38" s="292"/>
      <c r="M38" s="292"/>
      <c r="N38" s="292"/>
      <c r="O38" s="292"/>
      <c r="P38" s="292"/>
      <c r="Q38" s="288"/>
      <c r="R38" s="292"/>
      <c r="S38" s="292"/>
      <c r="T38" s="292"/>
      <c r="U38" s="292"/>
      <c r="V38" s="292"/>
      <c r="W38" s="292"/>
      <c r="X38" s="292"/>
      <c r="Y38" s="292"/>
      <c r="Z38" s="292"/>
      <c r="AA38" s="292"/>
      <c r="AB38" s="292"/>
      <c r="AC38" s="292"/>
      <c r="AD38" s="292"/>
      <c r="AE38" s="406"/>
      <c r="AF38" s="406"/>
      <c r="AG38" s="406"/>
      <c r="AH38" s="406"/>
      <c r="AI38" s="406"/>
      <c r="AJ38" s="406"/>
      <c r="AK38" s="406"/>
      <c r="AL38" s="406"/>
      <c r="AM38" s="406"/>
      <c r="AN38" s="406"/>
      <c r="AO38" s="406"/>
      <c r="AP38" s="406"/>
      <c r="AQ38" s="406"/>
      <c r="AR38" s="406"/>
      <c r="AS38" s="293">
        <f>SUM(AE38:AR38)</f>
        <v>0</v>
      </c>
    </row>
    <row r="39" spans="1:45" hidden="1" outlineLevel="1">
      <c r="B39" s="291" t="s">
        <v>266</v>
      </c>
      <c r="C39" s="288" t="s">
        <v>163</v>
      </c>
      <c r="D39" s="292"/>
      <c r="E39" s="292"/>
      <c r="F39" s="292"/>
      <c r="G39" s="292"/>
      <c r="H39" s="292"/>
      <c r="I39" s="292"/>
      <c r="J39" s="292"/>
      <c r="K39" s="292"/>
      <c r="L39" s="292"/>
      <c r="M39" s="292"/>
      <c r="N39" s="292"/>
      <c r="O39" s="292"/>
      <c r="P39" s="292"/>
      <c r="Q39" s="464"/>
      <c r="R39" s="292"/>
      <c r="S39" s="292"/>
      <c r="T39" s="292"/>
      <c r="U39" s="292"/>
      <c r="V39" s="292"/>
      <c r="W39" s="292"/>
      <c r="X39" s="292"/>
      <c r="Y39" s="292"/>
      <c r="Z39" s="292"/>
      <c r="AA39" s="292"/>
      <c r="AB39" s="292"/>
      <c r="AC39" s="292"/>
      <c r="AD39" s="292"/>
      <c r="AE39" s="407">
        <f>AE38</f>
        <v>0</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hidden="1" outlineLevel="1">
      <c r="B40" s="295"/>
      <c r="C40" s="296"/>
      <c r="D40" s="296"/>
      <c r="E40" s="296"/>
      <c r="F40" s="296"/>
      <c r="G40" s="296"/>
      <c r="H40" s="296"/>
      <c r="I40" s="296"/>
      <c r="J40" s="747"/>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idden="1" outlineLevel="1">
      <c r="A41" s="511">
        <v>2</v>
      </c>
      <c r="B41" s="509" t="s">
        <v>96</v>
      </c>
      <c r="C41" s="288" t="s">
        <v>25</v>
      </c>
      <c r="D41" s="292"/>
      <c r="E41" s="292"/>
      <c r="F41" s="292"/>
      <c r="G41" s="292"/>
      <c r="H41" s="292"/>
      <c r="I41" s="292"/>
      <c r="J41" s="292"/>
      <c r="K41" s="292"/>
      <c r="L41" s="292"/>
      <c r="M41" s="292"/>
      <c r="N41" s="292"/>
      <c r="O41" s="292"/>
      <c r="P41" s="292"/>
      <c r="Q41" s="288"/>
      <c r="R41" s="292"/>
      <c r="S41" s="292"/>
      <c r="T41" s="292"/>
      <c r="U41" s="292"/>
      <c r="V41" s="292"/>
      <c r="W41" s="292"/>
      <c r="X41" s="292"/>
      <c r="Y41" s="292"/>
      <c r="Z41" s="292"/>
      <c r="AA41" s="292"/>
      <c r="AB41" s="292"/>
      <c r="AC41" s="292"/>
      <c r="AD41" s="292"/>
      <c r="AE41" s="406"/>
      <c r="AF41" s="406"/>
      <c r="AG41" s="406"/>
      <c r="AH41" s="406"/>
      <c r="AI41" s="406"/>
      <c r="AJ41" s="406"/>
      <c r="AK41" s="406"/>
      <c r="AL41" s="406"/>
      <c r="AM41" s="406"/>
      <c r="AN41" s="406"/>
      <c r="AO41" s="406"/>
      <c r="AP41" s="406"/>
      <c r="AQ41" s="406"/>
      <c r="AR41" s="406"/>
      <c r="AS41" s="293">
        <f>SUM(AE41:AR41)</f>
        <v>0</v>
      </c>
    </row>
    <row r="42" spans="1:45" hidden="1" outlineLevel="1">
      <c r="B42" s="291" t="s">
        <v>266</v>
      </c>
      <c r="C42" s="288" t="s">
        <v>163</v>
      </c>
      <c r="D42" s="292"/>
      <c r="E42" s="292"/>
      <c r="F42" s="292"/>
      <c r="G42" s="292"/>
      <c r="H42" s="292"/>
      <c r="I42" s="292"/>
      <c r="J42" s="292"/>
      <c r="K42" s="292"/>
      <c r="L42" s="292"/>
      <c r="M42" s="292"/>
      <c r="N42" s="292"/>
      <c r="O42" s="292"/>
      <c r="P42" s="292"/>
      <c r="Q42" s="464"/>
      <c r="R42" s="292"/>
      <c r="S42" s="292"/>
      <c r="T42" s="292"/>
      <c r="U42" s="292"/>
      <c r="V42" s="292"/>
      <c r="W42" s="292"/>
      <c r="X42" s="292"/>
      <c r="Y42" s="292"/>
      <c r="Z42" s="292"/>
      <c r="AA42" s="292"/>
      <c r="AB42" s="292"/>
      <c r="AC42" s="292"/>
      <c r="AD42" s="292"/>
      <c r="AE42" s="407">
        <f>AE41</f>
        <v>0</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idden="1" outlineLevel="1">
      <c r="A44" s="511">
        <v>3</v>
      </c>
      <c r="B44" s="509" t="s">
        <v>97</v>
      </c>
      <c r="C44" s="288" t="s">
        <v>25</v>
      </c>
      <c r="D44" s="292"/>
      <c r="E44" s="292"/>
      <c r="F44" s="292"/>
      <c r="G44" s="292"/>
      <c r="H44" s="292"/>
      <c r="I44" s="292"/>
      <c r="J44" s="292"/>
      <c r="K44" s="292"/>
      <c r="L44" s="292"/>
      <c r="M44" s="292"/>
      <c r="N44" s="292"/>
      <c r="O44" s="292"/>
      <c r="P44" s="292"/>
      <c r="Q44" s="288"/>
      <c r="R44" s="292"/>
      <c r="S44" s="292"/>
      <c r="T44" s="292"/>
      <c r="U44" s="292"/>
      <c r="V44" s="292"/>
      <c r="W44" s="292"/>
      <c r="X44" s="292"/>
      <c r="Y44" s="292"/>
      <c r="Z44" s="292"/>
      <c r="AA44" s="292"/>
      <c r="AB44" s="292"/>
      <c r="AC44" s="292"/>
      <c r="AD44" s="292"/>
      <c r="AE44" s="406"/>
      <c r="AF44" s="406"/>
      <c r="AG44" s="406"/>
      <c r="AH44" s="406"/>
      <c r="AI44" s="406"/>
      <c r="AJ44" s="406"/>
      <c r="AK44" s="406"/>
      <c r="AL44" s="406"/>
      <c r="AM44" s="406"/>
      <c r="AN44" s="406"/>
      <c r="AO44" s="406"/>
      <c r="AP44" s="406"/>
      <c r="AQ44" s="406"/>
      <c r="AR44" s="406"/>
      <c r="AS44" s="293">
        <f>SUM(AE44:AR44)</f>
        <v>0</v>
      </c>
    </row>
    <row r="45" spans="1:45" hidden="1"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0</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idden="1" outlineLevel="1">
      <c r="A47" s="511">
        <v>4</v>
      </c>
      <c r="B47" s="509" t="s">
        <v>652</v>
      </c>
      <c r="C47" s="288" t="s">
        <v>25</v>
      </c>
      <c r="D47" s="292"/>
      <c r="E47" s="292"/>
      <c r="F47" s="292"/>
      <c r="G47" s="292"/>
      <c r="H47" s="292"/>
      <c r="I47" s="292"/>
      <c r="J47" s="292"/>
      <c r="K47" s="292"/>
      <c r="L47" s="292"/>
      <c r="M47" s="292"/>
      <c r="N47" s="292"/>
      <c r="O47" s="292"/>
      <c r="P47" s="292"/>
      <c r="Q47" s="288"/>
      <c r="R47" s="292"/>
      <c r="S47" s="292"/>
      <c r="T47" s="292"/>
      <c r="U47" s="292"/>
      <c r="V47" s="292"/>
      <c r="W47" s="292"/>
      <c r="X47" s="292"/>
      <c r="Y47" s="292"/>
      <c r="Z47" s="292"/>
      <c r="AA47" s="292"/>
      <c r="AB47" s="292"/>
      <c r="AC47" s="292"/>
      <c r="AD47" s="292"/>
      <c r="AE47" s="406"/>
      <c r="AF47" s="406"/>
      <c r="AG47" s="406"/>
      <c r="AH47" s="406"/>
      <c r="AI47" s="406"/>
      <c r="AJ47" s="406"/>
      <c r="AK47" s="406"/>
      <c r="AL47" s="406"/>
      <c r="AM47" s="406"/>
      <c r="AN47" s="406"/>
      <c r="AO47" s="406"/>
      <c r="AP47" s="406"/>
      <c r="AQ47" s="406"/>
      <c r="AR47" s="406"/>
      <c r="AS47" s="293">
        <f>SUM(AE47:AR47)</f>
        <v>0</v>
      </c>
    </row>
    <row r="48" spans="1:45" hidden="1" outlineLevel="1">
      <c r="B48" s="291" t="s">
        <v>266</v>
      </c>
      <c r="C48" s="288" t="s">
        <v>163</v>
      </c>
      <c r="D48" s="292"/>
      <c r="E48" s="292"/>
      <c r="F48" s="292"/>
      <c r="G48" s="292"/>
      <c r="H48" s="292"/>
      <c r="I48" s="292"/>
      <c r="J48" s="292"/>
      <c r="K48" s="292"/>
      <c r="L48" s="292"/>
      <c r="M48" s="292"/>
      <c r="N48" s="292"/>
      <c r="O48" s="292"/>
      <c r="P48" s="292"/>
      <c r="Q48" s="464"/>
      <c r="R48" s="292"/>
      <c r="S48" s="292"/>
      <c r="T48" s="292"/>
      <c r="U48" s="292"/>
      <c r="V48" s="292"/>
      <c r="W48" s="292"/>
      <c r="X48" s="292"/>
      <c r="Y48" s="292"/>
      <c r="Z48" s="292"/>
      <c r="AA48" s="292"/>
      <c r="AB48" s="292"/>
      <c r="AC48" s="292"/>
      <c r="AD48" s="292"/>
      <c r="AE48" s="407">
        <f>AE47</f>
        <v>0</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idden="1"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idden="1" outlineLevel="1">
      <c r="A54" s="511">
        <v>6</v>
      </c>
      <c r="B54" s="509" t="s">
        <v>99</v>
      </c>
      <c r="C54" s="288" t="s">
        <v>25</v>
      </c>
      <c r="D54" s="292"/>
      <c r="E54" s="292"/>
      <c r="F54" s="292"/>
      <c r="G54" s="292"/>
      <c r="H54" s="292"/>
      <c r="I54" s="292"/>
      <c r="J54" s="292"/>
      <c r="K54" s="292"/>
      <c r="L54" s="292"/>
      <c r="M54" s="292"/>
      <c r="N54" s="292"/>
      <c r="O54" s="292"/>
      <c r="P54" s="292"/>
      <c r="Q54" s="292">
        <v>12</v>
      </c>
      <c r="R54" s="292"/>
      <c r="S54" s="292"/>
      <c r="T54" s="292"/>
      <c r="U54" s="292"/>
      <c r="V54" s="292"/>
      <c r="W54" s="292"/>
      <c r="X54" s="292"/>
      <c r="Y54" s="292"/>
      <c r="Z54" s="292"/>
      <c r="AA54" s="292"/>
      <c r="AB54" s="292"/>
      <c r="AC54" s="292"/>
      <c r="AD54" s="292"/>
      <c r="AE54" s="411"/>
      <c r="AF54" s="406"/>
      <c r="AG54" s="406"/>
      <c r="AH54" s="406"/>
      <c r="AI54" s="406"/>
      <c r="AJ54" s="406"/>
      <c r="AK54" s="406"/>
      <c r="AL54" s="411"/>
      <c r="AM54" s="411"/>
      <c r="AN54" s="411"/>
      <c r="AO54" s="411"/>
      <c r="AP54" s="411"/>
      <c r="AQ54" s="411"/>
      <c r="AR54" s="411"/>
      <c r="AS54" s="293">
        <f>SUM(AE54:AR54)</f>
        <v>0</v>
      </c>
    </row>
    <row r="55" spans="1:45" hidden="1" outlineLevel="1">
      <c r="B55" s="291" t="s">
        <v>266</v>
      </c>
      <c r="C55" s="288" t="s">
        <v>163</v>
      </c>
      <c r="D55" s="292"/>
      <c r="E55" s="292"/>
      <c r="F55" s="292"/>
      <c r="G55" s="292"/>
      <c r="H55" s="292"/>
      <c r="I55" s="292"/>
      <c r="J55" s="292"/>
      <c r="K55" s="292"/>
      <c r="L55" s="292"/>
      <c r="M55" s="292"/>
      <c r="N55" s="292"/>
      <c r="O55" s="292"/>
      <c r="P55" s="292"/>
      <c r="Q55" s="292">
        <f>Q54</f>
        <v>12</v>
      </c>
      <c r="R55" s="292"/>
      <c r="S55" s="292"/>
      <c r="T55" s="292"/>
      <c r="U55" s="292"/>
      <c r="V55" s="292"/>
      <c r="W55" s="292"/>
      <c r="X55" s="292"/>
      <c r="Y55" s="292"/>
      <c r="Z55" s="292"/>
      <c r="AA55" s="292"/>
      <c r="AB55" s="292"/>
      <c r="AC55" s="292"/>
      <c r="AD55" s="292"/>
      <c r="AE55" s="407">
        <f>AE54</f>
        <v>0</v>
      </c>
      <c r="AF55" s="407">
        <f t="shared" ref="AF55" si="53">AF54</f>
        <v>0</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292"/>
      <c r="E57" s="292"/>
      <c r="F57" s="292"/>
      <c r="G57" s="292"/>
      <c r="H57" s="292"/>
      <c r="I57" s="292"/>
      <c r="J57" s="292"/>
      <c r="K57" s="292"/>
      <c r="L57" s="292"/>
      <c r="M57" s="292"/>
      <c r="N57" s="292"/>
      <c r="O57" s="292"/>
      <c r="P57" s="292"/>
      <c r="Q57" s="292">
        <v>12</v>
      </c>
      <c r="R57" s="292"/>
      <c r="S57" s="292"/>
      <c r="T57" s="292"/>
      <c r="U57" s="292"/>
      <c r="V57" s="292"/>
      <c r="W57" s="292"/>
      <c r="X57" s="292"/>
      <c r="Y57" s="292"/>
      <c r="Z57" s="292"/>
      <c r="AA57" s="292"/>
      <c r="AB57" s="292"/>
      <c r="AC57" s="292"/>
      <c r="AD57" s="292"/>
      <c r="AE57" s="522"/>
      <c r="AF57" s="522"/>
      <c r="AG57" s="522"/>
      <c r="AH57" s="406"/>
      <c r="AI57" s="522"/>
      <c r="AJ57" s="406"/>
      <c r="AK57" s="406"/>
      <c r="AL57" s="411"/>
      <c r="AM57" s="411"/>
      <c r="AN57" s="411"/>
      <c r="AO57" s="411"/>
      <c r="AP57" s="411"/>
      <c r="AQ57" s="411"/>
      <c r="AR57" s="411"/>
      <c r="AS57" s="293">
        <f>SUM(AE57:AR57)</f>
        <v>0</v>
      </c>
    </row>
    <row r="58" spans="1:45" hidden="1" outlineLevel="1">
      <c r="B58" s="291" t="s">
        <v>266</v>
      </c>
      <c r="C58" s="288" t="s">
        <v>163</v>
      </c>
      <c r="D58" s="292"/>
      <c r="E58" s="292"/>
      <c r="F58" s="292"/>
      <c r="G58" s="292"/>
      <c r="H58" s="292"/>
      <c r="I58" s="292"/>
      <c r="J58" s="292"/>
      <c r="K58" s="292"/>
      <c r="L58" s="292"/>
      <c r="M58" s="292"/>
      <c r="N58" s="292"/>
      <c r="O58" s="292"/>
      <c r="P58" s="292"/>
      <c r="Q58" s="292">
        <f>Q57</f>
        <v>12</v>
      </c>
      <c r="R58" s="292"/>
      <c r="S58" s="292"/>
      <c r="T58" s="292"/>
      <c r="U58" s="292"/>
      <c r="V58" s="292"/>
      <c r="W58" s="292"/>
      <c r="X58" s="292"/>
      <c r="Y58" s="292"/>
      <c r="Z58" s="292"/>
      <c r="AA58" s="292"/>
      <c r="AB58" s="292"/>
      <c r="AC58" s="292"/>
      <c r="AD58" s="292"/>
      <c r="AE58" s="407">
        <f>AE57</f>
        <v>0</v>
      </c>
      <c r="AF58" s="407">
        <f>AF57</f>
        <v>0</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idden="1" outlineLevel="1">
      <c r="A60" s="511">
        <v>8</v>
      </c>
      <c r="B60" s="509" t="s">
        <v>101</v>
      </c>
      <c r="C60" s="288" t="s">
        <v>25</v>
      </c>
      <c r="D60" s="292"/>
      <c r="E60" s="292"/>
      <c r="F60" s="292"/>
      <c r="G60" s="292"/>
      <c r="H60" s="292"/>
      <c r="I60" s="292"/>
      <c r="J60" s="292"/>
      <c r="K60" s="292"/>
      <c r="L60" s="292"/>
      <c r="M60" s="292"/>
      <c r="N60" s="292"/>
      <c r="O60" s="292"/>
      <c r="P60" s="292"/>
      <c r="Q60" s="292">
        <v>12</v>
      </c>
      <c r="R60" s="292"/>
      <c r="S60" s="292"/>
      <c r="T60" s="292"/>
      <c r="U60" s="292"/>
      <c r="V60" s="292"/>
      <c r="W60" s="292"/>
      <c r="X60" s="292"/>
      <c r="Y60" s="292"/>
      <c r="Z60" s="292"/>
      <c r="AA60" s="292"/>
      <c r="AB60" s="292"/>
      <c r="AC60" s="292"/>
      <c r="AD60" s="292"/>
      <c r="AE60" s="411"/>
      <c r="AF60" s="522"/>
      <c r="AG60" s="406"/>
      <c r="AH60" s="406"/>
      <c r="AI60" s="406"/>
      <c r="AJ60" s="406"/>
      <c r="AK60" s="406"/>
      <c r="AL60" s="411"/>
      <c r="AM60" s="411"/>
      <c r="AN60" s="411"/>
      <c r="AO60" s="411"/>
      <c r="AP60" s="411"/>
      <c r="AQ60" s="411"/>
      <c r="AR60" s="411"/>
      <c r="AS60" s="293">
        <f>SUM(AE60:AR60)</f>
        <v>0</v>
      </c>
    </row>
    <row r="61" spans="1:45" hidden="1" outlineLevel="1">
      <c r="B61" s="291" t="s">
        <v>266</v>
      </c>
      <c r="C61" s="288" t="s">
        <v>163</v>
      </c>
      <c r="D61" s="292"/>
      <c r="E61" s="292"/>
      <c r="F61" s="292"/>
      <c r="G61" s="292"/>
      <c r="H61" s="292"/>
      <c r="I61" s="292"/>
      <c r="J61" s="292"/>
      <c r="K61" s="292"/>
      <c r="L61" s="292"/>
      <c r="M61" s="292"/>
      <c r="N61" s="292"/>
      <c r="O61" s="292"/>
      <c r="P61" s="292"/>
      <c r="Q61" s="292">
        <f>Q60</f>
        <v>12</v>
      </c>
      <c r="R61" s="292"/>
      <c r="S61" s="292"/>
      <c r="T61" s="292"/>
      <c r="U61" s="292"/>
      <c r="V61" s="292"/>
      <c r="W61" s="292"/>
      <c r="X61" s="292"/>
      <c r="Y61" s="292"/>
      <c r="Z61" s="292"/>
      <c r="AA61" s="292"/>
      <c r="AB61" s="292"/>
      <c r="AC61" s="292"/>
      <c r="AD61" s="292"/>
      <c r="AE61" s="407">
        <f>AE60</f>
        <v>0</v>
      </c>
      <c r="AF61" s="407">
        <f t="shared" ref="AF61" si="78">AF60</f>
        <v>0</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idden="1"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hidden="1" outlineLevel="1">
      <c r="B64" s="291" t="s">
        <v>266</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idden="1"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idden="1"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idden="1"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hidden="1"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idden="1" outlineLevel="1">
      <c r="A80" s="511">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2"/>
      <c r="AF80" s="406"/>
      <c r="AG80" s="406"/>
      <c r="AH80" s="406"/>
      <c r="AI80" s="406"/>
      <c r="AJ80" s="406"/>
      <c r="AK80" s="406"/>
      <c r="AL80" s="406"/>
      <c r="AM80" s="406"/>
      <c r="AN80" s="406"/>
      <c r="AO80" s="406"/>
      <c r="AP80" s="406"/>
      <c r="AQ80" s="406"/>
      <c r="AR80" s="406"/>
      <c r="AS80" s="293">
        <f>SUM(AE80:AR80)</f>
        <v>0</v>
      </c>
    </row>
    <row r="81" spans="1:46"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hidden="1" outlineLevel="1">
      <c r="A83" s="512"/>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hidden="1" outlineLevel="1">
      <c r="A84" s="511">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idden="1" outlineLevel="1">
      <c r="A87" s="511">
        <v>16</v>
      </c>
      <c r="B87" s="321" t="s">
        <v>487</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idden="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hidden="1" outlineLevel="1">
      <c r="B90" s="508"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hidden="1" outlineLevel="1">
      <c r="B103" s="507"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hidden="1"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idden="1"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hidden="1"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hidden="1" outlineLevel="1">
      <c r="B122" s="291" t="s">
        <v>266</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hidden="1" outlineLevel="1">
      <c r="B142" s="285" t="s">
        <v>497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hidden="1" outlineLevel="1">
      <c r="B152" s="285" t="s">
        <v>498</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idden="1"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idden="1"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ollapsed="1">
      <c r="B195" s="324" t="s">
        <v>270</v>
      </c>
      <c r="C195" s="326"/>
      <c r="D195" s="326">
        <f>SUM(D38:D193)</f>
        <v>0</v>
      </c>
      <c r="E195" s="326"/>
      <c r="F195" s="326"/>
      <c r="G195" s="326"/>
      <c r="H195" s="326"/>
      <c r="I195" s="326"/>
      <c r="J195" s="326"/>
      <c r="K195" s="326"/>
      <c r="L195" s="326"/>
      <c r="M195" s="326"/>
      <c r="N195" s="326"/>
      <c r="O195" s="326"/>
      <c r="P195" s="326"/>
      <c r="Q195" s="326"/>
      <c r="R195" s="326">
        <f>SUM(R38:R193)</f>
        <v>0</v>
      </c>
      <c r="S195" s="326"/>
      <c r="T195" s="326"/>
      <c r="U195" s="326"/>
      <c r="V195" s="326"/>
      <c r="W195" s="326"/>
      <c r="X195" s="326"/>
      <c r="Y195" s="326"/>
      <c r="Z195" s="326"/>
      <c r="AA195" s="326"/>
      <c r="AB195" s="326"/>
      <c r="AC195" s="326"/>
      <c r="AD195" s="326"/>
      <c r="AE195" s="326">
        <f>IF(AE36="kWh",SUMPRODUCT(D38:D193,AE38:AE193))</f>
        <v>0</v>
      </c>
      <c r="AF195" s="326">
        <f>IF(AF36="kWh",SUMPRODUCT(D38:D193,AF38:AF193))</f>
        <v>0</v>
      </c>
      <c r="AG195" s="326">
        <f>IF(AG36="kw",SUMPRODUCT(Q38:Q193,R38:R193,AG38:AG193),SUMPRODUCT(D38:D193,AG38:AG193))</f>
        <v>0</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4">
        <f>HLOOKUP(AE$35,'3.  Distribution Rates'!$C$122:$P$135,7,FALSE)</f>
        <v>2.0233333333333332E-2</v>
      </c>
      <c r="AF198" s="824">
        <f>HLOOKUP(AF$35,'3.  Distribution Rates'!$C$122:$P$135,7,FALSE)</f>
        <v>1.6533333333333334E-2</v>
      </c>
      <c r="AG198" s="338">
        <f>HLOOKUP(AG$35,'3.  Distribution Rates'!$C$122:$P$135,7,FALSE)</f>
        <v>4.7110999999999992</v>
      </c>
      <c r="AH198" s="338">
        <f>HLOOKUP(AH$35,'3.  Distribution Rates'!$C$122:$P$135,7,FALSE)</f>
        <v>1.9690333333333332</v>
      </c>
      <c r="AI198" s="338">
        <f>HLOOKUP(AI$35,'3.  Distribution Rates'!$C$122:$P$135,7,FALSE)</f>
        <v>2.2221666666666668</v>
      </c>
      <c r="AJ198" s="338">
        <f>HLOOKUP(AJ$35,'3.  Distribution Rates'!$C$122:$P$135,7,FALSE)</f>
        <v>2.7708999999999997</v>
      </c>
      <c r="AK198" s="338">
        <f>HLOOKUP(AK$35,'3.  Distribution Rates'!$C$122:$P$135,7,FALSE)</f>
        <v>-8.2666666666666666E-2</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LRAM'!AM549*AE198</f>
        <v>0</v>
      </c>
      <c r="AF202" s="374">
        <f>'4.  2011-2014 LRAM'!AN549*AF198</f>
        <v>0</v>
      </c>
      <c r="AG202" s="374">
        <f>'4.  2011-2014 LRAM'!AO549*AG198</f>
        <v>0</v>
      </c>
      <c r="AH202" s="374">
        <f>'4.  2011-2014 LRAM'!AP549*AH198</f>
        <v>0</v>
      </c>
      <c r="AI202" s="374">
        <f>'4.  2011-2014 LRAM'!AQ549*AI198</f>
        <v>0</v>
      </c>
      <c r="AJ202" s="374">
        <f>'4.  2011-2014 LRAM'!AR549*AJ198</f>
        <v>0</v>
      </c>
      <c r="AK202" s="374">
        <f>'4.  2011-2014 LRAM'!AS549*AK198</f>
        <v>0</v>
      </c>
      <c r="AL202" s="374">
        <f>'4.  2011-2014 LRAM'!AT549*AL198</f>
        <v>0</v>
      </c>
      <c r="AM202" s="374">
        <f>'4.  2011-2014 LRAM'!AU549*AM198</f>
        <v>0</v>
      </c>
      <c r="AN202" s="374">
        <f>'4.  2011-2014 LRAM'!AV549*AN198</f>
        <v>0</v>
      </c>
      <c r="AO202" s="374">
        <f>'4.  2011-2014 LRAM'!AW549*AO198</f>
        <v>0</v>
      </c>
      <c r="AP202" s="374">
        <f>'4.  2011-2014 LRAM'!AX549*AP198</f>
        <v>0</v>
      </c>
      <c r="AQ202" s="374">
        <f>'4.  2011-2014 LRAM'!AY549*AQ198</f>
        <v>0</v>
      </c>
      <c r="AR202" s="374">
        <f>'4.  2011-2014 LRAM'!AZ549*AR198</f>
        <v>0</v>
      </c>
      <c r="AS202" s="615">
        <f>SUM(AE202:AR202)</f>
        <v>0</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0</v>
      </c>
      <c r="AF208" s="288">
        <f>SUMPRODUCT($E$38:$E$193,AF38:AF193)</f>
        <v>0</v>
      </c>
      <c r="AG208" s="288">
        <f>IF(AG36="kw",SUMPRODUCT($Q$38:$Q$193,$S$38:$S$193,AG38:AG193),SUMPRODUCT($E$38:$E$193,AG38:AG193))</f>
        <v>0</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0</v>
      </c>
      <c r="AF209" s="288">
        <f>SUMPRODUCT($F$38:$F$193,AF38:AF193)</f>
        <v>0</v>
      </c>
      <c r="AG209" s="288">
        <f>IF(AG36="kw",SUMPRODUCT($Q$38:$Q$193,$T$38:$T$193,AG38:AG193),SUMPRODUCT($F$38:$F$193,AG38:AG193))</f>
        <v>0</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0</v>
      </c>
      <c r="AF210" s="288">
        <f>SUMPRODUCT($G$38:$G$193,AF38:AF193)</f>
        <v>0</v>
      </c>
      <c r="AG210" s="288">
        <f>IF(AG36="kw",SUMPRODUCT($Q$38:$Q$193,$U$38:$U$193,AG38:AG193),SUMPRODUCT($G$38:$G$193,AG38:AG193))</f>
        <v>0</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0</v>
      </c>
      <c r="AF211" s="288">
        <f>SUMPRODUCT($H$38:$H$193,AF38:AF193)</f>
        <v>0</v>
      </c>
      <c r="AG211" s="288">
        <f>IF(AG36="kw",SUMPRODUCT($Q$38:$Q$193,$V$38:$V$193,AG38:AG193),SUMPRODUCT($H$38:$H$193,AG38:AG193))</f>
        <v>0</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0</v>
      </c>
      <c r="AF212" s="288">
        <f>SUMPRODUCT($I$38:$I$193,AF38:AF193)</f>
        <v>0</v>
      </c>
      <c r="AG212" s="288">
        <f>IF(AG36="kw",SUMPRODUCT($Q$38:$Q$193,$W$38:$W$193,AG38:AG193),SUMPRODUCT($I$38:$I$193,AG38:AG193))</f>
        <v>0</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840</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0</v>
      </c>
      <c r="AF213" s="288">
        <f>SUMPRODUCT($J$38:$J$193,AF38:AF193)</f>
        <v>0</v>
      </c>
      <c r="AG213" s="288">
        <f>IF(AG36="kw",SUMPRODUCT($Q$38:$Q$193,$X$38:$X$193,AG38:AG193),SUMPRODUCT($J$38:$J$193,AG38:AG193))</f>
        <v>0</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845</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846</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847</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848</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849</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850</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577</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9" t="s">
        <v>522</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22" t="s">
        <v>211</v>
      </c>
      <c r="C224" s="924" t="s">
        <v>33</v>
      </c>
      <c r="D224" s="281" t="s">
        <v>420</v>
      </c>
      <c r="E224" s="933" t="s">
        <v>209</v>
      </c>
      <c r="F224" s="934"/>
      <c r="G224" s="934"/>
      <c r="H224" s="934"/>
      <c r="I224" s="934"/>
      <c r="J224" s="934"/>
      <c r="K224" s="934"/>
      <c r="L224" s="934"/>
      <c r="M224" s="934"/>
      <c r="N224" s="934"/>
      <c r="O224" s="934"/>
      <c r="P224" s="935"/>
      <c r="Q224" s="931" t="s">
        <v>213</v>
      </c>
      <c r="R224" s="281" t="s">
        <v>421</v>
      </c>
      <c r="S224" s="928" t="s">
        <v>212</v>
      </c>
      <c r="T224" s="929"/>
      <c r="U224" s="929"/>
      <c r="V224" s="929"/>
      <c r="W224" s="929"/>
      <c r="X224" s="929"/>
      <c r="Y224" s="929"/>
      <c r="Z224" s="929"/>
      <c r="AA224" s="929"/>
      <c r="AB224" s="929"/>
      <c r="AC224" s="929"/>
      <c r="AD224" s="936"/>
      <c r="AE224" s="928" t="s">
        <v>242</v>
      </c>
      <c r="AF224" s="929"/>
      <c r="AG224" s="929"/>
      <c r="AH224" s="929"/>
      <c r="AI224" s="929"/>
      <c r="AJ224" s="929"/>
      <c r="AK224" s="929"/>
      <c r="AL224" s="929"/>
      <c r="AM224" s="929"/>
      <c r="AN224" s="929"/>
      <c r="AO224" s="929"/>
      <c r="AP224" s="929"/>
      <c r="AQ224" s="929"/>
      <c r="AR224" s="929"/>
      <c r="AS224" s="930"/>
    </row>
    <row r="225" spans="1:45" ht="60.75" customHeight="1">
      <c r="B225" s="923"/>
      <c r="C225" s="925"/>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32"/>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General Service 50 - 4,999 kW</v>
      </c>
      <c r="AH225" s="282" t="str">
        <f>'1.  LRAMVA Summary'!$G$53</f>
        <v>General Service 3,000 - 4,999 kW</v>
      </c>
      <c r="AI225" s="282" t="str">
        <f>'1.  LRAMVA Summary'!$H$53</f>
        <v>Large Use - Regular</v>
      </c>
      <c r="AJ225" s="282" t="str">
        <f>'1.  LRAMVA Summary'!$I$53</f>
        <v>Dedicated TS</v>
      </c>
      <c r="AK225" s="282" t="str">
        <f>'1.  LRAMVA Summary'!$J$53</f>
        <v>Large Use - Ford Annex</v>
      </c>
      <c r="AL225" s="282" t="str">
        <f>'1.  LRAMVA Summary'!$K$53</f>
        <v>Other</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500</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t="str">
        <f>'1.  LRAMVA Summary'!$I$54</f>
        <v>kW</v>
      </c>
      <c r="AK226" s="288" t="str">
        <f>'1.  LRAMVA Summary'!$J$54</f>
        <v>kW</v>
      </c>
      <c r="AL226" s="288" t="str">
        <f>'1.  LRAMVA Summary'!$K$54</f>
        <v>kW</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outlineLevel="1">
      <c r="B227" s="285" t="s">
        <v>493</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outlineLevel="1">
      <c r="B230" s="295"/>
      <c r="C230" s="296"/>
      <c r="D230" s="296"/>
      <c r="E230" s="296"/>
      <c r="F230" s="296"/>
      <c r="G230" s="296"/>
      <c r="H230" s="296"/>
      <c r="I230" s="296"/>
      <c r="J230" s="747"/>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outlineLevel="1">
      <c r="A237" s="511">
        <v>4</v>
      </c>
      <c r="B237" s="509" t="s">
        <v>652</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outlineLevel="1">
      <c r="B243" s="316" t="s">
        <v>494</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outlineLevel="1">
      <c r="A273" s="512"/>
      <c r="B273" s="285" t="s">
        <v>486</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outlineLevel="1">
      <c r="A274" s="511">
        <v>15</v>
      </c>
      <c r="B274" s="291" t="s">
        <v>491</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outlineLevel="1">
      <c r="A277" s="511">
        <v>16</v>
      </c>
      <c r="B277" s="321" t="s">
        <v>487</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outlineLevel="1">
      <c r="B280" s="508" t="s">
        <v>492</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outlineLevel="1">
      <c r="B293" s="507" t="s">
        <v>499</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outlineLevel="1">
      <c r="B294" s="285" t="s">
        <v>495</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outlineLevel="1">
      <c r="A295" s="511">
        <v>21</v>
      </c>
      <c r="B295" s="509" t="s">
        <v>113</v>
      </c>
      <c r="C295" s="288" t="s">
        <v>25</v>
      </c>
      <c r="D295" s="292"/>
      <c r="E295" s="292"/>
      <c r="F295" s="292"/>
      <c r="G295" s="292"/>
      <c r="H295" s="292"/>
      <c r="I295" s="292"/>
      <c r="J295" s="292"/>
      <c r="K295" s="292"/>
      <c r="L295" s="292"/>
      <c r="M295" s="292"/>
      <c r="N295" s="292"/>
      <c r="O295" s="292"/>
      <c r="P295" s="292"/>
      <c r="Q295" s="288"/>
      <c r="R295" s="292"/>
      <c r="S295" s="292"/>
      <c r="T295" s="292"/>
      <c r="U295" s="292"/>
      <c r="V295" s="292"/>
      <c r="W295" s="292"/>
      <c r="X295" s="292"/>
      <c r="Y295" s="292"/>
      <c r="Z295" s="292"/>
      <c r="AA295" s="292"/>
      <c r="AB295" s="292"/>
      <c r="AC295" s="292"/>
      <c r="AD295" s="292"/>
      <c r="AE295" s="406"/>
      <c r="AF295" s="406"/>
      <c r="AG295" s="406"/>
      <c r="AH295" s="406"/>
      <c r="AI295" s="406"/>
      <c r="AJ295" s="406"/>
      <c r="AK295" s="406"/>
      <c r="AL295" s="406"/>
      <c r="AM295" s="406"/>
      <c r="AN295" s="406"/>
      <c r="AO295" s="406"/>
      <c r="AP295" s="406"/>
      <c r="AQ295" s="406"/>
      <c r="AR295" s="406"/>
      <c r="AS295" s="293">
        <f>SUM(AE295:AR295)</f>
        <v>0</v>
      </c>
    </row>
    <row r="296" spans="1:45" outlineLevel="1">
      <c r="B296" s="291" t="s">
        <v>288</v>
      </c>
      <c r="C296" s="288" t="s">
        <v>163</v>
      </c>
      <c r="D296" s="292"/>
      <c r="E296" s="292"/>
      <c r="F296" s="292"/>
      <c r="G296" s="292"/>
      <c r="H296" s="292"/>
      <c r="I296" s="292"/>
      <c r="J296" s="292"/>
      <c r="K296" s="292"/>
      <c r="L296" s="292"/>
      <c r="M296" s="292"/>
      <c r="N296" s="292"/>
      <c r="O296" s="292"/>
      <c r="P296" s="292"/>
      <c r="Q296" s="288"/>
      <c r="R296" s="292"/>
      <c r="S296" s="292"/>
      <c r="T296" s="292"/>
      <c r="U296" s="292"/>
      <c r="V296" s="292"/>
      <c r="W296" s="292"/>
      <c r="X296" s="292"/>
      <c r="Y296" s="292"/>
      <c r="Z296" s="292"/>
      <c r="AA296" s="292"/>
      <c r="AB296" s="292"/>
      <c r="AC296" s="292"/>
      <c r="AD296" s="292"/>
      <c r="AE296" s="407">
        <f>AE295</f>
        <v>0</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outlineLevel="1">
      <c r="A298" s="511">
        <v>22</v>
      </c>
      <c r="B298" s="509" t="s">
        <v>114</v>
      </c>
      <c r="C298" s="288" t="s">
        <v>25</v>
      </c>
      <c r="D298" s="292"/>
      <c r="E298" s="292"/>
      <c r="F298" s="292"/>
      <c r="G298" s="292"/>
      <c r="H298" s="292"/>
      <c r="I298" s="292"/>
      <c r="J298" s="292"/>
      <c r="K298" s="292"/>
      <c r="L298" s="292"/>
      <c r="M298" s="292"/>
      <c r="N298" s="292"/>
      <c r="O298" s="292"/>
      <c r="P298" s="292"/>
      <c r="Q298" s="288"/>
      <c r="R298" s="292"/>
      <c r="S298" s="292"/>
      <c r="T298" s="292"/>
      <c r="U298" s="292"/>
      <c r="V298" s="292"/>
      <c r="W298" s="292"/>
      <c r="X298" s="292"/>
      <c r="Y298" s="292"/>
      <c r="Z298" s="292"/>
      <c r="AA298" s="292"/>
      <c r="AB298" s="292"/>
      <c r="AC298" s="292"/>
      <c r="AD298" s="292"/>
      <c r="AE298" s="406"/>
      <c r="AF298" s="406"/>
      <c r="AG298" s="406"/>
      <c r="AH298" s="406"/>
      <c r="AI298" s="406"/>
      <c r="AJ298" s="406"/>
      <c r="AK298" s="406"/>
      <c r="AL298" s="406"/>
      <c r="AM298" s="406"/>
      <c r="AN298" s="406"/>
      <c r="AO298" s="406"/>
      <c r="AP298" s="406"/>
      <c r="AQ298" s="406"/>
      <c r="AR298" s="406"/>
      <c r="AS298" s="293">
        <f>SUM(AE298:AR298)</f>
        <v>0</v>
      </c>
    </row>
    <row r="299" spans="1:45" outlineLevel="1">
      <c r="B299" s="291" t="s">
        <v>288</v>
      </c>
      <c r="C299" s="288" t="s">
        <v>163</v>
      </c>
      <c r="D299" s="292"/>
      <c r="E299" s="292"/>
      <c r="F299" s="292"/>
      <c r="G299" s="292"/>
      <c r="H299" s="292"/>
      <c r="I299" s="292"/>
      <c r="J299" s="292"/>
      <c r="K299" s="292"/>
      <c r="L299" s="292"/>
      <c r="M299" s="292"/>
      <c r="N299" s="292"/>
      <c r="O299" s="292"/>
      <c r="P299" s="292"/>
      <c r="Q299" s="288"/>
      <c r="R299" s="292"/>
      <c r="S299" s="292"/>
      <c r="T299" s="292"/>
      <c r="U299" s="292"/>
      <c r="V299" s="292"/>
      <c r="W299" s="292"/>
      <c r="X299" s="292"/>
      <c r="Y299" s="292"/>
      <c r="Z299" s="292"/>
      <c r="AA299" s="292"/>
      <c r="AB299" s="292"/>
      <c r="AC299" s="292"/>
      <c r="AD299" s="292"/>
      <c r="AE299" s="407">
        <f>AE298</f>
        <v>0</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outlineLevel="1">
      <c r="B307" s="285" t="s">
        <v>496</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outlineLevel="1">
      <c r="A311" s="511">
        <v>26</v>
      </c>
      <c r="B311" s="509" t="s">
        <v>118</v>
      </c>
      <c r="C311" s="288" t="s">
        <v>25</v>
      </c>
      <c r="D311" s="292"/>
      <c r="E311" s="292"/>
      <c r="F311" s="292"/>
      <c r="G311" s="292"/>
      <c r="H311" s="292"/>
      <c r="I311" s="292"/>
      <c r="J311" s="292"/>
      <c r="K311" s="292"/>
      <c r="L311" s="292"/>
      <c r="M311" s="292"/>
      <c r="N311" s="292"/>
      <c r="O311" s="292"/>
      <c r="P311" s="292"/>
      <c r="Q311" s="292">
        <v>12</v>
      </c>
      <c r="R311" s="292"/>
      <c r="S311" s="292"/>
      <c r="T311" s="292"/>
      <c r="U311" s="292"/>
      <c r="V311" s="292"/>
      <c r="W311" s="292"/>
      <c r="X311" s="292"/>
      <c r="Y311" s="292"/>
      <c r="Z311" s="292"/>
      <c r="AA311" s="292"/>
      <c r="AB311" s="292"/>
      <c r="AC311" s="292"/>
      <c r="AD311" s="292"/>
      <c r="AE311" s="422"/>
      <c r="AF311" s="406"/>
      <c r="AG311" s="406"/>
      <c r="AH311" s="406"/>
      <c r="AI311" s="406"/>
      <c r="AJ311" s="406"/>
      <c r="AK311" s="406"/>
      <c r="AL311" s="406"/>
      <c r="AM311" s="411"/>
      <c r="AN311" s="411"/>
      <c r="AO311" s="411"/>
      <c r="AP311" s="411"/>
      <c r="AQ311" s="411"/>
      <c r="AR311" s="411"/>
      <c r="AS311" s="293">
        <f>SUM(AE311:AR311)</f>
        <v>0</v>
      </c>
    </row>
    <row r="312" spans="1:45" outlineLevel="1">
      <c r="B312" s="291" t="s">
        <v>288</v>
      </c>
      <c r="C312" s="288" t="s">
        <v>163</v>
      </c>
      <c r="D312" s="292"/>
      <c r="E312" s="292"/>
      <c r="F312" s="292"/>
      <c r="G312" s="292"/>
      <c r="H312" s="292"/>
      <c r="I312" s="292"/>
      <c r="J312" s="292"/>
      <c r="K312" s="292"/>
      <c r="L312" s="292"/>
      <c r="M312" s="292"/>
      <c r="N312" s="292"/>
      <c r="O312" s="292"/>
      <c r="P312" s="292"/>
      <c r="Q312" s="292">
        <f>Q311</f>
        <v>12</v>
      </c>
      <c r="R312" s="292"/>
      <c r="S312" s="292"/>
      <c r="T312" s="292"/>
      <c r="U312" s="292"/>
      <c r="V312" s="292"/>
      <c r="W312" s="292"/>
      <c r="X312" s="292"/>
      <c r="Y312" s="292"/>
      <c r="Z312" s="292"/>
      <c r="AA312" s="292"/>
      <c r="AB312" s="292"/>
      <c r="AC312" s="292"/>
      <c r="AD312" s="292"/>
      <c r="AE312" s="407">
        <f>AE311</f>
        <v>0</v>
      </c>
      <c r="AF312" s="407">
        <f t="shared" ref="AF312" si="823">AF311</f>
        <v>0</v>
      </c>
      <c r="AG312" s="407">
        <f t="shared" ref="AG312" si="824">AG311</f>
        <v>0</v>
      </c>
      <c r="AH312" s="407">
        <f t="shared" ref="AH312" si="825">AH311</f>
        <v>0</v>
      </c>
      <c r="AI312" s="407">
        <f t="shared" ref="AI312" si="826">AI311</f>
        <v>0</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outlineLevel="1">
      <c r="A314" s="511">
        <v>27</v>
      </c>
      <c r="B314" s="509" t="s">
        <v>119</v>
      </c>
      <c r="C314" s="288" t="s">
        <v>25</v>
      </c>
      <c r="D314" s="292"/>
      <c r="E314" s="292"/>
      <c r="F314" s="292"/>
      <c r="G314" s="292"/>
      <c r="H314" s="292"/>
      <c r="I314" s="292"/>
      <c r="J314" s="292"/>
      <c r="K314" s="292"/>
      <c r="L314" s="292"/>
      <c r="M314" s="292"/>
      <c r="N314" s="292"/>
      <c r="O314" s="292"/>
      <c r="P314" s="292"/>
      <c r="Q314" s="292">
        <v>12</v>
      </c>
      <c r="R314" s="292"/>
      <c r="S314" s="292"/>
      <c r="T314" s="292"/>
      <c r="U314" s="292"/>
      <c r="V314" s="292"/>
      <c r="W314" s="292"/>
      <c r="X314" s="292"/>
      <c r="Y314" s="292"/>
      <c r="Z314" s="292"/>
      <c r="AA314" s="292"/>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outlineLevel="1">
      <c r="B315" s="291" t="s">
        <v>288</v>
      </c>
      <c r="C315" s="288" t="s">
        <v>163</v>
      </c>
      <c r="D315" s="292"/>
      <c r="E315" s="292"/>
      <c r="F315" s="292"/>
      <c r="G315" s="292"/>
      <c r="H315" s="292"/>
      <c r="I315" s="292"/>
      <c r="J315" s="292"/>
      <c r="K315" s="292"/>
      <c r="L315" s="292"/>
      <c r="M315" s="292"/>
      <c r="N315" s="292"/>
      <c r="O315" s="292"/>
      <c r="P315" s="292"/>
      <c r="Q315" s="292">
        <f>Q314</f>
        <v>12</v>
      </c>
      <c r="R315" s="292"/>
      <c r="S315" s="292"/>
      <c r="T315" s="292"/>
      <c r="U315" s="292"/>
      <c r="V315" s="292"/>
      <c r="W315" s="292"/>
      <c r="X315" s="292"/>
      <c r="Y315" s="292"/>
      <c r="Z315" s="292"/>
      <c r="AA315" s="292"/>
      <c r="AB315" s="292"/>
      <c r="AC315" s="292"/>
      <c r="AD315" s="292"/>
      <c r="AE315" s="407">
        <f>AE314</f>
        <v>0</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v>
      </c>
      <c r="AG318" s="407">
        <f t="shared" ref="AG318" si="850">AG317</f>
        <v>0</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outlineLevel="1">
      <c r="B332" s="285" t="s">
        <v>497</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outlineLevel="1">
      <c r="B342" s="285" t="s">
        <v>498</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 r="B385" s="324" t="s">
        <v>273</v>
      </c>
      <c r="C385" s="326"/>
      <c r="D385" s="326">
        <f>SUM(D228:D383)</f>
        <v>0</v>
      </c>
      <c r="E385" s="326"/>
      <c r="F385" s="326"/>
      <c r="G385" s="326"/>
      <c r="H385" s="326"/>
      <c r="I385" s="326"/>
      <c r="J385" s="326"/>
      <c r="K385" s="326"/>
      <c r="L385" s="326"/>
      <c r="M385" s="326"/>
      <c r="N385" s="326"/>
      <c r="O385" s="326"/>
      <c r="P385" s="326"/>
      <c r="Q385" s="326"/>
      <c r="R385" s="326">
        <f>SUM(R228:R383)</f>
        <v>0</v>
      </c>
      <c r="S385" s="326"/>
      <c r="T385" s="326"/>
      <c r="U385" s="326"/>
      <c r="V385" s="326"/>
      <c r="W385" s="326"/>
      <c r="X385" s="326"/>
      <c r="Y385" s="326"/>
      <c r="Z385" s="326"/>
      <c r="AA385" s="326"/>
      <c r="AB385" s="326"/>
      <c r="AC385" s="326"/>
      <c r="AD385" s="326"/>
      <c r="AE385" s="326">
        <f>IF(AE226="kWh",SUMPRODUCT(D228:D383,AE228:AE383))</f>
        <v>0</v>
      </c>
      <c r="AF385" s="326">
        <f>IF(AF226="kWh",SUMPRODUCT(D228:D383,AF228:AF383))</f>
        <v>0</v>
      </c>
      <c r="AG385" s="326">
        <f>IF(AG226="kw",SUMPRODUCT(Q228:Q383,R228:R383,AG228:AG383),SUMPRODUCT(D228:D383,AG228:AG383))</f>
        <v>0</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4">
        <f>HLOOKUP(AE$35,'3.  Distribution Rates'!$C$122:$P$135,8,FALSE)</f>
        <v>1.7233333333333333E-2</v>
      </c>
      <c r="AF388" s="824">
        <f>HLOOKUP(AF$35,'3.  Distribution Rates'!$C$122:$P$135,8,FALSE)</f>
        <v>1.6799999999999999E-2</v>
      </c>
      <c r="AG388" s="338">
        <f>HLOOKUP(AG$35,'3.  Distribution Rates'!$C$122:$P$135,8,FALSE)</f>
        <v>4.7832333333333326</v>
      </c>
      <c r="AH388" s="338">
        <f>HLOOKUP(AH$35,'3.  Distribution Rates'!$C$122:$P$135,8,FALSE)</f>
        <v>1.9987999999999999</v>
      </c>
      <c r="AI388" s="338">
        <f>HLOOKUP(AI$35,'3.  Distribution Rates'!$C$122:$P$135,8,FALSE)</f>
        <v>2.2579000000000007</v>
      </c>
      <c r="AJ388" s="338">
        <f>HLOOKUP(AJ$35,'3.  Distribution Rates'!$C$122:$P$135,8,FALSE)</f>
        <v>2.8113666666666663</v>
      </c>
      <c r="AK388" s="338">
        <f>HLOOKUP(AK$35,'3.  Distribution Rates'!$C$122:$P$135,8,FALSE)</f>
        <v>-8.900000000000001E-2</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LRAM'!AM550*AE388</f>
        <v>0</v>
      </c>
      <c r="AF392" s="374">
        <f>'4.  2011-2014 LRAM'!AN550*AF388</f>
        <v>0</v>
      </c>
      <c r="AG392" s="374">
        <f>'4.  2011-2014 LRAM'!AO550*AG388</f>
        <v>0</v>
      </c>
      <c r="AH392" s="374">
        <f>'4.  2011-2014 LRAM'!AP550*AH388</f>
        <v>0</v>
      </c>
      <c r="AI392" s="374">
        <f>'4.  2011-2014 LRAM'!AQ550*AI388</f>
        <v>0</v>
      </c>
      <c r="AJ392" s="374">
        <f>'4.  2011-2014 LRAM'!AR550*AJ388</f>
        <v>0</v>
      </c>
      <c r="AK392" s="374">
        <f>'4.  2011-2014 LRAM'!AS550*AK388</f>
        <v>0</v>
      </c>
      <c r="AL392" s="374">
        <f>'4.  2011-2014 LRAM'!AT550*AL388</f>
        <v>0</v>
      </c>
      <c r="AM392" s="374">
        <f>'4.  2011-2014 LRAM'!AU550*AM388</f>
        <v>0</v>
      </c>
      <c r="AN392" s="374">
        <f>'4.  2011-2014 LRAM'!AV550*AN388</f>
        <v>0</v>
      </c>
      <c r="AO392" s="374">
        <f>'4.  2011-2014 LRAM'!AW550*AO388</f>
        <v>0</v>
      </c>
      <c r="AP392" s="374">
        <f>'4.  2011-2014 LRAM'!AX550*AP388</f>
        <v>0</v>
      </c>
      <c r="AQ392" s="374">
        <f>'4.  2011-2014 LRAM'!AY550*AQ388</f>
        <v>0</v>
      </c>
      <c r="AR392" s="374">
        <f>'4.  2011-2014 LRAM'!AZ550*AR388</f>
        <v>0</v>
      </c>
      <c r="AS392" s="615">
        <f t="shared" ref="AS392:AS394" si="1135">SUM(AE392:AR392)</f>
        <v>0</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6">AF208*AF388</f>
        <v>0</v>
      </c>
      <c r="AG393" s="374">
        <f t="shared" si="1136"/>
        <v>0</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0</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37">AF385*AF388</f>
        <v>0</v>
      </c>
      <c r="AG394" s="374">
        <f t="shared" si="1137"/>
        <v>0</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0</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0</v>
      </c>
      <c r="AF399" s="288">
        <f>SUMPRODUCT($E$228:$E$383,AF228:AF383)</f>
        <v>0</v>
      </c>
      <c r="AG399" s="288">
        <f>IF(AG226="kw",SUMPRODUCT($Q$228:$Q$383,$S$228:$S$383,AG228:AG383),SUMPRODUCT($E$228:$E$383,AG228:AG383))</f>
        <v>0</v>
      </c>
      <c r="AH399" s="288">
        <f t="shared" ref="AH399:AR399" si="1142">IF(AH226="kw",SUMPRODUCT($Q$228:$Q$383,$S$228:$S$383,AH228:AH383),SUMPRODUCT($E$228:$E$383,AH228:AH383))</f>
        <v>0</v>
      </c>
      <c r="AI399" s="288">
        <f t="shared" si="1142"/>
        <v>0</v>
      </c>
      <c r="AJ399" s="288">
        <f t="shared" si="1142"/>
        <v>0</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0</v>
      </c>
      <c r="AF400" s="288">
        <f>SUMPRODUCT($F$228:$F$383,AF228:AF383)</f>
        <v>0</v>
      </c>
      <c r="AG400" s="288">
        <f t="shared" ref="AG400" si="1143">IF(AG226="kw",SUMPRODUCT($Q$228:$Q$383,$T$228:$T$383,AG228:AG383),SUMPRODUCT($F$228:$F$383,AG228:AG383))</f>
        <v>0</v>
      </c>
      <c r="AH400" s="288">
        <f t="shared" ref="AH400:AR400" si="1144">IF(AH226="kw",SUMPRODUCT($Q$228:$Q$383,$T$228:$T$383,AH228:AH383),SUMPRODUCT($F$228:$F$383,AH228:AH383))</f>
        <v>0</v>
      </c>
      <c r="AI400" s="288">
        <f t="shared" si="1144"/>
        <v>0</v>
      </c>
      <c r="AJ400" s="288">
        <f t="shared" si="1144"/>
        <v>0</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0</v>
      </c>
      <c r="AF401" s="288">
        <f>SUMPRODUCT($G$228:$G$383,AF228:AF383)</f>
        <v>0</v>
      </c>
      <c r="AG401" s="288">
        <f t="shared" ref="AG401" si="1145">IF(AG226="kw",SUMPRODUCT($Q$228:$Q$383,$U$228:$U$383,AG228:AG383),SUMPRODUCT($G$228:$G$383,AG228:AG383))</f>
        <v>0</v>
      </c>
      <c r="AH401" s="288">
        <f t="shared" ref="AH401:AR401" si="1146">IF(AH226="kw",SUMPRODUCT($Q$228:$Q$383,$U$228:$U$383,AH228:AH383),SUMPRODUCT($G$228:$G$383,AH228:AH383))</f>
        <v>0</v>
      </c>
      <c r="AI401" s="288">
        <f t="shared" si="1146"/>
        <v>0</v>
      </c>
      <c r="AJ401" s="288">
        <f t="shared" si="1146"/>
        <v>0</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0</v>
      </c>
      <c r="AF402" s="288">
        <f>SUMPRODUCT($H$228:$H$383,AF228:AF383)</f>
        <v>0</v>
      </c>
      <c r="AG402" s="288">
        <f>IF(AG226="kw",SUMPRODUCT($Q$228:$Q$383,$V$228:$V$383,AG228:AG383),SUMPRODUCT($H$228:$H$383,AG228:AG383))</f>
        <v>0</v>
      </c>
      <c r="AH402" s="288">
        <f t="shared" ref="AH402:AR402" si="1147">IF(AH226="kw",SUMPRODUCT($Q$228:$Q$383,$V$228:$V$383,AH228:AH383),SUMPRODUCT($H$228:$H$383,AH228:AH383))</f>
        <v>0</v>
      </c>
      <c r="AI402" s="288">
        <f t="shared" si="1147"/>
        <v>0</v>
      </c>
      <c r="AJ402" s="288">
        <f t="shared" si="1147"/>
        <v>0</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841</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0</v>
      </c>
      <c r="AF403" s="288">
        <f>SUMPRODUCT($I$228:$I$383,AF228:AF383)</f>
        <v>0</v>
      </c>
      <c r="AG403" s="288">
        <f>IF(AG226="kw",SUMPRODUCT($Q$228:$Q$383,$W$228:$W$383,AG228:AG383),SUMPRODUCT($I$228:$I$383,AG228:AG383))</f>
        <v>0</v>
      </c>
      <c r="AH403" s="288">
        <f t="shared" ref="AH403:AR403" si="1148">IF(AH226="kw",SUMPRODUCT($Q$228:$Q$383,$W$228:$W$383,AH228:AH383),SUMPRODUCT($I$228:$I$383,AH228:AH383))</f>
        <v>0</v>
      </c>
      <c r="AI403" s="288">
        <f t="shared" si="1148"/>
        <v>0</v>
      </c>
      <c r="AJ403" s="288">
        <f t="shared" si="1148"/>
        <v>0</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851</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0</v>
      </c>
      <c r="AF404" s="288">
        <f>SUMPRODUCT($J$228:$J$383,AF228:AF383)</f>
        <v>0</v>
      </c>
      <c r="AG404" s="288">
        <f>IF(AG226="kw",SUMPRODUCT($Q$228:$Q$383,$X$228:$X$383,AG228:AG383),SUMPRODUCT($J$228:$J$383,AG228:AG383))</f>
        <v>0</v>
      </c>
      <c r="AH404" s="288">
        <f t="shared" ref="AH404:AR404" si="1149">IF(AH226="kw",SUMPRODUCT($Q$228:$Q$383,$X$228:$X$383,AH228:AH383),SUMPRODUCT($J$228:$J$383,AH228:AH383))</f>
        <v>0</v>
      </c>
      <c r="AI404" s="288">
        <f t="shared" si="1149"/>
        <v>0</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852</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0</v>
      </c>
      <c r="AF405" s="288">
        <f>SUMPRODUCT($K$228:$K$383,AF228:AF383)</f>
        <v>0</v>
      </c>
      <c r="AG405" s="288">
        <f>IF(AG226="kw",SUMPRODUCT($Q$228:$Q$383,$Y$228:$Y$383,AG228:AG383),SUMPRODUCT($K$228:$K$383,AG228:AG383))</f>
        <v>0</v>
      </c>
      <c r="AH405" s="288">
        <f t="shared" ref="AH405:AR405" si="1150">IF(AH226="kw",SUMPRODUCT($Q$228:$Q$383,$Y$228:$Y$383,AH228:AH383),SUMPRODUCT($K$228:$K$383,AH228:AH383))</f>
        <v>0</v>
      </c>
      <c r="AI405" s="288">
        <f t="shared" si="1150"/>
        <v>0</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853</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0</v>
      </c>
      <c r="AF406" s="288">
        <f>SUMPRODUCT($L$228:$L$383,AF228:AF383)</f>
        <v>0</v>
      </c>
      <c r="AG406" s="288">
        <f>IF(AG226="kw",SUMPRODUCT($Q$228:$Q$383,$Z$228:$Z$383,AG228:AG383),SUMPRODUCT($L$228:$L$383,AG228:AG383))</f>
        <v>0</v>
      </c>
      <c r="AH406" s="288">
        <f t="shared" ref="AH406:AR406" si="1151">IF(AH226="kw",SUMPRODUCT($Q$228:$Q$383,$Z$228:$Z$383,AH228:AH383),SUMPRODUCT($L$228:$L$383,AH228:AH383))</f>
        <v>0</v>
      </c>
      <c r="AI406" s="288">
        <f t="shared" si="1151"/>
        <v>0</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854</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0</v>
      </c>
      <c r="AF407" s="288">
        <f>SUMPRODUCT($M$228:$M$383,AF228:AF383)</f>
        <v>0</v>
      </c>
      <c r="AG407" s="288">
        <f>IF(AG226="kw",SUMPRODUCT($Q$228:$Q$383,$AA$228:$AA$383,AG228:AG383),SUMPRODUCT($M$228:$M$383,AG228:AG383))</f>
        <v>0</v>
      </c>
      <c r="AH407" s="288">
        <f t="shared" ref="AH407:AR407" si="1152">IF(AH226="kw",SUMPRODUCT($Q$228:$Q$383,$AA$228:$AA$383,AH228:AH383),SUMPRODUCT($M$228:$M$383,AH228:AH383))</f>
        <v>0</v>
      </c>
      <c r="AI407" s="288">
        <f t="shared" si="1152"/>
        <v>0</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855</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856</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577</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9" t="s">
        <v>522</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22" t="s">
        <v>211</v>
      </c>
      <c r="C414" s="924" t="s">
        <v>33</v>
      </c>
      <c r="D414" s="281" t="s">
        <v>420</v>
      </c>
      <c r="E414" s="933" t="s">
        <v>209</v>
      </c>
      <c r="F414" s="934"/>
      <c r="G414" s="934"/>
      <c r="H414" s="934"/>
      <c r="I414" s="934"/>
      <c r="J414" s="934"/>
      <c r="K414" s="934"/>
      <c r="L414" s="934"/>
      <c r="M414" s="934"/>
      <c r="N414" s="934"/>
      <c r="O414" s="934"/>
      <c r="P414" s="935"/>
      <c r="Q414" s="931" t="s">
        <v>213</v>
      </c>
      <c r="R414" s="281" t="s">
        <v>421</v>
      </c>
      <c r="S414" s="928" t="s">
        <v>212</v>
      </c>
      <c r="T414" s="929"/>
      <c r="U414" s="929"/>
      <c r="V414" s="929"/>
      <c r="W414" s="929"/>
      <c r="X414" s="929"/>
      <c r="Y414" s="929"/>
      <c r="Z414" s="929"/>
      <c r="AA414" s="929"/>
      <c r="AB414" s="929"/>
      <c r="AC414" s="929"/>
      <c r="AD414" s="936"/>
      <c r="AE414" s="928" t="s">
        <v>242</v>
      </c>
      <c r="AF414" s="929"/>
      <c r="AG414" s="929"/>
      <c r="AH414" s="929"/>
      <c r="AI414" s="929"/>
      <c r="AJ414" s="929"/>
      <c r="AK414" s="929"/>
      <c r="AL414" s="929"/>
      <c r="AM414" s="929"/>
      <c r="AN414" s="929"/>
      <c r="AO414" s="929"/>
      <c r="AP414" s="929"/>
      <c r="AQ414" s="929"/>
      <c r="AR414" s="929"/>
      <c r="AS414" s="930"/>
    </row>
    <row r="415" spans="1:45" ht="61.5" customHeight="1">
      <c r="B415" s="923"/>
      <c r="C415" s="925"/>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32"/>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General Service 50 - 4,999 kW</v>
      </c>
      <c r="AH415" s="282" t="str">
        <f>'1.  LRAMVA Summary'!$G$53</f>
        <v>General Service 3,000 - 4,999 kW</v>
      </c>
      <c r="AI415" s="282" t="str">
        <f>'1.  LRAMVA Summary'!$H$53</f>
        <v>Large Use - Regular</v>
      </c>
      <c r="AJ415" s="282" t="str">
        <f>'1.  LRAMVA Summary'!$I$53</f>
        <v>Dedicated TS</v>
      </c>
      <c r="AK415" s="282" t="str">
        <f>'1.  LRAMVA Summary'!$J$53</f>
        <v>Large Use - Ford Annex</v>
      </c>
      <c r="AL415" s="282" t="str">
        <f>'1.  LRAMVA Summary'!$K$53</f>
        <v>Other</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500</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t="str">
        <f>'1.  LRAMVA Summary'!$I$54</f>
        <v>kW</v>
      </c>
      <c r="AK416" s="288" t="str">
        <f>'1.  LRAMVA Summary'!$J$54</f>
        <v>kW</v>
      </c>
      <c r="AL416" s="288" t="str">
        <f>'1.  LRAMVA Summary'!$K$54</f>
        <v>kW</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hidden="1" outlineLevel="1">
      <c r="A417" s="521"/>
      <c r="B417" s="493" t="s">
        <v>493</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idden="1"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hidden="1" outlineLevel="1">
      <c r="A420" s="521"/>
      <c r="B420" s="514"/>
      <c r="C420" s="296"/>
      <c r="D420" s="296"/>
      <c r="E420" s="296"/>
      <c r="F420" s="296"/>
      <c r="G420" s="296"/>
      <c r="H420" s="296"/>
      <c r="I420" s="296"/>
      <c r="J420" s="747"/>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idden="1"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idden="1"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idden="1" outlineLevel="1">
      <c r="A427" s="521">
        <v>4</v>
      </c>
      <c r="B427" s="509" t="s">
        <v>652</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idden="1"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idden="1"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hidden="1" outlineLevel="1">
      <c r="A433" s="521"/>
      <c r="B433" s="503" t="s">
        <v>494</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idden="1"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idden="1"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idden="1"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idden="1"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idden="1"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idden="1"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idden="1"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idden="1"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idden="1"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hidden="1" outlineLevel="1">
      <c r="A463" s="521"/>
      <c r="B463" s="493" t="s">
        <v>486</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idden="1" outlineLevel="1">
      <c r="A464" s="521">
        <v>15</v>
      </c>
      <c r="B464" s="427" t="s">
        <v>491</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idden="1"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idden="1" outlineLevel="1">
      <c r="A467" s="521">
        <v>16</v>
      </c>
      <c r="B467" s="518" t="s">
        <v>487</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idden="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hidden="1" outlineLevel="1">
      <c r="A470" s="521"/>
      <c r="B470" s="519" t="s">
        <v>492</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idden="1"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idden="1"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idden="1"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idden="1"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hidden="1" outlineLevel="1">
      <c r="A483" s="521"/>
      <c r="B483" s="513" t="s">
        <v>499</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hidden="1" outlineLevel="1">
      <c r="A484" s="521"/>
      <c r="B484" s="493" t="s">
        <v>495</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idden="1" outlineLevel="1">
      <c r="A485" s="521">
        <v>21</v>
      </c>
      <c r="B485" s="424" t="s">
        <v>113</v>
      </c>
      <c r="C485" s="288" t="s">
        <v>25</v>
      </c>
      <c r="D485" s="292"/>
      <c r="E485" s="292"/>
      <c r="F485" s="292"/>
      <c r="G485" s="292"/>
      <c r="H485" s="292"/>
      <c r="I485" s="292"/>
      <c r="J485" s="292"/>
      <c r="K485" s="292"/>
      <c r="L485" s="292"/>
      <c r="M485" s="292"/>
      <c r="N485" s="292"/>
      <c r="O485" s="292"/>
      <c r="P485" s="292"/>
      <c r="Q485" s="288"/>
      <c r="R485" s="292"/>
      <c r="S485" s="292"/>
      <c r="T485" s="292"/>
      <c r="U485" s="292"/>
      <c r="V485" s="292"/>
      <c r="W485" s="292"/>
      <c r="X485" s="292"/>
      <c r="Y485" s="292"/>
      <c r="Z485" s="292"/>
      <c r="AA485" s="292"/>
      <c r="AB485" s="292"/>
      <c r="AC485" s="292"/>
      <c r="AD485" s="292"/>
      <c r="AE485" s="406"/>
      <c r="AF485" s="406"/>
      <c r="AG485" s="406"/>
      <c r="AH485" s="406"/>
      <c r="AI485" s="406"/>
      <c r="AJ485" s="406"/>
      <c r="AK485" s="406"/>
      <c r="AL485" s="406"/>
      <c r="AM485" s="406"/>
      <c r="AN485" s="406"/>
      <c r="AO485" s="406"/>
      <c r="AP485" s="406"/>
      <c r="AQ485" s="406"/>
      <c r="AR485" s="406"/>
      <c r="AS485" s="293">
        <f>SUM(AE485:AR485)</f>
        <v>0</v>
      </c>
    </row>
    <row r="486" spans="1:45" hidden="1" outlineLevel="1">
      <c r="A486" s="521"/>
      <c r="B486" s="427" t="s">
        <v>307</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0</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hidden="1"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idden="1" outlineLevel="1">
      <c r="A488" s="521">
        <v>22</v>
      </c>
      <c r="B488" s="424" t="s">
        <v>114</v>
      </c>
      <c r="C488" s="288" t="s">
        <v>25</v>
      </c>
      <c r="D488" s="292"/>
      <c r="E488" s="292"/>
      <c r="F488" s="292"/>
      <c r="G488" s="292"/>
      <c r="H488" s="292"/>
      <c r="I488" s="292"/>
      <c r="J488" s="292"/>
      <c r="K488" s="292"/>
      <c r="L488" s="292"/>
      <c r="M488" s="292"/>
      <c r="N488" s="292"/>
      <c r="O488" s="292"/>
      <c r="P488" s="292"/>
      <c r="Q488" s="288"/>
      <c r="R488" s="292"/>
      <c r="S488" s="292"/>
      <c r="T488" s="292"/>
      <c r="U488" s="292"/>
      <c r="V488" s="292"/>
      <c r="W488" s="292"/>
      <c r="X488" s="292"/>
      <c r="Y488" s="292"/>
      <c r="Z488" s="292"/>
      <c r="AA488" s="292"/>
      <c r="AB488" s="292"/>
      <c r="AC488" s="292"/>
      <c r="AD488" s="292"/>
      <c r="AE488" s="406"/>
      <c r="AF488" s="406"/>
      <c r="AG488" s="406"/>
      <c r="AH488" s="406"/>
      <c r="AI488" s="406"/>
      <c r="AJ488" s="406"/>
      <c r="AK488" s="406"/>
      <c r="AL488" s="406"/>
      <c r="AM488" s="406"/>
      <c r="AN488" s="406"/>
      <c r="AO488" s="406"/>
      <c r="AP488" s="406"/>
      <c r="AQ488" s="406"/>
      <c r="AR488" s="406"/>
      <c r="AS488" s="293">
        <f>SUM(AE488:AR488)</f>
        <v>0</v>
      </c>
    </row>
    <row r="489" spans="1:45" hidden="1" outlineLevel="1">
      <c r="A489" s="521"/>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0</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hidden="1"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idden="1"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hidden="1" outlineLevel="1">
      <c r="A492" s="521"/>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hidden="1"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idden="1" outlineLevel="1">
      <c r="A494" s="521">
        <v>24</v>
      </c>
      <c r="B494" s="424" t="s">
        <v>116</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406"/>
      <c r="AF494" s="406"/>
      <c r="AG494" s="406"/>
      <c r="AH494" s="406"/>
      <c r="AI494" s="406"/>
      <c r="AJ494" s="406"/>
      <c r="AK494" s="406"/>
      <c r="AL494" s="406"/>
      <c r="AM494" s="406"/>
      <c r="AN494" s="406"/>
      <c r="AO494" s="406"/>
      <c r="AP494" s="406"/>
      <c r="AQ494" s="406"/>
      <c r="AR494" s="406"/>
      <c r="AS494" s="293">
        <f>SUM(AE494:AR494)</f>
        <v>0</v>
      </c>
    </row>
    <row r="495" spans="1:45" hidden="1"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0</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hidden="1" outlineLevel="1">
      <c r="A497" s="521"/>
      <c r="B497" s="493" t="s">
        <v>496</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idden="1" outlineLevel="1">
      <c r="A498" s="521">
        <v>25</v>
      </c>
      <c r="B498" s="424" t="s">
        <v>117</v>
      </c>
      <c r="C498" s="288" t="s">
        <v>25</v>
      </c>
      <c r="D498" s="292"/>
      <c r="E498" s="292"/>
      <c r="F498" s="292"/>
      <c r="G498" s="292"/>
      <c r="H498" s="292"/>
      <c r="I498" s="292"/>
      <c r="J498" s="292"/>
      <c r="K498" s="292"/>
      <c r="L498" s="292"/>
      <c r="M498" s="292"/>
      <c r="N498" s="292"/>
      <c r="O498" s="292"/>
      <c r="P498" s="292"/>
      <c r="Q498" s="292">
        <v>12</v>
      </c>
      <c r="R498" s="292"/>
      <c r="S498" s="292"/>
      <c r="T498" s="292"/>
      <c r="U498" s="292"/>
      <c r="V498" s="292"/>
      <c r="W498" s="292"/>
      <c r="X498" s="292"/>
      <c r="Y498" s="292"/>
      <c r="Z498" s="292"/>
      <c r="AA498" s="292"/>
      <c r="AB498" s="292"/>
      <c r="AC498" s="292"/>
      <c r="AD498" s="292"/>
      <c r="AE498" s="422"/>
      <c r="AF498" s="406"/>
      <c r="AG498" s="406"/>
      <c r="AH498" s="406"/>
      <c r="AI498" s="406"/>
      <c r="AJ498" s="406"/>
      <c r="AK498" s="406"/>
      <c r="AL498" s="411"/>
      <c r="AM498" s="411"/>
      <c r="AN498" s="411"/>
      <c r="AO498" s="411"/>
      <c r="AP498" s="411"/>
      <c r="AQ498" s="411"/>
      <c r="AR498" s="411"/>
      <c r="AS498" s="293">
        <f>SUM(AE498:AR498)</f>
        <v>0</v>
      </c>
    </row>
    <row r="499" spans="1:45" hidden="1" outlineLevel="1">
      <c r="A499" s="521"/>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0</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hidden="1"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idden="1" outlineLevel="1">
      <c r="A501" s="521">
        <v>26</v>
      </c>
      <c r="B501" s="424" t="s">
        <v>118</v>
      </c>
      <c r="C501" s="288" t="s">
        <v>25</v>
      </c>
      <c r="D501" s="292"/>
      <c r="E501" s="292"/>
      <c r="F501" s="292"/>
      <c r="G501" s="292"/>
      <c r="H501" s="292"/>
      <c r="I501" s="292"/>
      <c r="J501" s="292"/>
      <c r="K501" s="292"/>
      <c r="L501" s="292"/>
      <c r="M501" s="292"/>
      <c r="N501" s="292"/>
      <c r="O501" s="292"/>
      <c r="P501" s="292"/>
      <c r="Q501" s="292">
        <v>12</v>
      </c>
      <c r="R501" s="292"/>
      <c r="S501" s="292"/>
      <c r="T501" s="292"/>
      <c r="U501" s="292"/>
      <c r="V501" s="292"/>
      <c r="W501" s="292"/>
      <c r="X501" s="292"/>
      <c r="Y501" s="292"/>
      <c r="Z501" s="292"/>
      <c r="AA501" s="292"/>
      <c r="AB501" s="292"/>
      <c r="AC501" s="292"/>
      <c r="AD501" s="292"/>
      <c r="AE501" s="422"/>
      <c r="AF501" s="406"/>
      <c r="AG501" s="406"/>
      <c r="AH501" s="406"/>
      <c r="AI501" s="406"/>
      <c r="AJ501" s="406"/>
      <c r="AK501" s="406"/>
      <c r="AL501" s="411"/>
      <c r="AM501" s="411"/>
      <c r="AN501" s="411"/>
      <c r="AO501" s="411"/>
      <c r="AP501" s="411"/>
      <c r="AQ501" s="411"/>
      <c r="AR501" s="411"/>
      <c r="AS501" s="293">
        <f>SUM(AE501:AR501)</f>
        <v>0</v>
      </c>
    </row>
    <row r="502" spans="1:45" hidden="1" outlineLevel="1">
      <c r="A502" s="521"/>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08">AF501</f>
        <v>0</v>
      </c>
      <c r="AG502" s="407">
        <f t="shared" ref="AG502" si="1409">AG501</f>
        <v>0</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hidden="1"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idden="1" outlineLevel="1">
      <c r="A504" s="521">
        <v>27</v>
      </c>
      <c r="B504" s="424" t="s">
        <v>119</v>
      </c>
      <c r="C504" s="288" t="s">
        <v>25</v>
      </c>
      <c r="D504" s="292"/>
      <c r="E504" s="292"/>
      <c r="F504" s="292"/>
      <c r="G504" s="292"/>
      <c r="H504" s="292"/>
      <c r="I504" s="292"/>
      <c r="J504" s="292"/>
      <c r="K504" s="292"/>
      <c r="L504" s="292"/>
      <c r="M504" s="292"/>
      <c r="N504" s="292"/>
      <c r="O504" s="292"/>
      <c r="P504" s="292"/>
      <c r="Q504" s="292">
        <v>12</v>
      </c>
      <c r="R504" s="292"/>
      <c r="S504" s="292"/>
      <c r="T504" s="292"/>
      <c r="U504" s="292"/>
      <c r="V504" s="292"/>
      <c r="W504" s="292"/>
      <c r="X504" s="292"/>
      <c r="Y504" s="292"/>
      <c r="Z504" s="292"/>
      <c r="AA504" s="292"/>
      <c r="AB504" s="292"/>
      <c r="AC504" s="292"/>
      <c r="AD504" s="292"/>
      <c r="AE504" s="422"/>
      <c r="AF504" s="406"/>
      <c r="AG504" s="406"/>
      <c r="AH504" s="406"/>
      <c r="AI504" s="406"/>
      <c r="AJ504" s="406"/>
      <c r="AK504" s="406"/>
      <c r="AL504" s="411"/>
      <c r="AM504" s="411"/>
      <c r="AN504" s="411"/>
      <c r="AO504" s="411"/>
      <c r="AP504" s="411"/>
      <c r="AQ504" s="411"/>
      <c r="AR504" s="411"/>
      <c r="AS504" s="293">
        <f>SUM(AE504:AR504)</f>
        <v>0</v>
      </c>
    </row>
    <row r="505" spans="1:45" hidden="1" outlineLevel="1">
      <c r="A505" s="521"/>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0</v>
      </c>
      <c r="AG505" s="407">
        <f t="shared" ref="AG505" si="1422">AG504</f>
        <v>0</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hidden="1"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hidden="1" outlineLevel="1">
      <c r="A507" s="521">
        <v>28</v>
      </c>
      <c r="B507" s="424" t="s">
        <v>120</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hidden="1" outlineLevel="1">
      <c r="A508" s="521"/>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0</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hidden="1"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hidden="1"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idden="1" outlineLevel="1">
      <c r="A511" s="521"/>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hidden="1"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hidden="1"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idden="1" outlineLevel="1">
      <c r="A514" s="521"/>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hidden="1"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idden="1"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idden="1"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hidden="1"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idden="1" outlineLevel="1">
      <c r="A519" s="521">
        <v>32</v>
      </c>
      <c r="B519" s="424" t="s">
        <v>124</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idden="1"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0</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hidden="1" outlineLevel="1">
      <c r="A522" s="521"/>
      <c r="B522" s="493" t="s">
        <v>497</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idden="1"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idden="1" outlineLevel="1">
      <c r="A524" s="521"/>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hidden="1"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idden="1"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hidden="1"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idden="1"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idden="1"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hidden="1"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hidden="1" outlineLevel="1">
      <c r="A532" s="521"/>
      <c r="B532" s="493" t="s">
        <v>498</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45" hidden="1" outlineLevel="1">
      <c r="A533" s="521">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idden="1"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hidden="1"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idden="1"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idden="1"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hidden="1"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idden="1"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idden="1"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idden="1"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idden="1"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hidden="1"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hidden="1"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idden="1"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hidden="1"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hidden="1"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idden="1"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hidden="1"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idden="1"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idden="1"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hidden="1"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hidden="1"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idden="1"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idden="1"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idden="1"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idden="1"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idden="1"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hidden="1"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idden="1"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ollapsed="1">
      <c r="B575" s="324" t="s">
        <v>291</v>
      </c>
      <c r="C575" s="326"/>
      <c r="D575" s="326">
        <f>SUM(D418:D573)</f>
        <v>0</v>
      </c>
      <c r="E575" s="326"/>
      <c r="F575" s="326"/>
      <c r="G575" s="326"/>
      <c r="H575" s="326"/>
      <c r="I575" s="326"/>
      <c r="J575" s="326"/>
      <c r="K575" s="326"/>
      <c r="L575" s="326"/>
      <c r="M575" s="326"/>
      <c r="N575" s="326"/>
      <c r="O575" s="326"/>
      <c r="P575" s="326"/>
      <c r="Q575" s="326"/>
      <c r="R575" s="326">
        <f>SUM(R418:R573)</f>
        <v>0</v>
      </c>
      <c r="S575" s="326"/>
      <c r="T575" s="326"/>
      <c r="U575" s="326"/>
      <c r="V575" s="326"/>
      <c r="W575" s="326"/>
      <c r="X575" s="326"/>
      <c r="Y575" s="326"/>
      <c r="Z575" s="326"/>
      <c r="AA575" s="326"/>
      <c r="AB575" s="326"/>
      <c r="AC575" s="326"/>
      <c r="AD575" s="326"/>
      <c r="AE575" s="326">
        <f>IF(AE416="kWh",SUMPRODUCT(D418:D573,AE418:AE573))</f>
        <v>0</v>
      </c>
      <c r="AF575" s="326">
        <f>IF(AF416="kWh",SUMPRODUCT(D418:D573,AF418:AF573))</f>
        <v>0</v>
      </c>
      <c r="AG575" s="326">
        <f>IF(AG416="kw",SUMPRODUCT(Q418:Q573,R418:R573,AG418:AG573),SUMPRODUCT(D418:D573,AG418:AG573))</f>
        <v>0</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4">
        <f>HLOOKUP(AE$35,'3.  Distribution Rates'!$C$122:$P$135,9,FALSE)</f>
        <v>1.23E-2</v>
      </c>
      <c r="AF578" s="824">
        <f>HLOOKUP(AF$35,'3.  Distribution Rates'!$C$122:$P$135,9,FALSE)</f>
        <v>1.7033333333333334E-2</v>
      </c>
      <c r="AG578" s="338">
        <f>HLOOKUP(AG$35,'3.  Distribution Rates'!$C$122:$P$135,9,FALSE)</f>
        <v>4.8536000000000001</v>
      </c>
      <c r="AH578" s="338">
        <f>HLOOKUP(AH$35,'3.  Distribution Rates'!$C$122:$P$135,9,FALSE)</f>
        <v>2.0279333333333334</v>
      </c>
      <c r="AI578" s="338">
        <f>HLOOKUP(AI$35,'3.  Distribution Rates'!$C$122:$P$135,9,FALSE)</f>
        <v>2.2922333333333333</v>
      </c>
      <c r="AJ578" s="338">
        <f>HLOOKUP(AJ$35,'3.  Distribution Rates'!$C$122:$P$135,9,FALSE)</f>
        <v>2.8503666666666665</v>
      </c>
      <c r="AK578" s="338">
        <f>HLOOKUP(AK$35,'3.  Distribution Rates'!$C$122:$P$135,9,FALSE)</f>
        <v>-9.4266666666666665E-2</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LRAM'!AM551*AE578</f>
        <v>0</v>
      </c>
      <c r="AF582" s="374">
        <f>'4.  2011-2014 LRAM'!AN551*AF578</f>
        <v>0</v>
      </c>
      <c r="AG582" s="374">
        <f>'4.  2011-2014 LRAM'!AO551*AG578</f>
        <v>0</v>
      </c>
      <c r="AH582" s="374">
        <f>'4.  2011-2014 LRAM'!AP551*AH578</f>
        <v>0</v>
      </c>
      <c r="AI582" s="374">
        <f>'4.  2011-2014 LRAM'!AQ551*AI578</f>
        <v>0</v>
      </c>
      <c r="AJ582" s="374">
        <f>'4.  2011-2014 LRAM'!AR551*AJ578</f>
        <v>0</v>
      </c>
      <c r="AK582" s="374">
        <f>'4.  2011-2014 LRAM'!AS551*AK578</f>
        <v>0</v>
      </c>
      <c r="AL582" s="374">
        <f>'4.  2011-2014 LRAM'!AT551*AL578</f>
        <v>0</v>
      </c>
      <c r="AM582" s="374">
        <f>'4.  2011-2014 LRAM'!AU551*AM578</f>
        <v>0</v>
      </c>
      <c r="AN582" s="374">
        <f>'4.  2011-2014 LRAM'!AV551*AN578</f>
        <v>0</v>
      </c>
      <c r="AO582" s="374">
        <f>'4.  2011-2014 LRAM'!AW551*AO578</f>
        <v>0</v>
      </c>
      <c r="AP582" s="374">
        <f>'4.  2011-2014 LRAM'!AX551*AP578</f>
        <v>0</v>
      </c>
      <c r="AQ582" s="374">
        <f>'4.  2011-2014 LRAM'!AY551*AQ578</f>
        <v>0</v>
      </c>
      <c r="AR582" s="374">
        <f>'4.  2011-2014 LRAM'!AZ551*AR578</f>
        <v>0</v>
      </c>
      <c r="AS582" s="615">
        <f t="shared" si="1720"/>
        <v>0</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0</v>
      </c>
      <c r="AF583" s="374">
        <f t="shared" ref="AF583:AR583" si="1721">AF209*AF578</f>
        <v>0</v>
      </c>
      <c r="AG583" s="374">
        <f t="shared" si="1721"/>
        <v>0</v>
      </c>
      <c r="AH583" s="374">
        <f t="shared" si="1721"/>
        <v>0</v>
      </c>
      <c r="AI583" s="374">
        <f t="shared" si="1721"/>
        <v>0</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0</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0</v>
      </c>
      <c r="AF584" s="374">
        <f t="shared" ref="AF584:AR584" si="1722">AF399*AF578</f>
        <v>0</v>
      </c>
      <c r="AG584" s="374">
        <f t="shared" si="1722"/>
        <v>0</v>
      </c>
      <c r="AH584" s="374">
        <f t="shared" si="1722"/>
        <v>0</v>
      </c>
      <c r="AI584" s="374">
        <f t="shared" si="1722"/>
        <v>0</v>
      </c>
      <c r="AJ584" s="374">
        <f t="shared" si="1722"/>
        <v>0</v>
      </c>
      <c r="AK584" s="374">
        <f t="shared" si="1722"/>
        <v>0</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0</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0</v>
      </c>
      <c r="AF585" s="374">
        <f t="shared" ref="AF585:AR585" si="1723">AF575*AF578</f>
        <v>0</v>
      </c>
      <c r="AG585" s="374">
        <f t="shared" si="1723"/>
        <v>0</v>
      </c>
      <c r="AH585" s="374">
        <f t="shared" si="1723"/>
        <v>0</v>
      </c>
      <c r="AI585" s="374">
        <f t="shared" si="1723"/>
        <v>0</v>
      </c>
      <c r="AJ585" s="374">
        <f t="shared" si="1723"/>
        <v>0</v>
      </c>
      <c r="AK585" s="374">
        <f t="shared" si="1723"/>
        <v>0</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0</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724">SUM(AG579:AG585)</f>
        <v>0</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0</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726">AF576*AF578</f>
        <v>0</v>
      </c>
      <c r="AG587" s="344">
        <f t="shared" si="1726"/>
        <v>0</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0</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0</v>
      </c>
      <c r="AF590" s="288">
        <f>SUMPRODUCT($E$418:$E$573,AF418:AF573)</f>
        <v>0</v>
      </c>
      <c r="AG590" s="288">
        <f>IF(AG416="kw",SUMPRODUCT($Q$418:$Q$573,$S$418:$S$573,AG418:AG573),SUMPRODUCT($E$418:$E$573,AG418:AG573))</f>
        <v>0</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0</v>
      </c>
      <c r="AF591" s="288">
        <f>SUMPRODUCT($F$418:$F$573,AF418:AF573)</f>
        <v>0</v>
      </c>
      <c r="AG591" s="288">
        <f>IF(AG416="kw",SUMPRODUCT($Q$418:$Q$573,$T$418:$T$573,AG418:AG573),SUMPRODUCT($F$418:$F$573,AG419:AG574))</f>
        <v>0</v>
      </c>
      <c r="AH591" s="288">
        <f t="shared" ref="AH591:AR591" si="1729">IF(AH416="kw",SUMPRODUCT($Q$418:$Q$573,$T$418:$T$573,AH418:AH573),SUMPRODUCT($F$418:$F$573,AH419:AH574))</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0</v>
      </c>
      <c r="AF592" s="288">
        <f>SUMPRODUCT($G$418:$G$573,AF418:AF573)</f>
        <v>0</v>
      </c>
      <c r="AG592" s="288">
        <f>IF(AG416="kw",SUMPRODUCT($Q$418:$Q$573,$U$418:$U$573,AG418:AG573),SUMPRODUCT($G$418:$G$573,AG418:AG573))</f>
        <v>0</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842</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0</v>
      </c>
      <c r="AF593" s="288">
        <f>SUMPRODUCT($H$418:$H$573,AF418:AF573)</f>
        <v>0</v>
      </c>
      <c r="AG593" s="288">
        <f>IF(AG416="kw",SUMPRODUCT($Q$418:$Q$573,$V$418:$V$573,AG418:AG573),SUMPRODUCT($H$418:$H$573,AG418:AG573))</f>
        <v>0</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857</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0</v>
      </c>
      <c r="AF594" s="288">
        <f>SUMPRODUCT($I$418:$I$573,AF418:AF573)</f>
        <v>0</v>
      </c>
      <c r="AG594" s="288">
        <f>IF(AG416="kw",SUMPRODUCT($Q$418:$Q$573,$W$418:$W$573,AG418:AG573),SUMPRODUCT($I$418:$I$573,AG418:AG573))</f>
        <v>0</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858</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0</v>
      </c>
      <c r="AF595" s="288">
        <f>SUMPRODUCT($J$418:$J$573,AF418:AF573)</f>
        <v>0</v>
      </c>
      <c r="AG595" s="288">
        <f>IF(AG416="kw",SUMPRODUCT($Q$418:$Q$573,$X$418:$X$573,AG418:AG573),SUMPRODUCT($J$418:$J$573,AG418:AG573))</f>
        <v>0</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859</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0</v>
      </c>
      <c r="AF596" s="288">
        <f>SUMPRODUCT($K$418:$K$573,AF418:AF573)</f>
        <v>0</v>
      </c>
      <c r="AG596" s="288">
        <f>IF(AG417="kw",SUMPRODUCT($Q$418:$Q$573,$Y$418:$Y$573,AG419:AG574),SUMPRODUCT($K$418:$K$573,AG419:AG574))</f>
        <v>0</v>
      </c>
      <c r="AH596" s="288">
        <f t="shared" ref="AH596:AR596" si="1734">IF(AH417="kw",SUMPRODUCT($Q$418:$Q$573,$Y$418:$Y$573,AH419:AH574),SUMPRODUCT($K$418:$K$573,AH419:AH574))</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860</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0</v>
      </c>
      <c r="AF597" s="288">
        <f>SUMPRODUCT($L$418:$L$573,AF418:AF573)</f>
        <v>0</v>
      </c>
      <c r="AG597" s="288">
        <f>IF(AG417="kw",SUMPRODUCT($Q$418:$Q$573,$Z$418:$Z$573,AG419:AG574),SUMPRODUCT($L$418:$L$573,AG419:AG574))</f>
        <v>0</v>
      </c>
      <c r="AH597" s="288">
        <f t="shared" ref="AH597:AR597" si="1735">IF(AH417="kw",SUMPRODUCT($Q$418:$Q$573,$Z$418:$Z$573,AH419:AH574),SUMPRODUCT($L$418:$L$573,AH419:AH574))</f>
        <v>0</v>
      </c>
      <c r="AI597" s="288">
        <f t="shared" si="1735"/>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861</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0</v>
      </c>
      <c r="AF598" s="288">
        <f>SUMPRODUCT($M$418:$M$573,AF418:AF573)</f>
        <v>0</v>
      </c>
      <c r="AG598" s="288">
        <f>IF(AG417="kw",SUMPRODUCT($Q$418:$Q$573,$AA$418:$AA$573,AG422AG425:AG419:AG574),SUMPRODUCT($M$418:$M$573,AG419:AG574))</f>
        <v>0</v>
      </c>
      <c r="AH598" s="288">
        <f>IF(AH417="kw",SUMPRODUCT($Q$418:$Q$573,$AA$418:$AA$573,AG422AG425:AH419:AH574),SUMPRODUCT($M$418:$M$573,AH419:AH574))</f>
        <v>0</v>
      </c>
      <c r="AI598" s="288">
        <f>IF(AI417="kw",SUMPRODUCT($Q$418:$Q$573,$AA$418:$AA$573,AG422AG425:AI419:AI574),SUMPRODUCT($M$418:$M$573,AI419:AI574))</f>
        <v>0</v>
      </c>
      <c r="AJ598" s="288">
        <f>IF(AJ417="kw",SUMPRODUCT($Q$418:$Q$573,$AA$418:$AA$573,AG422AG425:AJ419:AJ574),SUMPRODUCT($M$418:$M$573,AJ419:AJ574))</f>
        <v>0</v>
      </c>
      <c r="AK598" s="288">
        <f>IF(AK417="kw",SUMPRODUCT($Q$418:$Q$573,$AA$418:$AA$573,AG422AG425:AK419:AK574),SUMPRODUCT($M$418:$M$573,AK419:AK574))</f>
        <v>0</v>
      </c>
      <c r="AL598" s="288">
        <f>IF(AL417="kw",SUMPRODUCT($Q$418:$Q$573,$AA$418:$AA$573,AG422AG425:AL419:AL574),SUMPRODUCT($M$418:$M$573,AL419:AL574))</f>
        <v>0</v>
      </c>
      <c r="AM598" s="288">
        <f>IF(AM417="kw",SUMPRODUCT($Q$418:$Q$573,$AA$418:$AA$573,AG422AG425:AM419:AM574),SUMPRODUCT($M$418:$M$573,AM419:AM574))</f>
        <v>0</v>
      </c>
      <c r="AN598" s="288">
        <f>IF(AN417="kw",SUMPRODUCT($Q$418:$Q$573,$AA$418:$AA$573,AG422AG425:AN419:AN574),SUMPRODUCT($M$418:$M$573,AN419:AN574))</f>
        <v>0</v>
      </c>
      <c r="AO598" s="288">
        <f>IF(AO417="kw",SUMPRODUCT($Q$418:$Q$573,$AA$418:$AA$573,AG422AG425:AO419:AO574),SUMPRODUCT($M$418:$M$573,AO419:AO574))</f>
        <v>0</v>
      </c>
      <c r="AP598" s="288">
        <f>IF(AP417="kw",SUMPRODUCT($Q$418:$Q$573,$AA$418:$AA$573,AG422AG425:AP419:AP574),SUMPRODUCT($M$418:$M$573,AP419:AP574))</f>
        <v>0</v>
      </c>
      <c r="AQ598" s="288">
        <f>IF(AQ417="kw",SUMPRODUCT($Q$418:$Q$573,$AA$418:$AA$573,AG422AG425:AQ419:AQ574),SUMPRODUCT($M$418:$M$573,AQ419:AQ574))</f>
        <v>0</v>
      </c>
      <c r="AR598" s="288">
        <f>IF(AR417="kw",SUMPRODUCT($Q$418:$Q$573,$AA$418:$AA$573,AG422AG425:AR419:AR574),SUMPRODUCT($M$418:$M$573,AR419:AR574))</f>
        <v>0</v>
      </c>
      <c r="AS598" s="334"/>
    </row>
    <row r="599" spans="1:45">
      <c r="B599" s="436" t="s">
        <v>862</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5">
        <f>IF(AG417="kw",SUMPRODUCT($Q$418:$Q$573,$AB$418:$AB$573,AG419:AG574),SUMPRODUCT($N$418:$N$573,AG419:AG574))</f>
        <v>0</v>
      </c>
      <c r="AH599" s="825">
        <f t="shared" ref="AH599:AR599" si="1736">IF(AH417="kw",SUMPRODUCT($Q$418:$Q$573,$AB$418:$AB$573,AH419:AH574),SUMPRODUCT($N$418:$N$573,AH419:AH574))</f>
        <v>0</v>
      </c>
      <c r="AI599" s="825">
        <f t="shared" si="1736"/>
        <v>0</v>
      </c>
      <c r="AJ599" s="825">
        <f t="shared" si="1736"/>
        <v>0</v>
      </c>
      <c r="AK599" s="825">
        <f t="shared" si="1736"/>
        <v>0</v>
      </c>
      <c r="AL599" s="825">
        <f t="shared" si="1736"/>
        <v>0</v>
      </c>
      <c r="AM599" s="825">
        <f t="shared" si="1736"/>
        <v>0</v>
      </c>
      <c r="AN599" s="825">
        <f t="shared" si="1736"/>
        <v>0</v>
      </c>
      <c r="AO599" s="825">
        <f t="shared" si="1736"/>
        <v>0</v>
      </c>
      <c r="AP599" s="825">
        <f t="shared" si="1736"/>
        <v>0</v>
      </c>
      <c r="AQ599" s="825">
        <f t="shared" si="1736"/>
        <v>0</v>
      </c>
      <c r="AR599" s="825">
        <f t="shared" si="1736"/>
        <v>0</v>
      </c>
      <c r="AS599" s="382"/>
    </row>
    <row r="600" spans="1:45" ht="22.5" customHeight="1">
      <c r="B600" s="364" t="s">
        <v>577</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9" t="s">
        <v>522</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22" t="s">
        <v>211</v>
      </c>
      <c r="C604" s="924" t="s">
        <v>33</v>
      </c>
      <c r="D604" s="281" t="s">
        <v>420</v>
      </c>
      <c r="E604" s="754" t="s">
        <v>209</v>
      </c>
      <c r="F604" s="755"/>
      <c r="G604" s="755"/>
      <c r="H604" s="755"/>
      <c r="I604" s="755"/>
      <c r="J604" s="755"/>
      <c r="K604" s="755"/>
      <c r="L604" s="755"/>
      <c r="M604" s="756"/>
      <c r="N604" s="746"/>
      <c r="O604" s="746"/>
      <c r="P604" s="746"/>
      <c r="Q604" s="931" t="s">
        <v>213</v>
      </c>
      <c r="R604" s="281" t="s">
        <v>421</v>
      </c>
      <c r="S604" s="928" t="s">
        <v>212</v>
      </c>
      <c r="T604" s="929"/>
      <c r="U604" s="929"/>
      <c r="V604" s="929"/>
      <c r="W604" s="929"/>
      <c r="X604" s="929"/>
      <c r="Y604" s="929"/>
      <c r="Z604" s="929"/>
      <c r="AA604" s="929"/>
      <c r="AB604" s="929"/>
      <c r="AC604" s="929"/>
      <c r="AD604" s="936"/>
      <c r="AE604" s="928" t="s">
        <v>242</v>
      </c>
      <c r="AF604" s="929"/>
      <c r="AG604" s="929"/>
      <c r="AH604" s="929"/>
      <c r="AI604" s="929"/>
      <c r="AJ604" s="929"/>
      <c r="AK604" s="929"/>
      <c r="AL604" s="929"/>
      <c r="AM604" s="929"/>
      <c r="AN604" s="929"/>
      <c r="AO604" s="929"/>
      <c r="AP604" s="929"/>
      <c r="AQ604" s="929"/>
      <c r="AR604" s="929"/>
      <c r="AS604" s="930"/>
    </row>
    <row r="605" spans="1:45" ht="68.25" customHeight="1">
      <c r="B605" s="923"/>
      <c r="C605" s="925"/>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32"/>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General Service 50 - 4,999 kW</v>
      </c>
      <c r="AH605" s="282" t="str">
        <f>'1.  LRAMVA Summary'!$G$53</f>
        <v>General Service 3,000 - 4,999 kW</v>
      </c>
      <c r="AI605" s="282" t="str">
        <f>'1.  LRAMVA Summary'!$H$53</f>
        <v>Large Use - Regular</v>
      </c>
      <c r="AJ605" s="282" t="str">
        <f>'1.  LRAMVA Summary'!$I$53</f>
        <v>Dedicated TS</v>
      </c>
      <c r="AK605" s="282" t="str">
        <f>'1.  LRAMVA Summary'!$J$53</f>
        <v>Large Use - Ford Annex</v>
      </c>
      <c r="AL605" s="282" t="str">
        <f>'1.  LRAMVA Summary'!$K$53</f>
        <v>Other</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500</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t="str">
        <f>'1.  LRAMVA Summary'!$I$54</f>
        <v>kW</v>
      </c>
      <c r="AK606" s="288" t="str">
        <f>'1.  LRAMVA Summary'!$J$54</f>
        <v>kW</v>
      </c>
      <c r="AL606" s="288" t="str">
        <f>'1.  LRAMVA Summary'!$K$54</f>
        <v>kW</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outlineLevel="1">
      <c r="A607" s="521"/>
      <c r="B607" s="493" t="s">
        <v>493</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outlineLevel="1">
      <c r="A609" s="521"/>
      <c r="B609" s="291" t="s">
        <v>309</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outlineLevel="1">
      <c r="A610" s="521"/>
      <c r="B610" s="295"/>
      <c r="C610" s="296"/>
      <c r="D610" s="296"/>
      <c r="E610" s="296"/>
      <c r="F610" s="296"/>
      <c r="G610" s="296"/>
      <c r="H610" s="296"/>
      <c r="I610" s="296"/>
      <c r="J610" s="747"/>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outlineLevel="1">
      <c r="A617" s="521">
        <v>4</v>
      </c>
      <c r="B617" s="509" t="s">
        <v>652</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outlineLevel="1">
      <c r="A623" s="521"/>
      <c r="B623" s="316" t="s">
        <v>494</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outlineLevel="1">
      <c r="A625" s="521"/>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outlineLevel="1">
      <c r="A637" s="521"/>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outlineLevel="1">
      <c r="A641" s="521"/>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outlineLevel="1">
      <c r="A653" s="521"/>
      <c r="B653" s="285" t="s">
        <v>486</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outlineLevel="1">
      <c r="A654" s="521">
        <v>15</v>
      </c>
      <c r="B654" s="291" t="s">
        <v>491</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outlineLevel="1">
      <c r="A655" s="521"/>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outlineLevel="1">
      <c r="A657" s="521">
        <v>16</v>
      </c>
      <c r="B657" s="321" t="s">
        <v>487</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outlineLevel="1">
      <c r="A660" s="521"/>
      <c r="B660" s="508" t="s">
        <v>492</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outlineLevel="1">
      <c r="A662" s="521"/>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outlineLevel="1">
      <c r="A673" s="521"/>
      <c r="B673" s="507" t="s">
        <v>499</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outlineLevel="1">
      <c r="A674" s="521"/>
      <c r="B674" s="493" t="s">
        <v>495</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outlineLevel="1">
      <c r="A675" s="850" t="s">
        <v>994</v>
      </c>
      <c r="B675" s="424" t="s">
        <v>113</v>
      </c>
      <c r="C675" s="851" t="s">
        <v>993</v>
      </c>
      <c r="D675" s="292"/>
      <c r="E675" s="292"/>
      <c r="F675" s="292">
        <v>1579160.4355492566</v>
      </c>
      <c r="G675" s="292">
        <v>1579160.4355492566</v>
      </c>
      <c r="H675" s="292">
        <v>1579160.4355492566</v>
      </c>
      <c r="I675" s="292">
        <v>1579160.4355492566</v>
      </c>
      <c r="J675" s="292">
        <v>1579160.4355492566</v>
      </c>
      <c r="K675" s="292">
        <v>1578227.9500272668</v>
      </c>
      <c r="L675" s="292">
        <v>1578227.9500272668</v>
      </c>
      <c r="M675" s="292">
        <v>1578227.9500272668</v>
      </c>
      <c r="N675" s="292"/>
      <c r="O675" s="292"/>
      <c r="P675" s="292"/>
      <c r="Q675" s="288"/>
      <c r="R675" s="292"/>
      <c r="S675" s="292"/>
      <c r="T675" s="292">
        <v>126.35269423443781</v>
      </c>
      <c r="U675" s="292">
        <v>126.35269423443781</v>
      </c>
      <c r="V675" s="292">
        <v>126.35269423443781</v>
      </c>
      <c r="W675" s="292">
        <v>126.35269423443781</v>
      </c>
      <c r="X675" s="292">
        <v>126.35269423443781</v>
      </c>
      <c r="Y675" s="292">
        <v>126.27808366581812</v>
      </c>
      <c r="Z675" s="292">
        <v>126.27808366581812</v>
      </c>
      <c r="AA675" s="292">
        <v>126.27808366581812</v>
      </c>
      <c r="AB675" s="292"/>
      <c r="AC675" s="292"/>
      <c r="AD675" s="292"/>
      <c r="AE675" s="854">
        <v>1</v>
      </c>
      <c r="AF675" s="854">
        <v>0</v>
      </c>
      <c r="AG675" s="854">
        <v>0</v>
      </c>
      <c r="AH675" s="854">
        <v>0</v>
      </c>
      <c r="AI675" s="854">
        <v>0</v>
      </c>
      <c r="AJ675" s="854">
        <v>0</v>
      </c>
      <c r="AK675" s="854">
        <v>0</v>
      </c>
      <c r="AL675" s="854">
        <v>0</v>
      </c>
      <c r="AM675" s="406"/>
      <c r="AN675" s="406"/>
      <c r="AO675" s="406"/>
      <c r="AP675" s="406"/>
      <c r="AQ675" s="406"/>
      <c r="AR675" s="406"/>
      <c r="AS675" s="293">
        <f>SUM(AE675:AR675)</f>
        <v>1</v>
      </c>
    </row>
    <row r="676" spans="1:45" outlineLevel="1">
      <c r="A676" s="521"/>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1</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outlineLevel="1">
      <c r="A678" s="521">
        <v>22</v>
      </c>
      <c r="B678" s="424" t="s">
        <v>114</v>
      </c>
      <c r="C678" s="288" t="s">
        <v>25</v>
      </c>
      <c r="D678" s="292"/>
      <c r="E678" s="292"/>
      <c r="F678" s="292"/>
      <c r="G678" s="292"/>
      <c r="H678" s="292"/>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c r="AF678" s="406"/>
      <c r="AG678" s="406"/>
      <c r="AH678" s="406"/>
      <c r="AI678" s="406"/>
      <c r="AJ678" s="406"/>
      <c r="AK678" s="406"/>
      <c r="AL678" s="406"/>
      <c r="AM678" s="406"/>
      <c r="AN678" s="406"/>
      <c r="AO678" s="406"/>
      <c r="AP678" s="406"/>
      <c r="AQ678" s="406"/>
      <c r="AR678" s="406"/>
      <c r="AS678" s="293">
        <f>SUM(AE678:AR678)</f>
        <v>0</v>
      </c>
    </row>
    <row r="679" spans="1:45"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0</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outlineLevel="1">
      <c r="A684" s="850" t="s">
        <v>992</v>
      </c>
      <c r="B684" s="424" t="s">
        <v>116</v>
      </c>
      <c r="C684" s="851" t="s">
        <v>993</v>
      </c>
      <c r="D684" s="292"/>
      <c r="E684" s="292"/>
      <c r="F684" s="292">
        <v>9289.9251438568263</v>
      </c>
      <c r="G684" s="292">
        <v>9077.7242226163216</v>
      </c>
      <c r="H684" s="292">
        <v>9059.3777329916793</v>
      </c>
      <c r="I684" s="292">
        <v>9059.3777329916793</v>
      </c>
      <c r="J684" s="292">
        <v>9006.1951962659896</v>
      </c>
      <c r="K684" s="292">
        <v>8997.3654839010924</v>
      </c>
      <c r="L684" s="292">
        <v>7322.960481169358</v>
      </c>
      <c r="M684" s="292">
        <v>7240.3177159117895</v>
      </c>
      <c r="N684" s="292"/>
      <c r="O684" s="292"/>
      <c r="P684" s="292"/>
      <c r="Q684" s="288"/>
      <c r="R684" s="292"/>
      <c r="S684" s="292"/>
      <c r="T684" s="292">
        <v>5.3006494110623921</v>
      </c>
      <c r="U684" s="292">
        <v>5.1795717198234934</v>
      </c>
      <c r="V684" s="292">
        <v>5.1691035720270353</v>
      </c>
      <c r="W684" s="292">
        <v>5.1691035720270353</v>
      </c>
      <c r="X684" s="292">
        <v>5.1387586577668545</v>
      </c>
      <c r="Y684" s="292">
        <v>5.1337205967575272</v>
      </c>
      <c r="Z684" s="292">
        <v>4.1783378833156455</v>
      </c>
      <c r="AA684" s="292">
        <v>4.1311835394207677</v>
      </c>
      <c r="AB684" s="292"/>
      <c r="AC684" s="292"/>
      <c r="AD684" s="292"/>
      <c r="AE684" s="854">
        <v>1</v>
      </c>
      <c r="AF684" s="854">
        <v>0</v>
      </c>
      <c r="AG684" s="854">
        <v>0</v>
      </c>
      <c r="AH684" s="854">
        <v>0</v>
      </c>
      <c r="AI684" s="854">
        <v>0</v>
      </c>
      <c r="AJ684" s="854">
        <v>0</v>
      </c>
      <c r="AK684" s="854">
        <v>0</v>
      </c>
      <c r="AL684" s="854">
        <v>0</v>
      </c>
      <c r="AM684" s="406"/>
      <c r="AN684" s="406"/>
      <c r="AO684" s="406"/>
      <c r="AP684" s="406"/>
      <c r="AQ684" s="406"/>
      <c r="AR684" s="406"/>
      <c r="AS684" s="293">
        <f>SUM(AE684:AR684)</f>
        <v>1</v>
      </c>
    </row>
    <row r="685" spans="1:45"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1</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outlineLevel="1">
      <c r="A687" s="521"/>
      <c r="B687" s="285" t="s">
        <v>496</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outlineLevel="1">
      <c r="A689" s="521"/>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outlineLevel="1">
      <c r="A691" s="850" t="s">
        <v>995</v>
      </c>
      <c r="B691" s="424" t="s">
        <v>118</v>
      </c>
      <c r="C691" s="851" t="s">
        <v>993</v>
      </c>
      <c r="D691" s="292"/>
      <c r="E691" s="292"/>
      <c r="F691" s="292">
        <v>5369134.6270799227</v>
      </c>
      <c r="G691" s="292">
        <v>5369134.6270799227</v>
      </c>
      <c r="H691" s="292">
        <v>5369134.6270799227</v>
      </c>
      <c r="I691" s="292">
        <v>5368991.0623598108</v>
      </c>
      <c r="J691" s="292">
        <v>5108597.4668589858</v>
      </c>
      <c r="K691" s="292">
        <v>5108597.4668589858</v>
      </c>
      <c r="L691" s="292">
        <v>5057109.6063100295</v>
      </c>
      <c r="M691" s="292">
        <v>4203085.9875418292</v>
      </c>
      <c r="N691" s="292"/>
      <c r="O691" s="292"/>
      <c r="P691" s="292"/>
      <c r="Q691" s="292">
        <v>12</v>
      </c>
      <c r="R691" s="292"/>
      <c r="S691" s="292"/>
      <c r="T691" s="292">
        <v>855.72504159618927</v>
      </c>
      <c r="U691" s="292">
        <v>855.72504159618927</v>
      </c>
      <c r="V691" s="292">
        <v>855.72504159618927</v>
      </c>
      <c r="W691" s="292">
        <v>855.70216045525638</v>
      </c>
      <c r="X691" s="292">
        <v>814.20099950140786</v>
      </c>
      <c r="Y691" s="292">
        <v>814.20099950140786</v>
      </c>
      <c r="Z691" s="292">
        <v>805.9949375062896</v>
      </c>
      <c r="AA691" s="292">
        <v>669.88186762560258</v>
      </c>
      <c r="AB691" s="292"/>
      <c r="AC691" s="292"/>
      <c r="AD691" s="292"/>
      <c r="AE691" s="852">
        <v>0</v>
      </c>
      <c r="AF691" s="852">
        <v>0.125</v>
      </c>
      <c r="AG691" s="852">
        <v>0.63959999999999995</v>
      </c>
      <c r="AH691" s="852">
        <v>3.9399999999999998E-2</v>
      </c>
      <c r="AI691" s="852">
        <v>5.45E-2</v>
      </c>
      <c r="AJ691" s="852">
        <v>0.03</v>
      </c>
      <c r="AK691" s="852">
        <v>0.126</v>
      </c>
      <c r="AL691" s="852">
        <v>0</v>
      </c>
      <c r="AM691" s="411"/>
      <c r="AN691" s="411"/>
      <c r="AO691" s="411"/>
      <c r="AP691" s="411"/>
      <c r="AQ691" s="411"/>
      <c r="AR691" s="411"/>
      <c r="AS691" s="293">
        <f>SUM(AE691:AR691)</f>
        <v>1.0145</v>
      </c>
    </row>
    <row r="692" spans="1:45" outlineLevel="1">
      <c r="A692" s="850" t="s">
        <v>999</v>
      </c>
      <c r="B692" s="291" t="s">
        <v>309</v>
      </c>
      <c r="C692" s="851" t="s">
        <v>1000</v>
      </c>
      <c r="D692" s="292"/>
      <c r="E692" s="292"/>
      <c r="F692" s="292">
        <v>3265196.0697480845</v>
      </c>
      <c r="G692" s="292">
        <v>3265196.0697480845</v>
      </c>
      <c r="H692" s="292">
        <v>3265196.0697480845</v>
      </c>
      <c r="I692" s="292">
        <v>3265108.7620174312</v>
      </c>
      <c r="J692" s="292">
        <v>3106752.4897927428</v>
      </c>
      <c r="K692" s="292">
        <v>3106752.4897927428</v>
      </c>
      <c r="L692" s="292">
        <v>3075440.5612267754</v>
      </c>
      <c r="M692" s="292">
        <v>2556072.9615749568</v>
      </c>
      <c r="N692" s="292"/>
      <c r="O692" s="292"/>
      <c r="P692" s="292"/>
      <c r="Q692" s="292">
        <f>Q691</f>
        <v>12</v>
      </c>
      <c r="R692" s="292"/>
      <c r="S692" s="292"/>
      <c r="T692" s="292">
        <v>505.73665366439025</v>
      </c>
      <c r="U692" s="292">
        <v>505.73665366439025</v>
      </c>
      <c r="V692" s="292">
        <v>505.73665366439025</v>
      </c>
      <c r="W692" s="292">
        <v>505.72313082576233</v>
      </c>
      <c r="X692" s="292">
        <v>481.19579173464922</v>
      </c>
      <c r="Y692" s="292">
        <v>481.19579173464922</v>
      </c>
      <c r="Z692" s="292">
        <v>476.34597884915456</v>
      </c>
      <c r="AA692" s="292">
        <v>395.90265285621274</v>
      </c>
      <c r="AB692" s="292"/>
      <c r="AC692" s="292"/>
      <c r="AD692" s="292"/>
      <c r="AE692" s="853">
        <v>0</v>
      </c>
      <c r="AF692" s="853">
        <v>0.22459999999999999</v>
      </c>
      <c r="AG692" s="853">
        <v>0.3952</v>
      </c>
      <c r="AH692" s="853">
        <v>0</v>
      </c>
      <c r="AI692" s="853">
        <v>0.30769999999999997</v>
      </c>
      <c r="AJ692" s="853">
        <v>3.4700000000000002E-2</v>
      </c>
      <c r="AK692" s="853">
        <v>0</v>
      </c>
      <c r="AL692" s="853">
        <v>0</v>
      </c>
      <c r="AM692" s="407">
        <f t="shared" ref="AM692" si="1990">AM691</f>
        <v>0</v>
      </c>
      <c r="AN692" s="407">
        <f t="shared" ref="AN692" si="1991">AN691</f>
        <v>0</v>
      </c>
      <c r="AO692" s="407">
        <f t="shared" ref="AO692" si="1992">AO691</f>
        <v>0</v>
      </c>
      <c r="AP692" s="407">
        <f t="shared" ref="AP692" si="1993">AP691</f>
        <v>0</v>
      </c>
      <c r="AQ692" s="407">
        <f t="shared" ref="AQ692" si="1994">AQ691</f>
        <v>0</v>
      </c>
      <c r="AR692" s="407">
        <f t="shared" ref="AR692" si="1995">AR691</f>
        <v>0</v>
      </c>
      <c r="AS692" s="303"/>
    </row>
    <row r="693" spans="1:45" outlineLevel="1">
      <c r="A693" s="850" t="s">
        <v>1001</v>
      </c>
      <c r="B693" s="291" t="s">
        <v>309</v>
      </c>
      <c r="C693" s="851" t="s">
        <v>1000</v>
      </c>
      <c r="D693" s="292"/>
      <c r="E693" s="292"/>
      <c r="F693" s="292">
        <v>1158768.1320572032</v>
      </c>
      <c r="G693" s="292">
        <v>1158768.1320572032</v>
      </c>
      <c r="H693" s="292">
        <v>1158768.1320572032</v>
      </c>
      <c r="I693" s="292">
        <v>1158737.1478792848</v>
      </c>
      <c r="J693" s="292">
        <v>1102538.9295041473</v>
      </c>
      <c r="K693" s="292">
        <v>1102538.9295041473</v>
      </c>
      <c r="L693" s="292">
        <v>1091426.805086365</v>
      </c>
      <c r="M693" s="292">
        <v>907111.18959378486</v>
      </c>
      <c r="N693" s="292"/>
      <c r="O693" s="292"/>
      <c r="P693" s="292"/>
      <c r="Q693" s="292">
        <v>12</v>
      </c>
      <c r="R693" s="292"/>
      <c r="S693" s="292"/>
      <c r="T693" s="292">
        <v>177.52973507834963</v>
      </c>
      <c r="U693" s="292">
        <v>177.52973507834963</v>
      </c>
      <c r="V693" s="292">
        <v>177.52973507834963</v>
      </c>
      <c r="W693" s="292">
        <v>177.52498812963287</v>
      </c>
      <c r="X693" s="292">
        <v>168.91510790941908</v>
      </c>
      <c r="Y693" s="292">
        <v>168.91510790941908</v>
      </c>
      <c r="Z693" s="292">
        <v>167.21266852618862</v>
      </c>
      <c r="AA693" s="292">
        <v>138.97448913208584</v>
      </c>
      <c r="AB693" s="292"/>
      <c r="AC693" s="292"/>
      <c r="AD693" s="292"/>
      <c r="AE693" s="853">
        <v>0</v>
      </c>
      <c r="AF693" s="853">
        <v>1.0800000000000001E-2</v>
      </c>
      <c r="AG693" s="853">
        <v>0.98099999999999998</v>
      </c>
      <c r="AH693" s="853">
        <v>0</v>
      </c>
      <c r="AI693" s="853">
        <v>6.7999999999999996E-3</v>
      </c>
      <c r="AJ693" s="853">
        <v>0</v>
      </c>
      <c r="AK693" s="853">
        <v>0</v>
      </c>
      <c r="AL693" s="853">
        <v>0</v>
      </c>
      <c r="AM693" s="407"/>
      <c r="AN693" s="407"/>
      <c r="AO693" s="407"/>
      <c r="AP693" s="407"/>
      <c r="AQ693" s="407"/>
      <c r="AR693" s="407"/>
      <c r="AS693" s="303"/>
    </row>
    <row r="694" spans="1:45" outlineLevel="1">
      <c r="A694" s="850" t="s">
        <v>1001</v>
      </c>
      <c r="B694" s="291" t="s">
        <v>309</v>
      </c>
      <c r="C694" s="851" t="s">
        <v>1000</v>
      </c>
      <c r="D694" s="292"/>
      <c r="E694" s="292"/>
      <c r="F694" s="292">
        <v>2993840.0407699188</v>
      </c>
      <c r="G694" s="292">
        <v>2993840.0407699188</v>
      </c>
      <c r="H694" s="292">
        <v>2993840.0407699188</v>
      </c>
      <c r="I694" s="292">
        <v>2993759.9887992819</v>
      </c>
      <c r="J694" s="292">
        <v>2848564.0071901558</v>
      </c>
      <c r="K694" s="292">
        <v>2848564.0071901558</v>
      </c>
      <c r="L694" s="292">
        <v>2819854.2747599827</v>
      </c>
      <c r="M694" s="292">
        <v>2343649.023221707</v>
      </c>
      <c r="N694" s="292"/>
      <c r="O694" s="292"/>
      <c r="P694" s="292"/>
      <c r="Q694" s="292">
        <v>12</v>
      </c>
      <c r="R694" s="292"/>
      <c r="S694" s="292"/>
      <c r="T694" s="292">
        <v>662.54735558464859</v>
      </c>
      <c r="U694" s="292">
        <v>662.54735558464859</v>
      </c>
      <c r="V694" s="292">
        <v>662.54735558464859</v>
      </c>
      <c r="W694" s="292">
        <v>662.52963980132927</v>
      </c>
      <c r="X694" s="292">
        <v>630.39725719350486</v>
      </c>
      <c r="Y694" s="292">
        <v>630.39725719350486</v>
      </c>
      <c r="Z694" s="292">
        <v>624.04369219266323</v>
      </c>
      <c r="AA694" s="292">
        <v>518.65779120074899</v>
      </c>
      <c r="AB694" s="292"/>
      <c r="AC694" s="292"/>
      <c r="AD694" s="292"/>
      <c r="AE694" s="853">
        <v>0</v>
      </c>
      <c r="AF694" s="853">
        <v>1.5299999999999999E-2</v>
      </c>
      <c r="AG694" s="853">
        <v>0.84160000000000001</v>
      </c>
      <c r="AH694" s="853">
        <v>0</v>
      </c>
      <c r="AI694" s="853">
        <v>0.156</v>
      </c>
      <c r="AJ694" s="853">
        <v>0</v>
      </c>
      <c r="AK694" s="853">
        <v>0</v>
      </c>
      <c r="AL694" s="853">
        <v>0</v>
      </c>
      <c r="AM694" s="407"/>
      <c r="AN694" s="407"/>
      <c r="AO694" s="407"/>
      <c r="AP694" s="407"/>
      <c r="AQ694" s="407"/>
      <c r="AR694" s="407"/>
      <c r="AS694" s="303"/>
    </row>
    <row r="695" spans="1:45" outlineLevel="1">
      <c r="A695" s="521"/>
      <c r="B695" s="291"/>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408"/>
      <c r="AF695" s="421"/>
      <c r="AG695" s="421"/>
      <c r="AH695" s="421"/>
      <c r="AI695" s="421"/>
      <c r="AJ695" s="421"/>
      <c r="AK695" s="421"/>
      <c r="AL695" s="421"/>
      <c r="AM695" s="421"/>
      <c r="AN695" s="421"/>
      <c r="AO695" s="421"/>
      <c r="AP695" s="421"/>
      <c r="AQ695" s="421"/>
      <c r="AR695" s="421"/>
      <c r="AS695" s="303"/>
    </row>
    <row r="696" spans="1:45" outlineLevel="1">
      <c r="A696" s="850" t="s">
        <v>996</v>
      </c>
      <c r="B696" s="424" t="s">
        <v>119</v>
      </c>
      <c r="C696" s="851" t="s">
        <v>993</v>
      </c>
      <c r="D696" s="292"/>
      <c r="E696" s="292"/>
      <c r="F696" s="292">
        <v>195253.41082097267</v>
      </c>
      <c r="G696" s="292">
        <v>194661.11970736331</v>
      </c>
      <c r="H696" s="292">
        <v>194661.11970736331</v>
      </c>
      <c r="I696" s="292">
        <v>194661.11970736331</v>
      </c>
      <c r="J696" s="292">
        <v>194661.11970736331</v>
      </c>
      <c r="K696" s="292">
        <v>194657.48017867774</v>
      </c>
      <c r="L696" s="292">
        <v>194657.48017867774</v>
      </c>
      <c r="M696" s="292">
        <v>194657.48017867774</v>
      </c>
      <c r="N696" s="292"/>
      <c r="O696" s="292"/>
      <c r="P696" s="292"/>
      <c r="Q696" s="292">
        <v>12</v>
      </c>
      <c r="R696" s="292"/>
      <c r="S696" s="292"/>
      <c r="T696" s="292">
        <v>34.547768574082916</v>
      </c>
      <c r="U696" s="292">
        <v>34.442969706624339</v>
      </c>
      <c r="V696" s="292">
        <v>34.442969706624339</v>
      </c>
      <c r="W696" s="292">
        <v>34.442969706624339</v>
      </c>
      <c r="X696" s="292">
        <v>34.442969706624339</v>
      </c>
      <c r="Y696" s="292">
        <v>34.442325735314334</v>
      </c>
      <c r="Z696" s="292">
        <v>34.442325735314334</v>
      </c>
      <c r="AA696" s="292">
        <v>34.442325735314334</v>
      </c>
      <c r="AB696" s="292"/>
      <c r="AC696" s="292"/>
      <c r="AD696" s="292"/>
      <c r="AE696" s="852">
        <v>0</v>
      </c>
      <c r="AF696" s="852">
        <v>0.97899999999999998</v>
      </c>
      <c r="AG696" s="852">
        <v>1.47E-2</v>
      </c>
      <c r="AH696" s="852">
        <v>0</v>
      </c>
      <c r="AI696" s="852">
        <v>0</v>
      </c>
      <c r="AJ696" s="852">
        <v>0</v>
      </c>
      <c r="AK696" s="852">
        <v>0</v>
      </c>
      <c r="AL696" s="852">
        <v>0</v>
      </c>
      <c r="AM696" s="411"/>
      <c r="AN696" s="411"/>
      <c r="AO696" s="411"/>
      <c r="AP696" s="411"/>
      <c r="AQ696" s="411"/>
      <c r="AR696" s="411"/>
      <c r="AS696" s="293">
        <f>SUM(AE696:AR696)</f>
        <v>0.99370000000000003</v>
      </c>
    </row>
    <row r="697" spans="1:45" outlineLevel="1">
      <c r="A697" s="850" t="s">
        <v>1001</v>
      </c>
      <c r="B697" s="291" t="s">
        <v>309</v>
      </c>
      <c r="C697" s="851" t="s">
        <v>1000</v>
      </c>
      <c r="D697" s="292"/>
      <c r="E697" s="292"/>
      <c r="F697" s="292">
        <v>30971.235426758594</v>
      </c>
      <c r="G697" s="292">
        <v>30877.285787448109</v>
      </c>
      <c r="H697" s="292">
        <v>30877.285787448109</v>
      </c>
      <c r="I697" s="292">
        <v>30877.285787448109</v>
      </c>
      <c r="J697" s="292">
        <v>30877.285787448109</v>
      </c>
      <c r="K697" s="292">
        <v>30876.708482809536</v>
      </c>
      <c r="L697" s="292">
        <v>30876.708482809536</v>
      </c>
      <c r="M697" s="292">
        <v>30876.708482809536</v>
      </c>
      <c r="N697" s="292"/>
      <c r="O697" s="292"/>
      <c r="P697" s="292"/>
      <c r="Q697" s="292">
        <f>Q696</f>
        <v>12</v>
      </c>
      <c r="R697" s="292"/>
      <c r="S697" s="292"/>
      <c r="T697" s="292">
        <v>7.4522359533523357</v>
      </c>
      <c r="U697" s="292">
        <v>7.4296299813842559</v>
      </c>
      <c r="V697" s="292">
        <v>7.4296299813842559</v>
      </c>
      <c r="W697" s="292">
        <v>7.4296299813842559</v>
      </c>
      <c r="X697" s="292">
        <v>7.4296299813842559</v>
      </c>
      <c r="Y697" s="292">
        <v>7.4294910715111335</v>
      </c>
      <c r="Z697" s="292">
        <v>7.4294910715111335</v>
      </c>
      <c r="AA697" s="292">
        <v>7.4294910715111335</v>
      </c>
      <c r="AB697" s="292"/>
      <c r="AC697" s="292"/>
      <c r="AD697" s="292"/>
      <c r="AE697" s="853">
        <v>0</v>
      </c>
      <c r="AF697" s="853">
        <v>1</v>
      </c>
      <c r="AG697" s="853">
        <v>0</v>
      </c>
      <c r="AH697" s="853">
        <v>0</v>
      </c>
      <c r="AI697" s="853">
        <v>0</v>
      </c>
      <c r="AJ697" s="853">
        <v>0</v>
      </c>
      <c r="AK697" s="853">
        <v>0</v>
      </c>
      <c r="AL697" s="853">
        <v>0</v>
      </c>
      <c r="AM697" s="407">
        <f t="shared" ref="AM697" si="1996">AM696</f>
        <v>0</v>
      </c>
      <c r="AN697" s="407">
        <f t="shared" ref="AN697" si="1997">AN696</f>
        <v>0</v>
      </c>
      <c r="AO697" s="407">
        <f t="shared" ref="AO697" si="1998">AO696</f>
        <v>0</v>
      </c>
      <c r="AP697" s="407">
        <f t="shared" ref="AP697" si="1999">AP696</f>
        <v>0</v>
      </c>
      <c r="AQ697" s="407">
        <f t="shared" ref="AQ697" si="2000">AQ696</f>
        <v>0</v>
      </c>
      <c r="AR697" s="407">
        <f t="shared" ref="AR697" si="2001">AR696</f>
        <v>0</v>
      </c>
      <c r="AS697" s="303"/>
    </row>
    <row r="698" spans="1:45" outlineLevel="1">
      <c r="A698" s="521"/>
      <c r="B698" s="291"/>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408"/>
      <c r="AF698" s="421"/>
      <c r="AG698" s="421"/>
      <c r="AH698" s="421"/>
      <c r="AI698" s="421"/>
      <c r="AJ698" s="421"/>
      <c r="AK698" s="421"/>
      <c r="AL698" s="421"/>
      <c r="AM698" s="421"/>
      <c r="AN698" s="421"/>
      <c r="AO698" s="421"/>
      <c r="AP698" s="421"/>
      <c r="AQ698" s="421"/>
      <c r="AR698" s="421"/>
      <c r="AS698" s="303"/>
    </row>
    <row r="699" spans="1:45" ht="30" outlineLevel="1">
      <c r="A699" s="521">
        <v>28</v>
      </c>
      <c r="B699" s="424" t="s">
        <v>120</v>
      </c>
      <c r="C699" s="288" t="s">
        <v>25</v>
      </c>
      <c r="D699" s="292"/>
      <c r="E699" s="292"/>
      <c r="F699" s="292"/>
      <c r="G699" s="292"/>
      <c r="H699" s="292"/>
      <c r="I699" s="292"/>
      <c r="J699" s="292"/>
      <c r="K699" s="292"/>
      <c r="L699" s="292"/>
      <c r="M699" s="292"/>
      <c r="N699" s="292"/>
      <c r="O699" s="292"/>
      <c r="P699" s="292"/>
      <c r="Q699" s="292">
        <v>12</v>
      </c>
      <c r="R699" s="292"/>
      <c r="S699" s="292"/>
      <c r="T699" s="292"/>
      <c r="U699" s="292"/>
      <c r="V699" s="292"/>
      <c r="W699" s="292"/>
      <c r="X699" s="292"/>
      <c r="Y699" s="292"/>
      <c r="Z699" s="292"/>
      <c r="AA699" s="292"/>
      <c r="AB699" s="292"/>
      <c r="AC699" s="292"/>
      <c r="AD699" s="292"/>
      <c r="AE699" s="422"/>
      <c r="AF699" s="406"/>
      <c r="AG699" s="406"/>
      <c r="AH699" s="406"/>
      <c r="AI699" s="406"/>
      <c r="AJ699" s="406"/>
      <c r="AK699" s="406"/>
      <c r="AL699" s="411"/>
      <c r="AM699" s="411"/>
      <c r="AN699" s="411"/>
      <c r="AO699" s="411"/>
      <c r="AP699" s="411"/>
      <c r="AQ699" s="411"/>
      <c r="AR699" s="411"/>
      <c r="AS699" s="293">
        <f>SUM(AE699:AR699)</f>
        <v>0</v>
      </c>
    </row>
    <row r="700" spans="1:45" outlineLevel="1">
      <c r="A700" s="521"/>
      <c r="B700" s="291" t="s">
        <v>309</v>
      </c>
      <c r="C700" s="288" t="s">
        <v>163</v>
      </c>
      <c r="D700" s="292"/>
      <c r="E700" s="292"/>
      <c r="F700" s="292"/>
      <c r="G700" s="292"/>
      <c r="H700" s="292"/>
      <c r="I700" s="292"/>
      <c r="J700" s="292"/>
      <c r="K700" s="292"/>
      <c r="L700" s="292"/>
      <c r="M700" s="292"/>
      <c r="N700" s="292"/>
      <c r="O700" s="292"/>
      <c r="P700" s="292"/>
      <c r="Q700" s="292">
        <f>Q699</f>
        <v>12</v>
      </c>
      <c r="R700" s="292"/>
      <c r="S700" s="292"/>
      <c r="T700" s="292"/>
      <c r="U700" s="292"/>
      <c r="V700" s="292"/>
      <c r="W700" s="292"/>
      <c r="X700" s="292"/>
      <c r="Y700" s="292"/>
      <c r="Z700" s="292"/>
      <c r="AA700" s="292"/>
      <c r="AB700" s="292"/>
      <c r="AC700" s="292"/>
      <c r="AD700" s="292"/>
      <c r="AE700" s="407">
        <f>AE699</f>
        <v>0</v>
      </c>
      <c r="AF700" s="407">
        <f t="shared" ref="AF700" si="2002">AF699</f>
        <v>0</v>
      </c>
      <c r="AG700" s="407">
        <f t="shared" ref="AG700" si="2003">AG699</f>
        <v>0</v>
      </c>
      <c r="AH700" s="407">
        <f t="shared" ref="AH700" si="2004">AH699</f>
        <v>0</v>
      </c>
      <c r="AI700" s="407">
        <f t="shared" ref="AI700" si="2005">AI699</f>
        <v>0</v>
      </c>
      <c r="AJ700" s="407">
        <f t="shared" ref="AJ700" si="2006">AJ699</f>
        <v>0</v>
      </c>
      <c r="AK700" s="407">
        <f t="shared" ref="AK700" si="2007">AK699</f>
        <v>0</v>
      </c>
      <c r="AL700" s="407">
        <f t="shared" ref="AL700" si="2008">AL699</f>
        <v>0</v>
      </c>
      <c r="AM700" s="407">
        <f t="shared" ref="AM700" si="2009">AM699</f>
        <v>0</v>
      </c>
      <c r="AN700" s="407">
        <f t="shared" ref="AN700" si="2010">AN699</f>
        <v>0</v>
      </c>
      <c r="AO700" s="407">
        <f t="shared" ref="AO700" si="2011">AO699</f>
        <v>0</v>
      </c>
      <c r="AP700" s="407">
        <f t="shared" ref="AP700" si="2012">AP699</f>
        <v>0</v>
      </c>
      <c r="AQ700" s="407">
        <f t="shared" ref="AQ700" si="2013">AQ699</f>
        <v>0</v>
      </c>
      <c r="AR700" s="407">
        <f t="shared" ref="AR700" si="2014">AR699</f>
        <v>0</v>
      </c>
      <c r="AS700" s="303"/>
    </row>
    <row r="701" spans="1:45" outlineLevel="1">
      <c r="A701" s="521"/>
      <c r="B701" s="291"/>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c r="AE701" s="408"/>
      <c r="AF701" s="421"/>
      <c r="AG701" s="421"/>
      <c r="AH701" s="421"/>
      <c r="AI701" s="421"/>
      <c r="AJ701" s="421"/>
      <c r="AK701" s="421"/>
      <c r="AL701" s="421"/>
      <c r="AM701" s="421"/>
      <c r="AN701" s="421"/>
      <c r="AO701" s="421"/>
      <c r="AP701" s="421"/>
      <c r="AQ701" s="421"/>
      <c r="AR701" s="421"/>
      <c r="AS701" s="303"/>
    </row>
    <row r="702" spans="1:45" ht="30" outlineLevel="1">
      <c r="A702" s="521">
        <v>29</v>
      </c>
      <c r="B702" s="424" t="s">
        <v>121</v>
      </c>
      <c r="C702" s="288" t="s">
        <v>25</v>
      </c>
      <c r="D702" s="292"/>
      <c r="E702" s="292"/>
      <c r="F702" s="292"/>
      <c r="G702" s="292"/>
      <c r="H702" s="292"/>
      <c r="I702" s="292"/>
      <c r="J702" s="292"/>
      <c r="K702" s="292"/>
      <c r="L702" s="292"/>
      <c r="M702" s="292"/>
      <c r="N702" s="292"/>
      <c r="O702" s="292"/>
      <c r="P702" s="292"/>
      <c r="Q702" s="292">
        <v>3</v>
      </c>
      <c r="R702" s="292"/>
      <c r="S702" s="292"/>
      <c r="T702" s="292"/>
      <c r="U702" s="292"/>
      <c r="V702" s="292"/>
      <c r="W702" s="292"/>
      <c r="X702" s="292"/>
      <c r="Y702" s="292"/>
      <c r="Z702" s="292"/>
      <c r="AA702" s="292"/>
      <c r="AB702" s="292"/>
      <c r="AC702" s="292"/>
      <c r="AD702" s="292"/>
      <c r="AE702" s="422"/>
      <c r="AF702" s="406"/>
      <c r="AG702" s="406"/>
      <c r="AH702" s="406"/>
      <c r="AI702" s="406"/>
      <c r="AJ702" s="406"/>
      <c r="AK702" s="406"/>
      <c r="AL702" s="411"/>
      <c r="AM702" s="411"/>
      <c r="AN702" s="411"/>
      <c r="AO702" s="411"/>
      <c r="AP702" s="411"/>
      <c r="AQ702" s="411"/>
      <c r="AR702" s="411"/>
      <c r="AS702" s="293">
        <f>SUM(AE702:AR702)</f>
        <v>0</v>
      </c>
    </row>
    <row r="703" spans="1:45" outlineLevel="1">
      <c r="A703" s="521"/>
      <c r="B703" s="291" t="s">
        <v>309</v>
      </c>
      <c r="C703" s="288" t="s">
        <v>163</v>
      </c>
      <c r="D703" s="292"/>
      <c r="E703" s="292"/>
      <c r="F703" s="292"/>
      <c r="G703" s="292"/>
      <c r="H703" s="292"/>
      <c r="I703" s="292"/>
      <c r="J703" s="292"/>
      <c r="K703" s="292"/>
      <c r="L703" s="292"/>
      <c r="M703" s="292"/>
      <c r="N703" s="292"/>
      <c r="O703" s="292"/>
      <c r="P703" s="292"/>
      <c r="Q703" s="292">
        <f>Q702</f>
        <v>3</v>
      </c>
      <c r="R703" s="292"/>
      <c r="S703" s="292"/>
      <c r="T703" s="292"/>
      <c r="U703" s="292"/>
      <c r="V703" s="292"/>
      <c r="W703" s="292"/>
      <c r="X703" s="292"/>
      <c r="Y703" s="292"/>
      <c r="Z703" s="292"/>
      <c r="AA703" s="292"/>
      <c r="AB703" s="292"/>
      <c r="AC703" s="292"/>
      <c r="AD703" s="292"/>
      <c r="AE703" s="407">
        <f>AE702</f>
        <v>0</v>
      </c>
      <c r="AF703" s="407">
        <f t="shared" ref="AF703" si="2015">AF702</f>
        <v>0</v>
      </c>
      <c r="AG703" s="407">
        <f t="shared" ref="AG703" si="2016">AG702</f>
        <v>0</v>
      </c>
      <c r="AH703" s="407">
        <f t="shared" ref="AH703" si="2017">AH702</f>
        <v>0</v>
      </c>
      <c r="AI703" s="407">
        <f t="shared" ref="AI703" si="2018">AI702</f>
        <v>0</v>
      </c>
      <c r="AJ703" s="407">
        <f t="shared" ref="AJ703" si="2019">AJ702</f>
        <v>0</v>
      </c>
      <c r="AK703" s="407">
        <f t="shared" ref="AK703" si="2020">AK702</f>
        <v>0</v>
      </c>
      <c r="AL703" s="407">
        <f t="shared" ref="AL703" si="2021">AL702</f>
        <v>0</v>
      </c>
      <c r="AM703" s="407">
        <f t="shared" ref="AM703" si="2022">AM702</f>
        <v>0</v>
      </c>
      <c r="AN703" s="407">
        <f t="shared" ref="AN703" si="2023">AN702</f>
        <v>0</v>
      </c>
      <c r="AO703" s="407">
        <f t="shared" ref="AO703" si="2024">AO702</f>
        <v>0</v>
      </c>
      <c r="AP703" s="407">
        <f t="shared" ref="AP703" si="2025">AP702</f>
        <v>0</v>
      </c>
      <c r="AQ703" s="407">
        <f t="shared" ref="AQ703" si="2026">AQ702</f>
        <v>0</v>
      </c>
      <c r="AR703" s="407">
        <f t="shared" ref="AR703" si="2027">AR702</f>
        <v>0</v>
      </c>
      <c r="AS703" s="303"/>
    </row>
    <row r="704" spans="1:45" outlineLevel="1">
      <c r="A704" s="521"/>
      <c r="B704" s="291"/>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c r="AE704" s="408"/>
      <c r="AF704" s="421"/>
      <c r="AG704" s="421"/>
      <c r="AH704" s="421"/>
      <c r="AI704" s="421"/>
      <c r="AJ704" s="421"/>
      <c r="AK704" s="421"/>
      <c r="AL704" s="421"/>
      <c r="AM704" s="421"/>
      <c r="AN704" s="421"/>
      <c r="AO704" s="421"/>
      <c r="AP704" s="421"/>
      <c r="AQ704" s="421"/>
      <c r="AR704" s="421"/>
      <c r="AS704" s="303"/>
    </row>
    <row r="705" spans="1:45" ht="30" outlineLevel="1">
      <c r="A705" s="850" t="s">
        <v>997</v>
      </c>
      <c r="B705" s="424" t="s">
        <v>122</v>
      </c>
      <c r="C705" s="851" t="s">
        <v>993</v>
      </c>
      <c r="D705" s="292"/>
      <c r="E705" s="292"/>
      <c r="F705" s="292">
        <v>12068251.199999999</v>
      </c>
      <c r="G705" s="292">
        <v>12068251.199999999</v>
      </c>
      <c r="H705" s="292">
        <v>12068251.199999999</v>
      </c>
      <c r="I705" s="292">
        <v>12068251.199999999</v>
      </c>
      <c r="J705" s="292">
        <v>12068251.199999999</v>
      </c>
      <c r="K705" s="292">
        <v>12068251.199999999</v>
      </c>
      <c r="L705" s="292">
        <v>12068251.199999999</v>
      </c>
      <c r="M705" s="292">
        <v>12068251.199999999</v>
      </c>
      <c r="N705" s="292"/>
      <c r="O705" s="292"/>
      <c r="P705" s="292"/>
      <c r="Q705" s="292">
        <v>12</v>
      </c>
      <c r="R705" s="292"/>
      <c r="S705" s="292"/>
      <c r="T705" s="292">
        <v>1438.02</v>
      </c>
      <c r="U705" s="292">
        <v>1438.02</v>
      </c>
      <c r="V705" s="292">
        <v>1438.02</v>
      </c>
      <c r="W705" s="292">
        <v>1438.02</v>
      </c>
      <c r="X705" s="292">
        <v>1438.02</v>
      </c>
      <c r="Y705" s="292">
        <v>1438.02</v>
      </c>
      <c r="Z705" s="292">
        <v>1438.02</v>
      </c>
      <c r="AA705" s="292">
        <v>1438.02</v>
      </c>
      <c r="AB705" s="292"/>
      <c r="AC705" s="292"/>
      <c r="AD705" s="292"/>
      <c r="AE705" s="852">
        <v>0</v>
      </c>
      <c r="AF705" s="852">
        <v>0</v>
      </c>
      <c r="AG705" s="852">
        <v>0</v>
      </c>
      <c r="AH705" s="852">
        <v>0</v>
      </c>
      <c r="AI705" s="852">
        <v>1</v>
      </c>
      <c r="AJ705" s="852">
        <v>0</v>
      </c>
      <c r="AK705" s="852">
        <v>0</v>
      </c>
      <c r="AL705" s="852">
        <v>0</v>
      </c>
      <c r="AM705" s="411"/>
      <c r="AN705" s="411"/>
      <c r="AO705" s="411"/>
      <c r="AP705" s="411"/>
      <c r="AQ705" s="411"/>
      <c r="AR705" s="411"/>
      <c r="AS705" s="293">
        <f>SUM(AE705:AR705)</f>
        <v>1</v>
      </c>
    </row>
    <row r="706" spans="1:45" outlineLevel="1">
      <c r="A706" s="521"/>
      <c r="B706" s="291" t="s">
        <v>309</v>
      </c>
      <c r="C706" s="288" t="s">
        <v>163</v>
      </c>
      <c r="D706" s="292"/>
      <c r="E706" s="292"/>
      <c r="F706" s="292"/>
      <c r="G706" s="292"/>
      <c r="H706" s="292"/>
      <c r="I706" s="292"/>
      <c r="J706" s="292"/>
      <c r="K706" s="292"/>
      <c r="L706" s="292"/>
      <c r="M706" s="292"/>
      <c r="N706" s="292"/>
      <c r="O706" s="292"/>
      <c r="P706" s="292"/>
      <c r="Q706" s="292">
        <f>Q705</f>
        <v>12</v>
      </c>
      <c r="R706" s="292"/>
      <c r="S706" s="292"/>
      <c r="T706" s="292"/>
      <c r="U706" s="292"/>
      <c r="V706" s="292"/>
      <c r="W706" s="292"/>
      <c r="X706" s="292"/>
      <c r="Y706" s="292"/>
      <c r="Z706" s="292"/>
      <c r="AA706" s="292"/>
      <c r="AB706" s="292"/>
      <c r="AC706" s="292"/>
      <c r="AD706" s="292"/>
      <c r="AE706" s="407">
        <f>AE705</f>
        <v>0</v>
      </c>
      <c r="AF706" s="407">
        <f t="shared" ref="AF706" si="2028">AF705</f>
        <v>0</v>
      </c>
      <c r="AG706" s="407">
        <f t="shared" ref="AG706" si="2029">AG705</f>
        <v>0</v>
      </c>
      <c r="AH706" s="407">
        <f t="shared" ref="AH706" si="2030">AH705</f>
        <v>0</v>
      </c>
      <c r="AI706" s="407">
        <f t="shared" ref="AI706" si="2031">AI705</f>
        <v>1</v>
      </c>
      <c r="AJ706" s="407">
        <f t="shared" ref="AJ706" si="2032">AJ705</f>
        <v>0</v>
      </c>
      <c r="AK706" s="407">
        <f t="shared" ref="AK706" si="2033">AK705</f>
        <v>0</v>
      </c>
      <c r="AL706" s="407">
        <f t="shared" ref="AL706" si="2034">AL705</f>
        <v>0</v>
      </c>
      <c r="AM706" s="407">
        <f t="shared" ref="AM706" si="2035">AM705</f>
        <v>0</v>
      </c>
      <c r="AN706" s="407">
        <f t="shared" ref="AN706" si="2036">AN705</f>
        <v>0</v>
      </c>
      <c r="AO706" s="407">
        <f t="shared" ref="AO706" si="2037">AO705</f>
        <v>0</v>
      </c>
      <c r="AP706" s="407">
        <f t="shared" ref="AP706" si="2038">AP705</f>
        <v>0</v>
      </c>
      <c r="AQ706" s="407">
        <f t="shared" ref="AQ706" si="2039">AQ705</f>
        <v>0</v>
      </c>
      <c r="AR706" s="407">
        <f t="shared" ref="AR706" si="2040">AR705</f>
        <v>0</v>
      </c>
      <c r="AS706" s="303"/>
    </row>
    <row r="707" spans="1:45" outlineLevel="1">
      <c r="A707" s="521"/>
      <c r="B707" s="291"/>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c r="AE707" s="408"/>
      <c r="AF707" s="421"/>
      <c r="AG707" s="421"/>
      <c r="AH707" s="421"/>
      <c r="AI707" s="421"/>
      <c r="AJ707" s="421"/>
      <c r="AK707" s="421"/>
      <c r="AL707" s="421"/>
      <c r="AM707" s="421"/>
      <c r="AN707" s="421"/>
      <c r="AO707" s="421"/>
      <c r="AP707" s="421"/>
      <c r="AQ707" s="421"/>
      <c r="AR707" s="421"/>
      <c r="AS707" s="303"/>
    </row>
    <row r="708" spans="1:45" outlineLevel="1">
      <c r="A708" s="521">
        <v>31</v>
      </c>
      <c r="B708" s="424" t="s">
        <v>123</v>
      </c>
      <c r="C708" s="288" t="s">
        <v>25</v>
      </c>
      <c r="D708" s="292"/>
      <c r="E708" s="292"/>
      <c r="F708" s="292"/>
      <c r="G708" s="292"/>
      <c r="H708" s="292"/>
      <c r="I708" s="292"/>
      <c r="J708" s="292"/>
      <c r="K708" s="292"/>
      <c r="L708" s="292"/>
      <c r="M708" s="292"/>
      <c r="N708" s="292"/>
      <c r="O708" s="292"/>
      <c r="P708" s="292"/>
      <c r="Q708" s="292">
        <v>12</v>
      </c>
      <c r="R708" s="292"/>
      <c r="S708" s="292"/>
      <c r="T708" s="292"/>
      <c r="U708" s="292"/>
      <c r="V708" s="292"/>
      <c r="W708" s="292"/>
      <c r="X708" s="292"/>
      <c r="Y708" s="292"/>
      <c r="Z708" s="292"/>
      <c r="AA708" s="292"/>
      <c r="AB708" s="292"/>
      <c r="AC708" s="292"/>
      <c r="AD708" s="292"/>
      <c r="AE708" s="422"/>
      <c r="AF708" s="406"/>
      <c r="AG708" s="406"/>
      <c r="AH708" s="406"/>
      <c r="AI708" s="406"/>
      <c r="AJ708" s="406"/>
      <c r="AK708" s="406"/>
      <c r="AL708" s="411"/>
      <c r="AM708" s="411"/>
      <c r="AN708" s="411"/>
      <c r="AO708" s="411"/>
      <c r="AP708" s="411"/>
      <c r="AQ708" s="411"/>
      <c r="AR708" s="411"/>
      <c r="AS708" s="293">
        <f>SUM(AE708:AR708)</f>
        <v>0</v>
      </c>
    </row>
    <row r="709" spans="1:45" outlineLevel="1">
      <c r="A709" s="521"/>
      <c r="B709" s="291" t="s">
        <v>309</v>
      </c>
      <c r="C709" s="288" t="s">
        <v>163</v>
      </c>
      <c r="D709" s="292"/>
      <c r="E709" s="292"/>
      <c r="F709" s="292"/>
      <c r="G709" s="292"/>
      <c r="H709" s="292"/>
      <c r="I709" s="292"/>
      <c r="J709" s="292"/>
      <c r="K709" s="292"/>
      <c r="L709" s="292"/>
      <c r="M709" s="292"/>
      <c r="N709" s="292"/>
      <c r="O709" s="292"/>
      <c r="P709" s="292"/>
      <c r="Q709" s="292">
        <f>Q708</f>
        <v>12</v>
      </c>
      <c r="R709" s="292"/>
      <c r="S709" s="292"/>
      <c r="T709" s="292"/>
      <c r="U709" s="292"/>
      <c r="V709" s="292"/>
      <c r="W709" s="292"/>
      <c r="X709" s="292"/>
      <c r="Y709" s="292"/>
      <c r="Z709" s="292"/>
      <c r="AA709" s="292"/>
      <c r="AB709" s="292"/>
      <c r="AC709" s="292"/>
      <c r="AD709" s="292"/>
      <c r="AE709" s="407">
        <f>AE708</f>
        <v>0</v>
      </c>
      <c r="AF709" s="407">
        <f t="shared" ref="AF709" si="2041">AF708</f>
        <v>0</v>
      </c>
      <c r="AG709" s="407">
        <f t="shared" ref="AG709" si="2042">AG708</f>
        <v>0</v>
      </c>
      <c r="AH709" s="407">
        <f t="shared" ref="AH709" si="2043">AH708</f>
        <v>0</v>
      </c>
      <c r="AI709" s="407">
        <f t="shared" ref="AI709" si="2044">AI708</f>
        <v>0</v>
      </c>
      <c r="AJ709" s="407">
        <f t="shared" ref="AJ709" si="2045">AJ708</f>
        <v>0</v>
      </c>
      <c r="AK709" s="407">
        <f t="shared" ref="AK709" si="2046">AK708</f>
        <v>0</v>
      </c>
      <c r="AL709" s="407">
        <f t="shared" ref="AL709" si="2047">AL708</f>
        <v>0</v>
      </c>
      <c r="AM709" s="407">
        <f t="shared" ref="AM709" si="2048">AM708</f>
        <v>0</v>
      </c>
      <c r="AN709" s="407">
        <f t="shared" ref="AN709" si="2049">AN708</f>
        <v>0</v>
      </c>
      <c r="AO709" s="407">
        <f t="shared" ref="AO709" si="2050">AO708</f>
        <v>0</v>
      </c>
      <c r="AP709" s="407">
        <f t="shared" ref="AP709" si="2051">AP708</f>
        <v>0</v>
      </c>
      <c r="AQ709" s="407">
        <f t="shared" ref="AQ709" si="2052">AQ708</f>
        <v>0</v>
      </c>
      <c r="AR709" s="407">
        <f t="shared" ref="AR709" si="2053">AR708</f>
        <v>0</v>
      </c>
      <c r="AS709" s="303"/>
    </row>
    <row r="710" spans="1:45" outlineLevel="1">
      <c r="A710" s="521"/>
      <c r="B710" s="424"/>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408"/>
      <c r="AF710" s="421"/>
      <c r="AG710" s="421"/>
      <c r="AH710" s="421"/>
      <c r="AI710" s="421"/>
      <c r="AJ710" s="421"/>
      <c r="AK710" s="421"/>
      <c r="AL710" s="421"/>
      <c r="AM710" s="421"/>
      <c r="AN710" s="421"/>
      <c r="AO710" s="421"/>
      <c r="AP710" s="421"/>
      <c r="AQ710" s="421"/>
      <c r="AR710" s="421"/>
      <c r="AS710" s="303"/>
    </row>
    <row r="711" spans="1:45" outlineLevel="1">
      <c r="A711" s="850" t="s">
        <v>998</v>
      </c>
      <c r="B711" s="424" t="s">
        <v>124</v>
      </c>
      <c r="C711" s="851" t="s">
        <v>993</v>
      </c>
      <c r="D711" s="292"/>
      <c r="E711" s="292"/>
      <c r="F711" s="292">
        <v>831289.55</v>
      </c>
      <c r="G711" s="292">
        <v>831289.55</v>
      </c>
      <c r="H711" s="292">
        <v>831289.55</v>
      </c>
      <c r="I711" s="292">
        <v>831289.55</v>
      </c>
      <c r="J711" s="292">
        <v>831289.55</v>
      </c>
      <c r="K711" s="292">
        <v>831289.55</v>
      </c>
      <c r="L711" s="292">
        <v>831289.55</v>
      </c>
      <c r="M711" s="292">
        <v>831289.55</v>
      </c>
      <c r="N711" s="292"/>
      <c r="O711" s="292"/>
      <c r="P711" s="292"/>
      <c r="Q711" s="292">
        <v>12</v>
      </c>
      <c r="R711" s="292"/>
      <c r="S711" s="292"/>
      <c r="T711" s="292">
        <v>193.17</v>
      </c>
      <c r="U711" s="292">
        <v>193.17</v>
      </c>
      <c r="V711" s="292">
        <v>193.17</v>
      </c>
      <c r="W711" s="292">
        <v>193.17</v>
      </c>
      <c r="X711" s="292">
        <v>193.17</v>
      </c>
      <c r="Y711" s="292">
        <v>193.17</v>
      </c>
      <c r="Z711" s="292">
        <v>193.17</v>
      </c>
      <c r="AA711" s="292">
        <v>193.17</v>
      </c>
      <c r="AB711" s="292"/>
      <c r="AC711" s="292"/>
      <c r="AD711" s="292"/>
      <c r="AE711" s="852">
        <v>0</v>
      </c>
      <c r="AF711" s="852">
        <v>0</v>
      </c>
      <c r="AG711" s="852">
        <v>0</v>
      </c>
      <c r="AH711" s="852">
        <v>0</v>
      </c>
      <c r="AI711" s="852">
        <v>1</v>
      </c>
      <c r="AJ711" s="852">
        <v>0</v>
      </c>
      <c r="AK711" s="852">
        <v>0</v>
      </c>
      <c r="AL711" s="852">
        <v>0</v>
      </c>
      <c r="AM711" s="411"/>
      <c r="AN711" s="411"/>
      <c r="AO711" s="411"/>
      <c r="AP711" s="411"/>
      <c r="AQ711" s="411"/>
      <c r="AR711" s="411"/>
      <c r="AS711" s="293">
        <f>SUM(AE711:AR711)</f>
        <v>1</v>
      </c>
    </row>
    <row r="712" spans="1:45" outlineLevel="1">
      <c r="A712" s="521"/>
      <c r="B712" s="291" t="s">
        <v>309</v>
      </c>
      <c r="C712" s="288" t="s">
        <v>163</v>
      </c>
      <c r="D712" s="292"/>
      <c r="E712" s="292"/>
      <c r="F712" s="292"/>
      <c r="G712" s="292"/>
      <c r="H712" s="292"/>
      <c r="I712" s="292"/>
      <c r="J712" s="292"/>
      <c r="K712" s="292"/>
      <c r="L712" s="292"/>
      <c r="M712" s="292"/>
      <c r="N712" s="292"/>
      <c r="O712" s="292"/>
      <c r="P712" s="292"/>
      <c r="Q712" s="292">
        <f>Q711</f>
        <v>12</v>
      </c>
      <c r="R712" s="292"/>
      <c r="S712" s="292"/>
      <c r="T712" s="292"/>
      <c r="U712" s="292"/>
      <c r="V712" s="292"/>
      <c r="W712" s="292"/>
      <c r="X712" s="292"/>
      <c r="Y712" s="292"/>
      <c r="Z712" s="292"/>
      <c r="AA712" s="292"/>
      <c r="AB712" s="292"/>
      <c r="AC712" s="292"/>
      <c r="AD712" s="292"/>
      <c r="AE712" s="407">
        <f>AE711</f>
        <v>0</v>
      </c>
      <c r="AF712" s="407">
        <f t="shared" ref="AF712" si="2054">AF711</f>
        <v>0</v>
      </c>
      <c r="AG712" s="407">
        <f t="shared" ref="AG712" si="2055">AG711</f>
        <v>0</v>
      </c>
      <c r="AH712" s="407">
        <f t="shared" ref="AH712" si="2056">AH711</f>
        <v>0</v>
      </c>
      <c r="AI712" s="407">
        <f t="shared" ref="AI712" si="2057">AI711</f>
        <v>1</v>
      </c>
      <c r="AJ712" s="407">
        <f t="shared" ref="AJ712" si="2058">AJ711</f>
        <v>0</v>
      </c>
      <c r="AK712" s="407">
        <f t="shared" ref="AK712" si="2059">AK711</f>
        <v>0</v>
      </c>
      <c r="AL712" s="407">
        <f t="shared" ref="AL712" si="2060">AL711</f>
        <v>0</v>
      </c>
      <c r="AM712" s="407">
        <f t="shared" ref="AM712" si="2061">AM711</f>
        <v>0</v>
      </c>
      <c r="AN712" s="407">
        <f t="shared" ref="AN712" si="2062">AN711</f>
        <v>0</v>
      </c>
      <c r="AO712" s="407">
        <f t="shared" ref="AO712" si="2063">AO711</f>
        <v>0</v>
      </c>
      <c r="AP712" s="407">
        <f t="shared" ref="AP712" si="2064">AP711</f>
        <v>0</v>
      </c>
      <c r="AQ712" s="407">
        <f t="shared" ref="AQ712" si="2065">AQ711</f>
        <v>0</v>
      </c>
      <c r="AR712" s="407">
        <f t="shared" ref="AR712" si="2066">AR711</f>
        <v>0</v>
      </c>
      <c r="AS712" s="303"/>
    </row>
    <row r="713" spans="1:45" outlineLevel="1">
      <c r="A713" s="521"/>
      <c r="B713" s="424"/>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408"/>
      <c r="AF713" s="421"/>
      <c r="AG713" s="421"/>
      <c r="AH713" s="421"/>
      <c r="AI713" s="421"/>
      <c r="AJ713" s="421"/>
      <c r="AK713" s="421"/>
      <c r="AL713" s="421"/>
      <c r="AM713" s="421"/>
      <c r="AN713" s="421"/>
      <c r="AO713" s="421"/>
      <c r="AP713" s="421"/>
      <c r="AQ713" s="421"/>
      <c r="AR713" s="421"/>
      <c r="AS713" s="303"/>
    </row>
    <row r="714" spans="1:45" ht="15.75" outlineLevel="1">
      <c r="A714" s="521"/>
      <c r="B714" s="285" t="s">
        <v>497</v>
      </c>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408"/>
      <c r="AF714" s="421"/>
      <c r="AG714" s="421"/>
      <c r="AH714" s="421"/>
      <c r="AI714" s="421"/>
      <c r="AJ714" s="421"/>
      <c r="AK714" s="421"/>
      <c r="AL714" s="421"/>
      <c r="AM714" s="421"/>
      <c r="AN714" s="421"/>
      <c r="AO714" s="421"/>
      <c r="AP714" s="421"/>
      <c r="AQ714" s="421"/>
      <c r="AR714" s="421"/>
      <c r="AS714" s="303"/>
    </row>
    <row r="715" spans="1:45" outlineLevel="1">
      <c r="A715" s="521">
        <v>33</v>
      </c>
      <c r="B715" s="424" t="s">
        <v>125</v>
      </c>
      <c r="C715" s="288" t="s">
        <v>25</v>
      </c>
      <c r="D715" s="292"/>
      <c r="E715" s="292"/>
      <c r="F715" s="292"/>
      <c r="G715" s="292"/>
      <c r="H715" s="292"/>
      <c r="I715" s="292"/>
      <c r="J715" s="292"/>
      <c r="K715" s="292"/>
      <c r="L715" s="292"/>
      <c r="M715" s="292"/>
      <c r="N715" s="292"/>
      <c r="O715" s="292"/>
      <c r="P715" s="292"/>
      <c r="Q715" s="292">
        <v>0</v>
      </c>
      <c r="R715" s="292"/>
      <c r="S715" s="292"/>
      <c r="T715" s="292"/>
      <c r="U715" s="292"/>
      <c r="V715" s="292"/>
      <c r="W715" s="292"/>
      <c r="X715" s="292"/>
      <c r="Y715" s="292"/>
      <c r="Z715" s="292"/>
      <c r="AA715" s="292"/>
      <c r="AB715" s="292"/>
      <c r="AC715" s="292"/>
      <c r="AD715" s="292"/>
      <c r="AE715" s="422"/>
      <c r="AF715" s="406"/>
      <c r="AG715" s="406"/>
      <c r="AH715" s="406"/>
      <c r="AI715" s="406"/>
      <c r="AJ715" s="406"/>
      <c r="AK715" s="406"/>
      <c r="AL715" s="411"/>
      <c r="AM715" s="411"/>
      <c r="AN715" s="411"/>
      <c r="AO715" s="411"/>
      <c r="AP715" s="411"/>
      <c r="AQ715" s="411"/>
      <c r="AR715" s="411"/>
      <c r="AS715" s="293">
        <f>SUM(AE715:AR715)</f>
        <v>0</v>
      </c>
    </row>
    <row r="716" spans="1:45" outlineLevel="1">
      <c r="A716" s="521"/>
      <c r="B716" s="291" t="s">
        <v>309</v>
      </c>
      <c r="C716" s="288" t="s">
        <v>163</v>
      </c>
      <c r="D716" s="292"/>
      <c r="E716" s="292"/>
      <c r="F716" s="292"/>
      <c r="G716" s="292"/>
      <c r="H716" s="292"/>
      <c r="I716" s="292"/>
      <c r="J716" s="292"/>
      <c r="K716" s="292"/>
      <c r="L716" s="292"/>
      <c r="M716" s="292"/>
      <c r="N716" s="292"/>
      <c r="O716" s="292"/>
      <c r="P716" s="292"/>
      <c r="Q716" s="292">
        <f>Q715</f>
        <v>0</v>
      </c>
      <c r="R716" s="292"/>
      <c r="S716" s="292"/>
      <c r="T716" s="292"/>
      <c r="U716" s="292"/>
      <c r="V716" s="292"/>
      <c r="W716" s="292"/>
      <c r="X716" s="292"/>
      <c r="Y716" s="292"/>
      <c r="Z716" s="292"/>
      <c r="AA716" s="292"/>
      <c r="AB716" s="292"/>
      <c r="AC716" s="292"/>
      <c r="AD716" s="292"/>
      <c r="AE716" s="407">
        <f>AE715</f>
        <v>0</v>
      </c>
      <c r="AF716" s="407">
        <f t="shared" ref="AF716" si="2067">AF715</f>
        <v>0</v>
      </c>
      <c r="AG716" s="407">
        <f t="shared" ref="AG716" si="2068">AG715</f>
        <v>0</v>
      </c>
      <c r="AH716" s="407">
        <f t="shared" ref="AH716" si="2069">AH715</f>
        <v>0</v>
      </c>
      <c r="AI716" s="407">
        <f t="shared" ref="AI716" si="2070">AI715</f>
        <v>0</v>
      </c>
      <c r="AJ716" s="407">
        <f t="shared" ref="AJ716" si="2071">AJ715</f>
        <v>0</v>
      </c>
      <c r="AK716" s="407">
        <f t="shared" ref="AK716" si="2072">AK715</f>
        <v>0</v>
      </c>
      <c r="AL716" s="407">
        <f t="shared" ref="AL716" si="2073">AL715</f>
        <v>0</v>
      </c>
      <c r="AM716" s="407">
        <f t="shared" ref="AM716" si="2074">AM715</f>
        <v>0</v>
      </c>
      <c r="AN716" s="407">
        <f t="shared" ref="AN716" si="2075">AN715</f>
        <v>0</v>
      </c>
      <c r="AO716" s="407">
        <f t="shared" ref="AO716" si="2076">AO715</f>
        <v>0</v>
      </c>
      <c r="AP716" s="407">
        <f t="shared" ref="AP716" si="2077">AP715</f>
        <v>0</v>
      </c>
      <c r="AQ716" s="407">
        <f t="shared" ref="AQ716" si="2078">AQ715</f>
        <v>0</v>
      </c>
      <c r="AR716" s="407">
        <f t="shared" ref="AR716" si="2079">AR715</f>
        <v>0</v>
      </c>
      <c r="AS716" s="303"/>
    </row>
    <row r="717" spans="1:45" outlineLevel="1">
      <c r="A717" s="521"/>
      <c r="B717" s="424"/>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408"/>
      <c r="AF717" s="421"/>
      <c r="AG717" s="421"/>
      <c r="AH717" s="421"/>
      <c r="AI717" s="421"/>
      <c r="AJ717" s="421"/>
      <c r="AK717" s="421"/>
      <c r="AL717" s="421"/>
      <c r="AM717" s="421"/>
      <c r="AN717" s="421"/>
      <c r="AO717" s="421"/>
      <c r="AP717" s="421"/>
      <c r="AQ717" s="421"/>
      <c r="AR717" s="421"/>
      <c r="AS717" s="303"/>
    </row>
    <row r="718" spans="1:45" outlineLevel="1">
      <c r="A718" s="521">
        <v>34</v>
      </c>
      <c r="B718" s="424" t="s">
        <v>126</v>
      </c>
      <c r="C718" s="288" t="s">
        <v>25</v>
      </c>
      <c r="D718" s="292"/>
      <c r="E718" s="292"/>
      <c r="F718" s="292"/>
      <c r="G718" s="292"/>
      <c r="H718" s="292"/>
      <c r="I718" s="292"/>
      <c r="J718" s="292"/>
      <c r="K718" s="292"/>
      <c r="L718" s="292"/>
      <c r="M718" s="292"/>
      <c r="N718" s="292"/>
      <c r="O718" s="292"/>
      <c r="P718" s="292"/>
      <c r="Q718" s="292">
        <v>0</v>
      </c>
      <c r="R718" s="292"/>
      <c r="S718" s="292"/>
      <c r="T718" s="292"/>
      <c r="U718" s="292"/>
      <c r="V718" s="292"/>
      <c r="W718" s="292"/>
      <c r="X718" s="292"/>
      <c r="Y718" s="292"/>
      <c r="Z718" s="292"/>
      <c r="AA718" s="292"/>
      <c r="AB718" s="292"/>
      <c r="AC718" s="292"/>
      <c r="AD718" s="292"/>
      <c r="AE718" s="422"/>
      <c r="AF718" s="406"/>
      <c r="AG718" s="406"/>
      <c r="AH718" s="406"/>
      <c r="AI718" s="406"/>
      <c r="AJ718" s="406"/>
      <c r="AK718" s="406"/>
      <c r="AL718" s="411"/>
      <c r="AM718" s="411"/>
      <c r="AN718" s="411"/>
      <c r="AO718" s="411"/>
      <c r="AP718" s="411"/>
      <c r="AQ718" s="411"/>
      <c r="AR718" s="411"/>
      <c r="AS718" s="293">
        <f>SUM(AE718:AR718)</f>
        <v>0</v>
      </c>
    </row>
    <row r="719" spans="1:45" outlineLevel="1">
      <c r="A719" s="521"/>
      <c r="B719" s="291" t="s">
        <v>309</v>
      </c>
      <c r="C719" s="288" t="s">
        <v>163</v>
      </c>
      <c r="D719" s="292"/>
      <c r="E719" s="292"/>
      <c r="F719" s="292"/>
      <c r="G719" s="292"/>
      <c r="H719" s="292"/>
      <c r="I719" s="292"/>
      <c r="J719" s="292"/>
      <c r="K719" s="292"/>
      <c r="L719" s="292"/>
      <c r="M719" s="292"/>
      <c r="N719" s="292"/>
      <c r="O719" s="292"/>
      <c r="P719" s="292"/>
      <c r="Q719" s="292">
        <f>Q718</f>
        <v>0</v>
      </c>
      <c r="R719" s="292"/>
      <c r="S719" s="292"/>
      <c r="T719" s="292"/>
      <c r="U719" s="292"/>
      <c r="V719" s="292"/>
      <c r="W719" s="292"/>
      <c r="X719" s="292"/>
      <c r="Y719" s="292"/>
      <c r="Z719" s="292"/>
      <c r="AA719" s="292"/>
      <c r="AB719" s="292"/>
      <c r="AC719" s="292"/>
      <c r="AD719" s="292"/>
      <c r="AE719" s="407">
        <f>AE718</f>
        <v>0</v>
      </c>
      <c r="AF719" s="407">
        <f t="shared" ref="AF719" si="2080">AF718</f>
        <v>0</v>
      </c>
      <c r="AG719" s="407">
        <f t="shared" ref="AG719" si="2081">AG718</f>
        <v>0</v>
      </c>
      <c r="AH719" s="407">
        <f t="shared" ref="AH719" si="2082">AH718</f>
        <v>0</v>
      </c>
      <c r="AI719" s="407">
        <f t="shared" ref="AI719" si="2083">AI718</f>
        <v>0</v>
      </c>
      <c r="AJ719" s="407">
        <f t="shared" ref="AJ719" si="2084">AJ718</f>
        <v>0</v>
      </c>
      <c r="AK719" s="407">
        <f t="shared" ref="AK719" si="2085">AK718</f>
        <v>0</v>
      </c>
      <c r="AL719" s="407">
        <f t="shared" ref="AL719" si="2086">AL718</f>
        <v>0</v>
      </c>
      <c r="AM719" s="407">
        <f t="shared" ref="AM719" si="2087">AM718</f>
        <v>0</v>
      </c>
      <c r="AN719" s="407">
        <f t="shared" ref="AN719" si="2088">AN718</f>
        <v>0</v>
      </c>
      <c r="AO719" s="407">
        <f t="shared" ref="AO719" si="2089">AO718</f>
        <v>0</v>
      </c>
      <c r="AP719" s="407">
        <f t="shared" ref="AP719" si="2090">AP718</f>
        <v>0</v>
      </c>
      <c r="AQ719" s="407">
        <f t="shared" ref="AQ719" si="2091">AQ718</f>
        <v>0</v>
      </c>
      <c r="AR719" s="407">
        <f t="shared" ref="AR719" si="2092">AR718</f>
        <v>0</v>
      </c>
      <c r="AS719" s="303"/>
    </row>
    <row r="720" spans="1:45" outlineLevel="1">
      <c r="A720" s="521"/>
      <c r="B720" s="424"/>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408"/>
      <c r="AF720" s="421"/>
      <c r="AG720" s="421"/>
      <c r="AH720" s="421"/>
      <c r="AI720" s="421"/>
      <c r="AJ720" s="421"/>
      <c r="AK720" s="421"/>
      <c r="AL720" s="421"/>
      <c r="AM720" s="421"/>
      <c r="AN720" s="421"/>
      <c r="AO720" s="421"/>
      <c r="AP720" s="421"/>
      <c r="AQ720" s="421"/>
      <c r="AR720" s="421"/>
      <c r="AS720" s="303"/>
    </row>
    <row r="721" spans="1:45" outlineLevel="1">
      <c r="A721" s="521">
        <v>35</v>
      </c>
      <c r="B721" s="424" t="s">
        <v>127</v>
      </c>
      <c r="C721" s="288" t="s">
        <v>25</v>
      </c>
      <c r="D721" s="292"/>
      <c r="E721" s="292"/>
      <c r="F721" s="292"/>
      <c r="G721" s="292"/>
      <c r="H721" s="292"/>
      <c r="I721" s="292"/>
      <c r="J721" s="292"/>
      <c r="K721" s="292"/>
      <c r="L721" s="292"/>
      <c r="M721" s="292"/>
      <c r="N721" s="292"/>
      <c r="O721" s="292"/>
      <c r="P721" s="292"/>
      <c r="Q721" s="292">
        <v>0</v>
      </c>
      <c r="R721" s="292"/>
      <c r="S721" s="292"/>
      <c r="T721" s="292"/>
      <c r="U721" s="292"/>
      <c r="V721" s="292"/>
      <c r="W721" s="292"/>
      <c r="X721" s="292"/>
      <c r="Y721" s="292"/>
      <c r="Z721" s="292"/>
      <c r="AA721" s="292"/>
      <c r="AB721" s="292"/>
      <c r="AC721" s="292"/>
      <c r="AD721" s="292"/>
      <c r="AE721" s="422"/>
      <c r="AF721" s="406"/>
      <c r="AG721" s="406"/>
      <c r="AH721" s="406"/>
      <c r="AI721" s="406"/>
      <c r="AJ721" s="406"/>
      <c r="AK721" s="406"/>
      <c r="AL721" s="411"/>
      <c r="AM721" s="411"/>
      <c r="AN721" s="411"/>
      <c r="AO721" s="411"/>
      <c r="AP721" s="411"/>
      <c r="AQ721" s="411"/>
      <c r="AR721" s="411"/>
      <c r="AS721" s="293">
        <f>SUM(AE721:AR721)</f>
        <v>0</v>
      </c>
    </row>
    <row r="722" spans="1:45" outlineLevel="1">
      <c r="A722" s="521"/>
      <c r="B722" s="291" t="s">
        <v>309</v>
      </c>
      <c r="C722" s="288" t="s">
        <v>163</v>
      </c>
      <c r="D722" s="292"/>
      <c r="E722" s="292"/>
      <c r="F722" s="292"/>
      <c r="G722" s="292"/>
      <c r="H722" s="292"/>
      <c r="I722" s="292"/>
      <c r="J722" s="292"/>
      <c r="K722" s="292"/>
      <c r="L722" s="292"/>
      <c r="M722" s="292"/>
      <c r="N722" s="292"/>
      <c r="O722" s="292"/>
      <c r="P722" s="292"/>
      <c r="Q722" s="292">
        <f>Q721</f>
        <v>0</v>
      </c>
      <c r="R722" s="292"/>
      <c r="S722" s="292"/>
      <c r="T722" s="292"/>
      <c r="U722" s="292"/>
      <c r="V722" s="292"/>
      <c r="W722" s="292"/>
      <c r="X722" s="292"/>
      <c r="Y722" s="292"/>
      <c r="Z722" s="292"/>
      <c r="AA722" s="292"/>
      <c r="AB722" s="292"/>
      <c r="AC722" s="292"/>
      <c r="AD722" s="292"/>
      <c r="AE722" s="407">
        <f>AE721</f>
        <v>0</v>
      </c>
      <c r="AF722" s="407">
        <f t="shared" ref="AF722" si="2093">AF721</f>
        <v>0</v>
      </c>
      <c r="AG722" s="407">
        <f t="shared" ref="AG722" si="2094">AG721</f>
        <v>0</v>
      </c>
      <c r="AH722" s="407">
        <f t="shared" ref="AH722" si="2095">AH721</f>
        <v>0</v>
      </c>
      <c r="AI722" s="407">
        <f t="shared" ref="AI722" si="2096">AI721</f>
        <v>0</v>
      </c>
      <c r="AJ722" s="407">
        <f t="shared" ref="AJ722" si="2097">AJ721</f>
        <v>0</v>
      </c>
      <c r="AK722" s="407">
        <f t="shared" ref="AK722" si="2098">AK721</f>
        <v>0</v>
      </c>
      <c r="AL722" s="407">
        <f t="shared" ref="AL722" si="2099">AL721</f>
        <v>0</v>
      </c>
      <c r="AM722" s="407">
        <f t="shared" ref="AM722" si="2100">AM721</f>
        <v>0</v>
      </c>
      <c r="AN722" s="407">
        <f t="shared" ref="AN722" si="2101">AN721</f>
        <v>0</v>
      </c>
      <c r="AO722" s="407">
        <f t="shared" ref="AO722" si="2102">AO721</f>
        <v>0</v>
      </c>
      <c r="AP722" s="407">
        <f t="shared" ref="AP722" si="2103">AP721</f>
        <v>0</v>
      </c>
      <c r="AQ722" s="407">
        <f t="shared" ref="AQ722" si="2104">AQ721</f>
        <v>0</v>
      </c>
      <c r="AR722" s="407">
        <f t="shared" ref="AR722" si="2105">AR721</f>
        <v>0</v>
      </c>
      <c r="AS722" s="303"/>
    </row>
    <row r="723" spans="1:45" outlineLevel="1">
      <c r="A723" s="521"/>
      <c r="B723" s="427"/>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408"/>
      <c r="AF723" s="421"/>
      <c r="AG723" s="421"/>
      <c r="AH723" s="421"/>
      <c r="AI723" s="421"/>
      <c r="AJ723" s="421"/>
      <c r="AK723" s="421"/>
      <c r="AL723" s="421"/>
      <c r="AM723" s="421"/>
      <c r="AN723" s="421"/>
      <c r="AO723" s="421"/>
      <c r="AP723" s="421"/>
      <c r="AQ723" s="421"/>
      <c r="AR723" s="421"/>
      <c r="AS723" s="303"/>
    </row>
    <row r="724" spans="1:45" ht="15.75" outlineLevel="1">
      <c r="A724" s="521"/>
      <c r="B724" s="285" t="s">
        <v>498</v>
      </c>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408"/>
      <c r="AF724" s="421"/>
      <c r="AG724" s="421"/>
      <c r="AH724" s="421"/>
      <c r="AI724" s="421"/>
      <c r="AJ724" s="421"/>
      <c r="AK724" s="421"/>
      <c r="AL724" s="421"/>
      <c r="AM724" s="421"/>
      <c r="AN724" s="421"/>
      <c r="AO724" s="421"/>
      <c r="AP724" s="421"/>
      <c r="AQ724" s="421"/>
      <c r="AR724" s="421"/>
      <c r="AS724" s="303"/>
    </row>
    <row r="725" spans="1:45" ht="45" outlineLevel="1">
      <c r="A725" s="521">
        <v>36</v>
      </c>
      <c r="B725" s="424" t="s">
        <v>128</v>
      </c>
      <c r="C725" s="288" t="s">
        <v>25</v>
      </c>
      <c r="D725" s="292"/>
      <c r="E725" s="292"/>
      <c r="F725" s="292"/>
      <c r="G725" s="292"/>
      <c r="H725" s="292"/>
      <c r="I725" s="292"/>
      <c r="J725" s="292"/>
      <c r="K725" s="292"/>
      <c r="L725" s="292"/>
      <c r="M725" s="292"/>
      <c r="N725" s="292"/>
      <c r="O725" s="292"/>
      <c r="P725" s="292"/>
      <c r="Q725" s="292">
        <v>12</v>
      </c>
      <c r="R725" s="292"/>
      <c r="S725" s="292"/>
      <c r="T725" s="292"/>
      <c r="U725" s="292"/>
      <c r="V725" s="292"/>
      <c r="W725" s="292"/>
      <c r="X725" s="292"/>
      <c r="Y725" s="292"/>
      <c r="Z725" s="292"/>
      <c r="AA725" s="292"/>
      <c r="AB725" s="292"/>
      <c r="AC725" s="292"/>
      <c r="AD725" s="292"/>
      <c r="AE725" s="422"/>
      <c r="AF725" s="406"/>
      <c r="AG725" s="406"/>
      <c r="AH725" s="406"/>
      <c r="AI725" s="406"/>
      <c r="AJ725" s="406"/>
      <c r="AK725" s="406"/>
      <c r="AL725" s="411"/>
      <c r="AM725" s="411"/>
      <c r="AN725" s="411"/>
      <c r="AO725" s="411"/>
      <c r="AP725" s="411"/>
      <c r="AQ725" s="411"/>
      <c r="AR725" s="411"/>
      <c r="AS725" s="293">
        <f>SUM(AE725:AR725)</f>
        <v>0</v>
      </c>
    </row>
    <row r="726" spans="1:45" outlineLevel="1">
      <c r="A726" s="521"/>
      <c r="B726" s="291" t="s">
        <v>309</v>
      </c>
      <c r="C726" s="288" t="s">
        <v>163</v>
      </c>
      <c r="D726" s="292"/>
      <c r="E726" s="292"/>
      <c r="F726" s="292"/>
      <c r="G726" s="292"/>
      <c r="H726" s="292"/>
      <c r="I726" s="292"/>
      <c r="J726" s="292"/>
      <c r="K726" s="292"/>
      <c r="L726" s="292"/>
      <c r="M726" s="292"/>
      <c r="N726" s="292"/>
      <c r="O726" s="292"/>
      <c r="P726" s="292"/>
      <c r="Q726" s="292">
        <f>Q725</f>
        <v>12</v>
      </c>
      <c r="R726" s="292"/>
      <c r="S726" s="292"/>
      <c r="T726" s="292"/>
      <c r="U726" s="292"/>
      <c r="V726" s="292"/>
      <c r="W726" s="292"/>
      <c r="X726" s="292"/>
      <c r="Y726" s="292"/>
      <c r="Z726" s="292"/>
      <c r="AA726" s="292"/>
      <c r="AB726" s="292"/>
      <c r="AC726" s="292"/>
      <c r="AD726" s="292"/>
      <c r="AE726" s="407">
        <f>AE725</f>
        <v>0</v>
      </c>
      <c r="AF726" s="407">
        <f t="shared" ref="AF726" si="2106">AF725</f>
        <v>0</v>
      </c>
      <c r="AG726" s="407">
        <f t="shared" ref="AG726" si="2107">AG725</f>
        <v>0</v>
      </c>
      <c r="AH726" s="407">
        <f t="shared" ref="AH726" si="2108">AH725</f>
        <v>0</v>
      </c>
      <c r="AI726" s="407">
        <f t="shared" ref="AI726" si="2109">AI725</f>
        <v>0</v>
      </c>
      <c r="AJ726" s="407">
        <f t="shared" ref="AJ726" si="2110">AJ725</f>
        <v>0</v>
      </c>
      <c r="AK726" s="407">
        <f t="shared" ref="AK726" si="2111">AK725</f>
        <v>0</v>
      </c>
      <c r="AL726" s="407">
        <f t="shared" ref="AL726" si="2112">AL725</f>
        <v>0</v>
      </c>
      <c r="AM726" s="407">
        <f t="shared" ref="AM726" si="2113">AM725</f>
        <v>0</v>
      </c>
      <c r="AN726" s="407">
        <f t="shared" ref="AN726" si="2114">AN725</f>
        <v>0</v>
      </c>
      <c r="AO726" s="407">
        <f t="shared" ref="AO726" si="2115">AO725</f>
        <v>0</v>
      </c>
      <c r="AP726" s="407">
        <f t="shared" ref="AP726" si="2116">AP725</f>
        <v>0</v>
      </c>
      <c r="AQ726" s="407">
        <f t="shared" ref="AQ726" si="2117">AQ725</f>
        <v>0</v>
      </c>
      <c r="AR726" s="407">
        <f t="shared" ref="AR726" si="2118">AR725</f>
        <v>0</v>
      </c>
      <c r="AS726" s="303"/>
    </row>
    <row r="727" spans="1:45" outlineLevel="1">
      <c r="A727" s="521"/>
      <c r="B727" s="424"/>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408"/>
      <c r="AF727" s="421"/>
      <c r="AG727" s="421"/>
      <c r="AH727" s="421"/>
      <c r="AI727" s="421"/>
      <c r="AJ727" s="421"/>
      <c r="AK727" s="421"/>
      <c r="AL727" s="421"/>
      <c r="AM727" s="421"/>
      <c r="AN727" s="421"/>
      <c r="AO727" s="421"/>
      <c r="AP727" s="421"/>
      <c r="AQ727" s="421"/>
      <c r="AR727" s="421"/>
      <c r="AS727" s="303"/>
    </row>
    <row r="728" spans="1:45" outlineLevel="1">
      <c r="A728" s="521">
        <v>37</v>
      </c>
      <c r="B728" s="424" t="s">
        <v>129</v>
      </c>
      <c r="C728" s="288" t="s">
        <v>25</v>
      </c>
      <c r="D728" s="292"/>
      <c r="E728" s="292"/>
      <c r="F728" s="292"/>
      <c r="G728" s="292"/>
      <c r="H728" s="292"/>
      <c r="I728" s="292"/>
      <c r="J728" s="292"/>
      <c r="K728" s="292"/>
      <c r="L728" s="292"/>
      <c r="M728" s="292"/>
      <c r="N728" s="292"/>
      <c r="O728" s="292"/>
      <c r="P728" s="292"/>
      <c r="Q728" s="292">
        <v>12</v>
      </c>
      <c r="R728" s="292"/>
      <c r="S728" s="292"/>
      <c r="T728" s="292"/>
      <c r="U728" s="292"/>
      <c r="V728" s="292"/>
      <c r="W728" s="292"/>
      <c r="X728" s="292"/>
      <c r="Y728" s="292"/>
      <c r="Z728" s="292"/>
      <c r="AA728" s="292"/>
      <c r="AB728" s="292"/>
      <c r="AC728" s="292"/>
      <c r="AD728" s="292"/>
      <c r="AE728" s="422"/>
      <c r="AF728" s="406"/>
      <c r="AG728" s="406"/>
      <c r="AH728" s="406"/>
      <c r="AI728" s="406"/>
      <c r="AJ728" s="406"/>
      <c r="AK728" s="406"/>
      <c r="AL728" s="411"/>
      <c r="AM728" s="411"/>
      <c r="AN728" s="411"/>
      <c r="AO728" s="411"/>
      <c r="AP728" s="411"/>
      <c r="AQ728" s="411"/>
      <c r="AR728" s="411"/>
      <c r="AS728" s="293">
        <f>SUM(AE728:AR728)</f>
        <v>0</v>
      </c>
    </row>
    <row r="729" spans="1:45" outlineLevel="1">
      <c r="A729" s="521"/>
      <c r="B729" s="291" t="s">
        <v>309</v>
      </c>
      <c r="C729" s="288" t="s">
        <v>163</v>
      </c>
      <c r="D729" s="292"/>
      <c r="E729" s="292"/>
      <c r="F729" s="292"/>
      <c r="G729" s="292"/>
      <c r="H729" s="292"/>
      <c r="I729" s="292"/>
      <c r="J729" s="292"/>
      <c r="K729" s="292"/>
      <c r="L729" s="292"/>
      <c r="M729" s="292"/>
      <c r="N729" s="292"/>
      <c r="O729" s="292"/>
      <c r="P729" s="292"/>
      <c r="Q729" s="292">
        <f>Q728</f>
        <v>12</v>
      </c>
      <c r="R729" s="292"/>
      <c r="S729" s="292"/>
      <c r="T729" s="292"/>
      <c r="U729" s="292"/>
      <c r="V729" s="292"/>
      <c r="W729" s="292"/>
      <c r="X729" s="292"/>
      <c r="Y729" s="292"/>
      <c r="Z729" s="292"/>
      <c r="AA729" s="292"/>
      <c r="AB729" s="292"/>
      <c r="AC729" s="292"/>
      <c r="AD729" s="292"/>
      <c r="AE729" s="407">
        <f>AE728</f>
        <v>0</v>
      </c>
      <c r="AF729" s="407">
        <f t="shared" ref="AF729" si="2119">AF728</f>
        <v>0</v>
      </c>
      <c r="AG729" s="407">
        <f t="shared" ref="AG729" si="2120">AG728</f>
        <v>0</v>
      </c>
      <c r="AH729" s="407">
        <f t="shared" ref="AH729" si="2121">AH728</f>
        <v>0</v>
      </c>
      <c r="AI729" s="407">
        <f t="shared" ref="AI729" si="2122">AI728</f>
        <v>0</v>
      </c>
      <c r="AJ729" s="407">
        <f t="shared" ref="AJ729" si="2123">AJ728</f>
        <v>0</v>
      </c>
      <c r="AK729" s="407">
        <f t="shared" ref="AK729" si="2124">AK728</f>
        <v>0</v>
      </c>
      <c r="AL729" s="407">
        <f t="shared" ref="AL729" si="2125">AL728</f>
        <v>0</v>
      </c>
      <c r="AM729" s="407">
        <f t="shared" ref="AM729" si="2126">AM728</f>
        <v>0</v>
      </c>
      <c r="AN729" s="407">
        <f t="shared" ref="AN729" si="2127">AN728</f>
        <v>0</v>
      </c>
      <c r="AO729" s="407">
        <f t="shared" ref="AO729" si="2128">AO728</f>
        <v>0</v>
      </c>
      <c r="AP729" s="407">
        <f t="shared" ref="AP729" si="2129">AP728</f>
        <v>0</v>
      </c>
      <c r="AQ729" s="407">
        <f t="shared" ref="AQ729" si="2130">AQ728</f>
        <v>0</v>
      </c>
      <c r="AR729" s="407">
        <f t="shared" ref="AR729" si="2131">AR728</f>
        <v>0</v>
      </c>
      <c r="AS729" s="303"/>
    </row>
    <row r="730" spans="1:45" outlineLevel="1">
      <c r="A730" s="521"/>
      <c r="B730" s="424"/>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c r="AE730" s="408"/>
      <c r="AF730" s="421"/>
      <c r="AG730" s="421"/>
      <c r="AH730" s="421"/>
      <c r="AI730" s="421"/>
      <c r="AJ730" s="421"/>
      <c r="AK730" s="421"/>
      <c r="AL730" s="421"/>
      <c r="AM730" s="421"/>
      <c r="AN730" s="421"/>
      <c r="AO730" s="421"/>
      <c r="AP730" s="421"/>
      <c r="AQ730" s="421"/>
      <c r="AR730" s="421"/>
      <c r="AS730" s="303"/>
    </row>
    <row r="731" spans="1:45" outlineLevel="1">
      <c r="A731" s="521">
        <v>38</v>
      </c>
      <c r="B731" s="424" t="s">
        <v>130</v>
      </c>
      <c r="C731" s="288" t="s">
        <v>25</v>
      </c>
      <c r="D731" s="292"/>
      <c r="E731" s="292"/>
      <c r="F731" s="292"/>
      <c r="G731" s="292"/>
      <c r="H731" s="292"/>
      <c r="I731" s="292"/>
      <c r="J731" s="292"/>
      <c r="K731" s="292"/>
      <c r="L731" s="292"/>
      <c r="M731" s="292"/>
      <c r="N731" s="292"/>
      <c r="O731" s="292"/>
      <c r="P731" s="292"/>
      <c r="Q731" s="292">
        <v>12</v>
      </c>
      <c r="R731" s="292"/>
      <c r="S731" s="292"/>
      <c r="T731" s="292"/>
      <c r="U731" s="292"/>
      <c r="V731" s="292"/>
      <c r="W731" s="292"/>
      <c r="X731" s="292"/>
      <c r="Y731" s="292"/>
      <c r="Z731" s="292"/>
      <c r="AA731" s="292"/>
      <c r="AB731" s="292"/>
      <c r="AC731" s="292"/>
      <c r="AD731" s="292"/>
      <c r="AE731" s="422"/>
      <c r="AF731" s="406"/>
      <c r="AG731" s="406"/>
      <c r="AH731" s="406"/>
      <c r="AI731" s="406"/>
      <c r="AJ731" s="406"/>
      <c r="AK731" s="406"/>
      <c r="AL731" s="411"/>
      <c r="AM731" s="411"/>
      <c r="AN731" s="411"/>
      <c r="AO731" s="411"/>
      <c r="AP731" s="411"/>
      <c r="AQ731" s="411"/>
      <c r="AR731" s="411"/>
      <c r="AS731" s="293">
        <f>SUM(AE731:AR731)</f>
        <v>0</v>
      </c>
    </row>
    <row r="732" spans="1:45" outlineLevel="1">
      <c r="A732" s="521"/>
      <c r="B732" s="291" t="s">
        <v>309</v>
      </c>
      <c r="C732" s="288" t="s">
        <v>163</v>
      </c>
      <c r="D732" s="292"/>
      <c r="E732" s="292"/>
      <c r="F732" s="292"/>
      <c r="G732" s="292"/>
      <c r="H732" s="292"/>
      <c r="I732" s="292"/>
      <c r="J732" s="292"/>
      <c r="K732" s="292"/>
      <c r="L732" s="292"/>
      <c r="M732" s="292"/>
      <c r="N732" s="292"/>
      <c r="O732" s="292"/>
      <c r="P732" s="292"/>
      <c r="Q732" s="292">
        <f>Q731</f>
        <v>12</v>
      </c>
      <c r="R732" s="292"/>
      <c r="S732" s="292"/>
      <c r="T732" s="292"/>
      <c r="U732" s="292"/>
      <c r="V732" s="292"/>
      <c r="W732" s="292"/>
      <c r="X732" s="292"/>
      <c r="Y732" s="292"/>
      <c r="Z732" s="292"/>
      <c r="AA732" s="292"/>
      <c r="AB732" s="292"/>
      <c r="AC732" s="292"/>
      <c r="AD732" s="292"/>
      <c r="AE732" s="407">
        <f>AE731</f>
        <v>0</v>
      </c>
      <c r="AF732" s="407">
        <f t="shared" ref="AF732" si="2132">AF731</f>
        <v>0</v>
      </c>
      <c r="AG732" s="407">
        <f t="shared" ref="AG732" si="2133">AG731</f>
        <v>0</v>
      </c>
      <c r="AH732" s="407">
        <f t="shared" ref="AH732" si="2134">AH731</f>
        <v>0</v>
      </c>
      <c r="AI732" s="407">
        <f t="shared" ref="AI732" si="2135">AI731</f>
        <v>0</v>
      </c>
      <c r="AJ732" s="407">
        <f t="shared" ref="AJ732" si="2136">AJ731</f>
        <v>0</v>
      </c>
      <c r="AK732" s="407">
        <f t="shared" ref="AK732" si="2137">AK731</f>
        <v>0</v>
      </c>
      <c r="AL732" s="407">
        <f t="shared" ref="AL732" si="2138">AL731</f>
        <v>0</v>
      </c>
      <c r="AM732" s="407">
        <f t="shared" ref="AM732" si="2139">AM731</f>
        <v>0</v>
      </c>
      <c r="AN732" s="407">
        <f t="shared" ref="AN732" si="2140">AN731</f>
        <v>0</v>
      </c>
      <c r="AO732" s="407">
        <f t="shared" ref="AO732" si="2141">AO731</f>
        <v>0</v>
      </c>
      <c r="AP732" s="407">
        <f t="shared" ref="AP732" si="2142">AP731</f>
        <v>0</v>
      </c>
      <c r="AQ732" s="407">
        <f t="shared" ref="AQ732" si="2143">AQ731</f>
        <v>0</v>
      </c>
      <c r="AR732" s="407">
        <f t="shared" ref="AR732" si="2144">AR731</f>
        <v>0</v>
      </c>
      <c r="AS732" s="303"/>
    </row>
    <row r="733" spans="1:45" outlineLevel="1">
      <c r="A733" s="521"/>
      <c r="B733" s="424"/>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408"/>
      <c r="AF733" s="421"/>
      <c r="AG733" s="421"/>
      <c r="AH733" s="421"/>
      <c r="AI733" s="421"/>
      <c r="AJ733" s="421"/>
      <c r="AK733" s="421"/>
      <c r="AL733" s="421"/>
      <c r="AM733" s="421"/>
      <c r="AN733" s="421"/>
      <c r="AO733" s="421"/>
      <c r="AP733" s="421"/>
      <c r="AQ733" s="421"/>
      <c r="AR733" s="421"/>
      <c r="AS733" s="303"/>
    </row>
    <row r="734" spans="1:45" ht="30" outlineLevel="1">
      <c r="A734" s="521">
        <v>39</v>
      </c>
      <c r="B734" s="424" t="s">
        <v>131</v>
      </c>
      <c r="C734" s="288" t="s">
        <v>25</v>
      </c>
      <c r="D734" s="292"/>
      <c r="E734" s="292"/>
      <c r="F734" s="292"/>
      <c r="G734" s="292"/>
      <c r="H734" s="292"/>
      <c r="I734" s="292"/>
      <c r="J734" s="292"/>
      <c r="K734" s="292"/>
      <c r="L734" s="292"/>
      <c r="M734" s="292"/>
      <c r="N734" s="292"/>
      <c r="O734" s="292"/>
      <c r="P734" s="292"/>
      <c r="Q734" s="292">
        <v>12</v>
      </c>
      <c r="R734" s="292"/>
      <c r="S734" s="292"/>
      <c r="T734" s="292"/>
      <c r="U734" s="292"/>
      <c r="V734" s="292"/>
      <c r="W734" s="292"/>
      <c r="X734" s="292"/>
      <c r="Y734" s="292"/>
      <c r="Z734" s="292"/>
      <c r="AA734" s="292"/>
      <c r="AB734" s="292"/>
      <c r="AC734" s="292"/>
      <c r="AD734" s="292"/>
      <c r="AE734" s="422"/>
      <c r="AF734" s="406"/>
      <c r="AG734" s="406"/>
      <c r="AH734" s="406"/>
      <c r="AI734" s="406"/>
      <c r="AJ734" s="406"/>
      <c r="AK734" s="406"/>
      <c r="AL734" s="411"/>
      <c r="AM734" s="411"/>
      <c r="AN734" s="411"/>
      <c r="AO734" s="411"/>
      <c r="AP734" s="411"/>
      <c r="AQ734" s="411"/>
      <c r="AR734" s="411"/>
      <c r="AS734" s="293">
        <f>SUM(AE734:AR734)</f>
        <v>0</v>
      </c>
    </row>
    <row r="735" spans="1:45" outlineLevel="1">
      <c r="A735" s="521"/>
      <c r="B735" s="291" t="s">
        <v>309</v>
      </c>
      <c r="C735" s="288" t="s">
        <v>163</v>
      </c>
      <c r="D735" s="292"/>
      <c r="E735" s="292"/>
      <c r="F735" s="292"/>
      <c r="G735" s="292"/>
      <c r="H735" s="292"/>
      <c r="I735" s="292"/>
      <c r="J735" s="292"/>
      <c r="K735" s="292"/>
      <c r="L735" s="292"/>
      <c r="M735" s="292"/>
      <c r="N735" s="292"/>
      <c r="O735" s="292"/>
      <c r="P735" s="292"/>
      <c r="Q735" s="292">
        <f>Q734</f>
        <v>12</v>
      </c>
      <c r="R735" s="292"/>
      <c r="S735" s="292"/>
      <c r="T735" s="292"/>
      <c r="U735" s="292"/>
      <c r="V735" s="292"/>
      <c r="W735" s="292"/>
      <c r="X735" s="292"/>
      <c r="Y735" s="292"/>
      <c r="Z735" s="292"/>
      <c r="AA735" s="292"/>
      <c r="AB735" s="292"/>
      <c r="AC735" s="292"/>
      <c r="AD735" s="292"/>
      <c r="AE735" s="407">
        <f>AE734</f>
        <v>0</v>
      </c>
      <c r="AF735" s="407">
        <f t="shared" ref="AF735" si="2145">AF734</f>
        <v>0</v>
      </c>
      <c r="AG735" s="407">
        <f t="shared" ref="AG735" si="2146">AG734</f>
        <v>0</v>
      </c>
      <c r="AH735" s="407">
        <f t="shared" ref="AH735" si="2147">AH734</f>
        <v>0</v>
      </c>
      <c r="AI735" s="407">
        <f t="shared" ref="AI735" si="2148">AI734</f>
        <v>0</v>
      </c>
      <c r="AJ735" s="407">
        <f t="shared" ref="AJ735" si="2149">AJ734</f>
        <v>0</v>
      </c>
      <c r="AK735" s="407">
        <f t="shared" ref="AK735" si="2150">AK734</f>
        <v>0</v>
      </c>
      <c r="AL735" s="407">
        <f t="shared" ref="AL735" si="2151">AL734</f>
        <v>0</v>
      </c>
      <c r="AM735" s="407">
        <f t="shared" ref="AM735" si="2152">AM734</f>
        <v>0</v>
      </c>
      <c r="AN735" s="407">
        <f t="shared" ref="AN735" si="2153">AN734</f>
        <v>0</v>
      </c>
      <c r="AO735" s="407">
        <f t="shared" ref="AO735" si="2154">AO734</f>
        <v>0</v>
      </c>
      <c r="AP735" s="407">
        <f t="shared" ref="AP735" si="2155">AP734</f>
        <v>0</v>
      </c>
      <c r="AQ735" s="407">
        <f t="shared" ref="AQ735" si="2156">AQ734</f>
        <v>0</v>
      </c>
      <c r="AR735" s="407">
        <f t="shared" ref="AR735" si="2157">AR734</f>
        <v>0</v>
      </c>
      <c r="AS735" s="303"/>
    </row>
    <row r="736" spans="1:45" outlineLevel="1">
      <c r="A736" s="521"/>
      <c r="B736" s="424"/>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408"/>
      <c r="AF736" s="421"/>
      <c r="AG736" s="421"/>
      <c r="AH736" s="421"/>
      <c r="AI736" s="421"/>
      <c r="AJ736" s="421"/>
      <c r="AK736" s="421"/>
      <c r="AL736" s="421"/>
      <c r="AM736" s="421"/>
      <c r="AN736" s="421"/>
      <c r="AO736" s="421"/>
      <c r="AP736" s="421"/>
      <c r="AQ736" s="421"/>
      <c r="AR736" s="421"/>
      <c r="AS736" s="303"/>
    </row>
    <row r="737" spans="1:45" ht="30" outlineLevel="1">
      <c r="A737" s="521">
        <v>40</v>
      </c>
      <c r="B737" s="424" t="s">
        <v>132</v>
      </c>
      <c r="C737" s="288" t="s">
        <v>25</v>
      </c>
      <c r="D737" s="292"/>
      <c r="E737" s="292"/>
      <c r="F737" s="292"/>
      <c r="G737" s="292"/>
      <c r="H737" s="292"/>
      <c r="I737" s="292"/>
      <c r="J737" s="292"/>
      <c r="K737" s="292"/>
      <c r="L737" s="292"/>
      <c r="M737" s="292"/>
      <c r="N737" s="292"/>
      <c r="O737" s="292"/>
      <c r="P737" s="292"/>
      <c r="Q737" s="292">
        <v>12</v>
      </c>
      <c r="R737" s="292"/>
      <c r="S737" s="292"/>
      <c r="T737" s="292"/>
      <c r="U737" s="292"/>
      <c r="V737" s="292"/>
      <c r="W737" s="292"/>
      <c r="X737" s="292"/>
      <c r="Y737" s="292"/>
      <c r="Z737" s="292"/>
      <c r="AA737" s="292"/>
      <c r="AB737" s="292"/>
      <c r="AC737" s="292"/>
      <c r="AD737" s="292"/>
      <c r="AE737" s="422"/>
      <c r="AF737" s="406"/>
      <c r="AG737" s="406"/>
      <c r="AH737" s="406"/>
      <c r="AI737" s="406"/>
      <c r="AJ737" s="406"/>
      <c r="AK737" s="406"/>
      <c r="AL737" s="411"/>
      <c r="AM737" s="411"/>
      <c r="AN737" s="411"/>
      <c r="AO737" s="411"/>
      <c r="AP737" s="411"/>
      <c r="AQ737" s="411"/>
      <c r="AR737" s="411"/>
      <c r="AS737" s="293">
        <f>SUM(AE737:AR737)</f>
        <v>0</v>
      </c>
    </row>
    <row r="738" spans="1:45" outlineLevel="1">
      <c r="A738" s="521"/>
      <c r="B738" s="291" t="s">
        <v>309</v>
      </c>
      <c r="C738" s="288" t="s">
        <v>163</v>
      </c>
      <c r="D738" s="292"/>
      <c r="E738" s="292"/>
      <c r="F738" s="292"/>
      <c r="G738" s="292"/>
      <c r="H738" s="292"/>
      <c r="I738" s="292"/>
      <c r="J738" s="292"/>
      <c r="K738" s="292"/>
      <c r="L738" s="292"/>
      <c r="M738" s="292"/>
      <c r="N738" s="292"/>
      <c r="O738" s="292"/>
      <c r="P738" s="292"/>
      <c r="Q738" s="292">
        <f>Q737</f>
        <v>12</v>
      </c>
      <c r="R738" s="292"/>
      <c r="S738" s="292"/>
      <c r="T738" s="292"/>
      <c r="U738" s="292"/>
      <c r="V738" s="292"/>
      <c r="W738" s="292"/>
      <c r="X738" s="292"/>
      <c r="Y738" s="292"/>
      <c r="Z738" s="292"/>
      <c r="AA738" s="292"/>
      <c r="AB738" s="292"/>
      <c r="AC738" s="292"/>
      <c r="AD738" s="292"/>
      <c r="AE738" s="407">
        <f>AE737</f>
        <v>0</v>
      </c>
      <c r="AF738" s="407">
        <f t="shared" ref="AF738" si="2158">AF737</f>
        <v>0</v>
      </c>
      <c r="AG738" s="407">
        <f t="shared" ref="AG738" si="2159">AG737</f>
        <v>0</v>
      </c>
      <c r="AH738" s="407">
        <f t="shared" ref="AH738" si="2160">AH737</f>
        <v>0</v>
      </c>
      <c r="AI738" s="407">
        <f t="shared" ref="AI738" si="2161">AI737</f>
        <v>0</v>
      </c>
      <c r="AJ738" s="407">
        <f t="shared" ref="AJ738" si="2162">AJ737</f>
        <v>0</v>
      </c>
      <c r="AK738" s="407">
        <f t="shared" ref="AK738" si="2163">AK737</f>
        <v>0</v>
      </c>
      <c r="AL738" s="407">
        <f t="shared" ref="AL738" si="2164">AL737</f>
        <v>0</v>
      </c>
      <c r="AM738" s="407">
        <f t="shared" ref="AM738" si="2165">AM737</f>
        <v>0</v>
      </c>
      <c r="AN738" s="407">
        <f t="shared" ref="AN738" si="2166">AN737</f>
        <v>0</v>
      </c>
      <c r="AO738" s="407">
        <f t="shared" ref="AO738" si="2167">AO737</f>
        <v>0</v>
      </c>
      <c r="AP738" s="407">
        <f t="shared" ref="AP738" si="2168">AP737</f>
        <v>0</v>
      </c>
      <c r="AQ738" s="407">
        <f t="shared" ref="AQ738" si="2169">AQ737</f>
        <v>0</v>
      </c>
      <c r="AR738" s="407">
        <f t="shared" ref="AR738" si="2170">AR737</f>
        <v>0</v>
      </c>
      <c r="AS738" s="303"/>
    </row>
    <row r="739" spans="1:45" outlineLevel="1">
      <c r="A739" s="521"/>
      <c r="B739" s="424"/>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408"/>
      <c r="AF739" s="421"/>
      <c r="AG739" s="421"/>
      <c r="AH739" s="421"/>
      <c r="AI739" s="421"/>
      <c r="AJ739" s="421"/>
      <c r="AK739" s="421"/>
      <c r="AL739" s="421"/>
      <c r="AM739" s="421"/>
      <c r="AN739" s="421"/>
      <c r="AO739" s="421"/>
      <c r="AP739" s="421"/>
      <c r="AQ739" s="421"/>
      <c r="AR739" s="421"/>
      <c r="AS739" s="303"/>
    </row>
    <row r="740" spans="1:45" ht="30" outlineLevel="1">
      <c r="A740" s="521">
        <v>41</v>
      </c>
      <c r="B740" s="424" t="s">
        <v>133</v>
      </c>
      <c r="C740" s="288" t="s">
        <v>25</v>
      </c>
      <c r="D740" s="292"/>
      <c r="E740" s="292"/>
      <c r="F740" s="292"/>
      <c r="G740" s="292"/>
      <c r="H740" s="292"/>
      <c r="I740" s="292"/>
      <c r="J740" s="292"/>
      <c r="K740" s="292"/>
      <c r="L740" s="292"/>
      <c r="M740" s="292"/>
      <c r="N740" s="292"/>
      <c r="O740" s="292"/>
      <c r="P740" s="292"/>
      <c r="Q740" s="292">
        <v>12</v>
      </c>
      <c r="R740" s="292"/>
      <c r="S740" s="292"/>
      <c r="T740" s="292"/>
      <c r="U740" s="292"/>
      <c r="V740" s="292"/>
      <c r="W740" s="292"/>
      <c r="X740" s="292"/>
      <c r="Y740" s="292"/>
      <c r="Z740" s="292"/>
      <c r="AA740" s="292"/>
      <c r="AB740" s="292"/>
      <c r="AC740" s="292"/>
      <c r="AD740" s="292"/>
      <c r="AE740" s="422"/>
      <c r="AF740" s="406"/>
      <c r="AG740" s="406"/>
      <c r="AH740" s="406"/>
      <c r="AI740" s="406"/>
      <c r="AJ740" s="406"/>
      <c r="AK740" s="406"/>
      <c r="AL740" s="411"/>
      <c r="AM740" s="411"/>
      <c r="AN740" s="411"/>
      <c r="AO740" s="411"/>
      <c r="AP740" s="411"/>
      <c r="AQ740" s="411"/>
      <c r="AR740" s="411"/>
      <c r="AS740" s="293">
        <f>SUM(AE740:AR740)</f>
        <v>0</v>
      </c>
    </row>
    <row r="741" spans="1:45" outlineLevel="1">
      <c r="A741" s="521"/>
      <c r="B741" s="291" t="s">
        <v>309</v>
      </c>
      <c r="C741" s="288" t="s">
        <v>163</v>
      </c>
      <c r="D741" s="292"/>
      <c r="E741" s="292"/>
      <c r="F741" s="292"/>
      <c r="G741" s="292"/>
      <c r="H741" s="292"/>
      <c r="I741" s="292"/>
      <c r="J741" s="292"/>
      <c r="K741" s="292"/>
      <c r="L741" s="292"/>
      <c r="M741" s="292"/>
      <c r="N741" s="292"/>
      <c r="O741" s="292"/>
      <c r="P741" s="292"/>
      <c r="Q741" s="292">
        <f>Q740</f>
        <v>12</v>
      </c>
      <c r="R741" s="292"/>
      <c r="S741" s="292"/>
      <c r="T741" s="292"/>
      <c r="U741" s="292"/>
      <c r="V741" s="292"/>
      <c r="W741" s="292"/>
      <c r="X741" s="292"/>
      <c r="Y741" s="292"/>
      <c r="Z741" s="292"/>
      <c r="AA741" s="292"/>
      <c r="AB741" s="292"/>
      <c r="AC741" s="292"/>
      <c r="AD741" s="292"/>
      <c r="AE741" s="407">
        <f>AE740</f>
        <v>0</v>
      </c>
      <c r="AF741" s="407">
        <f t="shared" ref="AF741" si="2171">AF740</f>
        <v>0</v>
      </c>
      <c r="AG741" s="407">
        <f t="shared" ref="AG741" si="2172">AG740</f>
        <v>0</v>
      </c>
      <c r="AH741" s="407">
        <f t="shared" ref="AH741" si="2173">AH740</f>
        <v>0</v>
      </c>
      <c r="AI741" s="407">
        <f t="shared" ref="AI741" si="2174">AI740</f>
        <v>0</v>
      </c>
      <c r="AJ741" s="407">
        <f t="shared" ref="AJ741" si="2175">AJ740</f>
        <v>0</v>
      </c>
      <c r="AK741" s="407">
        <f t="shared" ref="AK741" si="2176">AK740</f>
        <v>0</v>
      </c>
      <c r="AL741" s="407">
        <f t="shared" ref="AL741" si="2177">AL740</f>
        <v>0</v>
      </c>
      <c r="AM741" s="407">
        <f t="shared" ref="AM741" si="2178">AM740</f>
        <v>0</v>
      </c>
      <c r="AN741" s="407">
        <f t="shared" ref="AN741" si="2179">AN740</f>
        <v>0</v>
      </c>
      <c r="AO741" s="407">
        <f t="shared" ref="AO741" si="2180">AO740</f>
        <v>0</v>
      </c>
      <c r="AP741" s="407">
        <f t="shared" ref="AP741" si="2181">AP740</f>
        <v>0</v>
      </c>
      <c r="AQ741" s="407">
        <f t="shared" ref="AQ741" si="2182">AQ740</f>
        <v>0</v>
      </c>
      <c r="AR741" s="407">
        <f t="shared" ref="AR741" si="2183">AR740</f>
        <v>0</v>
      </c>
      <c r="AS741" s="303"/>
    </row>
    <row r="742" spans="1:45" outlineLevel="1">
      <c r="A742" s="521"/>
      <c r="B742" s="424"/>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408"/>
      <c r="AF742" s="421"/>
      <c r="AG742" s="421"/>
      <c r="AH742" s="421"/>
      <c r="AI742" s="421"/>
      <c r="AJ742" s="421"/>
      <c r="AK742" s="421"/>
      <c r="AL742" s="421"/>
      <c r="AM742" s="421"/>
      <c r="AN742" s="421"/>
      <c r="AO742" s="421"/>
      <c r="AP742" s="421"/>
      <c r="AQ742" s="421"/>
      <c r="AR742" s="421"/>
      <c r="AS742" s="303"/>
    </row>
    <row r="743" spans="1:45" ht="30" outlineLevel="1">
      <c r="A743" s="521">
        <v>42</v>
      </c>
      <c r="B743" s="424" t="s">
        <v>134</v>
      </c>
      <c r="C743" s="288" t="s">
        <v>25</v>
      </c>
      <c r="D743" s="292"/>
      <c r="E743" s="292"/>
      <c r="F743" s="292"/>
      <c r="G743" s="292"/>
      <c r="H743" s="292"/>
      <c r="I743" s="292"/>
      <c r="J743" s="292"/>
      <c r="K743" s="292"/>
      <c r="L743" s="292"/>
      <c r="M743" s="292"/>
      <c r="N743" s="292"/>
      <c r="O743" s="292"/>
      <c r="P743" s="292"/>
      <c r="Q743" s="288"/>
      <c r="R743" s="292"/>
      <c r="S743" s="292"/>
      <c r="T743" s="292"/>
      <c r="U743" s="292"/>
      <c r="V743" s="292"/>
      <c r="W743" s="292"/>
      <c r="X743" s="292"/>
      <c r="Y743" s="292"/>
      <c r="Z743" s="292"/>
      <c r="AA743" s="292"/>
      <c r="AB743" s="292"/>
      <c r="AC743" s="292"/>
      <c r="AD743" s="292"/>
      <c r="AE743" s="422"/>
      <c r="AF743" s="406"/>
      <c r="AG743" s="406"/>
      <c r="AH743" s="406"/>
      <c r="AI743" s="406"/>
      <c r="AJ743" s="406"/>
      <c r="AK743" s="406"/>
      <c r="AL743" s="411"/>
      <c r="AM743" s="411"/>
      <c r="AN743" s="411"/>
      <c r="AO743" s="411"/>
      <c r="AP743" s="411"/>
      <c r="AQ743" s="411"/>
      <c r="AR743" s="411"/>
      <c r="AS743" s="293">
        <f>SUM(AE743:AR743)</f>
        <v>0</v>
      </c>
    </row>
    <row r="744" spans="1:45" outlineLevel="1">
      <c r="A744" s="521"/>
      <c r="B744" s="291" t="s">
        <v>309</v>
      </c>
      <c r="C744" s="288" t="s">
        <v>163</v>
      </c>
      <c r="D744" s="292"/>
      <c r="E744" s="292"/>
      <c r="F744" s="292"/>
      <c r="G744" s="292"/>
      <c r="H744" s="292"/>
      <c r="I744" s="292"/>
      <c r="J744" s="292"/>
      <c r="K744" s="292"/>
      <c r="L744" s="292"/>
      <c r="M744" s="292"/>
      <c r="N744" s="292"/>
      <c r="O744" s="292"/>
      <c r="P744" s="292"/>
      <c r="Q744" s="464"/>
      <c r="R744" s="292"/>
      <c r="S744" s="292"/>
      <c r="T744" s="292"/>
      <c r="U744" s="292"/>
      <c r="V744" s="292"/>
      <c r="W744" s="292"/>
      <c r="X744" s="292"/>
      <c r="Y744" s="292"/>
      <c r="Z744" s="292"/>
      <c r="AA744" s="292"/>
      <c r="AB744" s="292"/>
      <c r="AC744" s="292"/>
      <c r="AD744" s="292"/>
      <c r="AE744" s="407">
        <f>AE743</f>
        <v>0</v>
      </c>
      <c r="AF744" s="407">
        <f t="shared" ref="AF744" si="2184">AF743</f>
        <v>0</v>
      </c>
      <c r="AG744" s="407">
        <f t="shared" ref="AG744" si="2185">AG743</f>
        <v>0</v>
      </c>
      <c r="AH744" s="407">
        <f t="shared" ref="AH744" si="2186">AH743</f>
        <v>0</v>
      </c>
      <c r="AI744" s="407">
        <f t="shared" ref="AI744" si="2187">AI743</f>
        <v>0</v>
      </c>
      <c r="AJ744" s="407">
        <f t="shared" ref="AJ744" si="2188">AJ743</f>
        <v>0</v>
      </c>
      <c r="AK744" s="407">
        <f t="shared" ref="AK744" si="2189">AK743</f>
        <v>0</v>
      </c>
      <c r="AL744" s="407">
        <f t="shared" ref="AL744" si="2190">AL743</f>
        <v>0</v>
      </c>
      <c r="AM744" s="407">
        <f t="shared" ref="AM744" si="2191">AM743</f>
        <v>0</v>
      </c>
      <c r="AN744" s="407">
        <f t="shared" ref="AN744" si="2192">AN743</f>
        <v>0</v>
      </c>
      <c r="AO744" s="407">
        <f t="shared" ref="AO744" si="2193">AO743</f>
        <v>0</v>
      </c>
      <c r="AP744" s="407">
        <f t="shared" ref="AP744" si="2194">AP743</f>
        <v>0</v>
      </c>
      <c r="AQ744" s="407">
        <f t="shared" ref="AQ744" si="2195">AQ743</f>
        <v>0</v>
      </c>
      <c r="AR744" s="407">
        <f t="shared" ref="AR744" si="2196">AR743</f>
        <v>0</v>
      </c>
      <c r="AS744" s="303"/>
    </row>
    <row r="745" spans="1:45" outlineLevel="1">
      <c r="A745" s="521"/>
      <c r="B745" s="424"/>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408"/>
      <c r="AF745" s="421"/>
      <c r="AG745" s="421"/>
      <c r="AH745" s="421"/>
      <c r="AI745" s="421"/>
      <c r="AJ745" s="421"/>
      <c r="AK745" s="421"/>
      <c r="AL745" s="421"/>
      <c r="AM745" s="421"/>
      <c r="AN745" s="421"/>
      <c r="AO745" s="421"/>
      <c r="AP745" s="421"/>
      <c r="AQ745" s="421"/>
      <c r="AR745" s="421"/>
      <c r="AS745" s="303"/>
    </row>
    <row r="746" spans="1:45" outlineLevel="1">
      <c r="A746" s="521">
        <v>43</v>
      </c>
      <c r="B746" s="424" t="s">
        <v>135</v>
      </c>
      <c r="C746" s="288" t="s">
        <v>25</v>
      </c>
      <c r="D746" s="292"/>
      <c r="E746" s="292"/>
      <c r="F746" s="292"/>
      <c r="G746" s="292"/>
      <c r="H746" s="292"/>
      <c r="I746" s="292"/>
      <c r="J746" s="292"/>
      <c r="K746" s="292"/>
      <c r="L746" s="292"/>
      <c r="M746" s="292"/>
      <c r="N746" s="292"/>
      <c r="O746" s="292"/>
      <c r="P746" s="292"/>
      <c r="Q746" s="292">
        <v>12</v>
      </c>
      <c r="R746" s="292"/>
      <c r="S746" s="292"/>
      <c r="T746" s="292"/>
      <c r="U746" s="292"/>
      <c r="V746" s="292"/>
      <c r="W746" s="292"/>
      <c r="X746" s="292"/>
      <c r="Y746" s="292"/>
      <c r="Z746" s="292"/>
      <c r="AA746" s="292"/>
      <c r="AB746" s="292"/>
      <c r="AC746" s="292"/>
      <c r="AD746" s="292"/>
      <c r="AE746" s="422"/>
      <c r="AF746" s="406"/>
      <c r="AG746" s="406"/>
      <c r="AH746" s="406"/>
      <c r="AI746" s="406"/>
      <c r="AJ746" s="406"/>
      <c r="AK746" s="406"/>
      <c r="AL746" s="411"/>
      <c r="AM746" s="411"/>
      <c r="AN746" s="411"/>
      <c r="AO746" s="411"/>
      <c r="AP746" s="411"/>
      <c r="AQ746" s="411"/>
      <c r="AR746" s="411"/>
      <c r="AS746" s="293">
        <f>SUM(AE746:AR746)</f>
        <v>0</v>
      </c>
    </row>
    <row r="747" spans="1:45" outlineLevel="1">
      <c r="A747" s="521"/>
      <c r="B747" s="291" t="s">
        <v>309</v>
      </c>
      <c r="C747" s="288" t="s">
        <v>163</v>
      </c>
      <c r="D747" s="292"/>
      <c r="E747" s="292"/>
      <c r="F747" s="292"/>
      <c r="G747" s="292"/>
      <c r="H747" s="292"/>
      <c r="I747" s="292"/>
      <c r="J747" s="292"/>
      <c r="K747" s="292"/>
      <c r="L747" s="292"/>
      <c r="M747" s="292"/>
      <c r="N747" s="292"/>
      <c r="O747" s="292"/>
      <c r="P747" s="292"/>
      <c r="Q747" s="292">
        <f>Q746</f>
        <v>12</v>
      </c>
      <c r="R747" s="292"/>
      <c r="S747" s="292"/>
      <c r="T747" s="292"/>
      <c r="U747" s="292"/>
      <c r="V747" s="292"/>
      <c r="W747" s="292"/>
      <c r="X747" s="292"/>
      <c r="Y747" s="292"/>
      <c r="Z747" s="292"/>
      <c r="AA747" s="292"/>
      <c r="AB747" s="292"/>
      <c r="AC747" s="292"/>
      <c r="AD747" s="292"/>
      <c r="AE747" s="407">
        <f>AE746</f>
        <v>0</v>
      </c>
      <c r="AF747" s="407">
        <f t="shared" ref="AF747" si="2197">AF746</f>
        <v>0</v>
      </c>
      <c r="AG747" s="407">
        <f t="shared" ref="AG747" si="2198">AG746</f>
        <v>0</v>
      </c>
      <c r="AH747" s="407">
        <f t="shared" ref="AH747" si="2199">AH746</f>
        <v>0</v>
      </c>
      <c r="AI747" s="407">
        <f t="shared" ref="AI747" si="2200">AI746</f>
        <v>0</v>
      </c>
      <c r="AJ747" s="407">
        <f t="shared" ref="AJ747" si="2201">AJ746</f>
        <v>0</v>
      </c>
      <c r="AK747" s="407">
        <f t="shared" ref="AK747" si="2202">AK746</f>
        <v>0</v>
      </c>
      <c r="AL747" s="407">
        <f t="shared" ref="AL747" si="2203">AL746</f>
        <v>0</v>
      </c>
      <c r="AM747" s="407">
        <f t="shared" ref="AM747" si="2204">AM746</f>
        <v>0</v>
      </c>
      <c r="AN747" s="407">
        <f t="shared" ref="AN747" si="2205">AN746</f>
        <v>0</v>
      </c>
      <c r="AO747" s="407">
        <f t="shared" ref="AO747" si="2206">AO746</f>
        <v>0</v>
      </c>
      <c r="AP747" s="407">
        <f t="shared" ref="AP747" si="2207">AP746</f>
        <v>0</v>
      </c>
      <c r="AQ747" s="407">
        <f t="shared" ref="AQ747" si="2208">AQ746</f>
        <v>0</v>
      </c>
      <c r="AR747" s="407">
        <f t="shared" ref="AR747" si="2209">AR746</f>
        <v>0</v>
      </c>
      <c r="AS747" s="303"/>
    </row>
    <row r="748" spans="1:45" outlineLevel="1">
      <c r="A748" s="521"/>
      <c r="B748" s="424"/>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c r="AE748" s="408"/>
      <c r="AF748" s="421"/>
      <c r="AG748" s="421"/>
      <c r="AH748" s="421"/>
      <c r="AI748" s="421"/>
      <c r="AJ748" s="421"/>
      <c r="AK748" s="421"/>
      <c r="AL748" s="421"/>
      <c r="AM748" s="421"/>
      <c r="AN748" s="421"/>
      <c r="AO748" s="421"/>
      <c r="AP748" s="421"/>
      <c r="AQ748" s="421"/>
      <c r="AR748" s="421"/>
      <c r="AS748" s="303"/>
    </row>
    <row r="749" spans="1:45" ht="30" outlineLevel="1">
      <c r="A749" s="521">
        <v>44</v>
      </c>
      <c r="B749" s="424" t="s">
        <v>136</v>
      </c>
      <c r="C749" s="288" t="s">
        <v>25</v>
      </c>
      <c r="D749" s="292"/>
      <c r="E749" s="292"/>
      <c r="F749" s="292"/>
      <c r="G749" s="292"/>
      <c r="H749" s="292"/>
      <c r="I749" s="292"/>
      <c r="J749" s="292"/>
      <c r="K749" s="292"/>
      <c r="L749" s="292"/>
      <c r="M749" s="292"/>
      <c r="N749" s="292"/>
      <c r="O749" s="292"/>
      <c r="P749" s="292"/>
      <c r="Q749" s="292">
        <v>12</v>
      </c>
      <c r="R749" s="292"/>
      <c r="S749" s="292"/>
      <c r="T749" s="292"/>
      <c r="U749" s="292"/>
      <c r="V749" s="292"/>
      <c r="W749" s="292"/>
      <c r="X749" s="292"/>
      <c r="Y749" s="292"/>
      <c r="Z749" s="292"/>
      <c r="AA749" s="292"/>
      <c r="AB749" s="292"/>
      <c r="AC749" s="292"/>
      <c r="AD749" s="292"/>
      <c r="AE749" s="422"/>
      <c r="AF749" s="406"/>
      <c r="AG749" s="406"/>
      <c r="AH749" s="406"/>
      <c r="AI749" s="406"/>
      <c r="AJ749" s="406"/>
      <c r="AK749" s="406"/>
      <c r="AL749" s="411"/>
      <c r="AM749" s="411"/>
      <c r="AN749" s="411"/>
      <c r="AO749" s="411"/>
      <c r="AP749" s="411"/>
      <c r="AQ749" s="411"/>
      <c r="AR749" s="411"/>
      <c r="AS749" s="293">
        <f>SUM(AE749:AR749)</f>
        <v>0</v>
      </c>
    </row>
    <row r="750" spans="1:45" outlineLevel="1">
      <c r="A750" s="521"/>
      <c r="B750" s="291" t="s">
        <v>309</v>
      </c>
      <c r="C750" s="288" t="s">
        <v>163</v>
      </c>
      <c r="D750" s="292"/>
      <c r="E750" s="292"/>
      <c r="F750" s="292"/>
      <c r="G750" s="292"/>
      <c r="H750" s="292"/>
      <c r="I750" s="292"/>
      <c r="J750" s="292"/>
      <c r="K750" s="292"/>
      <c r="L750" s="292"/>
      <c r="M750" s="292"/>
      <c r="N750" s="292"/>
      <c r="O750" s="292"/>
      <c r="P750" s="292"/>
      <c r="Q750" s="292">
        <f>Q749</f>
        <v>12</v>
      </c>
      <c r="R750" s="292"/>
      <c r="S750" s="292"/>
      <c r="T750" s="292"/>
      <c r="U750" s="292"/>
      <c r="V750" s="292"/>
      <c r="W750" s="292"/>
      <c r="X750" s="292"/>
      <c r="Y750" s="292"/>
      <c r="Z750" s="292"/>
      <c r="AA750" s="292"/>
      <c r="AB750" s="292"/>
      <c r="AC750" s="292"/>
      <c r="AD750" s="292"/>
      <c r="AE750" s="407">
        <f>AE749</f>
        <v>0</v>
      </c>
      <c r="AF750" s="407">
        <f t="shared" ref="AF750" si="2210">AF749</f>
        <v>0</v>
      </c>
      <c r="AG750" s="407">
        <f t="shared" ref="AG750" si="2211">AG749</f>
        <v>0</v>
      </c>
      <c r="AH750" s="407">
        <f t="shared" ref="AH750" si="2212">AH749</f>
        <v>0</v>
      </c>
      <c r="AI750" s="407">
        <f t="shared" ref="AI750" si="2213">AI749</f>
        <v>0</v>
      </c>
      <c r="AJ750" s="407">
        <f t="shared" ref="AJ750" si="2214">AJ749</f>
        <v>0</v>
      </c>
      <c r="AK750" s="407">
        <f t="shared" ref="AK750" si="2215">AK749</f>
        <v>0</v>
      </c>
      <c r="AL750" s="407">
        <f t="shared" ref="AL750" si="2216">AL749</f>
        <v>0</v>
      </c>
      <c r="AM750" s="407">
        <f t="shared" ref="AM750" si="2217">AM749</f>
        <v>0</v>
      </c>
      <c r="AN750" s="407">
        <f t="shared" ref="AN750" si="2218">AN749</f>
        <v>0</v>
      </c>
      <c r="AO750" s="407">
        <f t="shared" ref="AO750" si="2219">AO749</f>
        <v>0</v>
      </c>
      <c r="AP750" s="407">
        <f t="shared" ref="AP750" si="2220">AP749</f>
        <v>0</v>
      </c>
      <c r="AQ750" s="407">
        <f t="shared" ref="AQ750" si="2221">AQ749</f>
        <v>0</v>
      </c>
      <c r="AR750" s="407">
        <f t="shared" ref="AR750" si="2222">AR749</f>
        <v>0</v>
      </c>
      <c r="AS750" s="303"/>
    </row>
    <row r="751" spans="1:45" outlineLevel="1">
      <c r="A751" s="521"/>
      <c r="B751" s="424"/>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c r="AE751" s="408"/>
      <c r="AF751" s="421"/>
      <c r="AG751" s="421"/>
      <c r="AH751" s="421"/>
      <c r="AI751" s="421"/>
      <c r="AJ751" s="421"/>
      <c r="AK751" s="421"/>
      <c r="AL751" s="421"/>
      <c r="AM751" s="421"/>
      <c r="AN751" s="421"/>
      <c r="AO751" s="421"/>
      <c r="AP751" s="421"/>
      <c r="AQ751" s="421"/>
      <c r="AR751" s="421"/>
      <c r="AS751" s="303"/>
    </row>
    <row r="752" spans="1:45" ht="30" outlineLevel="1">
      <c r="A752" s="521">
        <v>45</v>
      </c>
      <c r="B752" s="424" t="s">
        <v>137</v>
      </c>
      <c r="C752" s="288" t="s">
        <v>25</v>
      </c>
      <c r="D752" s="292"/>
      <c r="E752" s="292"/>
      <c r="F752" s="292"/>
      <c r="G752" s="292"/>
      <c r="H752" s="292"/>
      <c r="I752" s="292"/>
      <c r="J752" s="292"/>
      <c r="K752" s="292"/>
      <c r="L752" s="292"/>
      <c r="M752" s="292"/>
      <c r="N752" s="292"/>
      <c r="O752" s="292"/>
      <c r="P752" s="292"/>
      <c r="Q752" s="292">
        <v>12</v>
      </c>
      <c r="R752" s="292"/>
      <c r="S752" s="292"/>
      <c r="T752" s="292"/>
      <c r="U752" s="292"/>
      <c r="V752" s="292"/>
      <c r="W752" s="292"/>
      <c r="X752" s="292"/>
      <c r="Y752" s="292"/>
      <c r="Z752" s="292"/>
      <c r="AA752" s="292"/>
      <c r="AB752" s="292"/>
      <c r="AC752" s="292"/>
      <c r="AD752" s="292"/>
      <c r="AE752" s="422"/>
      <c r="AF752" s="406"/>
      <c r="AG752" s="406"/>
      <c r="AH752" s="406"/>
      <c r="AI752" s="406"/>
      <c r="AJ752" s="406"/>
      <c r="AK752" s="406"/>
      <c r="AL752" s="411"/>
      <c r="AM752" s="411"/>
      <c r="AN752" s="411"/>
      <c r="AO752" s="411"/>
      <c r="AP752" s="411"/>
      <c r="AQ752" s="411"/>
      <c r="AR752" s="411"/>
      <c r="AS752" s="293">
        <f>SUM(AE752:AR752)</f>
        <v>0</v>
      </c>
    </row>
    <row r="753" spans="1:45" outlineLevel="1">
      <c r="A753" s="521"/>
      <c r="B753" s="291" t="s">
        <v>309</v>
      </c>
      <c r="C753" s="288" t="s">
        <v>163</v>
      </c>
      <c r="D753" s="292"/>
      <c r="E753" s="292"/>
      <c r="F753" s="292"/>
      <c r="G753" s="292"/>
      <c r="H753" s="292"/>
      <c r="I753" s="292"/>
      <c r="J753" s="292"/>
      <c r="K753" s="292"/>
      <c r="L753" s="292"/>
      <c r="M753" s="292"/>
      <c r="N753" s="292"/>
      <c r="O753" s="292"/>
      <c r="P753" s="292"/>
      <c r="Q753" s="292">
        <f>Q752</f>
        <v>12</v>
      </c>
      <c r="R753" s="292"/>
      <c r="S753" s="292"/>
      <c r="T753" s="292"/>
      <c r="U753" s="292"/>
      <c r="V753" s="292"/>
      <c r="W753" s="292"/>
      <c r="X753" s="292"/>
      <c r="Y753" s="292"/>
      <c r="Z753" s="292"/>
      <c r="AA753" s="292"/>
      <c r="AB753" s="292"/>
      <c r="AC753" s="292"/>
      <c r="AD753" s="292"/>
      <c r="AE753" s="407">
        <f>AE752</f>
        <v>0</v>
      </c>
      <c r="AF753" s="407">
        <f t="shared" ref="AF753" si="2223">AF752</f>
        <v>0</v>
      </c>
      <c r="AG753" s="407">
        <f t="shared" ref="AG753" si="2224">AG752</f>
        <v>0</v>
      </c>
      <c r="AH753" s="407">
        <f t="shared" ref="AH753" si="2225">AH752</f>
        <v>0</v>
      </c>
      <c r="AI753" s="407">
        <f t="shared" ref="AI753" si="2226">AI752</f>
        <v>0</v>
      </c>
      <c r="AJ753" s="407">
        <f t="shared" ref="AJ753" si="2227">AJ752</f>
        <v>0</v>
      </c>
      <c r="AK753" s="407">
        <f t="shared" ref="AK753" si="2228">AK752</f>
        <v>0</v>
      </c>
      <c r="AL753" s="407">
        <f t="shared" ref="AL753" si="2229">AL752</f>
        <v>0</v>
      </c>
      <c r="AM753" s="407">
        <f t="shared" ref="AM753" si="2230">AM752</f>
        <v>0</v>
      </c>
      <c r="AN753" s="407">
        <f t="shared" ref="AN753" si="2231">AN752</f>
        <v>0</v>
      </c>
      <c r="AO753" s="407">
        <f t="shared" ref="AO753" si="2232">AO752</f>
        <v>0</v>
      </c>
      <c r="AP753" s="407">
        <f t="shared" ref="AP753" si="2233">AP752</f>
        <v>0</v>
      </c>
      <c r="AQ753" s="407">
        <f t="shared" ref="AQ753" si="2234">AQ752</f>
        <v>0</v>
      </c>
      <c r="AR753" s="407">
        <f t="shared" ref="AR753" si="2235">AR752</f>
        <v>0</v>
      </c>
      <c r="AS753" s="303"/>
    </row>
    <row r="754" spans="1:45" outlineLevel="1">
      <c r="A754" s="521"/>
      <c r="B754" s="424"/>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408"/>
      <c r="AF754" s="421"/>
      <c r="AG754" s="421"/>
      <c r="AH754" s="421"/>
      <c r="AI754" s="421"/>
      <c r="AJ754" s="421"/>
      <c r="AK754" s="421"/>
      <c r="AL754" s="421"/>
      <c r="AM754" s="421"/>
      <c r="AN754" s="421"/>
      <c r="AO754" s="421"/>
      <c r="AP754" s="421"/>
      <c r="AQ754" s="421"/>
      <c r="AR754" s="421"/>
      <c r="AS754" s="303"/>
    </row>
    <row r="755" spans="1:45" ht="30" outlineLevel="1">
      <c r="A755" s="521">
        <v>46</v>
      </c>
      <c r="B755" s="424" t="s">
        <v>138</v>
      </c>
      <c r="C755" s="288" t="s">
        <v>25</v>
      </c>
      <c r="D755" s="292"/>
      <c r="E755" s="292"/>
      <c r="F755" s="292"/>
      <c r="G755" s="292"/>
      <c r="H755" s="292"/>
      <c r="I755" s="292"/>
      <c r="J755" s="292"/>
      <c r="K755" s="292"/>
      <c r="L755" s="292"/>
      <c r="M755" s="292"/>
      <c r="N755" s="292"/>
      <c r="O755" s="292"/>
      <c r="P755" s="292"/>
      <c r="Q755" s="292">
        <v>12</v>
      </c>
      <c r="R755" s="292"/>
      <c r="S755" s="292"/>
      <c r="T755" s="292"/>
      <c r="U755" s="292"/>
      <c r="V755" s="292"/>
      <c r="W755" s="292"/>
      <c r="X755" s="292"/>
      <c r="Y755" s="292"/>
      <c r="Z755" s="292"/>
      <c r="AA755" s="292"/>
      <c r="AB755" s="292"/>
      <c r="AC755" s="292"/>
      <c r="AD755" s="292"/>
      <c r="AE755" s="422"/>
      <c r="AF755" s="406"/>
      <c r="AG755" s="406"/>
      <c r="AH755" s="406"/>
      <c r="AI755" s="406"/>
      <c r="AJ755" s="406"/>
      <c r="AK755" s="406"/>
      <c r="AL755" s="411"/>
      <c r="AM755" s="411"/>
      <c r="AN755" s="411"/>
      <c r="AO755" s="411"/>
      <c r="AP755" s="411"/>
      <c r="AQ755" s="411"/>
      <c r="AR755" s="411"/>
      <c r="AS755" s="293">
        <f>SUM(AE755:AR755)</f>
        <v>0</v>
      </c>
    </row>
    <row r="756" spans="1:45" outlineLevel="1">
      <c r="A756" s="521"/>
      <c r="B756" s="291" t="s">
        <v>309</v>
      </c>
      <c r="C756" s="288" t="s">
        <v>163</v>
      </c>
      <c r="D756" s="292"/>
      <c r="E756" s="292"/>
      <c r="F756" s="292"/>
      <c r="G756" s="292"/>
      <c r="H756" s="292"/>
      <c r="I756" s="292"/>
      <c r="J756" s="292"/>
      <c r="K756" s="292"/>
      <c r="L756" s="292"/>
      <c r="M756" s="292"/>
      <c r="N756" s="292"/>
      <c r="O756" s="292"/>
      <c r="P756" s="292"/>
      <c r="Q756" s="292">
        <f>Q755</f>
        <v>12</v>
      </c>
      <c r="R756" s="292"/>
      <c r="S756" s="292"/>
      <c r="T756" s="292"/>
      <c r="U756" s="292"/>
      <c r="V756" s="292"/>
      <c r="W756" s="292"/>
      <c r="X756" s="292"/>
      <c r="Y756" s="292"/>
      <c r="Z756" s="292"/>
      <c r="AA756" s="292"/>
      <c r="AB756" s="292"/>
      <c r="AC756" s="292"/>
      <c r="AD756" s="292"/>
      <c r="AE756" s="407">
        <f>AE755</f>
        <v>0</v>
      </c>
      <c r="AF756" s="407">
        <f t="shared" ref="AF756" si="2236">AF755</f>
        <v>0</v>
      </c>
      <c r="AG756" s="407">
        <f t="shared" ref="AG756" si="2237">AG755</f>
        <v>0</v>
      </c>
      <c r="AH756" s="407">
        <f t="shared" ref="AH756" si="2238">AH755</f>
        <v>0</v>
      </c>
      <c r="AI756" s="407">
        <f t="shared" ref="AI756" si="2239">AI755</f>
        <v>0</v>
      </c>
      <c r="AJ756" s="407">
        <f t="shared" ref="AJ756" si="2240">AJ755</f>
        <v>0</v>
      </c>
      <c r="AK756" s="407">
        <f t="shared" ref="AK756" si="2241">AK755</f>
        <v>0</v>
      </c>
      <c r="AL756" s="407">
        <f t="shared" ref="AL756" si="2242">AL755</f>
        <v>0</v>
      </c>
      <c r="AM756" s="407">
        <f t="shared" ref="AM756" si="2243">AM755</f>
        <v>0</v>
      </c>
      <c r="AN756" s="407">
        <f t="shared" ref="AN756" si="2244">AN755</f>
        <v>0</v>
      </c>
      <c r="AO756" s="407">
        <f t="shared" ref="AO756" si="2245">AO755</f>
        <v>0</v>
      </c>
      <c r="AP756" s="407">
        <f t="shared" ref="AP756" si="2246">AP755</f>
        <v>0</v>
      </c>
      <c r="AQ756" s="407">
        <f t="shared" ref="AQ756" si="2247">AQ755</f>
        <v>0</v>
      </c>
      <c r="AR756" s="407">
        <f t="shared" ref="AR756" si="2248">AR755</f>
        <v>0</v>
      </c>
      <c r="AS756" s="303"/>
    </row>
    <row r="757" spans="1:45" outlineLevel="1">
      <c r="A757" s="521"/>
      <c r="B757" s="424"/>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c r="AE757" s="408"/>
      <c r="AF757" s="421"/>
      <c r="AG757" s="421"/>
      <c r="AH757" s="421"/>
      <c r="AI757" s="421"/>
      <c r="AJ757" s="421"/>
      <c r="AK757" s="421"/>
      <c r="AL757" s="421"/>
      <c r="AM757" s="421"/>
      <c r="AN757" s="421"/>
      <c r="AO757" s="421"/>
      <c r="AP757" s="421"/>
      <c r="AQ757" s="421"/>
      <c r="AR757" s="421"/>
      <c r="AS757" s="303"/>
    </row>
    <row r="758" spans="1:45" ht="30" outlineLevel="1">
      <c r="A758" s="521">
        <v>47</v>
      </c>
      <c r="B758" s="424" t="s">
        <v>139</v>
      </c>
      <c r="C758" s="288" t="s">
        <v>25</v>
      </c>
      <c r="D758" s="292"/>
      <c r="E758" s="292"/>
      <c r="F758" s="292"/>
      <c r="G758" s="292"/>
      <c r="H758" s="292"/>
      <c r="I758" s="292"/>
      <c r="J758" s="292"/>
      <c r="K758" s="292"/>
      <c r="L758" s="292"/>
      <c r="M758" s="292"/>
      <c r="N758" s="292"/>
      <c r="O758" s="292"/>
      <c r="P758" s="292"/>
      <c r="Q758" s="292">
        <v>12</v>
      </c>
      <c r="R758" s="292"/>
      <c r="S758" s="292"/>
      <c r="T758" s="292"/>
      <c r="U758" s="292"/>
      <c r="V758" s="292"/>
      <c r="W758" s="292"/>
      <c r="X758" s="292"/>
      <c r="Y758" s="292"/>
      <c r="Z758" s="292"/>
      <c r="AA758" s="292"/>
      <c r="AB758" s="292"/>
      <c r="AC758" s="292"/>
      <c r="AD758" s="292"/>
      <c r="AE758" s="422"/>
      <c r="AF758" s="406"/>
      <c r="AG758" s="406"/>
      <c r="AH758" s="406"/>
      <c r="AI758" s="406"/>
      <c r="AJ758" s="406"/>
      <c r="AK758" s="406"/>
      <c r="AL758" s="411"/>
      <c r="AM758" s="411"/>
      <c r="AN758" s="411"/>
      <c r="AO758" s="411"/>
      <c r="AP758" s="411"/>
      <c r="AQ758" s="411"/>
      <c r="AR758" s="411"/>
      <c r="AS758" s="293">
        <f>SUM(AE758:AR758)</f>
        <v>0</v>
      </c>
    </row>
    <row r="759" spans="1:45" outlineLevel="1">
      <c r="A759" s="521"/>
      <c r="B759" s="291" t="s">
        <v>309</v>
      </c>
      <c r="C759" s="288" t="s">
        <v>163</v>
      </c>
      <c r="D759" s="292"/>
      <c r="E759" s="292"/>
      <c r="F759" s="292"/>
      <c r="G759" s="292"/>
      <c r="H759" s="292"/>
      <c r="I759" s="292"/>
      <c r="J759" s="292"/>
      <c r="K759" s="292"/>
      <c r="L759" s="292"/>
      <c r="M759" s="292"/>
      <c r="N759" s="292"/>
      <c r="O759" s="292"/>
      <c r="P759" s="292"/>
      <c r="Q759" s="292">
        <f>Q758</f>
        <v>12</v>
      </c>
      <c r="R759" s="292"/>
      <c r="S759" s="292"/>
      <c r="T759" s="292"/>
      <c r="U759" s="292"/>
      <c r="V759" s="292"/>
      <c r="W759" s="292"/>
      <c r="X759" s="292"/>
      <c r="Y759" s="292"/>
      <c r="Z759" s="292"/>
      <c r="AA759" s="292"/>
      <c r="AB759" s="292"/>
      <c r="AC759" s="292"/>
      <c r="AD759" s="292"/>
      <c r="AE759" s="407">
        <f>AE758</f>
        <v>0</v>
      </c>
      <c r="AF759" s="407">
        <f t="shared" ref="AF759" si="2249">AF758</f>
        <v>0</v>
      </c>
      <c r="AG759" s="407">
        <f t="shared" ref="AG759" si="2250">AG758</f>
        <v>0</v>
      </c>
      <c r="AH759" s="407">
        <f t="shared" ref="AH759" si="2251">AH758</f>
        <v>0</v>
      </c>
      <c r="AI759" s="407">
        <f t="shared" ref="AI759" si="2252">AI758</f>
        <v>0</v>
      </c>
      <c r="AJ759" s="407">
        <f t="shared" ref="AJ759" si="2253">AJ758</f>
        <v>0</v>
      </c>
      <c r="AK759" s="407">
        <f t="shared" ref="AK759" si="2254">AK758</f>
        <v>0</v>
      </c>
      <c r="AL759" s="407">
        <f t="shared" ref="AL759" si="2255">AL758</f>
        <v>0</v>
      </c>
      <c r="AM759" s="407">
        <f t="shared" ref="AM759" si="2256">AM758</f>
        <v>0</v>
      </c>
      <c r="AN759" s="407">
        <f t="shared" ref="AN759" si="2257">AN758</f>
        <v>0</v>
      </c>
      <c r="AO759" s="407">
        <f t="shared" ref="AO759" si="2258">AO758</f>
        <v>0</v>
      </c>
      <c r="AP759" s="407">
        <f t="shared" ref="AP759" si="2259">AP758</f>
        <v>0</v>
      </c>
      <c r="AQ759" s="407">
        <f t="shared" ref="AQ759" si="2260">AQ758</f>
        <v>0</v>
      </c>
      <c r="AR759" s="407">
        <f t="shared" ref="AR759" si="2261">AR758</f>
        <v>0</v>
      </c>
      <c r="AS759" s="303"/>
    </row>
    <row r="760" spans="1:45" outlineLevel="1">
      <c r="A760" s="521"/>
      <c r="B760" s="424"/>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c r="AE760" s="408"/>
      <c r="AF760" s="421"/>
      <c r="AG760" s="421"/>
      <c r="AH760" s="421"/>
      <c r="AI760" s="421"/>
      <c r="AJ760" s="421"/>
      <c r="AK760" s="421"/>
      <c r="AL760" s="421"/>
      <c r="AM760" s="421"/>
      <c r="AN760" s="421"/>
      <c r="AO760" s="421"/>
      <c r="AP760" s="421"/>
      <c r="AQ760" s="421"/>
      <c r="AR760" s="421"/>
      <c r="AS760" s="303"/>
    </row>
    <row r="761" spans="1:45" ht="30" outlineLevel="1">
      <c r="A761" s="521">
        <v>48</v>
      </c>
      <c r="B761" s="424" t="s">
        <v>140</v>
      </c>
      <c r="C761" s="288" t="s">
        <v>25</v>
      </c>
      <c r="D761" s="292"/>
      <c r="E761" s="292"/>
      <c r="F761" s="292"/>
      <c r="G761" s="292"/>
      <c r="H761" s="292"/>
      <c r="I761" s="292"/>
      <c r="J761" s="292"/>
      <c r="K761" s="292"/>
      <c r="L761" s="292"/>
      <c r="M761" s="292"/>
      <c r="N761" s="292"/>
      <c r="O761" s="292"/>
      <c r="P761" s="292"/>
      <c r="Q761" s="292">
        <v>12</v>
      </c>
      <c r="R761" s="292"/>
      <c r="S761" s="292"/>
      <c r="T761" s="292"/>
      <c r="U761" s="292"/>
      <c r="V761" s="292"/>
      <c r="W761" s="292"/>
      <c r="X761" s="292"/>
      <c r="Y761" s="292"/>
      <c r="Z761" s="292"/>
      <c r="AA761" s="292"/>
      <c r="AB761" s="292"/>
      <c r="AC761" s="292"/>
      <c r="AD761" s="292"/>
      <c r="AE761" s="422"/>
      <c r="AF761" s="406"/>
      <c r="AG761" s="406"/>
      <c r="AH761" s="406"/>
      <c r="AI761" s="406"/>
      <c r="AJ761" s="406"/>
      <c r="AK761" s="406"/>
      <c r="AL761" s="411"/>
      <c r="AM761" s="411"/>
      <c r="AN761" s="411"/>
      <c r="AO761" s="411"/>
      <c r="AP761" s="411"/>
      <c r="AQ761" s="411"/>
      <c r="AR761" s="411"/>
      <c r="AS761" s="293">
        <f>SUM(AE761:AR761)</f>
        <v>0</v>
      </c>
    </row>
    <row r="762" spans="1:45" outlineLevel="1">
      <c r="A762" s="521"/>
      <c r="B762" s="291" t="s">
        <v>309</v>
      </c>
      <c r="C762" s="288" t="s">
        <v>163</v>
      </c>
      <c r="D762" s="292"/>
      <c r="E762" s="292"/>
      <c r="F762" s="292"/>
      <c r="G762" s="292"/>
      <c r="H762" s="292"/>
      <c r="I762" s="292"/>
      <c r="J762" s="292"/>
      <c r="K762" s="292"/>
      <c r="L762" s="292"/>
      <c r="M762" s="292"/>
      <c r="N762" s="292"/>
      <c r="O762" s="292"/>
      <c r="P762" s="292"/>
      <c r="Q762" s="292">
        <f>Q761</f>
        <v>12</v>
      </c>
      <c r="R762" s="292"/>
      <c r="S762" s="292"/>
      <c r="T762" s="292"/>
      <c r="U762" s="292"/>
      <c r="V762" s="292"/>
      <c r="W762" s="292"/>
      <c r="X762" s="292"/>
      <c r="Y762" s="292"/>
      <c r="Z762" s="292"/>
      <c r="AA762" s="292"/>
      <c r="AB762" s="292"/>
      <c r="AC762" s="292"/>
      <c r="AD762" s="292"/>
      <c r="AE762" s="407">
        <f>AE761</f>
        <v>0</v>
      </c>
      <c r="AF762" s="407">
        <f t="shared" ref="AF762" si="2262">AF761</f>
        <v>0</v>
      </c>
      <c r="AG762" s="407">
        <f t="shared" ref="AG762" si="2263">AG761</f>
        <v>0</v>
      </c>
      <c r="AH762" s="407">
        <f t="shared" ref="AH762" si="2264">AH761</f>
        <v>0</v>
      </c>
      <c r="AI762" s="407">
        <f t="shared" ref="AI762" si="2265">AI761</f>
        <v>0</v>
      </c>
      <c r="AJ762" s="407">
        <f t="shared" ref="AJ762" si="2266">AJ761</f>
        <v>0</v>
      </c>
      <c r="AK762" s="407">
        <f t="shared" ref="AK762" si="2267">AK761</f>
        <v>0</v>
      </c>
      <c r="AL762" s="407">
        <f t="shared" ref="AL762" si="2268">AL761</f>
        <v>0</v>
      </c>
      <c r="AM762" s="407">
        <f t="shared" ref="AM762" si="2269">AM761</f>
        <v>0</v>
      </c>
      <c r="AN762" s="407">
        <f t="shared" ref="AN762" si="2270">AN761</f>
        <v>0</v>
      </c>
      <c r="AO762" s="407">
        <f t="shared" ref="AO762" si="2271">AO761</f>
        <v>0</v>
      </c>
      <c r="AP762" s="407">
        <f t="shared" ref="AP762" si="2272">AP761</f>
        <v>0</v>
      </c>
      <c r="AQ762" s="407">
        <f t="shared" ref="AQ762" si="2273">AQ761</f>
        <v>0</v>
      </c>
      <c r="AR762" s="407">
        <f t="shared" ref="AR762" si="2274">AR761</f>
        <v>0</v>
      </c>
      <c r="AS762" s="303"/>
    </row>
    <row r="763" spans="1:45" outlineLevel="1">
      <c r="A763" s="521"/>
      <c r="B763" s="424"/>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408"/>
      <c r="AF763" s="421"/>
      <c r="AG763" s="421"/>
      <c r="AH763" s="421"/>
      <c r="AI763" s="421"/>
      <c r="AJ763" s="421"/>
      <c r="AK763" s="421"/>
      <c r="AL763" s="421"/>
      <c r="AM763" s="421"/>
      <c r="AN763" s="421"/>
      <c r="AO763" s="421"/>
      <c r="AP763" s="421"/>
      <c r="AQ763" s="421"/>
      <c r="AR763" s="421"/>
      <c r="AS763" s="303"/>
    </row>
    <row r="764" spans="1:45" ht="30" outlineLevel="1">
      <c r="A764" s="521">
        <v>49</v>
      </c>
      <c r="B764" s="424" t="s">
        <v>141</v>
      </c>
      <c r="C764" s="288" t="s">
        <v>25</v>
      </c>
      <c r="D764" s="292"/>
      <c r="E764" s="292"/>
      <c r="F764" s="292"/>
      <c r="G764" s="292"/>
      <c r="H764" s="292"/>
      <c r="I764" s="292"/>
      <c r="J764" s="292"/>
      <c r="K764" s="292"/>
      <c r="L764" s="292"/>
      <c r="M764" s="292"/>
      <c r="N764" s="292"/>
      <c r="O764" s="292"/>
      <c r="P764" s="292"/>
      <c r="Q764" s="292">
        <v>12</v>
      </c>
      <c r="R764" s="292"/>
      <c r="S764" s="292"/>
      <c r="T764" s="292"/>
      <c r="U764" s="292"/>
      <c r="V764" s="292"/>
      <c r="W764" s="292"/>
      <c r="X764" s="292"/>
      <c r="Y764" s="292"/>
      <c r="Z764" s="292"/>
      <c r="AA764" s="292"/>
      <c r="AB764" s="292"/>
      <c r="AC764" s="292"/>
      <c r="AD764" s="292"/>
      <c r="AE764" s="422"/>
      <c r="AF764" s="406"/>
      <c r="AG764" s="406"/>
      <c r="AH764" s="406"/>
      <c r="AI764" s="406"/>
      <c r="AJ764" s="406"/>
      <c r="AK764" s="406"/>
      <c r="AL764" s="411"/>
      <c r="AM764" s="411"/>
      <c r="AN764" s="411"/>
      <c r="AO764" s="411"/>
      <c r="AP764" s="411"/>
      <c r="AQ764" s="411"/>
      <c r="AR764" s="411"/>
      <c r="AS764" s="293">
        <f>SUM(AE764:AR764)</f>
        <v>0</v>
      </c>
    </row>
    <row r="765" spans="1:45" outlineLevel="1">
      <c r="A765" s="521"/>
      <c r="B765" s="291" t="s">
        <v>309</v>
      </c>
      <c r="C765" s="288" t="s">
        <v>163</v>
      </c>
      <c r="D765" s="292"/>
      <c r="E765" s="292"/>
      <c r="F765" s="292"/>
      <c r="G765" s="292"/>
      <c r="H765" s="292"/>
      <c r="I765" s="292"/>
      <c r="J765" s="292"/>
      <c r="K765" s="292"/>
      <c r="L765" s="292"/>
      <c r="M765" s="292"/>
      <c r="N765" s="292"/>
      <c r="O765" s="292"/>
      <c r="P765" s="292"/>
      <c r="Q765" s="292">
        <f>Q764</f>
        <v>12</v>
      </c>
      <c r="R765" s="292"/>
      <c r="S765" s="292"/>
      <c r="T765" s="292"/>
      <c r="U765" s="292"/>
      <c r="V765" s="292"/>
      <c r="W765" s="292"/>
      <c r="X765" s="292"/>
      <c r="Y765" s="292"/>
      <c r="Z765" s="292"/>
      <c r="AA765" s="292"/>
      <c r="AB765" s="292"/>
      <c r="AC765" s="292"/>
      <c r="AD765" s="292"/>
      <c r="AE765" s="407">
        <f>AE764</f>
        <v>0</v>
      </c>
      <c r="AF765" s="407">
        <f t="shared" ref="AF765" si="2275">AF764</f>
        <v>0</v>
      </c>
      <c r="AG765" s="407">
        <f t="shared" ref="AG765" si="2276">AG764</f>
        <v>0</v>
      </c>
      <c r="AH765" s="407">
        <f t="shared" ref="AH765" si="2277">AH764</f>
        <v>0</v>
      </c>
      <c r="AI765" s="407">
        <f t="shared" ref="AI765" si="2278">AI764</f>
        <v>0</v>
      </c>
      <c r="AJ765" s="407">
        <f t="shared" ref="AJ765" si="2279">AJ764</f>
        <v>0</v>
      </c>
      <c r="AK765" s="407">
        <f t="shared" ref="AK765" si="2280">AK764</f>
        <v>0</v>
      </c>
      <c r="AL765" s="407">
        <f t="shared" ref="AL765" si="2281">AL764</f>
        <v>0</v>
      </c>
      <c r="AM765" s="407">
        <f t="shared" ref="AM765" si="2282">AM764</f>
        <v>0</v>
      </c>
      <c r="AN765" s="407">
        <f t="shared" ref="AN765" si="2283">AN764</f>
        <v>0</v>
      </c>
      <c r="AO765" s="407">
        <f t="shared" ref="AO765" si="2284">AO764</f>
        <v>0</v>
      </c>
      <c r="AP765" s="407">
        <f t="shared" ref="AP765" si="2285">AP764</f>
        <v>0</v>
      </c>
      <c r="AQ765" s="407">
        <f t="shared" ref="AQ765" si="2286">AQ764</f>
        <v>0</v>
      </c>
      <c r="AR765" s="407">
        <f t="shared" ref="AR765" si="2287">AR764</f>
        <v>0</v>
      </c>
      <c r="AS765" s="303"/>
    </row>
    <row r="766" spans="1:45" outlineLevel="1">
      <c r="A766" s="521"/>
      <c r="B766" s="291"/>
      <c r="C766" s="302"/>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c r="AE766" s="408"/>
      <c r="AF766" s="408"/>
      <c r="AG766" s="408"/>
      <c r="AH766" s="408"/>
      <c r="AI766" s="408"/>
      <c r="AJ766" s="408"/>
      <c r="AK766" s="408"/>
      <c r="AL766" s="408"/>
      <c r="AM766" s="408"/>
      <c r="AN766" s="408"/>
      <c r="AO766" s="408"/>
      <c r="AP766" s="408"/>
      <c r="AQ766" s="408"/>
      <c r="AR766" s="408"/>
      <c r="AS766" s="303"/>
    </row>
    <row r="767" spans="1:45" ht="15.75">
      <c r="B767" s="324" t="s">
        <v>310</v>
      </c>
      <c r="C767" s="326"/>
      <c r="D767" s="326">
        <f>SUM(D608:D765)</f>
        <v>0</v>
      </c>
      <c r="E767" s="326"/>
      <c r="F767" s="326"/>
      <c r="G767" s="326"/>
      <c r="H767" s="326"/>
      <c r="I767" s="326"/>
      <c r="J767" s="326"/>
      <c r="K767" s="326"/>
      <c r="L767" s="326"/>
      <c r="M767" s="326"/>
      <c r="N767" s="326"/>
      <c r="O767" s="326"/>
      <c r="P767" s="326"/>
      <c r="Q767" s="326"/>
      <c r="R767" s="326">
        <f>SUM(R608:R765)</f>
        <v>0</v>
      </c>
      <c r="S767" s="326"/>
      <c r="T767" s="326"/>
      <c r="U767" s="326"/>
      <c r="V767" s="326"/>
      <c r="W767" s="326"/>
      <c r="X767" s="326"/>
      <c r="Y767" s="326"/>
      <c r="Z767" s="326"/>
      <c r="AA767" s="326"/>
      <c r="AB767" s="326"/>
      <c r="AC767" s="326"/>
      <c r="AD767" s="326"/>
      <c r="AE767" s="326">
        <f>IF(AE606="kWh",SUMPRODUCT(D608:D765,AE608:AE765))</f>
        <v>0</v>
      </c>
      <c r="AF767" s="326">
        <f>IF(AF606="kWh",SUMPRODUCT(D608:D765,AF608:AF765))</f>
        <v>0</v>
      </c>
      <c r="AG767" s="326">
        <f>IF(AG606="kw",SUMPRODUCT(Q608:Q765,R608:R765,AG608:AG765),SUMPRODUCT(D608:D765,AG608:AG765))</f>
        <v>0</v>
      </c>
      <c r="AH767" s="326">
        <f>IF(AH606="kw",SUMPRODUCT(Q608:Q765,R608:R765,AH608:AH765),SUMPRODUCT(D608:D765,AH608:AH765))</f>
        <v>0</v>
      </c>
      <c r="AI767" s="326">
        <f>IF(AI606="kw",SUMPRODUCT(Q608:Q765,R608:R765,AI608:AI765),SUMPRODUCT(D608:D765,AI608:AI765))</f>
        <v>0</v>
      </c>
      <c r="AJ767" s="326">
        <f>IF(AJ606="kw",SUMPRODUCT(Q608:Q765,R608:R765,AJ608:AJ765),SUMPRODUCT(D608:D765,AJ608:AJ765))</f>
        <v>0</v>
      </c>
      <c r="AK767" s="326">
        <f>IF(AK606="kw",SUMPRODUCT(Q608:Q765,R608:R765,AK608:AK765),SUMPRODUCT(D608:D765,AK608:AK765))</f>
        <v>0</v>
      </c>
      <c r="AL767" s="326">
        <f>IF(AL606="kw",SUMPRODUCT(Q608:Q765,R608:R765,AL608:AL765),SUMPRODUCT(D608:D765,AL608:AL765))</f>
        <v>0</v>
      </c>
      <c r="AM767" s="326">
        <f>IF(AM606="kw",SUMPRODUCT(Q608:Q765,R608:R765,AM608:AM765),SUMPRODUCT(D608:D765,AM608:AM765))</f>
        <v>0</v>
      </c>
      <c r="AN767" s="326">
        <f>IF(AN606="kw",SUMPRODUCT(Q608:Q765,R608:R765,AN608:AN765),SUMPRODUCT(D608:D765,AN608:AN765))</f>
        <v>0</v>
      </c>
      <c r="AO767" s="326">
        <f>IF(AO606="kw",SUMPRODUCT(Q608:Q765,R608:R765,AO608:AO765),SUMPRODUCT(D608:D765,AO608:AO765))</f>
        <v>0</v>
      </c>
      <c r="AP767" s="326">
        <f>IF(AP606="kw",SUMPRODUCT(Q608:Q765,R608:R765,AP608:AP765),SUMPRODUCT(D608:D765,AP608:AP765))</f>
        <v>0</v>
      </c>
      <c r="AQ767" s="326">
        <f>IF(AQ606="kw",SUMPRODUCT(Q608:Q765,R608:R765,AQ608:AQ765),SUMPRODUCT(D608:D765,AQ608:AQ765))</f>
        <v>0</v>
      </c>
      <c r="AR767" s="326">
        <f>IF(AR606="kw",SUMPRODUCT(Q608:Q765,R608:R765,AR608:AR765),SUMPRODUCT(D608:D765,AR608:AR765))</f>
        <v>0</v>
      </c>
      <c r="AS767" s="327"/>
    </row>
    <row r="768" spans="1:45" ht="15.75">
      <c r="B768" s="387" t="s">
        <v>311</v>
      </c>
      <c r="C768" s="388"/>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88"/>
      <c r="Z768" s="388"/>
      <c r="AA768" s="388"/>
      <c r="AB768" s="388"/>
      <c r="AC768" s="388"/>
      <c r="AD768" s="388"/>
      <c r="AE768" s="388">
        <f>HLOOKUP(AE605,'2. LRAMVA Threshold'!$B$42:$Q$60,10,FALSE)</f>
        <v>0</v>
      </c>
      <c r="AF768" s="388">
        <f>HLOOKUP(AF605,'2. LRAMVA Threshold'!$B$42:$Q$53,10,FALSE)</f>
        <v>0</v>
      </c>
      <c r="AG768" s="388">
        <f>HLOOKUP(AG415,'2. LRAMVA Threshold'!$B$42:$Q$53,10,FALSE)</f>
        <v>0</v>
      </c>
      <c r="AH768" s="388">
        <f>HLOOKUP(AH415,'2. LRAMVA Threshold'!$B$42:$Q$53,10,FALSE)</f>
        <v>0</v>
      </c>
      <c r="AI768" s="388">
        <f>HLOOKUP(AI415,'2. LRAMVA Threshold'!$B$42:$Q$53,10,FALSE)</f>
        <v>0</v>
      </c>
      <c r="AJ768" s="388">
        <f>HLOOKUP(AJ415,'2. LRAMVA Threshold'!$B$42:$Q$53,10,FALSE)</f>
        <v>0</v>
      </c>
      <c r="AK768" s="388">
        <f>HLOOKUP(AK415,'2. LRAMVA Threshold'!$B$42:$Q$53,10,FALSE)</f>
        <v>0</v>
      </c>
      <c r="AL768" s="388">
        <f>HLOOKUP(AL415,'2. LRAMVA Threshold'!$B$42:$Q$53,10,FALSE)</f>
        <v>0</v>
      </c>
      <c r="AM768" s="388">
        <f>HLOOKUP(AM415,'2. LRAMVA Threshold'!$B$42:$Q$53,10,FALSE)</f>
        <v>0</v>
      </c>
      <c r="AN768" s="388">
        <f>HLOOKUP(AN415,'2. LRAMVA Threshold'!$B$42:$Q$53,10,FALSE)</f>
        <v>0</v>
      </c>
      <c r="AO768" s="388">
        <f>HLOOKUP(AO415,'2. LRAMVA Threshold'!$B$42:$Q$53,10,FALSE)</f>
        <v>0</v>
      </c>
      <c r="AP768" s="388">
        <f>HLOOKUP(AP415,'2. LRAMVA Threshold'!$B$42:$Q$53,10,FALSE)</f>
        <v>0</v>
      </c>
      <c r="AQ768" s="388">
        <f>HLOOKUP(AQ415,'2. LRAMVA Threshold'!$B$42:$Q$53,10,FALSE)</f>
        <v>0</v>
      </c>
      <c r="AR768" s="388">
        <f>HLOOKUP(AR415,'2. LRAMVA Threshold'!$B$42:$Q$53,10,FALSE)</f>
        <v>0</v>
      </c>
      <c r="AS768" s="438"/>
    </row>
    <row r="769" spans="2:46">
      <c r="B769" s="390"/>
      <c r="C769" s="428"/>
      <c r="D769" s="429"/>
      <c r="E769" s="429"/>
      <c r="F769" s="429"/>
      <c r="G769" s="429"/>
      <c r="H769" s="429"/>
      <c r="I769" s="429"/>
      <c r="J769" s="429"/>
      <c r="K769" s="429"/>
      <c r="L769" s="429"/>
      <c r="M769" s="429"/>
      <c r="N769" s="392"/>
      <c r="O769" s="392"/>
      <c r="P769" s="392"/>
      <c r="Q769" s="429"/>
      <c r="R769" s="430"/>
      <c r="S769" s="429"/>
      <c r="T769" s="429"/>
      <c r="U769" s="429"/>
      <c r="V769" s="431"/>
      <c r="W769" s="431"/>
      <c r="X769" s="431"/>
      <c r="Y769" s="431"/>
      <c r="Z769" s="429"/>
      <c r="AA769" s="429"/>
      <c r="AB769" s="392"/>
      <c r="AC769" s="392"/>
      <c r="AD769" s="392"/>
      <c r="AE769" s="432"/>
      <c r="AF769" s="432"/>
      <c r="AG769" s="432"/>
      <c r="AH769" s="432"/>
      <c r="AI769" s="432"/>
      <c r="AJ769" s="432"/>
      <c r="AK769" s="432"/>
      <c r="AL769" s="395"/>
      <c r="AM769" s="395"/>
      <c r="AN769" s="395"/>
      <c r="AO769" s="395"/>
      <c r="AP769" s="395"/>
      <c r="AQ769" s="395"/>
      <c r="AR769" s="395"/>
      <c r="AS769" s="396"/>
    </row>
    <row r="770" spans="2:46">
      <c r="B770" s="321" t="s">
        <v>312</v>
      </c>
      <c r="C770" s="335"/>
      <c r="D770" s="335"/>
      <c r="E770" s="372"/>
      <c r="F770" s="372"/>
      <c r="G770" s="372"/>
      <c r="H770" s="372"/>
      <c r="I770" s="372"/>
      <c r="J770" s="372"/>
      <c r="K770" s="372"/>
      <c r="L770" s="372"/>
      <c r="M770" s="372"/>
      <c r="N770" s="372"/>
      <c r="O770" s="372"/>
      <c r="P770" s="372"/>
      <c r="Q770" s="372"/>
      <c r="R770" s="288"/>
      <c r="S770" s="337"/>
      <c r="T770" s="337"/>
      <c r="U770" s="337"/>
      <c r="V770" s="336"/>
      <c r="W770" s="336"/>
      <c r="X770" s="336"/>
      <c r="Y770" s="336"/>
      <c r="Z770" s="337"/>
      <c r="AA770" s="337"/>
      <c r="AB770" s="337"/>
      <c r="AC770" s="337"/>
      <c r="AD770" s="337"/>
      <c r="AE770" s="824">
        <f>HLOOKUP(AE$35,'3.  Distribution Rates'!$C$122:$P$135,10,FALSE)</f>
        <v>7.0666666666666664E-3</v>
      </c>
      <c r="AF770" s="824">
        <f>HLOOKUP(AF$35,'3.  Distribution Rates'!$C$122:$P$135,10,FALSE)</f>
        <v>1.7166666666666667E-2</v>
      </c>
      <c r="AG770" s="338">
        <f>HLOOKUP(AG$35,'3.  Distribution Rates'!$C$122:$P$135,10,FALSE)</f>
        <v>4.8942333333333332</v>
      </c>
      <c r="AH770" s="338">
        <f>HLOOKUP(AH$35,'3.  Distribution Rates'!$C$122:$P$135,10,FALSE)</f>
        <v>2.0450000000000004</v>
      </c>
      <c r="AI770" s="338">
        <f>HLOOKUP(AI$35,'3.  Distribution Rates'!$C$122:$P$135,10,FALSE)</f>
        <v>2.3118666666666665</v>
      </c>
      <c r="AJ770" s="338">
        <f>HLOOKUP(AJ$35,'3.  Distribution Rates'!$C$122:$P$135,10,FALSE)</f>
        <v>2.8748333333333336</v>
      </c>
      <c r="AK770" s="338">
        <f>HLOOKUP(AK$35,'3.  Distribution Rates'!$C$122:$P$135,10,FALSE)</f>
        <v>-0.10256666666666665</v>
      </c>
      <c r="AL770" s="338">
        <f>HLOOKUP(AL$35,'3.  Distribution Rates'!$C$122:$P$135,10,FALSE)</f>
        <v>0</v>
      </c>
      <c r="AM770" s="338">
        <f>HLOOKUP(AM$35,'3.  Distribution Rates'!$C$122:$P$135,10,FALSE)</f>
        <v>0</v>
      </c>
      <c r="AN770" s="338">
        <f>HLOOKUP(AN$35,'3.  Distribution Rates'!$C$122:$P$135,10,FALSE)</f>
        <v>0</v>
      </c>
      <c r="AO770" s="338">
        <f>HLOOKUP(AO$35,'3.  Distribution Rates'!$C$122:$P$135,10,FALSE)</f>
        <v>0</v>
      </c>
      <c r="AP770" s="338">
        <f>HLOOKUP(AP$35,'3.  Distribution Rates'!$C$122:$P$135,10,FALSE)</f>
        <v>0</v>
      </c>
      <c r="AQ770" s="338">
        <f>HLOOKUP(AQ$35,'3.  Distribution Rates'!$C$122:$P$135,10,FALSE)</f>
        <v>0</v>
      </c>
      <c r="AR770" s="338">
        <f>HLOOKUP(AR$35,'3.  Distribution Rates'!$C$122:$P$135,10,FALSE)</f>
        <v>0</v>
      </c>
      <c r="AS770" s="345"/>
      <c r="AT770" s="439"/>
    </row>
    <row r="771" spans="2:46">
      <c r="B771" s="321" t="s">
        <v>313</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LRAM'!AM141*AE770</f>
        <v>0</v>
      </c>
      <c r="AF771" s="374">
        <f>'4.  2011-2014 LRAM'!AN141*AF770</f>
        <v>0</v>
      </c>
      <c r="AG771" s="374">
        <f>'4.  2011-2014 LRAM'!AO141*AG770</f>
        <v>0</v>
      </c>
      <c r="AH771" s="374">
        <f>'4.  2011-2014 LRAM'!AP141*AH770</f>
        <v>0</v>
      </c>
      <c r="AI771" s="374">
        <f>'4.  2011-2014 LRAM'!AQ141*AI770</f>
        <v>0</v>
      </c>
      <c r="AJ771" s="374">
        <f>'4.  2011-2014 LRAM'!AR141*AJ770</f>
        <v>0</v>
      </c>
      <c r="AK771" s="374">
        <f>'4.  2011-2014 LRAM'!AS141*AK770</f>
        <v>0</v>
      </c>
      <c r="AL771" s="374">
        <f>'4.  2011-2014 LRAM'!AT141*AL770</f>
        <v>0</v>
      </c>
      <c r="AM771" s="374">
        <f>'4.  2011-2014 LRAM'!AU141*AM770</f>
        <v>0</v>
      </c>
      <c r="AN771" s="374">
        <f>'4.  2011-2014 LRAM'!AV141*AN770</f>
        <v>0</v>
      </c>
      <c r="AO771" s="374">
        <f>'4.  2011-2014 LRAM'!AW141*AO770</f>
        <v>0</v>
      </c>
      <c r="AP771" s="374">
        <f>'4.  2011-2014 LRAM'!AX141*AP770</f>
        <v>0</v>
      </c>
      <c r="AQ771" s="374">
        <f>'4.  2011-2014 LRAM'!AY141*AQ770</f>
        <v>0</v>
      </c>
      <c r="AR771" s="374">
        <f>'4.  2011-2014 LRAM'!AZ141*AR770</f>
        <v>0</v>
      </c>
      <c r="AS771" s="615">
        <f t="shared" ref="AS771:AS777" si="2288">SUM(AE771:AR771)</f>
        <v>0</v>
      </c>
      <c r="AT771" s="439"/>
    </row>
    <row r="772" spans="2:46">
      <c r="B772" s="321" t="s">
        <v>314</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LRAM'!AM280*AE770</f>
        <v>0</v>
      </c>
      <c r="AF772" s="374">
        <f>'4.  2011-2014 LRAM'!AN280*AF770</f>
        <v>0</v>
      </c>
      <c r="AG772" s="374">
        <f>'4.  2011-2014 LRAM'!AO280*AG770</f>
        <v>0</v>
      </c>
      <c r="AH772" s="374">
        <f>'4.  2011-2014 LRAM'!AP280*AH770</f>
        <v>0</v>
      </c>
      <c r="AI772" s="374">
        <f>'4.  2011-2014 LRAM'!AQ280*AI770</f>
        <v>0</v>
      </c>
      <c r="AJ772" s="374">
        <f>'4.  2011-2014 LRAM'!AR280*AJ770</f>
        <v>0</v>
      </c>
      <c r="AK772" s="374">
        <f>'4.  2011-2014 LRAM'!AS280*AK770</f>
        <v>0</v>
      </c>
      <c r="AL772" s="374">
        <f>'4.  2011-2014 LRAM'!AT280*AL770</f>
        <v>0</v>
      </c>
      <c r="AM772" s="374">
        <f>'4.  2011-2014 LRAM'!AU280*AM770</f>
        <v>0</v>
      </c>
      <c r="AN772" s="374">
        <f>'4.  2011-2014 LRAM'!AV280*AN770</f>
        <v>0</v>
      </c>
      <c r="AO772" s="374">
        <f>'4.  2011-2014 LRAM'!AW280*AO770</f>
        <v>0</v>
      </c>
      <c r="AP772" s="374">
        <f>'4.  2011-2014 LRAM'!AX280*AP770</f>
        <v>0</v>
      </c>
      <c r="AQ772" s="374">
        <f>'4.  2011-2014 LRAM'!AY280*AQ770</f>
        <v>0</v>
      </c>
      <c r="AR772" s="374">
        <f>'4.  2011-2014 LRAM'!AZ280*AR770</f>
        <v>0</v>
      </c>
      <c r="AS772" s="615">
        <f t="shared" si="2288"/>
        <v>0</v>
      </c>
      <c r="AT772" s="439"/>
    </row>
    <row r="773" spans="2:46">
      <c r="B773" s="321" t="s">
        <v>315</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'4.  2011-2014 LRAM'!AM416*AE770</f>
        <v>0</v>
      </c>
      <c r="AF773" s="374">
        <f>'4.  2011-2014 LRAM'!AN416*AF770</f>
        <v>0</v>
      </c>
      <c r="AG773" s="374">
        <f>'4.  2011-2014 LRAM'!AO416*AG770</f>
        <v>0</v>
      </c>
      <c r="AH773" s="374">
        <f>'4.  2011-2014 LRAM'!AP416*AH770</f>
        <v>0</v>
      </c>
      <c r="AI773" s="374">
        <f>'4.  2011-2014 LRAM'!AQ416*AI770</f>
        <v>0</v>
      </c>
      <c r="AJ773" s="374">
        <f>'4.  2011-2014 LRAM'!AR416*AJ770</f>
        <v>0</v>
      </c>
      <c r="AK773" s="374">
        <f>'4.  2011-2014 LRAM'!AS416*AK770</f>
        <v>0</v>
      </c>
      <c r="AL773" s="374">
        <f>'4.  2011-2014 LRAM'!AT416*AL770</f>
        <v>0</v>
      </c>
      <c r="AM773" s="374">
        <f>'4.  2011-2014 LRAM'!AU416*AM770</f>
        <v>0</v>
      </c>
      <c r="AN773" s="374">
        <f>'4.  2011-2014 LRAM'!AV416*AN770</f>
        <v>0</v>
      </c>
      <c r="AO773" s="374">
        <f>'4.  2011-2014 LRAM'!AW416*AO770</f>
        <v>0</v>
      </c>
      <c r="AP773" s="374">
        <f>'4.  2011-2014 LRAM'!AX416*AP770</f>
        <v>0</v>
      </c>
      <c r="AQ773" s="374">
        <f>'4.  2011-2014 LRAM'!AY416*AQ770</f>
        <v>0</v>
      </c>
      <c r="AR773" s="374">
        <f>'4.  2011-2014 LRAM'!AZ416*AR770</f>
        <v>0</v>
      </c>
      <c r="AS773" s="615">
        <f t="shared" si="2288"/>
        <v>0</v>
      </c>
      <c r="AT773" s="439"/>
    </row>
    <row r="774" spans="2:46">
      <c r="B774" s="321" t="s">
        <v>316</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'4.  2011-2014 LRAM'!AM552*AE770</f>
        <v>0</v>
      </c>
      <c r="AF774" s="374">
        <f>'4.  2011-2014 LRAM'!AN552*AF770</f>
        <v>0</v>
      </c>
      <c r="AG774" s="374">
        <f>'4.  2011-2014 LRAM'!AO552*AG770</f>
        <v>0</v>
      </c>
      <c r="AH774" s="374">
        <f>'4.  2011-2014 LRAM'!AP552*AH770</f>
        <v>0</v>
      </c>
      <c r="AI774" s="374">
        <f>'4.  2011-2014 LRAM'!AQ552*AI770</f>
        <v>0</v>
      </c>
      <c r="AJ774" s="374">
        <f>'4.  2011-2014 LRAM'!AR552*AJ770</f>
        <v>0</v>
      </c>
      <c r="AK774" s="374">
        <f>'4.  2011-2014 LRAM'!AS552*AK770</f>
        <v>0</v>
      </c>
      <c r="AL774" s="374">
        <f>'4.  2011-2014 LRAM'!AT552*AL770</f>
        <v>0</v>
      </c>
      <c r="AM774" s="374">
        <f>'4.  2011-2014 LRAM'!AU552*AM770</f>
        <v>0</v>
      </c>
      <c r="AN774" s="374">
        <f>'4.  2011-2014 LRAM'!AV552*AN770</f>
        <v>0</v>
      </c>
      <c r="AO774" s="374">
        <f>'4.  2011-2014 LRAM'!AW552*AO770</f>
        <v>0</v>
      </c>
      <c r="AP774" s="374">
        <f>'4.  2011-2014 LRAM'!AX552*AP770</f>
        <v>0</v>
      </c>
      <c r="AQ774" s="374">
        <f>'4.  2011-2014 LRAM'!AY552*AQ770</f>
        <v>0</v>
      </c>
      <c r="AR774" s="374">
        <f>'4.  2011-2014 LRAM'!AZ552*AR770</f>
        <v>0</v>
      </c>
      <c r="AS774" s="615">
        <f t="shared" si="2288"/>
        <v>0</v>
      </c>
      <c r="AT774" s="439"/>
    </row>
    <row r="775" spans="2:46">
      <c r="B775" s="321" t="s">
        <v>317</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AE210*AE770</f>
        <v>0</v>
      </c>
      <c r="AF775" s="374">
        <f t="shared" ref="AF775:AR775" si="2289">AF210*AF770</f>
        <v>0</v>
      </c>
      <c r="AG775" s="374">
        <f t="shared" si="2289"/>
        <v>0</v>
      </c>
      <c r="AH775" s="374">
        <f t="shared" si="2289"/>
        <v>0</v>
      </c>
      <c r="AI775" s="374">
        <f t="shared" si="2289"/>
        <v>0</v>
      </c>
      <c r="AJ775" s="374">
        <f t="shared" si="2289"/>
        <v>0</v>
      </c>
      <c r="AK775" s="374">
        <f t="shared" si="2289"/>
        <v>0</v>
      </c>
      <c r="AL775" s="374">
        <f t="shared" si="2289"/>
        <v>0</v>
      </c>
      <c r="AM775" s="374">
        <f t="shared" si="2289"/>
        <v>0</v>
      </c>
      <c r="AN775" s="374">
        <f t="shared" si="2289"/>
        <v>0</v>
      </c>
      <c r="AO775" s="374">
        <f t="shared" si="2289"/>
        <v>0</v>
      </c>
      <c r="AP775" s="374">
        <f t="shared" si="2289"/>
        <v>0</v>
      </c>
      <c r="AQ775" s="374">
        <f t="shared" si="2289"/>
        <v>0</v>
      </c>
      <c r="AR775" s="374">
        <f t="shared" si="2289"/>
        <v>0</v>
      </c>
      <c r="AS775" s="615">
        <f t="shared" si="2288"/>
        <v>0</v>
      </c>
      <c r="AT775" s="439"/>
    </row>
    <row r="776" spans="2:46">
      <c r="B776" s="321" t="s">
        <v>318</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AE400*AE770</f>
        <v>0</v>
      </c>
      <c r="AF776" s="374">
        <f t="shared" ref="AF776:AR776" si="2290">AF400*AF770</f>
        <v>0</v>
      </c>
      <c r="AG776" s="374">
        <f t="shared" si="2290"/>
        <v>0</v>
      </c>
      <c r="AH776" s="374">
        <f t="shared" si="2290"/>
        <v>0</v>
      </c>
      <c r="AI776" s="374">
        <f t="shared" si="2290"/>
        <v>0</v>
      </c>
      <c r="AJ776" s="374">
        <f t="shared" si="2290"/>
        <v>0</v>
      </c>
      <c r="AK776" s="374">
        <f t="shared" si="2290"/>
        <v>0</v>
      </c>
      <c r="AL776" s="374">
        <f t="shared" si="2290"/>
        <v>0</v>
      </c>
      <c r="AM776" s="374">
        <f t="shared" si="2290"/>
        <v>0</v>
      </c>
      <c r="AN776" s="374">
        <f t="shared" si="2290"/>
        <v>0</v>
      </c>
      <c r="AO776" s="374">
        <f t="shared" si="2290"/>
        <v>0</v>
      </c>
      <c r="AP776" s="374">
        <f t="shared" si="2290"/>
        <v>0</v>
      </c>
      <c r="AQ776" s="374">
        <f t="shared" si="2290"/>
        <v>0</v>
      </c>
      <c r="AR776" s="374">
        <f t="shared" si="2290"/>
        <v>0</v>
      </c>
      <c r="AS776" s="615">
        <f t="shared" si="2288"/>
        <v>0</v>
      </c>
      <c r="AT776" s="439"/>
    </row>
    <row r="777" spans="2:46">
      <c r="B777" s="321" t="s">
        <v>319</v>
      </c>
      <c r="C777" s="342"/>
      <c r="D777" s="306"/>
      <c r="E777" s="276"/>
      <c r="F777" s="276"/>
      <c r="G777" s="276"/>
      <c r="H777" s="276"/>
      <c r="I777" s="276"/>
      <c r="J777" s="276"/>
      <c r="K777" s="276"/>
      <c r="L777" s="276"/>
      <c r="M777" s="276"/>
      <c r="N777" s="276"/>
      <c r="O777" s="276"/>
      <c r="P777" s="276"/>
      <c r="Q777" s="276"/>
      <c r="R777" s="288"/>
      <c r="S777" s="276"/>
      <c r="T777" s="276"/>
      <c r="U777" s="276"/>
      <c r="V777" s="306"/>
      <c r="W777" s="306"/>
      <c r="X777" s="306"/>
      <c r="Y777" s="306"/>
      <c r="Z777" s="276"/>
      <c r="AA777" s="276"/>
      <c r="AB777" s="276"/>
      <c r="AC777" s="276"/>
      <c r="AD777" s="276"/>
      <c r="AE777" s="374">
        <f>AE590*AE770</f>
        <v>0</v>
      </c>
      <c r="AF777" s="374">
        <f t="shared" ref="AF777:AR777" si="2291">AF590*AF770</f>
        <v>0</v>
      </c>
      <c r="AG777" s="374">
        <f t="shared" si="2291"/>
        <v>0</v>
      </c>
      <c r="AH777" s="374">
        <f t="shared" si="2291"/>
        <v>0</v>
      </c>
      <c r="AI777" s="374">
        <f t="shared" si="2291"/>
        <v>0</v>
      </c>
      <c r="AJ777" s="374">
        <f t="shared" si="2291"/>
        <v>0</v>
      </c>
      <c r="AK777" s="374">
        <f t="shared" si="2291"/>
        <v>0</v>
      </c>
      <c r="AL777" s="374">
        <f t="shared" si="2291"/>
        <v>0</v>
      </c>
      <c r="AM777" s="374">
        <f t="shared" si="2291"/>
        <v>0</v>
      </c>
      <c r="AN777" s="374">
        <f t="shared" si="2291"/>
        <v>0</v>
      </c>
      <c r="AO777" s="374">
        <f t="shared" si="2291"/>
        <v>0</v>
      </c>
      <c r="AP777" s="374">
        <f t="shared" si="2291"/>
        <v>0</v>
      </c>
      <c r="AQ777" s="374">
        <f t="shared" si="2291"/>
        <v>0</v>
      </c>
      <c r="AR777" s="374">
        <f t="shared" si="2291"/>
        <v>0</v>
      </c>
      <c r="AS777" s="615">
        <f t="shared" si="2288"/>
        <v>0</v>
      </c>
      <c r="AT777" s="439"/>
    </row>
    <row r="778" spans="2:46">
      <c r="B778" s="321" t="s">
        <v>320</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f>AE767*AE770</f>
        <v>0</v>
      </c>
      <c r="AF778" s="374">
        <f t="shared" ref="AF778:AR778" si="2292">AF767*AF770</f>
        <v>0</v>
      </c>
      <c r="AG778" s="374">
        <f t="shared" si="2292"/>
        <v>0</v>
      </c>
      <c r="AH778" s="374">
        <f t="shared" si="2292"/>
        <v>0</v>
      </c>
      <c r="AI778" s="374">
        <f t="shared" si="2292"/>
        <v>0</v>
      </c>
      <c r="AJ778" s="374">
        <f t="shared" si="2292"/>
        <v>0</v>
      </c>
      <c r="AK778" s="374">
        <f t="shared" si="2292"/>
        <v>0</v>
      </c>
      <c r="AL778" s="374">
        <f t="shared" si="2292"/>
        <v>0</v>
      </c>
      <c r="AM778" s="374">
        <f t="shared" si="2292"/>
        <v>0</v>
      </c>
      <c r="AN778" s="374">
        <f t="shared" si="2292"/>
        <v>0</v>
      </c>
      <c r="AO778" s="374">
        <f t="shared" si="2292"/>
        <v>0</v>
      </c>
      <c r="AP778" s="374">
        <f t="shared" si="2292"/>
        <v>0</v>
      </c>
      <c r="AQ778" s="374">
        <f t="shared" si="2292"/>
        <v>0</v>
      </c>
      <c r="AR778" s="374">
        <f t="shared" si="2292"/>
        <v>0</v>
      </c>
      <c r="AS778" s="615">
        <f>SUM(AE778:AR778)</f>
        <v>0</v>
      </c>
      <c r="AT778" s="439"/>
    </row>
    <row r="779" spans="2:46" ht="15.75">
      <c r="B779" s="346" t="s">
        <v>321</v>
      </c>
      <c r="C779" s="342"/>
      <c r="D779" s="333"/>
      <c r="E779" s="331"/>
      <c r="F779" s="331"/>
      <c r="G779" s="331"/>
      <c r="H779" s="331"/>
      <c r="I779" s="331"/>
      <c r="J779" s="331"/>
      <c r="K779" s="331"/>
      <c r="L779" s="331"/>
      <c r="M779" s="331"/>
      <c r="N779" s="331"/>
      <c r="O779" s="331"/>
      <c r="P779" s="331"/>
      <c r="Q779" s="331"/>
      <c r="R779" s="297"/>
      <c r="S779" s="331"/>
      <c r="T779" s="331"/>
      <c r="U779" s="331"/>
      <c r="V779" s="333"/>
      <c r="W779" s="333"/>
      <c r="X779" s="333"/>
      <c r="Y779" s="333"/>
      <c r="Z779" s="331"/>
      <c r="AA779" s="331"/>
      <c r="AB779" s="331"/>
      <c r="AC779" s="331"/>
      <c r="AD779" s="331"/>
      <c r="AE779" s="343">
        <f>SUM(AE771:AE778)</f>
        <v>0</v>
      </c>
      <c r="AF779" s="343">
        <f>SUM(AF771:AF778)</f>
        <v>0</v>
      </c>
      <c r="AG779" s="343">
        <f t="shared" ref="AG779:AK779" si="2293">SUM(AG771:AG778)</f>
        <v>0</v>
      </c>
      <c r="AH779" s="343">
        <f t="shared" si="2293"/>
        <v>0</v>
      </c>
      <c r="AI779" s="343">
        <f t="shared" si="2293"/>
        <v>0</v>
      </c>
      <c r="AJ779" s="343">
        <f t="shared" si="2293"/>
        <v>0</v>
      </c>
      <c r="AK779" s="343">
        <f t="shared" si="2293"/>
        <v>0</v>
      </c>
      <c r="AL779" s="343">
        <f t="shared" ref="AL779:AR779" si="2294">SUM(AL771:AL778)</f>
        <v>0</v>
      </c>
      <c r="AM779" s="343">
        <f t="shared" si="2294"/>
        <v>0</v>
      </c>
      <c r="AN779" s="343">
        <f t="shared" si="2294"/>
        <v>0</v>
      </c>
      <c r="AO779" s="343">
        <f t="shared" si="2294"/>
        <v>0</v>
      </c>
      <c r="AP779" s="343">
        <f t="shared" si="2294"/>
        <v>0</v>
      </c>
      <c r="AQ779" s="343">
        <f t="shared" si="2294"/>
        <v>0</v>
      </c>
      <c r="AR779" s="343">
        <f t="shared" si="2294"/>
        <v>0</v>
      </c>
      <c r="AS779" s="403">
        <f>SUM(AS771:AS778)</f>
        <v>0</v>
      </c>
      <c r="AT779" s="439"/>
    </row>
    <row r="780" spans="2:46" ht="15.75">
      <c r="B780" s="346" t="s">
        <v>322</v>
      </c>
      <c r="C780" s="342"/>
      <c r="D780" s="347"/>
      <c r="E780" s="331"/>
      <c r="F780" s="331"/>
      <c r="G780" s="331"/>
      <c r="H780" s="331"/>
      <c r="I780" s="331"/>
      <c r="J780" s="331"/>
      <c r="K780" s="331"/>
      <c r="L780" s="331"/>
      <c r="M780" s="331"/>
      <c r="N780" s="331"/>
      <c r="O780" s="331"/>
      <c r="P780" s="331"/>
      <c r="Q780" s="331"/>
      <c r="R780" s="297"/>
      <c r="S780" s="331"/>
      <c r="T780" s="331"/>
      <c r="U780" s="331"/>
      <c r="V780" s="333"/>
      <c r="W780" s="333"/>
      <c r="X780" s="333"/>
      <c r="Y780" s="333"/>
      <c r="Z780" s="331"/>
      <c r="AA780" s="331"/>
      <c r="AB780" s="331"/>
      <c r="AC780" s="331"/>
      <c r="AD780" s="331"/>
      <c r="AE780" s="344">
        <f>AE768*AE770</f>
        <v>0</v>
      </c>
      <c r="AF780" s="344">
        <f t="shared" ref="AF780:AK780" si="2295">AF768*AF770</f>
        <v>0</v>
      </c>
      <c r="AG780" s="344">
        <f t="shared" si="2295"/>
        <v>0</v>
      </c>
      <c r="AH780" s="344">
        <f t="shared" si="2295"/>
        <v>0</v>
      </c>
      <c r="AI780" s="344">
        <f t="shared" si="2295"/>
        <v>0</v>
      </c>
      <c r="AJ780" s="344">
        <f t="shared" si="2295"/>
        <v>0</v>
      </c>
      <c r="AK780" s="344">
        <f t="shared" si="2295"/>
        <v>0</v>
      </c>
      <c r="AL780" s="344">
        <f t="shared" ref="AL780:AR780" si="2296">AL768*AL770</f>
        <v>0</v>
      </c>
      <c r="AM780" s="344">
        <f t="shared" si="2296"/>
        <v>0</v>
      </c>
      <c r="AN780" s="344">
        <f t="shared" si="2296"/>
        <v>0</v>
      </c>
      <c r="AO780" s="344">
        <f t="shared" si="2296"/>
        <v>0</v>
      </c>
      <c r="AP780" s="344">
        <f t="shared" si="2296"/>
        <v>0</v>
      </c>
      <c r="AQ780" s="344">
        <f t="shared" si="2296"/>
        <v>0</v>
      </c>
      <c r="AR780" s="344">
        <f t="shared" si="2296"/>
        <v>0</v>
      </c>
      <c r="AS780" s="403">
        <f>SUM(AE780:AR780)</f>
        <v>0</v>
      </c>
      <c r="AT780" s="439"/>
    </row>
    <row r="781" spans="2:46" ht="15.75">
      <c r="B781" s="346" t="s">
        <v>323</v>
      </c>
      <c r="C781" s="342"/>
      <c r="D781" s="347"/>
      <c r="E781" s="331"/>
      <c r="F781" s="331"/>
      <c r="G781" s="331"/>
      <c r="H781" s="331"/>
      <c r="I781" s="331"/>
      <c r="J781" s="331"/>
      <c r="K781" s="331"/>
      <c r="L781" s="331"/>
      <c r="M781" s="331"/>
      <c r="N781" s="331"/>
      <c r="O781" s="331"/>
      <c r="P781" s="331"/>
      <c r="Q781" s="331"/>
      <c r="R781" s="297"/>
      <c r="S781" s="331"/>
      <c r="T781" s="331"/>
      <c r="U781" s="331"/>
      <c r="V781" s="347"/>
      <c r="W781" s="347"/>
      <c r="X781" s="347"/>
      <c r="Y781" s="347"/>
      <c r="Z781" s="331"/>
      <c r="AA781" s="331"/>
      <c r="AB781" s="331"/>
      <c r="AC781" s="331"/>
      <c r="AD781" s="331"/>
      <c r="AE781" s="348"/>
      <c r="AF781" s="348"/>
      <c r="AG781" s="348"/>
      <c r="AH781" s="348"/>
      <c r="AI781" s="348"/>
      <c r="AJ781" s="348"/>
      <c r="AK781" s="348"/>
      <c r="AL781" s="348"/>
      <c r="AM781" s="348"/>
      <c r="AN781" s="348"/>
      <c r="AO781" s="348"/>
      <c r="AP781" s="348"/>
      <c r="AQ781" s="348"/>
      <c r="AR781" s="348"/>
      <c r="AS781" s="403">
        <f>AS779-AS780</f>
        <v>0</v>
      </c>
      <c r="AT781" s="439"/>
    </row>
    <row r="782" spans="2:46">
      <c r="B782" s="321"/>
      <c r="C782" s="347"/>
      <c r="D782" s="347"/>
      <c r="E782" s="331"/>
      <c r="F782" s="331"/>
      <c r="G782" s="331"/>
      <c r="H782" s="331"/>
      <c r="I782" s="331"/>
      <c r="J782" s="331"/>
      <c r="K782" s="331"/>
      <c r="L782" s="331"/>
      <c r="M782" s="331"/>
      <c r="N782" s="331"/>
      <c r="O782" s="331"/>
      <c r="P782" s="331"/>
      <c r="Q782" s="331"/>
      <c r="R782" s="297"/>
      <c r="S782" s="331"/>
      <c r="T782" s="331"/>
      <c r="U782" s="331"/>
      <c r="V782" s="347"/>
      <c r="W782" s="342"/>
      <c r="X782" s="347"/>
      <c r="Y782" s="347"/>
      <c r="Z782" s="331"/>
      <c r="AA782" s="331"/>
      <c r="AB782" s="331"/>
      <c r="AC782" s="331"/>
      <c r="AD782" s="331"/>
      <c r="AE782" s="349"/>
      <c r="AF782" s="349"/>
      <c r="AG782" s="349"/>
      <c r="AH782" s="349"/>
      <c r="AI782" s="349"/>
      <c r="AJ782" s="349"/>
      <c r="AK782" s="349"/>
      <c r="AL782" s="349"/>
      <c r="AM782" s="349"/>
      <c r="AN782" s="349"/>
      <c r="AO782" s="349"/>
      <c r="AP782" s="349"/>
      <c r="AQ782" s="349"/>
      <c r="AR782" s="349"/>
      <c r="AS782" s="345"/>
      <c r="AT782" s="439"/>
    </row>
    <row r="783" spans="2:46">
      <c r="B783" s="435" t="s">
        <v>324</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SUMPRODUCT(E$608:E$765,AE608:AE765)</f>
        <v>0</v>
      </c>
      <c r="AF783" s="768">
        <f>SUMPRODUCT(E$608:E$765,AF608:AF765)</f>
        <v>0</v>
      </c>
      <c r="AG783" s="288">
        <f>IF(AG606="kw",SUMPRODUCT($Q$608:$Q$765,$S$608:$S$765,AG608:AG765),SUMPRODUCT($E$608:$E$765,AG608:AG765))</f>
        <v>0</v>
      </c>
      <c r="AH783" s="288">
        <f t="shared" ref="AH783:AR783" si="2297">IF(AH606="kw",SUMPRODUCT($Q$608:$Q$765,$S$608:$S$765,AH608:AH765),SUMPRODUCT($E$608:$E$765,AH608:AH765))</f>
        <v>0</v>
      </c>
      <c r="AI783" s="288">
        <f t="shared" si="2297"/>
        <v>0</v>
      </c>
      <c r="AJ783" s="288">
        <f t="shared" si="2297"/>
        <v>0</v>
      </c>
      <c r="AK783" s="288">
        <f t="shared" si="2297"/>
        <v>0</v>
      </c>
      <c r="AL783" s="288">
        <f t="shared" si="2297"/>
        <v>0</v>
      </c>
      <c r="AM783" s="288">
        <f t="shared" si="2297"/>
        <v>0</v>
      </c>
      <c r="AN783" s="288">
        <f t="shared" si="2297"/>
        <v>0</v>
      </c>
      <c r="AO783" s="288">
        <f t="shared" si="2297"/>
        <v>0</v>
      </c>
      <c r="AP783" s="288">
        <f t="shared" si="2297"/>
        <v>0</v>
      </c>
      <c r="AQ783" s="288">
        <f t="shared" si="2297"/>
        <v>0</v>
      </c>
      <c r="AR783" s="288">
        <f t="shared" si="2297"/>
        <v>0</v>
      </c>
      <c r="AS783" s="334"/>
    </row>
    <row r="784" spans="2:46">
      <c r="B784" s="435" t="s">
        <v>325</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851">
        <v>1588450.3606931134</v>
      </c>
      <c r="AF784" s="851">
        <v>1684949.6387208984</v>
      </c>
      <c r="AG784" s="851">
        <v>35009.678866836359</v>
      </c>
      <c r="AH784" s="851">
        <v>404.58679966667819</v>
      </c>
      <c r="AI784" s="851">
        <v>5999.8412732311572</v>
      </c>
      <c r="AJ784" s="851">
        <v>518.64975756048034</v>
      </c>
      <c r="AK784" s="851">
        <v>1293.8562628934383</v>
      </c>
      <c r="AL784" s="851">
        <v>0</v>
      </c>
      <c r="AM784" s="288">
        <f t="shared" ref="AM784:AR784" si="2298">IF(AM606="kw",SUMPRODUCT($Q$608:$Q$765,$T$608:$T$765,AM608:AM765),SUMPRODUCT($F$608:$F$765,AM608:AM765))</f>
        <v>0</v>
      </c>
      <c r="AN784" s="288">
        <f t="shared" si="2298"/>
        <v>0</v>
      </c>
      <c r="AO784" s="288">
        <f t="shared" si="2298"/>
        <v>0</v>
      </c>
      <c r="AP784" s="288">
        <f t="shared" si="2298"/>
        <v>0</v>
      </c>
      <c r="AQ784" s="288">
        <f t="shared" si="2298"/>
        <v>0</v>
      </c>
      <c r="AR784" s="288">
        <f t="shared" si="2298"/>
        <v>0</v>
      </c>
      <c r="AS784" s="334"/>
    </row>
    <row r="785" spans="1:45">
      <c r="B785" s="435" t="s">
        <v>843</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851">
        <v>1588238.1597718729</v>
      </c>
      <c r="AF785" s="851">
        <v>1684275.8360813644</v>
      </c>
      <c r="AG785" s="851">
        <v>35009.660380316142</v>
      </c>
      <c r="AH785" s="851">
        <v>404.58679966667819</v>
      </c>
      <c r="AI785" s="851">
        <v>5999.8412732311572</v>
      </c>
      <c r="AJ785" s="851">
        <v>518.64975756048034</v>
      </c>
      <c r="AK785" s="851">
        <v>1293.8562628934383</v>
      </c>
      <c r="AL785" s="851">
        <v>0</v>
      </c>
      <c r="AM785" s="288">
        <f t="shared" ref="AM785:AR785" si="2299">IF(AM606="kw",SUMPRODUCT($Q$608:$Q$765,$U$608:$U$765,AM608:AM765),SUMPRODUCT($G$608:$G$765,AM608:AM765))</f>
        <v>0</v>
      </c>
      <c r="AN785" s="288">
        <f t="shared" si="2299"/>
        <v>0</v>
      </c>
      <c r="AO785" s="288">
        <f t="shared" si="2299"/>
        <v>0</v>
      </c>
      <c r="AP785" s="288">
        <f t="shared" si="2299"/>
        <v>0</v>
      </c>
      <c r="AQ785" s="288">
        <f t="shared" si="2299"/>
        <v>0</v>
      </c>
      <c r="AR785" s="288">
        <f t="shared" si="2299"/>
        <v>0</v>
      </c>
      <c r="AS785" s="334"/>
    </row>
    <row r="786" spans="1:45">
      <c r="B786" s="435" t="s">
        <v>863</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851">
        <v>1588219.8132822483</v>
      </c>
      <c r="AF786" s="851">
        <v>1684275.8360813642</v>
      </c>
      <c r="AG786" s="851">
        <v>35009.660380316134</v>
      </c>
      <c r="AH786" s="851">
        <v>404.58679966667819</v>
      </c>
      <c r="AI786" s="851">
        <v>5999.8412732311572</v>
      </c>
      <c r="AJ786" s="851">
        <v>518.64975756048034</v>
      </c>
      <c r="AK786" s="851">
        <v>1293.8562628934383</v>
      </c>
      <c r="AL786" s="851">
        <v>0</v>
      </c>
      <c r="AM786" s="288">
        <f t="shared" ref="AM786:AR786" si="2300">IF(AM606="kw",SUMPRODUCT($Q$608:$Q$765,$V$608:$V$765,AM608:AM765),SUMPRODUCT($H$608:$H$765,AM608:AM765))</f>
        <v>0</v>
      </c>
      <c r="AN786" s="288">
        <f t="shared" si="2300"/>
        <v>0</v>
      </c>
      <c r="AO786" s="288">
        <f t="shared" si="2300"/>
        <v>0</v>
      </c>
      <c r="AP786" s="288">
        <f t="shared" si="2300"/>
        <v>0</v>
      </c>
      <c r="AQ786" s="288">
        <f t="shared" si="2300"/>
        <v>0</v>
      </c>
      <c r="AR786" s="288">
        <f t="shared" si="2300"/>
        <v>0</v>
      </c>
      <c r="AS786" s="334"/>
    </row>
    <row r="787" spans="1:45">
      <c r="B787" s="435" t="s">
        <v>864</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851">
        <v>1588219.8132822483</v>
      </c>
      <c r="AF787" s="851">
        <v>1684236.7217507735</v>
      </c>
      <c r="AG787" s="851">
        <v>35009.185835954151</v>
      </c>
      <c r="AH787" s="851">
        <v>404.57598146324528</v>
      </c>
      <c r="AI787" s="851">
        <v>5999.7428259382496</v>
      </c>
      <c r="AJ787" s="851">
        <v>518.63588943973946</v>
      </c>
      <c r="AK787" s="851">
        <v>1293.8216666083476</v>
      </c>
      <c r="AL787" s="851">
        <v>0</v>
      </c>
      <c r="AM787" s="288">
        <f t="shared" ref="AM787:AR787" si="2301">IF(AM606="kw",SUMPRODUCT($Q$608:$Q$765,$W$608:$W$765,AM608:AM765),SUMPRODUCT($I$608:$I$765,AM608:AM765))</f>
        <v>0</v>
      </c>
      <c r="AN787" s="288">
        <f t="shared" si="2301"/>
        <v>0</v>
      </c>
      <c r="AO787" s="288">
        <f t="shared" si="2301"/>
        <v>0</v>
      </c>
      <c r="AP787" s="288">
        <f t="shared" si="2301"/>
        <v>0</v>
      </c>
      <c r="AQ787" s="288">
        <f t="shared" si="2301"/>
        <v>0</v>
      </c>
      <c r="AR787" s="288">
        <f t="shared" si="2301"/>
        <v>0</v>
      </c>
      <c r="AS787" s="334"/>
    </row>
    <row r="788" spans="1:45">
      <c r="B788" s="435" t="s">
        <v>865</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851">
        <v>1588166.6307455227</v>
      </c>
      <c r="AF788" s="851">
        <v>1613292.2642944341</v>
      </c>
      <c r="AG788" s="851">
        <v>34148.470804110177</v>
      </c>
      <c r="AH788" s="851">
        <v>384.95423256426568</v>
      </c>
      <c r="AI788" s="851">
        <v>5821.1819333465892</v>
      </c>
      <c r="AJ788" s="851">
        <v>493.48228749881491</v>
      </c>
      <c r="AK788" s="851">
        <v>1231.0719112461288</v>
      </c>
      <c r="AL788" s="851">
        <v>0</v>
      </c>
      <c r="AM788" s="288">
        <f t="shared" ref="AM788:AR788" si="2302">IF(AM606="kw",SUMPRODUCT($Q$608:$Q$765,$X$608:$X$765,AM608:AM765),SUMPRODUCT($J$608:$J$765,AM608:AM765))</f>
        <v>0</v>
      </c>
      <c r="AN788" s="288">
        <f t="shared" si="2302"/>
        <v>0</v>
      </c>
      <c r="AO788" s="288">
        <f t="shared" si="2302"/>
        <v>0</v>
      </c>
      <c r="AP788" s="288">
        <f t="shared" si="2302"/>
        <v>0</v>
      </c>
      <c r="AQ788" s="288">
        <f t="shared" si="2302"/>
        <v>0</v>
      </c>
      <c r="AR788" s="288">
        <f t="shared" si="2302"/>
        <v>0</v>
      </c>
      <c r="AS788" s="334"/>
    </row>
    <row r="789" spans="1:45">
      <c r="B789" s="435" t="s">
        <v>866</v>
      </c>
      <c r="C789" s="301"/>
      <c r="D789" s="276"/>
      <c r="E789" s="276"/>
      <c r="F789" s="276"/>
      <c r="G789" s="276"/>
      <c r="H789" s="276"/>
      <c r="I789" s="276"/>
      <c r="J789" s="276"/>
      <c r="K789" s="276"/>
      <c r="L789" s="276"/>
      <c r="M789" s="276"/>
      <c r="N789" s="276"/>
      <c r="O789" s="276"/>
      <c r="P789" s="276"/>
      <c r="Q789" s="276"/>
      <c r="R789" s="354"/>
      <c r="S789" s="276"/>
      <c r="T789" s="276"/>
      <c r="U789" s="276"/>
      <c r="V789" s="301"/>
      <c r="W789" s="306"/>
      <c r="X789" s="306"/>
      <c r="Y789" s="276"/>
      <c r="Z789" s="276"/>
      <c r="AA789" s="306"/>
      <c r="AB789" s="306"/>
      <c r="AC789" s="306"/>
      <c r="AD789" s="306"/>
      <c r="AE789" s="851">
        <v>1587225.3155111677</v>
      </c>
      <c r="AF789" s="851">
        <v>1613288.1238912125</v>
      </c>
      <c r="AG789" s="851">
        <v>34148.470690513641</v>
      </c>
      <c r="AH789" s="851">
        <v>384.95423256426568</v>
      </c>
      <c r="AI789" s="851">
        <v>5821.1819333465892</v>
      </c>
      <c r="AJ789" s="851">
        <v>493.48228749881491</v>
      </c>
      <c r="AK789" s="851">
        <v>1231.0719112461288</v>
      </c>
      <c r="AL789" s="851">
        <v>0</v>
      </c>
      <c r="AM789" s="288">
        <f t="shared" ref="AM789:AR789" si="2303">IF(AM606="kw",SUMPRODUCT($Q$608:$Q$765,$Y$608:$Y$765,AM608:AM765),SUMPRODUCT($K$608:$K$765,AM608:AM765))</f>
        <v>0</v>
      </c>
      <c r="AN789" s="288">
        <f t="shared" si="2303"/>
        <v>0</v>
      </c>
      <c r="AO789" s="288">
        <f t="shared" si="2303"/>
        <v>0</v>
      </c>
      <c r="AP789" s="288">
        <f t="shared" si="2303"/>
        <v>0</v>
      </c>
      <c r="AQ789" s="288">
        <f t="shared" si="2303"/>
        <v>0</v>
      </c>
      <c r="AR789" s="288">
        <f t="shared" si="2303"/>
        <v>0</v>
      </c>
      <c r="AS789" s="334"/>
    </row>
    <row r="790" spans="1:45">
      <c r="B790" s="435" t="s">
        <v>867</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851">
        <v>1585550.9105084362</v>
      </c>
      <c r="AF790" s="851">
        <v>1599260.2123167829</v>
      </c>
      <c r="AG790" s="851">
        <v>33978.280730784652</v>
      </c>
      <c r="AH790" s="851">
        <v>381.07440645297362</v>
      </c>
      <c r="AI790" s="851">
        <v>5785.8749269681339</v>
      </c>
      <c r="AJ790" s="851">
        <v>488.50864309505232</v>
      </c>
      <c r="AK790" s="851">
        <v>1218.6643455095098</v>
      </c>
      <c r="AL790" s="851">
        <v>0</v>
      </c>
      <c r="AM790" s="288">
        <f t="shared" ref="AM790:AR790" si="2304">IF(AM606="kw",SUMPRODUCT($Q$608:$Q$765,$Z$608:$Z$765,AM608:AM765),SUMPRODUCT($L$608:$L$765,AM608:AM765))</f>
        <v>0</v>
      </c>
      <c r="AN790" s="288">
        <f t="shared" si="2304"/>
        <v>0</v>
      </c>
      <c r="AO790" s="288">
        <f t="shared" si="2304"/>
        <v>0</v>
      </c>
      <c r="AP790" s="288">
        <f t="shared" si="2304"/>
        <v>0</v>
      </c>
      <c r="AQ790" s="288">
        <f t="shared" si="2304"/>
        <v>0</v>
      </c>
      <c r="AR790" s="288">
        <f t="shared" si="2304"/>
        <v>0</v>
      </c>
      <c r="AS790" s="334"/>
    </row>
    <row r="791" spans="1:45">
      <c r="B791" s="436" t="s">
        <v>868</v>
      </c>
      <c r="C791" s="361"/>
      <c r="D791" s="380"/>
      <c r="E791" s="380"/>
      <c r="F791" s="380"/>
      <c r="G791" s="380"/>
      <c r="H791" s="380"/>
      <c r="I791" s="380"/>
      <c r="J791" s="380"/>
      <c r="K791" s="380"/>
      <c r="L791" s="380"/>
      <c r="M791" s="380"/>
      <c r="N791" s="380"/>
      <c r="O791" s="380"/>
      <c r="P791" s="380"/>
      <c r="Q791" s="380"/>
      <c r="R791" s="379"/>
      <c r="S791" s="380"/>
      <c r="T791" s="380"/>
      <c r="U791" s="380"/>
      <c r="V791" s="361"/>
      <c r="W791" s="381"/>
      <c r="X791" s="381"/>
      <c r="Y791" s="380"/>
      <c r="Z791" s="380"/>
      <c r="AA791" s="381"/>
      <c r="AB791" s="381"/>
      <c r="AC791" s="381"/>
      <c r="AD791" s="381"/>
      <c r="AE791" s="856">
        <v>1585468.2677431786</v>
      </c>
      <c r="AF791" s="856">
        <v>1366580.7480931035</v>
      </c>
      <c r="AG791" s="856">
        <v>31155.358128522552</v>
      </c>
      <c r="AH791" s="856">
        <v>316.72014701338486</v>
      </c>
      <c r="AI791" s="856">
        <v>5200.2414002744044</v>
      </c>
      <c r="AJ791" s="856">
        <v>406.01133699454408</v>
      </c>
      <c r="AK791" s="856">
        <v>1012.8613838499111</v>
      </c>
      <c r="AL791" s="856">
        <v>0</v>
      </c>
      <c r="AM791" s="323">
        <f t="shared" ref="AM791:AR791" si="2305">IF(AM606="kw",SUMPRODUCT($Q$608:$Q$765,$AA$608:$AA$765,AM608:AM765),SUMPRODUCT($M$608:$M$765,AM608:AM765))</f>
        <v>0</v>
      </c>
      <c r="AN791" s="323">
        <f t="shared" si="2305"/>
        <v>0</v>
      </c>
      <c r="AO791" s="323">
        <f t="shared" si="2305"/>
        <v>0</v>
      </c>
      <c r="AP791" s="323">
        <f t="shared" si="2305"/>
        <v>0</v>
      </c>
      <c r="AQ791" s="323">
        <f t="shared" si="2305"/>
        <v>0</v>
      </c>
      <c r="AR791" s="323">
        <f t="shared" si="2305"/>
        <v>0</v>
      </c>
      <c r="AS791" s="382"/>
    </row>
    <row r="792" spans="1:45" ht="20.25" customHeight="1">
      <c r="B792" s="364" t="s">
        <v>577</v>
      </c>
      <c r="C792" s="383"/>
      <c r="D792" s="384"/>
      <c r="E792" s="384"/>
      <c r="F792" s="384"/>
      <c r="G792" s="384"/>
      <c r="H792" s="384"/>
      <c r="I792" s="384"/>
      <c r="J792" s="384"/>
      <c r="K792" s="384"/>
      <c r="L792" s="384"/>
      <c r="M792" s="384"/>
      <c r="N792" s="384"/>
      <c r="O792" s="384"/>
      <c r="P792" s="384"/>
      <c r="Q792" s="384"/>
      <c r="R792" s="384"/>
      <c r="S792" s="384"/>
      <c r="T792" s="384"/>
      <c r="U792" s="384"/>
      <c r="V792" s="367"/>
      <c r="W792" s="368"/>
      <c r="X792" s="384"/>
      <c r="Y792" s="384"/>
      <c r="Z792" s="384"/>
      <c r="AA792" s="384"/>
      <c r="AB792" s="384"/>
      <c r="AC792" s="384"/>
      <c r="AD792" s="384"/>
      <c r="AE792" s="405"/>
      <c r="AF792" s="405"/>
      <c r="AG792" s="405"/>
      <c r="AH792" s="405"/>
      <c r="AI792" s="405"/>
      <c r="AJ792" s="405"/>
      <c r="AK792" s="405"/>
      <c r="AL792" s="405"/>
      <c r="AM792" s="405"/>
      <c r="AN792" s="405"/>
      <c r="AO792" s="405"/>
      <c r="AP792" s="405"/>
      <c r="AQ792" s="405"/>
      <c r="AR792" s="405"/>
      <c r="AS792" s="385"/>
    </row>
    <row r="795" spans="1:45" ht="15.75">
      <c r="B795" s="277" t="s">
        <v>326</v>
      </c>
      <c r="C795" s="278"/>
      <c r="D795" s="579" t="s">
        <v>522</v>
      </c>
      <c r="E795" s="250"/>
      <c r="F795" s="579"/>
      <c r="G795" s="250"/>
      <c r="H795" s="250"/>
      <c r="I795" s="250"/>
      <c r="J795" s="250"/>
      <c r="K795" s="250"/>
      <c r="L795" s="250"/>
      <c r="M795" s="250"/>
      <c r="N795" s="250"/>
      <c r="O795" s="250"/>
      <c r="P795" s="250"/>
      <c r="Q795" s="250"/>
      <c r="R795" s="278"/>
      <c r="S795" s="250"/>
      <c r="T795" s="250"/>
      <c r="U795" s="250"/>
      <c r="V795" s="250"/>
      <c r="W795" s="250"/>
      <c r="X795" s="250"/>
      <c r="Y795" s="250"/>
      <c r="Z795" s="250"/>
      <c r="AA795" s="250"/>
      <c r="AB795" s="250"/>
      <c r="AC795" s="250"/>
      <c r="AD795" s="250"/>
      <c r="AE795" s="267"/>
      <c r="AF795" s="264"/>
      <c r="AG795" s="264"/>
      <c r="AH795" s="264"/>
      <c r="AI795" s="264"/>
      <c r="AJ795" s="264"/>
      <c r="AK795" s="264"/>
      <c r="AL795" s="264"/>
      <c r="AM795" s="264"/>
      <c r="AN795" s="264"/>
      <c r="AO795" s="264"/>
      <c r="AP795" s="264"/>
      <c r="AQ795" s="264"/>
      <c r="AR795" s="264"/>
    </row>
    <row r="796" spans="1:45" ht="33" customHeight="1">
      <c r="B796" s="922" t="s">
        <v>211</v>
      </c>
      <c r="C796" s="924" t="s">
        <v>33</v>
      </c>
      <c r="D796" s="281" t="s">
        <v>420</v>
      </c>
      <c r="E796" s="933" t="s">
        <v>209</v>
      </c>
      <c r="F796" s="934"/>
      <c r="G796" s="934"/>
      <c r="H796" s="934"/>
      <c r="I796" s="934"/>
      <c r="J796" s="934"/>
      <c r="K796" s="934"/>
      <c r="L796" s="934"/>
      <c r="M796" s="934"/>
      <c r="N796" s="934"/>
      <c r="O796" s="934"/>
      <c r="P796" s="935"/>
      <c r="Q796" s="931" t="s">
        <v>213</v>
      </c>
      <c r="R796" s="281" t="s">
        <v>421</v>
      </c>
      <c r="S796" s="928" t="s">
        <v>212</v>
      </c>
      <c r="T796" s="929"/>
      <c r="U796" s="929"/>
      <c r="V796" s="929"/>
      <c r="W796" s="929"/>
      <c r="X796" s="929"/>
      <c r="Y796" s="929"/>
      <c r="Z796" s="929"/>
      <c r="AA796" s="929"/>
      <c r="AB796" s="929"/>
      <c r="AC796" s="929"/>
      <c r="AD796" s="936"/>
      <c r="AE796" s="928" t="s">
        <v>242</v>
      </c>
      <c r="AF796" s="929"/>
      <c r="AG796" s="929"/>
      <c r="AH796" s="929"/>
      <c r="AI796" s="929"/>
      <c r="AJ796" s="929"/>
      <c r="AK796" s="929"/>
      <c r="AL796" s="929"/>
      <c r="AM796" s="929"/>
      <c r="AN796" s="929"/>
      <c r="AO796" s="929"/>
      <c r="AP796" s="929"/>
      <c r="AQ796" s="929"/>
      <c r="AR796" s="929"/>
      <c r="AS796" s="930"/>
    </row>
    <row r="797" spans="1:45" ht="65.25" customHeight="1">
      <c r="B797" s="923"/>
      <c r="C797" s="925"/>
      <c r="D797" s="282">
        <v>2019</v>
      </c>
      <c r="E797" s="282">
        <v>2020</v>
      </c>
      <c r="F797" s="282">
        <v>2021</v>
      </c>
      <c r="G797" s="282">
        <v>2022</v>
      </c>
      <c r="H797" s="282">
        <v>2023</v>
      </c>
      <c r="I797" s="282">
        <v>2024</v>
      </c>
      <c r="J797" s="282">
        <v>2025</v>
      </c>
      <c r="K797" s="282">
        <v>2026</v>
      </c>
      <c r="L797" s="282">
        <v>2027</v>
      </c>
      <c r="M797" s="282">
        <v>2028</v>
      </c>
      <c r="N797" s="282">
        <v>2029</v>
      </c>
      <c r="O797" s="282">
        <v>2030</v>
      </c>
      <c r="P797" s="282">
        <v>2031</v>
      </c>
      <c r="Q797" s="932"/>
      <c r="R797" s="282">
        <v>2019</v>
      </c>
      <c r="S797" s="282">
        <v>2020</v>
      </c>
      <c r="T797" s="282">
        <v>2021</v>
      </c>
      <c r="U797" s="282">
        <v>2022</v>
      </c>
      <c r="V797" s="282">
        <v>2023</v>
      </c>
      <c r="W797" s="282">
        <v>2024</v>
      </c>
      <c r="X797" s="282">
        <v>2025</v>
      </c>
      <c r="Y797" s="282">
        <v>2026</v>
      </c>
      <c r="Z797" s="282">
        <v>2027</v>
      </c>
      <c r="AA797" s="282">
        <v>2028</v>
      </c>
      <c r="AB797" s="282">
        <v>2029</v>
      </c>
      <c r="AC797" s="282">
        <v>2030</v>
      </c>
      <c r="AD797" s="282">
        <v>2031</v>
      </c>
      <c r="AE797" s="282" t="str">
        <f>'1.  LRAMVA Summary'!$D$53</f>
        <v>Residential</v>
      </c>
      <c r="AF797" s="282" t="str">
        <f>'1.  LRAMVA Summary'!$E$53</f>
        <v>GS&lt;50 kW</v>
      </c>
      <c r="AG797" s="282" t="str">
        <f>'1.  LRAMVA Summary'!$F$53</f>
        <v>General Service 50 - 4,999 kW</v>
      </c>
      <c r="AH797" s="282" t="str">
        <f>'1.  LRAMVA Summary'!$G$53</f>
        <v>General Service 3,000 - 4,999 kW</v>
      </c>
      <c r="AI797" s="282" t="str">
        <f>'1.  LRAMVA Summary'!$H$53</f>
        <v>Large Use - Regular</v>
      </c>
      <c r="AJ797" s="282" t="str">
        <f>'1.  LRAMVA Summary'!$I$53</f>
        <v>Dedicated TS</v>
      </c>
      <c r="AK797" s="282" t="str">
        <f>'1.  LRAMVA Summary'!$J$53</f>
        <v>Large Use - Ford Annex</v>
      </c>
      <c r="AL797" s="282" t="str">
        <f>'1.  LRAMVA Summary'!$K$53</f>
        <v>Other</v>
      </c>
      <c r="AM797" s="282" t="str">
        <f>'1.  LRAMVA Summary'!$L$53</f>
        <v/>
      </c>
      <c r="AN797" s="282" t="str">
        <f>'1.  LRAMVA Summary'!$M$53</f>
        <v/>
      </c>
      <c r="AO797" s="282" t="str">
        <f>'1.  LRAMVA Summary'!$N$53</f>
        <v/>
      </c>
      <c r="AP797" s="282" t="str">
        <f>'1.  LRAMVA Summary'!$O$53</f>
        <v/>
      </c>
      <c r="AQ797" s="282" t="str">
        <f>'1.  LRAMVA Summary'!$P$53</f>
        <v/>
      </c>
      <c r="AR797" s="282" t="str">
        <f>'1.  LRAMVA Summary'!$Q$53</f>
        <v/>
      </c>
      <c r="AS797" s="284" t="str">
        <f>'1.  LRAMVA Summary'!$R$53</f>
        <v>Total</v>
      </c>
    </row>
    <row r="798" spans="1:45" ht="15.75" customHeight="1">
      <c r="A798" s="521"/>
      <c r="B798" s="507" t="s">
        <v>500</v>
      </c>
      <c r="C798" s="286"/>
      <c r="D798" s="286"/>
      <c r="E798" s="286"/>
      <c r="F798" s="286"/>
      <c r="G798" s="286"/>
      <c r="H798" s="286"/>
      <c r="I798" s="286"/>
      <c r="J798" s="286"/>
      <c r="K798" s="286"/>
      <c r="L798" s="286"/>
      <c r="M798" s="286"/>
      <c r="N798" s="286"/>
      <c r="O798" s="286"/>
      <c r="P798" s="286"/>
      <c r="Q798" s="287"/>
      <c r="R798" s="286"/>
      <c r="S798" s="286"/>
      <c r="T798" s="286"/>
      <c r="U798" s="286"/>
      <c r="V798" s="286"/>
      <c r="W798" s="286"/>
      <c r="X798" s="286"/>
      <c r="Y798" s="286"/>
      <c r="Z798" s="286"/>
      <c r="AA798" s="286"/>
      <c r="AB798" s="286"/>
      <c r="AC798" s="286"/>
      <c r="AD798" s="286"/>
      <c r="AE798" s="288" t="str">
        <f>'1.  LRAMVA Summary'!$D$54</f>
        <v>kWh</v>
      </c>
      <c r="AF798" s="288" t="str">
        <f>'1.  LRAMVA Summary'!$E$54</f>
        <v>kWh</v>
      </c>
      <c r="AG798" s="288" t="str">
        <f>'1.  LRAMVA Summary'!$F$54</f>
        <v>kW</v>
      </c>
      <c r="AH798" s="288" t="str">
        <f>'1.  LRAMVA Summary'!$G$54</f>
        <v>kW</v>
      </c>
      <c r="AI798" s="288" t="str">
        <f>'1.  LRAMVA Summary'!$H$54</f>
        <v>kW</v>
      </c>
      <c r="AJ798" s="288" t="str">
        <f>'1.  LRAMVA Summary'!$I$54</f>
        <v>kW</v>
      </c>
      <c r="AK798" s="288" t="str">
        <f>'1.  LRAMVA Summary'!$J$54</f>
        <v>kW</v>
      </c>
      <c r="AL798" s="288" t="str">
        <f>'1.  LRAMVA Summary'!$K$54</f>
        <v>kW</v>
      </c>
      <c r="AM798" s="288">
        <f>'1.  LRAMVA Summary'!$L$54</f>
        <v>0</v>
      </c>
      <c r="AN798" s="288">
        <f>'1.  LRAMVA Summary'!$M$54</f>
        <v>0</v>
      </c>
      <c r="AO798" s="288">
        <f>'1.  LRAMVA Summary'!$N$54</f>
        <v>0</v>
      </c>
      <c r="AP798" s="288">
        <f>'1.  LRAMVA Summary'!$O$54</f>
        <v>0</v>
      </c>
      <c r="AQ798" s="288">
        <f>'1.  LRAMVA Summary'!$P$54</f>
        <v>0</v>
      </c>
      <c r="AR798" s="288">
        <f>'1.  LRAMVA Summary'!$Q$54</f>
        <v>0</v>
      </c>
      <c r="AS798" s="289"/>
    </row>
    <row r="799" spans="1:45" ht="15.75" outlineLevel="1">
      <c r="A799" s="521"/>
      <c r="B799" s="493" t="s">
        <v>493</v>
      </c>
      <c r="C799" s="286"/>
      <c r="D799" s="286"/>
      <c r="E799" s="286"/>
      <c r="F799" s="286"/>
      <c r="G799" s="286"/>
      <c r="H799" s="286"/>
      <c r="I799" s="286"/>
      <c r="J799" s="286"/>
      <c r="K799" s="286"/>
      <c r="L799" s="286"/>
      <c r="M799" s="286"/>
      <c r="N799" s="286"/>
      <c r="O799" s="286"/>
      <c r="P799" s="286"/>
      <c r="Q799" s="287"/>
      <c r="R799" s="286"/>
      <c r="S799" s="286"/>
      <c r="T799" s="286"/>
      <c r="U799" s="286"/>
      <c r="V799" s="286"/>
      <c r="W799" s="286"/>
      <c r="X799" s="286"/>
      <c r="Y799" s="286"/>
      <c r="Z799" s="286"/>
      <c r="AA799" s="286"/>
      <c r="AB799" s="286"/>
      <c r="AC799" s="286"/>
      <c r="AD799" s="286"/>
      <c r="AE799" s="768"/>
      <c r="AF799" s="768"/>
      <c r="AG799" s="768"/>
      <c r="AH799" s="768"/>
      <c r="AI799" s="768"/>
      <c r="AJ799" s="768"/>
      <c r="AK799" s="768"/>
      <c r="AL799" s="768"/>
      <c r="AM799" s="768"/>
      <c r="AN799" s="768"/>
      <c r="AO799" s="768"/>
      <c r="AP799" s="768"/>
      <c r="AQ799" s="768"/>
      <c r="AR799" s="768"/>
      <c r="AS799" s="769"/>
    </row>
    <row r="800" spans="1:45" outlineLevel="1">
      <c r="A800" s="521">
        <v>1</v>
      </c>
      <c r="B800" s="424" t="s">
        <v>95</v>
      </c>
      <c r="C800" s="288" t="s">
        <v>25</v>
      </c>
      <c r="D800" s="292"/>
      <c r="E800" s="292"/>
      <c r="F800" s="292"/>
      <c r="G800" s="292"/>
      <c r="H800" s="292"/>
      <c r="I800" s="292"/>
      <c r="J800" s="292"/>
      <c r="K800" s="292"/>
      <c r="L800" s="292"/>
      <c r="M800" s="292"/>
      <c r="N800" s="292"/>
      <c r="O800" s="292"/>
      <c r="P800" s="292"/>
      <c r="Q800" s="288"/>
      <c r="R800" s="292"/>
      <c r="S800" s="292"/>
      <c r="T800" s="292"/>
      <c r="U800" s="292"/>
      <c r="V800" s="292"/>
      <c r="W800" s="292"/>
      <c r="X800" s="292"/>
      <c r="Y800" s="292"/>
      <c r="Z800" s="292"/>
      <c r="AA800" s="292"/>
      <c r="AB800" s="292"/>
      <c r="AC800" s="292"/>
      <c r="AD800" s="292"/>
      <c r="AE800" s="406"/>
      <c r="AF800" s="406"/>
      <c r="AG800" s="406"/>
      <c r="AH800" s="406"/>
      <c r="AI800" s="406"/>
      <c r="AJ800" s="406"/>
      <c r="AK800" s="406"/>
      <c r="AL800" s="406"/>
      <c r="AM800" s="406"/>
      <c r="AN800" s="406"/>
      <c r="AO800" s="406"/>
      <c r="AP800" s="406"/>
      <c r="AQ800" s="406"/>
      <c r="AR800" s="406"/>
      <c r="AS800" s="293">
        <f>SUM(AE800:AR800)</f>
        <v>0</v>
      </c>
    </row>
    <row r="801" spans="1:45" outlineLevel="1">
      <c r="A801" s="521"/>
      <c r="B801" s="291" t="s">
        <v>341</v>
      </c>
      <c r="C801" s="288" t="s">
        <v>163</v>
      </c>
      <c r="D801" s="292"/>
      <c r="E801" s="292"/>
      <c r="F801" s="292"/>
      <c r="G801" s="292"/>
      <c r="H801" s="292"/>
      <c r="I801" s="292"/>
      <c r="J801" s="292"/>
      <c r="K801" s="292"/>
      <c r="L801" s="292"/>
      <c r="M801" s="292"/>
      <c r="N801" s="292"/>
      <c r="O801" s="292"/>
      <c r="P801" s="292"/>
      <c r="Q801" s="464"/>
      <c r="R801" s="292"/>
      <c r="S801" s="292"/>
      <c r="T801" s="292"/>
      <c r="U801" s="292"/>
      <c r="V801" s="292"/>
      <c r="W801" s="292"/>
      <c r="X801" s="292"/>
      <c r="Y801" s="292"/>
      <c r="Z801" s="292"/>
      <c r="AA801" s="292"/>
      <c r="AB801" s="292"/>
      <c r="AC801" s="292"/>
      <c r="AD801" s="292"/>
      <c r="AE801" s="407">
        <f>AE800</f>
        <v>0</v>
      </c>
      <c r="AF801" s="407">
        <f t="shared" ref="AF801" si="2306">AF800</f>
        <v>0</v>
      </c>
      <c r="AG801" s="407">
        <f t="shared" ref="AG801" si="2307">AG800</f>
        <v>0</v>
      </c>
      <c r="AH801" s="407">
        <f t="shared" ref="AH801" si="2308">AH800</f>
        <v>0</v>
      </c>
      <c r="AI801" s="407">
        <f t="shared" ref="AI801" si="2309">AI800</f>
        <v>0</v>
      </c>
      <c r="AJ801" s="407">
        <f t="shared" ref="AJ801" si="2310">AJ800</f>
        <v>0</v>
      </c>
      <c r="AK801" s="407">
        <f t="shared" ref="AK801" si="2311">AK800</f>
        <v>0</v>
      </c>
      <c r="AL801" s="407">
        <f t="shared" ref="AL801" si="2312">AL800</f>
        <v>0</v>
      </c>
      <c r="AM801" s="407">
        <f t="shared" ref="AM801" si="2313">AM800</f>
        <v>0</v>
      </c>
      <c r="AN801" s="407">
        <f t="shared" ref="AN801" si="2314">AN800</f>
        <v>0</v>
      </c>
      <c r="AO801" s="407">
        <f t="shared" ref="AO801" si="2315">AO800</f>
        <v>0</v>
      </c>
      <c r="AP801" s="407">
        <f t="shared" ref="AP801" si="2316">AP800</f>
        <v>0</v>
      </c>
      <c r="AQ801" s="407">
        <f t="shared" ref="AQ801" si="2317">AQ800</f>
        <v>0</v>
      </c>
      <c r="AR801" s="407">
        <f t="shared" ref="AR801" si="2318">AR800</f>
        <v>0</v>
      </c>
      <c r="AS801" s="294"/>
    </row>
    <row r="802" spans="1:45" ht="15.75" outlineLevel="1">
      <c r="A802" s="521"/>
      <c r="B802" s="295"/>
      <c r="C802" s="296"/>
      <c r="D802" s="296"/>
      <c r="E802" s="296"/>
      <c r="F802" s="296"/>
      <c r="G802" s="296"/>
      <c r="H802" s="296"/>
      <c r="I802" s="296"/>
      <c r="J802" s="747"/>
      <c r="K802" s="296"/>
      <c r="L802" s="296"/>
      <c r="M802" s="296"/>
      <c r="N802" s="296"/>
      <c r="O802" s="296"/>
      <c r="P802" s="296"/>
      <c r="Q802" s="297"/>
      <c r="R802" s="296"/>
      <c r="S802" s="296"/>
      <c r="T802" s="296"/>
      <c r="U802" s="296"/>
      <c r="V802" s="296"/>
      <c r="W802" s="296"/>
      <c r="X802" s="296"/>
      <c r="Y802" s="296"/>
      <c r="Z802" s="296"/>
      <c r="AA802" s="296"/>
      <c r="AB802" s="296"/>
      <c r="AC802" s="296"/>
      <c r="AD802" s="296"/>
      <c r="AE802" s="408"/>
      <c r="AF802" s="409"/>
      <c r="AG802" s="409"/>
      <c r="AH802" s="409"/>
      <c r="AI802" s="409"/>
      <c r="AJ802" s="409"/>
      <c r="AK802" s="409"/>
      <c r="AL802" s="409"/>
      <c r="AM802" s="409"/>
      <c r="AN802" s="409"/>
      <c r="AO802" s="409"/>
      <c r="AP802" s="409"/>
      <c r="AQ802" s="409"/>
      <c r="AR802" s="409"/>
      <c r="AS802" s="299"/>
    </row>
    <row r="803" spans="1:45" outlineLevel="1">
      <c r="A803" s="521">
        <v>2</v>
      </c>
      <c r="B803" s="424" t="s">
        <v>96</v>
      </c>
      <c r="C803" s="288" t="s">
        <v>25</v>
      </c>
      <c r="D803" s="292"/>
      <c r="E803" s="292"/>
      <c r="F803" s="292"/>
      <c r="G803" s="292"/>
      <c r="H803" s="292"/>
      <c r="I803" s="292"/>
      <c r="J803" s="292"/>
      <c r="K803" s="292"/>
      <c r="L803" s="292"/>
      <c r="M803" s="292"/>
      <c r="N803" s="292"/>
      <c r="O803" s="292"/>
      <c r="P803" s="292"/>
      <c r="Q803" s="288"/>
      <c r="R803" s="292"/>
      <c r="S803" s="292"/>
      <c r="T803" s="292"/>
      <c r="U803" s="292"/>
      <c r="V803" s="292"/>
      <c r="W803" s="292"/>
      <c r="X803" s="292"/>
      <c r="Y803" s="292"/>
      <c r="Z803" s="292"/>
      <c r="AA803" s="292"/>
      <c r="AB803" s="292"/>
      <c r="AC803" s="292"/>
      <c r="AD803" s="292"/>
      <c r="AE803" s="406"/>
      <c r="AF803" s="406"/>
      <c r="AG803" s="406"/>
      <c r="AH803" s="406"/>
      <c r="AI803" s="406"/>
      <c r="AJ803" s="406"/>
      <c r="AK803" s="406"/>
      <c r="AL803" s="406"/>
      <c r="AM803" s="406"/>
      <c r="AN803" s="406"/>
      <c r="AO803" s="406"/>
      <c r="AP803" s="406"/>
      <c r="AQ803" s="406"/>
      <c r="AR803" s="406"/>
      <c r="AS803" s="293">
        <f>SUM(AE803:AR803)</f>
        <v>0</v>
      </c>
    </row>
    <row r="804" spans="1:45" outlineLevel="1">
      <c r="A804" s="521"/>
      <c r="B804" s="291" t="s">
        <v>341</v>
      </c>
      <c r="C804" s="288" t="s">
        <v>163</v>
      </c>
      <c r="D804" s="292"/>
      <c r="E804" s="292"/>
      <c r="F804" s="292"/>
      <c r="G804" s="292"/>
      <c r="H804" s="292"/>
      <c r="I804" s="292"/>
      <c r="J804" s="292"/>
      <c r="K804" s="292"/>
      <c r="L804" s="292"/>
      <c r="M804" s="292"/>
      <c r="N804" s="292"/>
      <c r="O804" s="292"/>
      <c r="P804" s="292"/>
      <c r="Q804" s="464"/>
      <c r="R804" s="292"/>
      <c r="S804" s="292"/>
      <c r="T804" s="292"/>
      <c r="U804" s="292"/>
      <c r="V804" s="292"/>
      <c r="W804" s="292"/>
      <c r="X804" s="292"/>
      <c r="Y804" s="292"/>
      <c r="Z804" s="292"/>
      <c r="AA804" s="292"/>
      <c r="AB804" s="292"/>
      <c r="AC804" s="292"/>
      <c r="AD804" s="292"/>
      <c r="AE804" s="407">
        <f>AE803</f>
        <v>0</v>
      </c>
      <c r="AF804" s="407">
        <f t="shared" ref="AF804" si="2319">AF803</f>
        <v>0</v>
      </c>
      <c r="AG804" s="407">
        <f t="shared" ref="AG804" si="2320">AG803</f>
        <v>0</v>
      </c>
      <c r="AH804" s="407">
        <f t="shared" ref="AH804" si="2321">AH803</f>
        <v>0</v>
      </c>
      <c r="AI804" s="407">
        <f t="shared" ref="AI804" si="2322">AI803</f>
        <v>0</v>
      </c>
      <c r="AJ804" s="407">
        <f t="shared" ref="AJ804" si="2323">AJ803</f>
        <v>0</v>
      </c>
      <c r="AK804" s="407">
        <f t="shared" ref="AK804" si="2324">AK803</f>
        <v>0</v>
      </c>
      <c r="AL804" s="407">
        <f t="shared" ref="AL804" si="2325">AL803</f>
        <v>0</v>
      </c>
      <c r="AM804" s="407">
        <f t="shared" ref="AM804" si="2326">AM803</f>
        <v>0</v>
      </c>
      <c r="AN804" s="407">
        <f t="shared" ref="AN804" si="2327">AN803</f>
        <v>0</v>
      </c>
      <c r="AO804" s="407">
        <f t="shared" ref="AO804" si="2328">AO803</f>
        <v>0</v>
      </c>
      <c r="AP804" s="407">
        <f t="shared" ref="AP804" si="2329">AP803</f>
        <v>0</v>
      </c>
      <c r="AQ804" s="407">
        <f t="shared" ref="AQ804" si="2330">AQ803</f>
        <v>0</v>
      </c>
      <c r="AR804" s="407">
        <f t="shared" ref="AR804" si="2331">AR803</f>
        <v>0</v>
      </c>
      <c r="AS804" s="294"/>
    </row>
    <row r="805" spans="1:45" ht="15.75" outlineLevel="1">
      <c r="A805" s="521"/>
      <c r="B805" s="295"/>
      <c r="C805" s="296"/>
      <c r="D805" s="301"/>
      <c r="E805" s="301"/>
      <c r="F805" s="301"/>
      <c r="G805" s="301"/>
      <c r="H805" s="301"/>
      <c r="I805" s="301"/>
      <c r="J805" s="301"/>
      <c r="K805" s="301"/>
      <c r="L805" s="301"/>
      <c r="M805" s="301"/>
      <c r="N805" s="301"/>
      <c r="O805" s="301"/>
      <c r="P805" s="301"/>
      <c r="Q805" s="297"/>
      <c r="R805" s="301"/>
      <c r="S805" s="301"/>
      <c r="T805" s="301"/>
      <c r="U805" s="301"/>
      <c r="V805" s="301"/>
      <c r="W805" s="301"/>
      <c r="X805" s="301"/>
      <c r="Y805" s="301"/>
      <c r="Z805" s="301"/>
      <c r="AA805" s="301"/>
      <c r="AB805" s="301"/>
      <c r="AC805" s="301"/>
      <c r="AD805" s="301"/>
      <c r="AE805" s="408"/>
      <c r="AF805" s="409"/>
      <c r="AG805" s="409"/>
      <c r="AH805" s="409"/>
      <c r="AI805" s="409"/>
      <c r="AJ805" s="409"/>
      <c r="AK805" s="409"/>
      <c r="AL805" s="409"/>
      <c r="AM805" s="409"/>
      <c r="AN805" s="409"/>
      <c r="AO805" s="409"/>
      <c r="AP805" s="409"/>
      <c r="AQ805" s="409"/>
      <c r="AR805" s="409"/>
      <c r="AS805" s="299"/>
    </row>
    <row r="806" spans="1:45" outlineLevel="1">
      <c r="A806" s="521">
        <v>3</v>
      </c>
      <c r="B806" s="424" t="s">
        <v>97</v>
      </c>
      <c r="C806" s="288" t="s">
        <v>25</v>
      </c>
      <c r="D806" s="292"/>
      <c r="E806" s="292"/>
      <c r="F806" s="292"/>
      <c r="G806" s="292"/>
      <c r="H806" s="292"/>
      <c r="I806" s="292"/>
      <c r="J806" s="292"/>
      <c r="K806" s="292"/>
      <c r="L806" s="292"/>
      <c r="M806" s="292"/>
      <c r="N806" s="292"/>
      <c r="O806" s="292"/>
      <c r="P806" s="292"/>
      <c r="Q806" s="288"/>
      <c r="R806" s="292"/>
      <c r="S806" s="292"/>
      <c r="T806" s="292"/>
      <c r="U806" s="292"/>
      <c r="V806" s="292"/>
      <c r="W806" s="292"/>
      <c r="X806" s="292"/>
      <c r="Y806" s="292"/>
      <c r="Z806" s="292"/>
      <c r="AA806" s="292"/>
      <c r="AB806" s="292"/>
      <c r="AC806" s="292"/>
      <c r="AD806" s="292"/>
      <c r="AE806" s="406"/>
      <c r="AF806" s="406"/>
      <c r="AG806" s="406"/>
      <c r="AH806" s="406"/>
      <c r="AI806" s="406"/>
      <c r="AJ806" s="406"/>
      <c r="AK806" s="406"/>
      <c r="AL806" s="406"/>
      <c r="AM806" s="406"/>
      <c r="AN806" s="406"/>
      <c r="AO806" s="406"/>
      <c r="AP806" s="406"/>
      <c r="AQ806" s="406"/>
      <c r="AR806" s="406"/>
      <c r="AS806" s="293">
        <f>SUM(AE806:AR806)</f>
        <v>0</v>
      </c>
    </row>
    <row r="807" spans="1:45" outlineLevel="1">
      <c r="A807" s="521"/>
      <c r="B807" s="291" t="s">
        <v>341</v>
      </c>
      <c r="C807" s="288" t="s">
        <v>163</v>
      </c>
      <c r="D807" s="292"/>
      <c r="E807" s="292"/>
      <c r="F807" s="292"/>
      <c r="G807" s="292"/>
      <c r="H807" s="292"/>
      <c r="I807" s="292"/>
      <c r="J807" s="292"/>
      <c r="K807" s="292"/>
      <c r="L807" s="292"/>
      <c r="M807" s="292"/>
      <c r="N807" s="292"/>
      <c r="O807" s="292"/>
      <c r="P807" s="292"/>
      <c r="Q807" s="464"/>
      <c r="R807" s="292"/>
      <c r="S807" s="292"/>
      <c r="T807" s="292"/>
      <c r="U807" s="292"/>
      <c r="V807" s="292"/>
      <c r="W807" s="292"/>
      <c r="X807" s="292"/>
      <c r="Y807" s="292"/>
      <c r="Z807" s="292"/>
      <c r="AA807" s="292"/>
      <c r="AB807" s="292"/>
      <c r="AC807" s="292"/>
      <c r="AD807" s="292"/>
      <c r="AE807" s="407">
        <f>AE806</f>
        <v>0</v>
      </c>
      <c r="AF807" s="407">
        <f t="shared" ref="AF807" si="2332">AF806</f>
        <v>0</v>
      </c>
      <c r="AG807" s="407">
        <f t="shared" ref="AG807" si="2333">AG806</f>
        <v>0</v>
      </c>
      <c r="AH807" s="407">
        <f t="shared" ref="AH807" si="2334">AH806</f>
        <v>0</v>
      </c>
      <c r="AI807" s="407">
        <f t="shared" ref="AI807" si="2335">AI806</f>
        <v>0</v>
      </c>
      <c r="AJ807" s="407">
        <f t="shared" ref="AJ807" si="2336">AJ806</f>
        <v>0</v>
      </c>
      <c r="AK807" s="407">
        <f t="shared" ref="AK807" si="2337">AK806</f>
        <v>0</v>
      </c>
      <c r="AL807" s="407">
        <f t="shared" ref="AL807" si="2338">AL806</f>
        <v>0</v>
      </c>
      <c r="AM807" s="407">
        <f t="shared" ref="AM807" si="2339">AM806</f>
        <v>0</v>
      </c>
      <c r="AN807" s="407">
        <f t="shared" ref="AN807" si="2340">AN806</f>
        <v>0</v>
      </c>
      <c r="AO807" s="407">
        <f t="shared" ref="AO807" si="2341">AO806</f>
        <v>0</v>
      </c>
      <c r="AP807" s="407">
        <f t="shared" ref="AP807" si="2342">AP806</f>
        <v>0</v>
      </c>
      <c r="AQ807" s="407">
        <f t="shared" ref="AQ807" si="2343">AQ806</f>
        <v>0</v>
      </c>
      <c r="AR807" s="407">
        <f t="shared" ref="AR807" si="2344">AR806</f>
        <v>0</v>
      </c>
      <c r="AS807" s="294"/>
    </row>
    <row r="808" spans="1:45" outlineLevel="1">
      <c r="A808" s="521"/>
      <c r="B808" s="291"/>
      <c r="C808" s="302"/>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c r="AE808" s="408"/>
      <c r="AF808" s="408"/>
      <c r="AG808" s="408"/>
      <c r="AH808" s="408"/>
      <c r="AI808" s="408"/>
      <c r="AJ808" s="408"/>
      <c r="AK808" s="408"/>
      <c r="AL808" s="408"/>
      <c r="AM808" s="408"/>
      <c r="AN808" s="408"/>
      <c r="AO808" s="408"/>
      <c r="AP808" s="408"/>
      <c r="AQ808" s="408"/>
      <c r="AR808" s="408"/>
      <c r="AS808" s="303"/>
    </row>
    <row r="809" spans="1:45" outlineLevel="1">
      <c r="A809" s="521">
        <v>4</v>
      </c>
      <c r="B809" s="509" t="s">
        <v>652</v>
      </c>
      <c r="C809" s="288" t="s">
        <v>25</v>
      </c>
      <c r="D809" s="292"/>
      <c r="E809" s="292"/>
      <c r="F809" s="292"/>
      <c r="G809" s="292"/>
      <c r="H809" s="292"/>
      <c r="I809" s="292"/>
      <c r="J809" s="292"/>
      <c r="K809" s="292"/>
      <c r="L809" s="292"/>
      <c r="M809" s="292"/>
      <c r="N809" s="292"/>
      <c r="O809" s="292"/>
      <c r="P809" s="292"/>
      <c r="Q809" s="288"/>
      <c r="R809" s="292"/>
      <c r="S809" s="292"/>
      <c r="T809" s="292"/>
      <c r="U809" s="292"/>
      <c r="V809" s="292"/>
      <c r="W809" s="292"/>
      <c r="X809" s="292"/>
      <c r="Y809" s="292"/>
      <c r="Z809" s="292"/>
      <c r="AA809" s="292"/>
      <c r="AB809" s="292"/>
      <c r="AC809" s="292"/>
      <c r="AD809" s="292"/>
      <c r="AE809" s="411"/>
      <c r="AF809" s="411"/>
      <c r="AG809" s="411"/>
      <c r="AH809" s="411"/>
      <c r="AI809" s="411"/>
      <c r="AJ809" s="411"/>
      <c r="AK809" s="411"/>
      <c r="AL809" s="406"/>
      <c r="AM809" s="406"/>
      <c r="AN809" s="406"/>
      <c r="AO809" s="406"/>
      <c r="AP809" s="406"/>
      <c r="AQ809" s="406"/>
      <c r="AR809" s="406"/>
      <c r="AS809" s="293">
        <f>SUM(AE809:AR809)</f>
        <v>0</v>
      </c>
    </row>
    <row r="810" spans="1:45" outlineLevel="1">
      <c r="A810" s="521"/>
      <c r="B810" s="291" t="s">
        <v>341</v>
      </c>
      <c r="C810" s="288" t="s">
        <v>163</v>
      </c>
      <c r="D810" s="292"/>
      <c r="E810" s="292"/>
      <c r="F810" s="292"/>
      <c r="G810" s="292"/>
      <c r="H810" s="292"/>
      <c r="I810" s="292"/>
      <c r="J810" s="292"/>
      <c r="K810" s="292"/>
      <c r="L810" s="292"/>
      <c r="M810" s="292"/>
      <c r="N810" s="292"/>
      <c r="O810" s="292"/>
      <c r="P810" s="292"/>
      <c r="Q810" s="464"/>
      <c r="R810" s="292"/>
      <c r="S810" s="292"/>
      <c r="T810" s="292"/>
      <c r="U810" s="292"/>
      <c r="V810" s="292"/>
      <c r="W810" s="292"/>
      <c r="X810" s="292"/>
      <c r="Y810" s="292"/>
      <c r="Z810" s="292"/>
      <c r="AA810" s="292"/>
      <c r="AB810" s="292"/>
      <c r="AC810" s="292"/>
      <c r="AD810" s="292"/>
      <c r="AE810" s="407">
        <f>AE809</f>
        <v>0</v>
      </c>
      <c r="AF810" s="407">
        <f t="shared" ref="AF810" si="2345">AF809</f>
        <v>0</v>
      </c>
      <c r="AG810" s="407">
        <f t="shared" ref="AG810" si="2346">AG809</f>
        <v>0</v>
      </c>
      <c r="AH810" s="407">
        <f t="shared" ref="AH810" si="2347">AH809</f>
        <v>0</v>
      </c>
      <c r="AI810" s="407">
        <f t="shared" ref="AI810" si="2348">AI809</f>
        <v>0</v>
      </c>
      <c r="AJ810" s="407">
        <f t="shared" ref="AJ810" si="2349">AJ809</f>
        <v>0</v>
      </c>
      <c r="AK810" s="407">
        <f t="shared" ref="AK810" si="2350">AK809</f>
        <v>0</v>
      </c>
      <c r="AL810" s="407">
        <f t="shared" ref="AL810" si="2351">AL809</f>
        <v>0</v>
      </c>
      <c r="AM810" s="407">
        <f t="shared" ref="AM810" si="2352">AM809</f>
        <v>0</v>
      </c>
      <c r="AN810" s="407">
        <f t="shared" ref="AN810" si="2353">AN809</f>
        <v>0</v>
      </c>
      <c r="AO810" s="407">
        <f t="shared" ref="AO810" si="2354">AO809</f>
        <v>0</v>
      </c>
      <c r="AP810" s="407">
        <f t="shared" ref="AP810" si="2355">AP809</f>
        <v>0</v>
      </c>
      <c r="AQ810" s="407">
        <f t="shared" ref="AQ810" si="2356">AQ809</f>
        <v>0</v>
      </c>
      <c r="AR810" s="407">
        <f t="shared" ref="AR810" si="2357">AR809</f>
        <v>0</v>
      </c>
      <c r="AS810" s="294"/>
    </row>
    <row r="811" spans="1:45" outlineLevel="1">
      <c r="A811" s="521"/>
      <c r="B811" s="291"/>
      <c r="C811" s="302"/>
      <c r="D811" s="301"/>
      <c r="E811" s="301"/>
      <c r="F811" s="301"/>
      <c r="G811" s="301"/>
      <c r="H811" s="301"/>
      <c r="I811" s="301"/>
      <c r="J811" s="301"/>
      <c r="K811" s="301"/>
      <c r="L811" s="301"/>
      <c r="M811" s="301"/>
      <c r="N811" s="301"/>
      <c r="O811" s="301"/>
      <c r="P811" s="301"/>
      <c r="Q811" s="288"/>
      <c r="R811" s="301"/>
      <c r="S811" s="301"/>
      <c r="T811" s="301"/>
      <c r="U811" s="301"/>
      <c r="V811" s="301"/>
      <c r="W811" s="301"/>
      <c r="X811" s="301"/>
      <c r="Y811" s="301"/>
      <c r="Z811" s="301"/>
      <c r="AA811" s="301"/>
      <c r="AB811" s="301"/>
      <c r="AC811" s="301"/>
      <c r="AD811" s="301"/>
      <c r="AE811" s="408"/>
      <c r="AF811" s="408"/>
      <c r="AG811" s="408"/>
      <c r="AH811" s="408"/>
      <c r="AI811" s="408"/>
      <c r="AJ811" s="408"/>
      <c r="AK811" s="408"/>
      <c r="AL811" s="408"/>
      <c r="AM811" s="408"/>
      <c r="AN811" s="408"/>
      <c r="AO811" s="408"/>
      <c r="AP811" s="408"/>
      <c r="AQ811" s="408"/>
      <c r="AR811" s="408"/>
      <c r="AS811" s="303"/>
    </row>
    <row r="812" spans="1:45" ht="15.75" customHeight="1" outlineLevel="1">
      <c r="A812" s="521">
        <v>5</v>
      </c>
      <c r="B812" s="424" t="s">
        <v>98</v>
      </c>
      <c r="C812" s="288" t="s">
        <v>25</v>
      </c>
      <c r="D812" s="292"/>
      <c r="E812" s="292"/>
      <c r="F812" s="292"/>
      <c r="G812" s="292"/>
      <c r="H812" s="292"/>
      <c r="I812" s="292"/>
      <c r="J812" s="292"/>
      <c r="K812" s="292"/>
      <c r="L812" s="292"/>
      <c r="M812" s="292"/>
      <c r="N812" s="292"/>
      <c r="O812" s="292"/>
      <c r="P812" s="292"/>
      <c r="Q812" s="288"/>
      <c r="R812" s="292"/>
      <c r="S812" s="292"/>
      <c r="T812" s="292"/>
      <c r="U812" s="292"/>
      <c r="V812" s="292"/>
      <c r="W812" s="292"/>
      <c r="X812" s="292"/>
      <c r="Y812" s="292"/>
      <c r="Z812" s="292"/>
      <c r="AA812" s="292"/>
      <c r="AB812" s="292"/>
      <c r="AC812" s="292"/>
      <c r="AD812" s="292"/>
      <c r="AE812" s="411"/>
      <c r="AF812" s="411"/>
      <c r="AG812" s="411"/>
      <c r="AH812" s="411"/>
      <c r="AI812" s="411"/>
      <c r="AJ812" s="411"/>
      <c r="AK812" s="411"/>
      <c r="AL812" s="406"/>
      <c r="AM812" s="406"/>
      <c r="AN812" s="406"/>
      <c r="AO812" s="406"/>
      <c r="AP812" s="406"/>
      <c r="AQ812" s="406"/>
      <c r="AR812" s="406"/>
      <c r="AS812" s="293">
        <f>SUM(AE812:AR812)</f>
        <v>0</v>
      </c>
    </row>
    <row r="813" spans="1:45" ht="20.25" customHeight="1" outlineLevel="1">
      <c r="A813" s="521"/>
      <c r="B813" s="291" t="s">
        <v>341</v>
      </c>
      <c r="C813" s="288" t="s">
        <v>163</v>
      </c>
      <c r="D813" s="292"/>
      <c r="E813" s="292"/>
      <c r="F813" s="292"/>
      <c r="G813" s="292"/>
      <c r="H813" s="292"/>
      <c r="I813" s="292"/>
      <c r="J813" s="292"/>
      <c r="K813" s="292"/>
      <c r="L813" s="292"/>
      <c r="M813" s="292"/>
      <c r="N813" s="292"/>
      <c r="O813" s="292"/>
      <c r="P813" s="292"/>
      <c r="Q813" s="464"/>
      <c r="R813" s="292"/>
      <c r="S813" s="292"/>
      <c r="T813" s="292"/>
      <c r="U813" s="292"/>
      <c r="V813" s="292"/>
      <c r="W813" s="292"/>
      <c r="X813" s="292"/>
      <c r="Y813" s="292"/>
      <c r="Z813" s="292"/>
      <c r="AA813" s="292"/>
      <c r="AB813" s="292"/>
      <c r="AC813" s="292"/>
      <c r="AD813" s="292"/>
      <c r="AE813" s="407">
        <f>AE812</f>
        <v>0</v>
      </c>
      <c r="AF813" s="407">
        <f t="shared" ref="AF813" si="2358">AF812</f>
        <v>0</v>
      </c>
      <c r="AG813" s="407">
        <f t="shared" ref="AG813" si="2359">AG812</f>
        <v>0</v>
      </c>
      <c r="AH813" s="407">
        <f t="shared" ref="AH813" si="2360">AH812</f>
        <v>0</v>
      </c>
      <c r="AI813" s="407">
        <f t="shared" ref="AI813" si="2361">AI812</f>
        <v>0</v>
      </c>
      <c r="AJ813" s="407">
        <f t="shared" ref="AJ813" si="2362">AJ812</f>
        <v>0</v>
      </c>
      <c r="AK813" s="407">
        <f t="shared" ref="AK813" si="2363">AK812</f>
        <v>0</v>
      </c>
      <c r="AL813" s="407">
        <f t="shared" ref="AL813" si="2364">AL812</f>
        <v>0</v>
      </c>
      <c r="AM813" s="407">
        <f t="shared" ref="AM813" si="2365">AM812</f>
        <v>0</v>
      </c>
      <c r="AN813" s="407">
        <f t="shared" ref="AN813" si="2366">AN812</f>
        <v>0</v>
      </c>
      <c r="AO813" s="407">
        <f t="shared" ref="AO813" si="2367">AO812</f>
        <v>0</v>
      </c>
      <c r="AP813" s="407">
        <f t="shared" ref="AP813" si="2368">AP812</f>
        <v>0</v>
      </c>
      <c r="AQ813" s="407">
        <f t="shared" ref="AQ813" si="2369">AQ812</f>
        <v>0</v>
      </c>
      <c r="AR813" s="407">
        <f t="shared" ref="AR813" si="2370">AR812</f>
        <v>0</v>
      </c>
      <c r="AS813" s="294"/>
    </row>
    <row r="814" spans="1:45" outlineLevel="1">
      <c r="A814" s="521"/>
      <c r="B814" s="291"/>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c r="AE814" s="418"/>
      <c r="AF814" s="419"/>
      <c r="AG814" s="419"/>
      <c r="AH814" s="419"/>
      <c r="AI814" s="419"/>
      <c r="AJ814" s="419"/>
      <c r="AK814" s="419"/>
      <c r="AL814" s="419"/>
      <c r="AM814" s="419"/>
      <c r="AN814" s="419"/>
      <c r="AO814" s="419"/>
      <c r="AP814" s="419"/>
      <c r="AQ814" s="419"/>
      <c r="AR814" s="419"/>
      <c r="AS814" s="294"/>
    </row>
    <row r="815" spans="1:45" ht="15.75" outlineLevel="1">
      <c r="A815" s="521"/>
      <c r="B815" s="316" t="s">
        <v>494</v>
      </c>
      <c r="C815" s="286"/>
      <c r="D815" s="286"/>
      <c r="E815" s="286"/>
      <c r="F815" s="286"/>
      <c r="G815" s="286"/>
      <c r="H815" s="286"/>
      <c r="I815" s="286"/>
      <c r="J815" s="286"/>
      <c r="K815" s="286"/>
      <c r="L815" s="286"/>
      <c r="M815" s="286"/>
      <c r="N815" s="286"/>
      <c r="O815" s="286"/>
      <c r="P815" s="286"/>
      <c r="Q815" s="287"/>
      <c r="R815" s="286"/>
      <c r="S815" s="286"/>
      <c r="T815" s="286"/>
      <c r="U815" s="286"/>
      <c r="V815" s="286"/>
      <c r="W815" s="286"/>
      <c r="X815" s="286"/>
      <c r="Y815" s="286"/>
      <c r="Z815" s="286"/>
      <c r="AA815" s="286"/>
      <c r="AB815" s="286"/>
      <c r="AC815" s="286"/>
      <c r="AD815" s="286"/>
      <c r="AE815" s="410"/>
      <c r="AF815" s="410"/>
      <c r="AG815" s="410"/>
      <c r="AH815" s="410"/>
      <c r="AI815" s="410"/>
      <c r="AJ815" s="410"/>
      <c r="AK815" s="410"/>
      <c r="AL815" s="410"/>
      <c r="AM815" s="410"/>
      <c r="AN815" s="410"/>
      <c r="AO815" s="410"/>
      <c r="AP815" s="410"/>
      <c r="AQ815" s="410"/>
      <c r="AR815" s="410"/>
      <c r="AS815" s="289"/>
    </row>
    <row r="816" spans="1:45" outlineLevel="1">
      <c r="A816" s="521">
        <v>6</v>
      </c>
      <c r="B816" s="424" t="s">
        <v>99</v>
      </c>
      <c r="C816" s="288" t="s">
        <v>25</v>
      </c>
      <c r="D816" s="292"/>
      <c r="E816" s="292"/>
      <c r="F816" s="292"/>
      <c r="G816" s="292"/>
      <c r="H816" s="292"/>
      <c r="I816" s="292"/>
      <c r="J816" s="292"/>
      <c r="K816" s="292"/>
      <c r="L816" s="292"/>
      <c r="M816" s="292"/>
      <c r="N816" s="292"/>
      <c r="O816" s="292"/>
      <c r="P816" s="292"/>
      <c r="Q816" s="292">
        <v>12</v>
      </c>
      <c r="R816" s="292"/>
      <c r="S816" s="292"/>
      <c r="T816" s="292"/>
      <c r="U816" s="292"/>
      <c r="V816" s="292"/>
      <c r="W816" s="292"/>
      <c r="X816" s="292"/>
      <c r="Y816" s="292"/>
      <c r="Z816" s="292"/>
      <c r="AA816" s="292"/>
      <c r="AB816" s="292"/>
      <c r="AC816" s="292"/>
      <c r="AD816" s="292"/>
      <c r="AE816" s="411"/>
      <c r="AF816" s="411"/>
      <c r="AG816" s="411"/>
      <c r="AH816" s="411"/>
      <c r="AI816" s="411"/>
      <c r="AJ816" s="411"/>
      <c r="AK816" s="411"/>
      <c r="AL816" s="411"/>
      <c r="AM816" s="411"/>
      <c r="AN816" s="411"/>
      <c r="AO816" s="411"/>
      <c r="AP816" s="411"/>
      <c r="AQ816" s="411"/>
      <c r="AR816" s="411"/>
      <c r="AS816" s="293">
        <f>SUM(AE816:AR816)</f>
        <v>0</v>
      </c>
    </row>
    <row r="817" spans="1:45" outlineLevel="1">
      <c r="A817" s="521"/>
      <c r="B817" s="291" t="s">
        <v>341</v>
      </c>
      <c r="C817" s="288" t="s">
        <v>163</v>
      </c>
      <c r="D817" s="292"/>
      <c r="E817" s="292"/>
      <c r="F817" s="292"/>
      <c r="G817" s="292"/>
      <c r="H817" s="292"/>
      <c r="I817" s="292"/>
      <c r="J817" s="292"/>
      <c r="K817" s="292"/>
      <c r="L817" s="292"/>
      <c r="M817" s="292"/>
      <c r="N817" s="292"/>
      <c r="O817" s="292"/>
      <c r="P817" s="292"/>
      <c r="Q817" s="292">
        <f>Q816</f>
        <v>12</v>
      </c>
      <c r="R817" s="292"/>
      <c r="S817" s="292"/>
      <c r="T817" s="292"/>
      <c r="U817" s="292"/>
      <c r="V817" s="292"/>
      <c r="W817" s="292"/>
      <c r="X817" s="292"/>
      <c r="Y817" s="292"/>
      <c r="Z817" s="292"/>
      <c r="AA817" s="292"/>
      <c r="AB817" s="292"/>
      <c r="AC817" s="292"/>
      <c r="AD817" s="292"/>
      <c r="AE817" s="407">
        <f>AE816</f>
        <v>0</v>
      </c>
      <c r="AF817" s="407">
        <f t="shared" ref="AF817" si="2371">AF816</f>
        <v>0</v>
      </c>
      <c r="AG817" s="407">
        <f t="shared" ref="AG817" si="2372">AG816</f>
        <v>0</v>
      </c>
      <c r="AH817" s="407">
        <f t="shared" ref="AH817" si="2373">AH816</f>
        <v>0</v>
      </c>
      <c r="AI817" s="407">
        <f t="shared" ref="AI817" si="2374">AI816</f>
        <v>0</v>
      </c>
      <c r="AJ817" s="407">
        <f t="shared" ref="AJ817" si="2375">AJ816</f>
        <v>0</v>
      </c>
      <c r="AK817" s="407">
        <f t="shared" ref="AK817" si="2376">AK816</f>
        <v>0</v>
      </c>
      <c r="AL817" s="407">
        <f t="shared" ref="AL817" si="2377">AL816</f>
        <v>0</v>
      </c>
      <c r="AM817" s="407">
        <f t="shared" ref="AM817" si="2378">AM816</f>
        <v>0</v>
      </c>
      <c r="AN817" s="407">
        <f t="shared" ref="AN817" si="2379">AN816</f>
        <v>0</v>
      </c>
      <c r="AO817" s="407">
        <f t="shared" ref="AO817" si="2380">AO816</f>
        <v>0</v>
      </c>
      <c r="AP817" s="407">
        <f t="shared" ref="AP817" si="2381">AP816</f>
        <v>0</v>
      </c>
      <c r="AQ817" s="407">
        <f t="shared" ref="AQ817" si="2382">AQ816</f>
        <v>0</v>
      </c>
      <c r="AR817" s="407">
        <f t="shared" ref="AR817" si="2383">AR816</f>
        <v>0</v>
      </c>
      <c r="AS817" s="308"/>
    </row>
    <row r="818" spans="1:45" outlineLevel="1">
      <c r="A818" s="521"/>
      <c r="B818" s="307"/>
      <c r="C818" s="309"/>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c r="AE818" s="412"/>
      <c r="AF818" s="412"/>
      <c r="AG818" s="412"/>
      <c r="AH818" s="412"/>
      <c r="AI818" s="412"/>
      <c r="AJ818" s="412"/>
      <c r="AK818" s="412"/>
      <c r="AL818" s="412"/>
      <c r="AM818" s="412"/>
      <c r="AN818" s="412"/>
      <c r="AO818" s="412"/>
      <c r="AP818" s="412"/>
      <c r="AQ818" s="412"/>
      <c r="AR818" s="412"/>
      <c r="AS818" s="310"/>
    </row>
    <row r="819" spans="1:45" ht="30" outlineLevel="1">
      <c r="A819" s="521">
        <v>7</v>
      </c>
      <c r="B819" s="424" t="s">
        <v>100</v>
      </c>
      <c r="C819" s="288" t="s">
        <v>25</v>
      </c>
      <c r="D819" s="292"/>
      <c r="E819" s="292"/>
      <c r="F819" s="292"/>
      <c r="G819" s="292"/>
      <c r="H819" s="292"/>
      <c r="I819" s="292"/>
      <c r="J819" s="292"/>
      <c r="K819" s="292"/>
      <c r="L819" s="292"/>
      <c r="M819" s="292"/>
      <c r="N819" s="292"/>
      <c r="O819" s="292"/>
      <c r="P819" s="292"/>
      <c r="Q819" s="292">
        <v>12</v>
      </c>
      <c r="R819" s="292"/>
      <c r="S819" s="292"/>
      <c r="T819" s="292"/>
      <c r="U819" s="292"/>
      <c r="V819" s="292"/>
      <c r="W819" s="292"/>
      <c r="X819" s="292"/>
      <c r="Y819" s="292"/>
      <c r="Z819" s="292"/>
      <c r="AA819" s="292"/>
      <c r="AB819" s="292"/>
      <c r="AC819" s="292"/>
      <c r="AD819" s="292"/>
      <c r="AE819" s="411"/>
      <c r="AF819" s="411"/>
      <c r="AG819" s="411"/>
      <c r="AH819" s="411"/>
      <c r="AI819" s="411"/>
      <c r="AJ819" s="411"/>
      <c r="AK819" s="411"/>
      <c r="AL819" s="411"/>
      <c r="AM819" s="411"/>
      <c r="AN819" s="411"/>
      <c r="AO819" s="411"/>
      <c r="AP819" s="411"/>
      <c r="AQ819" s="411"/>
      <c r="AR819" s="411"/>
      <c r="AS819" s="293">
        <f>SUM(AE819:AR819)</f>
        <v>0</v>
      </c>
    </row>
    <row r="820" spans="1:45" outlineLevel="1">
      <c r="A820" s="521"/>
      <c r="B820" s="291" t="s">
        <v>341</v>
      </c>
      <c r="C820" s="288" t="s">
        <v>163</v>
      </c>
      <c r="D820" s="292"/>
      <c r="E820" s="292"/>
      <c r="F820" s="292"/>
      <c r="G820" s="292"/>
      <c r="H820" s="292"/>
      <c r="I820" s="292"/>
      <c r="J820" s="292"/>
      <c r="K820" s="292"/>
      <c r="L820" s="292"/>
      <c r="M820" s="292"/>
      <c r="N820" s="292"/>
      <c r="O820" s="292"/>
      <c r="P820" s="292"/>
      <c r="Q820" s="292">
        <f>Q819</f>
        <v>12</v>
      </c>
      <c r="R820" s="292"/>
      <c r="S820" s="292"/>
      <c r="T820" s="292"/>
      <c r="U820" s="292"/>
      <c r="V820" s="292"/>
      <c r="W820" s="292"/>
      <c r="X820" s="292"/>
      <c r="Y820" s="292"/>
      <c r="Z820" s="292"/>
      <c r="AA820" s="292"/>
      <c r="AB820" s="292"/>
      <c r="AC820" s="292"/>
      <c r="AD820" s="292"/>
      <c r="AE820" s="407">
        <f>AE819</f>
        <v>0</v>
      </c>
      <c r="AF820" s="407">
        <f t="shared" ref="AF820" si="2384">AF819</f>
        <v>0</v>
      </c>
      <c r="AG820" s="407">
        <f t="shared" ref="AG820" si="2385">AG819</f>
        <v>0</v>
      </c>
      <c r="AH820" s="407">
        <f t="shared" ref="AH820" si="2386">AH819</f>
        <v>0</v>
      </c>
      <c r="AI820" s="407">
        <f t="shared" ref="AI820" si="2387">AI819</f>
        <v>0</v>
      </c>
      <c r="AJ820" s="407">
        <f t="shared" ref="AJ820" si="2388">AJ819</f>
        <v>0</v>
      </c>
      <c r="AK820" s="407">
        <f t="shared" ref="AK820" si="2389">AK819</f>
        <v>0</v>
      </c>
      <c r="AL820" s="407">
        <f t="shared" ref="AL820" si="2390">AL819</f>
        <v>0</v>
      </c>
      <c r="AM820" s="407">
        <f t="shared" ref="AM820" si="2391">AM819</f>
        <v>0</v>
      </c>
      <c r="AN820" s="407">
        <f t="shared" ref="AN820" si="2392">AN819</f>
        <v>0</v>
      </c>
      <c r="AO820" s="407">
        <f t="shared" ref="AO820" si="2393">AO819</f>
        <v>0</v>
      </c>
      <c r="AP820" s="407">
        <f t="shared" ref="AP820" si="2394">AP819</f>
        <v>0</v>
      </c>
      <c r="AQ820" s="407">
        <f t="shared" ref="AQ820" si="2395">AQ819</f>
        <v>0</v>
      </c>
      <c r="AR820" s="407">
        <f t="shared" ref="AR820" si="2396">AR819</f>
        <v>0</v>
      </c>
      <c r="AS820" s="308"/>
    </row>
    <row r="821" spans="1:45" outlineLevel="1">
      <c r="A821" s="521"/>
      <c r="B821" s="311"/>
      <c r="C821" s="309"/>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412"/>
      <c r="AF821" s="413"/>
      <c r="AG821" s="412"/>
      <c r="AH821" s="412"/>
      <c r="AI821" s="412"/>
      <c r="AJ821" s="412"/>
      <c r="AK821" s="412"/>
      <c r="AL821" s="412"/>
      <c r="AM821" s="412"/>
      <c r="AN821" s="412"/>
      <c r="AO821" s="412"/>
      <c r="AP821" s="412"/>
      <c r="AQ821" s="412"/>
      <c r="AR821" s="412"/>
      <c r="AS821" s="310"/>
    </row>
    <row r="822" spans="1:45" outlineLevel="1">
      <c r="A822" s="521">
        <v>8</v>
      </c>
      <c r="B822" s="424" t="s">
        <v>101</v>
      </c>
      <c r="C822" s="288" t="s">
        <v>25</v>
      </c>
      <c r="D822" s="292"/>
      <c r="E822" s="292"/>
      <c r="F822" s="292"/>
      <c r="G822" s="292"/>
      <c r="H822" s="292"/>
      <c r="I822" s="292"/>
      <c r="J822" s="292"/>
      <c r="K822" s="292"/>
      <c r="L822" s="292"/>
      <c r="M822" s="292"/>
      <c r="N822" s="292"/>
      <c r="O822" s="292"/>
      <c r="P822" s="292"/>
      <c r="Q822" s="292">
        <v>12</v>
      </c>
      <c r="R822" s="292"/>
      <c r="S822" s="292"/>
      <c r="T822" s="292"/>
      <c r="U822" s="292"/>
      <c r="V822" s="292"/>
      <c r="W822" s="292"/>
      <c r="X822" s="292"/>
      <c r="Y822" s="292"/>
      <c r="Z822" s="292"/>
      <c r="AA822" s="292"/>
      <c r="AB822" s="292"/>
      <c r="AC822" s="292"/>
      <c r="AD822" s="292"/>
      <c r="AE822" s="411"/>
      <c r="AF822" s="411"/>
      <c r="AG822" s="411"/>
      <c r="AH822" s="411"/>
      <c r="AI822" s="411"/>
      <c r="AJ822" s="411"/>
      <c r="AK822" s="411"/>
      <c r="AL822" s="411"/>
      <c r="AM822" s="411"/>
      <c r="AN822" s="411"/>
      <c r="AO822" s="411"/>
      <c r="AP822" s="411"/>
      <c r="AQ822" s="411"/>
      <c r="AR822" s="411"/>
      <c r="AS822" s="293">
        <f>SUM(AE822:AR822)</f>
        <v>0</v>
      </c>
    </row>
    <row r="823" spans="1:45" outlineLevel="1">
      <c r="A823" s="521"/>
      <c r="B823" s="291" t="s">
        <v>341</v>
      </c>
      <c r="C823" s="288" t="s">
        <v>163</v>
      </c>
      <c r="D823" s="292"/>
      <c r="E823" s="292"/>
      <c r="F823" s="292"/>
      <c r="G823" s="292"/>
      <c r="H823" s="292"/>
      <c r="I823" s="292"/>
      <c r="J823" s="292"/>
      <c r="K823" s="292"/>
      <c r="L823" s="292"/>
      <c r="M823" s="292"/>
      <c r="N823" s="292"/>
      <c r="O823" s="292"/>
      <c r="P823" s="292"/>
      <c r="Q823" s="292">
        <f>Q822</f>
        <v>12</v>
      </c>
      <c r="R823" s="292"/>
      <c r="S823" s="292"/>
      <c r="T823" s="292"/>
      <c r="U823" s="292"/>
      <c r="V823" s="292"/>
      <c r="W823" s="292"/>
      <c r="X823" s="292"/>
      <c r="Y823" s="292"/>
      <c r="Z823" s="292"/>
      <c r="AA823" s="292"/>
      <c r="AB823" s="292"/>
      <c r="AC823" s="292"/>
      <c r="AD823" s="292"/>
      <c r="AE823" s="407">
        <f>AE822</f>
        <v>0</v>
      </c>
      <c r="AF823" s="407">
        <f t="shared" ref="AF823" si="2397">AF822</f>
        <v>0</v>
      </c>
      <c r="AG823" s="407">
        <f t="shared" ref="AG823" si="2398">AG822</f>
        <v>0</v>
      </c>
      <c r="AH823" s="407">
        <f t="shared" ref="AH823" si="2399">AH822</f>
        <v>0</v>
      </c>
      <c r="AI823" s="407">
        <f t="shared" ref="AI823" si="2400">AI822</f>
        <v>0</v>
      </c>
      <c r="AJ823" s="407">
        <f t="shared" ref="AJ823" si="2401">AJ822</f>
        <v>0</v>
      </c>
      <c r="AK823" s="407">
        <f t="shared" ref="AK823" si="2402">AK822</f>
        <v>0</v>
      </c>
      <c r="AL823" s="407">
        <f t="shared" ref="AL823" si="2403">AL822</f>
        <v>0</v>
      </c>
      <c r="AM823" s="407">
        <f t="shared" ref="AM823" si="2404">AM822</f>
        <v>0</v>
      </c>
      <c r="AN823" s="407">
        <f t="shared" ref="AN823" si="2405">AN822</f>
        <v>0</v>
      </c>
      <c r="AO823" s="407">
        <f t="shared" ref="AO823" si="2406">AO822</f>
        <v>0</v>
      </c>
      <c r="AP823" s="407">
        <f t="shared" ref="AP823" si="2407">AP822</f>
        <v>0</v>
      </c>
      <c r="AQ823" s="407">
        <f t="shared" ref="AQ823" si="2408">AQ822</f>
        <v>0</v>
      </c>
      <c r="AR823" s="407">
        <f t="shared" ref="AR823" si="2409">AR822</f>
        <v>0</v>
      </c>
      <c r="AS823" s="308"/>
    </row>
    <row r="824" spans="1:45" outlineLevel="1">
      <c r="A824" s="521"/>
      <c r="B824" s="311"/>
      <c r="C824" s="309"/>
      <c r="D824" s="313"/>
      <c r="E824" s="313"/>
      <c r="F824" s="313"/>
      <c r="G824" s="313"/>
      <c r="H824" s="313"/>
      <c r="I824" s="313"/>
      <c r="J824" s="313"/>
      <c r="K824" s="313"/>
      <c r="L824" s="313"/>
      <c r="M824" s="313"/>
      <c r="N824" s="313"/>
      <c r="O824" s="313"/>
      <c r="P824" s="313"/>
      <c r="Q824" s="288"/>
      <c r="R824" s="313"/>
      <c r="S824" s="313"/>
      <c r="T824" s="313"/>
      <c r="U824" s="313"/>
      <c r="V824" s="313"/>
      <c r="W824" s="313"/>
      <c r="X824" s="313"/>
      <c r="Y824" s="313"/>
      <c r="Z824" s="313"/>
      <c r="AA824" s="313"/>
      <c r="AB824" s="313"/>
      <c r="AC824" s="313"/>
      <c r="AD824" s="313"/>
      <c r="AE824" s="412"/>
      <c r="AF824" s="413"/>
      <c r="AG824" s="412"/>
      <c r="AH824" s="412"/>
      <c r="AI824" s="412"/>
      <c r="AJ824" s="412"/>
      <c r="AK824" s="412"/>
      <c r="AL824" s="412"/>
      <c r="AM824" s="412"/>
      <c r="AN824" s="412"/>
      <c r="AO824" s="412"/>
      <c r="AP824" s="412"/>
      <c r="AQ824" s="412"/>
      <c r="AR824" s="412"/>
      <c r="AS824" s="310"/>
    </row>
    <row r="825" spans="1:45" outlineLevel="1">
      <c r="A825" s="521">
        <v>9</v>
      </c>
      <c r="B825" s="424" t="s">
        <v>102</v>
      </c>
      <c r="C825" s="288" t="s">
        <v>25</v>
      </c>
      <c r="D825" s="292"/>
      <c r="E825" s="292"/>
      <c r="F825" s="292"/>
      <c r="G825" s="292"/>
      <c r="H825" s="292"/>
      <c r="I825" s="292"/>
      <c r="J825" s="292"/>
      <c r="K825" s="292"/>
      <c r="L825" s="292"/>
      <c r="M825" s="292"/>
      <c r="N825" s="292"/>
      <c r="O825" s="292"/>
      <c r="P825" s="292"/>
      <c r="Q825" s="292">
        <v>12</v>
      </c>
      <c r="R825" s="292"/>
      <c r="S825" s="292"/>
      <c r="T825" s="292"/>
      <c r="U825" s="292"/>
      <c r="V825" s="292"/>
      <c r="W825" s="292"/>
      <c r="X825" s="292"/>
      <c r="Y825" s="292"/>
      <c r="Z825" s="292"/>
      <c r="AA825" s="292"/>
      <c r="AB825" s="292"/>
      <c r="AC825" s="292"/>
      <c r="AD825" s="292"/>
      <c r="AE825" s="411"/>
      <c r="AF825" s="411"/>
      <c r="AG825" s="411"/>
      <c r="AH825" s="411"/>
      <c r="AI825" s="411"/>
      <c r="AJ825" s="411"/>
      <c r="AK825" s="411"/>
      <c r="AL825" s="411"/>
      <c r="AM825" s="411"/>
      <c r="AN825" s="411"/>
      <c r="AO825" s="411"/>
      <c r="AP825" s="411"/>
      <c r="AQ825" s="411"/>
      <c r="AR825" s="411"/>
      <c r="AS825" s="293">
        <f>SUM(AE825:AR825)</f>
        <v>0</v>
      </c>
    </row>
    <row r="826" spans="1:45" outlineLevel="1">
      <c r="A826" s="521"/>
      <c r="B826" s="291" t="s">
        <v>341</v>
      </c>
      <c r="C826" s="288" t="s">
        <v>163</v>
      </c>
      <c r="D826" s="292"/>
      <c r="E826" s="292"/>
      <c r="F826" s="292"/>
      <c r="G826" s="292"/>
      <c r="H826" s="292"/>
      <c r="I826" s="292"/>
      <c r="J826" s="292"/>
      <c r="K826" s="292"/>
      <c r="L826" s="292"/>
      <c r="M826" s="292"/>
      <c r="N826" s="292"/>
      <c r="O826" s="292"/>
      <c r="P826" s="292"/>
      <c r="Q826" s="292">
        <f>Q825</f>
        <v>12</v>
      </c>
      <c r="R826" s="292"/>
      <c r="S826" s="292"/>
      <c r="T826" s="292"/>
      <c r="U826" s="292"/>
      <c r="V826" s="292"/>
      <c r="W826" s="292"/>
      <c r="X826" s="292"/>
      <c r="Y826" s="292"/>
      <c r="Z826" s="292"/>
      <c r="AA826" s="292"/>
      <c r="AB826" s="292"/>
      <c r="AC826" s="292"/>
      <c r="AD826" s="292"/>
      <c r="AE826" s="407">
        <f>AE825</f>
        <v>0</v>
      </c>
      <c r="AF826" s="407">
        <f t="shared" ref="AF826" si="2410">AF825</f>
        <v>0</v>
      </c>
      <c r="AG826" s="407">
        <f t="shared" ref="AG826" si="2411">AG825</f>
        <v>0</v>
      </c>
      <c r="AH826" s="407">
        <f t="shared" ref="AH826" si="2412">AH825</f>
        <v>0</v>
      </c>
      <c r="AI826" s="407">
        <f t="shared" ref="AI826" si="2413">AI825</f>
        <v>0</v>
      </c>
      <c r="AJ826" s="407">
        <f t="shared" ref="AJ826" si="2414">AJ825</f>
        <v>0</v>
      </c>
      <c r="AK826" s="407">
        <f t="shared" ref="AK826" si="2415">AK825</f>
        <v>0</v>
      </c>
      <c r="AL826" s="407">
        <f t="shared" ref="AL826" si="2416">AL825</f>
        <v>0</v>
      </c>
      <c r="AM826" s="407">
        <f t="shared" ref="AM826" si="2417">AM825</f>
        <v>0</v>
      </c>
      <c r="AN826" s="407">
        <f t="shared" ref="AN826" si="2418">AN825</f>
        <v>0</v>
      </c>
      <c r="AO826" s="407">
        <f t="shared" ref="AO826" si="2419">AO825</f>
        <v>0</v>
      </c>
      <c r="AP826" s="407">
        <f t="shared" ref="AP826" si="2420">AP825</f>
        <v>0</v>
      </c>
      <c r="AQ826" s="407">
        <f t="shared" ref="AQ826" si="2421">AQ825</f>
        <v>0</v>
      </c>
      <c r="AR826" s="407">
        <f t="shared" ref="AR826" si="2422">AR825</f>
        <v>0</v>
      </c>
      <c r="AS826" s="308"/>
    </row>
    <row r="827" spans="1:45" outlineLevel="1">
      <c r="A827" s="521"/>
      <c r="B827" s="311"/>
      <c r="C827" s="309"/>
      <c r="D827" s="313"/>
      <c r="E827" s="313"/>
      <c r="F827" s="313"/>
      <c r="G827" s="313"/>
      <c r="H827" s="313"/>
      <c r="I827" s="313"/>
      <c r="J827" s="313"/>
      <c r="K827" s="313"/>
      <c r="L827" s="313"/>
      <c r="M827" s="313"/>
      <c r="N827" s="313"/>
      <c r="O827" s="313"/>
      <c r="P827" s="313"/>
      <c r="Q827" s="288"/>
      <c r="R827" s="313"/>
      <c r="S827" s="313"/>
      <c r="T827" s="313"/>
      <c r="U827" s="313"/>
      <c r="V827" s="313"/>
      <c r="W827" s="313"/>
      <c r="X827" s="313"/>
      <c r="Y827" s="313"/>
      <c r="Z827" s="313"/>
      <c r="AA827" s="313"/>
      <c r="AB827" s="313"/>
      <c r="AC827" s="313"/>
      <c r="AD827" s="313"/>
      <c r="AE827" s="412"/>
      <c r="AF827" s="412"/>
      <c r="AG827" s="412"/>
      <c r="AH827" s="412"/>
      <c r="AI827" s="412"/>
      <c r="AJ827" s="412"/>
      <c r="AK827" s="412"/>
      <c r="AL827" s="412"/>
      <c r="AM827" s="412"/>
      <c r="AN827" s="412"/>
      <c r="AO827" s="412"/>
      <c r="AP827" s="412"/>
      <c r="AQ827" s="412"/>
      <c r="AR827" s="412"/>
      <c r="AS827" s="310"/>
    </row>
    <row r="828" spans="1:45" outlineLevel="1">
      <c r="A828" s="521">
        <v>10</v>
      </c>
      <c r="B828" s="424" t="s">
        <v>103</v>
      </c>
      <c r="C828" s="288" t="s">
        <v>25</v>
      </c>
      <c r="D828" s="292"/>
      <c r="E828" s="292"/>
      <c r="F828" s="292"/>
      <c r="G828" s="292"/>
      <c r="H828" s="292"/>
      <c r="I828" s="292"/>
      <c r="J828" s="292"/>
      <c r="K828" s="292"/>
      <c r="L828" s="292"/>
      <c r="M828" s="292"/>
      <c r="N828" s="292"/>
      <c r="O828" s="292"/>
      <c r="P828" s="292"/>
      <c r="Q828" s="292">
        <v>3</v>
      </c>
      <c r="R828" s="292"/>
      <c r="S828" s="292"/>
      <c r="T828" s="292"/>
      <c r="U828" s="292"/>
      <c r="V828" s="292"/>
      <c r="W828" s="292"/>
      <c r="X828" s="292"/>
      <c r="Y828" s="292"/>
      <c r="Z828" s="292"/>
      <c r="AA828" s="292"/>
      <c r="AB828" s="292"/>
      <c r="AC828" s="292"/>
      <c r="AD828" s="292"/>
      <c r="AE828" s="411"/>
      <c r="AF828" s="411"/>
      <c r="AG828" s="411"/>
      <c r="AH828" s="411"/>
      <c r="AI828" s="411"/>
      <c r="AJ828" s="411"/>
      <c r="AK828" s="411"/>
      <c r="AL828" s="411"/>
      <c r="AM828" s="411"/>
      <c r="AN828" s="411"/>
      <c r="AO828" s="411"/>
      <c r="AP828" s="411"/>
      <c r="AQ828" s="411"/>
      <c r="AR828" s="411"/>
      <c r="AS828" s="293">
        <f>SUM(AE828:AR828)</f>
        <v>0</v>
      </c>
    </row>
    <row r="829" spans="1:45" outlineLevel="1">
      <c r="A829" s="521"/>
      <c r="B829" s="291" t="s">
        <v>341</v>
      </c>
      <c r="C829" s="288" t="s">
        <v>163</v>
      </c>
      <c r="D829" s="292"/>
      <c r="E829" s="292"/>
      <c r="F829" s="292"/>
      <c r="G829" s="292"/>
      <c r="H829" s="292"/>
      <c r="I829" s="292"/>
      <c r="J829" s="292"/>
      <c r="K829" s="292"/>
      <c r="L829" s="292"/>
      <c r="M829" s="292"/>
      <c r="N829" s="292"/>
      <c r="O829" s="292"/>
      <c r="P829" s="292"/>
      <c r="Q829" s="292">
        <f>Q828</f>
        <v>3</v>
      </c>
      <c r="R829" s="292"/>
      <c r="S829" s="292"/>
      <c r="T829" s="292"/>
      <c r="U829" s="292"/>
      <c r="V829" s="292"/>
      <c r="W829" s="292"/>
      <c r="X829" s="292"/>
      <c r="Y829" s="292"/>
      <c r="Z829" s="292"/>
      <c r="AA829" s="292"/>
      <c r="AB829" s="292"/>
      <c r="AC829" s="292"/>
      <c r="AD829" s="292"/>
      <c r="AE829" s="407">
        <f>AE828</f>
        <v>0</v>
      </c>
      <c r="AF829" s="407">
        <f t="shared" ref="AF829" si="2423">AF828</f>
        <v>0</v>
      </c>
      <c r="AG829" s="407">
        <f t="shared" ref="AG829" si="2424">AG828</f>
        <v>0</v>
      </c>
      <c r="AH829" s="407">
        <f t="shared" ref="AH829" si="2425">AH828</f>
        <v>0</v>
      </c>
      <c r="AI829" s="407">
        <f t="shared" ref="AI829" si="2426">AI828</f>
        <v>0</v>
      </c>
      <c r="AJ829" s="407">
        <f t="shared" ref="AJ829" si="2427">AJ828</f>
        <v>0</v>
      </c>
      <c r="AK829" s="407">
        <f t="shared" ref="AK829" si="2428">AK828</f>
        <v>0</v>
      </c>
      <c r="AL829" s="407">
        <f t="shared" ref="AL829" si="2429">AL828</f>
        <v>0</v>
      </c>
      <c r="AM829" s="407">
        <f t="shared" ref="AM829" si="2430">AM828</f>
        <v>0</v>
      </c>
      <c r="AN829" s="407">
        <f t="shared" ref="AN829" si="2431">AN828</f>
        <v>0</v>
      </c>
      <c r="AO829" s="407">
        <f t="shared" ref="AO829" si="2432">AO828</f>
        <v>0</v>
      </c>
      <c r="AP829" s="407">
        <f t="shared" ref="AP829" si="2433">AP828</f>
        <v>0</v>
      </c>
      <c r="AQ829" s="407">
        <f t="shared" ref="AQ829" si="2434">AQ828</f>
        <v>0</v>
      </c>
      <c r="AR829" s="407">
        <f t="shared" ref="AR829" si="2435">AR828</f>
        <v>0</v>
      </c>
      <c r="AS829" s="308"/>
    </row>
    <row r="830" spans="1:45" outlineLevel="1">
      <c r="A830" s="521"/>
      <c r="B830" s="311"/>
      <c r="C830" s="309"/>
      <c r="D830" s="313"/>
      <c r="E830" s="313"/>
      <c r="F830" s="313"/>
      <c r="G830" s="313"/>
      <c r="H830" s="313"/>
      <c r="I830" s="313"/>
      <c r="J830" s="313"/>
      <c r="K830" s="313"/>
      <c r="L830" s="313"/>
      <c r="M830" s="313"/>
      <c r="N830" s="313"/>
      <c r="O830" s="313"/>
      <c r="P830" s="313"/>
      <c r="Q830" s="288"/>
      <c r="R830" s="313"/>
      <c r="S830" s="313"/>
      <c r="T830" s="313"/>
      <c r="U830" s="313"/>
      <c r="V830" s="313"/>
      <c r="W830" s="313"/>
      <c r="X830" s="313"/>
      <c r="Y830" s="313"/>
      <c r="Z830" s="313"/>
      <c r="AA830" s="313"/>
      <c r="AB830" s="313"/>
      <c r="AC830" s="313"/>
      <c r="AD830" s="313"/>
      <c r="AE830" s="412"/>
      <c r="AF830" s="413"/>
      <c r="AG830" s="412"/>
      <c r="AH830" s="412"/>
      <c r="AI830" s="412"/>
      <c r="AJ830" s="412"/>
      <c r="AK830" s="412"/>
      <c r="AL830" s="412"/>
      <c r="AM830" s="412"/>
      <c r="AN830" s="412"/>
      <c r="AO830" s="412"/>
      <c r="AP830" s="412"/>
      <c r="AQ830" s="412"/>
      <c r="AR830" s="412"/>
      <c r="AS830" s="310"/>
    </row>
    <row r="831" spans="1:45" ht="15.75" outlineLevel="1">
      <c r="A831" s="521"/>
      <c r="B831" s="285" t="s">
        <v>10</v>
      </c>
      <c r="C831" s="286"/>
      <c r="D831" s="286"/>
      <c r="E831" s="286"/>
      <c r="F831" s="286"/>
      <c r="G831" s="286"/>
      <c r="H831" s="286"/>
      <c r="I831" s="286"/>
      <c r="J831" s="286"/>
      <c r="K831" s="286"/>
      <c r="L831" s="286"/>
      <c r="M831" s="286"/>
      <c r="N831" s="286"/>
      <c r="O831" s="286"/>
      <c r="P831" s="286"/>
      <c r="Q831" s="287"/>
      <c r="R831" s="286"/>
      <c r="S831" s="286"/>
      <c r="T831" s="286"/>
      <c r="U831" s="286"/>
      <c r="V831" s="286"/>
      <c r="W831" s="286"/>
      <c r="X831" s="286"/>
      <c r="Y831" s="286"/>
      <c r="Z831" s="286"/>
      <c r="AA831" s="286"/>
      <c r="AB831" s="286"/>
      <c r="AC831" s="286"/>
      <c r="AD831" s="286"/>
      <c r="AE831" s="410"/>
      <c r="AF831" s="410"/>
      <c r="AG831" s="410"/>
      <c r="AH831" s="410"/>
      <c r="AI831" s="410"/>
      <c r="AJ831" s="410"/>
      <c r="AK831" s="410"/>
      <c r="AL831" s="410"/>
      <c r="AM831" s="410"/>
      <c r="AN831" s="410"/>
      <c r="AO831" s="410"/>
      <c r="AP831" s="410"/>
      <c r="AQ831" s="410"/>
      <c r="AR831" s="410"/>
      <c r="AS831" s="289"/>
    </row>
    <row r="832" spans="1:45" ht="30" outlineLevel="1">
      <c r="A832" s="521">
        <v>11</v>
      </c>
      <c r="B832" s="424" t="s">
        <v>104</v>
      </c>
      <c r="C832" s="288" t="s">
        <v>25</v>
      </c>
      <c r="D832" s="292"/>
      <c r="E832" s="292"/>
      <c r="F832" s="292"/>
      <c r="G832" s="292"/>
      <c r="H832" s="292"/>
      <c r="I832" s="292"/>
      <c r="J832" s="292"/>
      <c r="K832" s="292"/>
      <c r="L832" s="292"/>
      <c r="M832" s="292"/>
      <c r="N832" s="292"/>
      <c r="O832" s="292"/>
      <c r="P832" s="292"/>
      <c r="Q832" s="292">
        <v>12</v>
      </c>
      <c r="R832" s="292"/>
      <c r="S832" s="292"/>
      <c r="T832" s="292"/>
      <c r="U832" s="292"/>
      <c r="V832" s="292"/>
      <c r="W832" s="292"/>
      <c r="X832" s="292"/>
      <c r="Y832" s="292"/>
      <c r="Z832" s="292"/>
      <c r="AA832" s="292"/>
      <c r="AB832" s="292"/>
      <c r="AC832" s="292"/>
      <c r="AD832" s="292"/>
      <c r="AE832" s="422"/>
      <c r="AF832" s="411"/>
      <c r="AG832" s="411"/>
      <c r="AH832" s="411"/>
      <c r="AI832" s="411"/>
      <c r="AJ832" s="411"/>
      <c r="AK832" s="411"/>
      <c r="AL832" s="411"/>
      <c r="AM832" s="411"/>
      <c r="AN832" s="411"/>
      <c r="AO832" s="411"/>
      <c r="AP832" s="411"/>
      <c r="AQ832" s="411"/>
      <c r="AR832" s="411"/>
      <c r="AS832" s="293">
        <f>SUM(AE832:AR832)</f>
        <v>0</v>
      </c>
    </row>
    <row r="833" spans="1:45" outlineLevel="1">
      <c r="A833" s="521"/>
      <c r="B833" s="291" t="s">
        <v>341</v>
      </c>
      <c r="C833" s="288" t="s">
        <v>163</v>
      </c>
      <c r="D833" s="292"/>
      <c r="E833" s="292"/>
      <c r="F833" s="292"/>
      <c r="G833" s="292"/>
      <c r="H833" s="292"/>
      <c r="I833" s="292"/>
      <c r="J833" s="292"/>
      <c r="K833" s="292"/>
      <c r="L833" s="292"/>
      <c r="M833" s="292"/>
      <c r="N833" s="292"/>
      <c r="O833" s="292"/>
      <c r="P833" s="292"/>
      <c r="Q833" s="292">
        <f>Q832</f>
        <v>12</v>
      </c>
      <c r="R833" s="292"/>
      <c r="S833" s="292"/>
      <c r="T833" s="292"/>
      <c r="U833" s="292"/>
      <c r="V833" s="292"/>
      <c r="W833" s="292"/>
      <c r="X833" s="292"/>
      <c r="Y833" s="292"/>
      <c r="Z833" s="292"/>
      <c r="AA833" s="292"/>
      <c r="AB833" s="292"/>
      <c r="AC833" s="292"/>
      <c r="AD833" s="292"/>
      <c r="AE833" s="407">
        <f>AE832</f>
        <v>0</v>
      </c>
      <c r="AF833" s="407">
        <f t="shared" ref="AF833" si="2436">AF832</f>
        <v>0</v>
      </c>
      <c r="AG833" s="407">
        <f t="shared" ref="AG833" si="2437">AG832</f>
        <v>0</v>
      </c>
      <c r="AH833" s="407">
        <f t="shared" ref="AH833" si="2438">AH832</f>
        <v>0</v>
      </c>
      <c r="AI833" s="407">
        <f t="shared" ref="AI833" si="2439">AI832</f>
        <v>0</v>
      </c>
      <c r="AJ833" s="407">
        <f t="shared" ref="AJ833" si="2440">AJ832</f>
        <v>0</v>
      </c>
      <c r="AK833" s="407">
        <f t="shared" ref="AK833" si="2441">AK832</f>
        <v>0</v>
      </c>
      <c r="AL833" s="407">
        <f t="shared" ref="AL833" si="2442">AL832</f>
        <v>0</v>
      </c>
      <c r="AM833" s="407">
        <f t="shared" ref="AM833" si="2443">AM832</f>
        <v>0</v>
      </c>
      <c r="AN833" s="407">
        <f t="shared" ref="AN833" si="2444">AN832</f>
        <v>0</v>
      </c>
      <c r="AO833" s="407">
        <f t="shared" ref="AO833" si="2445">AO832</f>
        <v>0</v>
      </c>
      <c r="AP833" s="407">
        <f t="shared" ref="AP833" si="2446">AP832</f>
        <v>0</v>
      </c>
      <c r="AQ833" s="407">
        <f t="shared" ref="AQ833" si="2447">AQ832</f>
        <v>0</v>
      </c>
      <c r="AR833" s="407">
        <f t="shared" ref="AR833" si="2448">AR832</f>
        <v>0</v>
      </c>
      <c r="AS833" s="294"/>
    </row>
    <row r="834" spans="1:45" outlineLevel="1">
      <c r="A834" s="521"/>
      <c r="B834" s="312"/>
      <c r="C834" s="302"/>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408"/>
      <c r="AF834" s="417"/>
      <c r="AG834" s="417"/>
      <c r="AH834" s="417"/>
      <c r="AI834" s="417"/>
      <c r="AJ834" s="417"/>
      <c r="AK834" s="417"/>
      <c r="AL834" s="417"/>
      <c r="AM834" s="417"/>
      <c r="AN834" s="417"/>
      <c r="AO834" s="417"/>
      <c r="AP834" s="417"/>
      <c r="AQ834" s="417"/>
      <c r="AR834" s="417"/>
      <c r="AS834" s="303"/>
    </row>
    <row r="835" spans="1:45" ht="30" outlineLevel="1">
      <c r="A835" s="521">
        <v>12</v>
      </c>
      <c r="B835" s="424" t="s">
        <v>105</v>
      </c>
      <c r="C835" s="288" t="s">
        <v>25</v>
      </c>
      <c r="D835" s="292"/>
      <c r="E835" s="292"/>
      <c r="F835" s="292"/>
      <c r="G835" s="292"/>
      <c r="H835" s="292"/>
      <c r="I835" s="292"/>
      <c r="J835" s="292"/>
      <c r="K835" s="292"/>
      <c r="L835" s="292"/>
      <c r="M835" s="292"/>
      <c r="N835" s="292"/>
      <c r="O835" s="292"/>
      <c r="P835" s="292"/>
      <c r="Q835" s="292">
        <v>12</v>
      </c>
      <c r="R835" s="292"/>
      <c r="S835" s="292"/>
      <c r="T835" s="292"/>
      <c r="U835" s="292"/>
      <c r="V835" s="292"/>
      <c r="W835" s="292"/>
      <c r="X835" s="292"/>
      <c r="Y835" s="292"/>
      <c r="Z835" s="292"/>
      <c r="AA835" s="292"/>
      <c r="AB835" s="292"/>
      <c r="AC835" s="292"/>
      <c r="AD835" s="292"/>
      <c r="AE835" s="406"/>
      <c r="AF835" s="411"/>
      <c r="AG835" s="411"/>
      <c r="AH835" s="411"/>
      <c r="AI835" s="411"/>
      <c r="AJ835" s="411"/>
      <c r="AK835" s="411"/>
      <c r="AL835" s="411"/>
      <c r="AM835" s="411"/>
      <c r="AN835" s="411"/>
      <c r="AO835" s="411"/>
      <c r="AP835" s="411"/>
      <c r="AQ835" s="411"/>
      <c r="AR835" s="411"/>
      <c r="AS835" s="293">
        <f>SUM(AE835:AR835)</f>
        <v>0</v>
      </c>
    </row>
    <row r="836" spans="1:45" outlineLevel="1">
      <c r="A836" s="521"/>
      <c r="B836" s="291" t="s">
        <v>341</v>
      </c>
      <c r="C836" s="288" t="s">
        <v>163</v>
      </c>
      <c r="D836" s="292"/>
      <c r="E836" s="292"/>
      <c r="F836" s="292"/>
      <c r="G836" s="292"/>
      <c r="H836" s="292"/>
      <c r="I836" s="292"/>
      <c r="J836" s="292"/>
      <c r="K836" s="292"/>
      <c r="L836" s="292"/>
      <c r="M836" s="292"/>
      <c r="N836" s="292"/>
      <c r="O836" s="292"/>
      <c r="P836" s="292"/>
      <c r="Q836" s="292">
        <f>Q835</f>
        <v>12</v>
      </c>
      <c r="R836" s="292"/>
      <c r="S836" s="292"/>
      <c r="T836" s="292"/>
      <c r="U836" s="292"/>
      <c r="V836" s="292"/>
      <c r="W836" s="292"/>
      <c r="X836" s="292"/>
      <c r="Y836" s="292"/>
      <c r="Z836" s="292"/>
      <c r="AA836" s="292"/>
      <c r="AB836" s="292"/>
      <c r="AC836" s="292"/>
      <c r="AD836" s="292"/>
      <c r="AE836" s="407">
        <f>AE835</f>
        <v>0</v>
      </c>
      <c r="AF836" s="407">
        <f t="shared" ref="AF836" si="2449">AF835</f>
        <v>0</v>
      </c>
      <c r="AG836" s="407">
        <f t="shared" ref="AG836" si="2450">AG835</f>
        <v>0</v>
      </c>
      <c r="AH836" s="407">
        <f t="shared" ref="AH836" si="2451">AH835</f>
        <v>0</v>
      </c>
      <c r="AI836" s="407">
        <f t="shared" ref="AI836" si="2452">AI835</f>
        <v>0</v>
      </c>
      <c r="AJ836" s="407">
        <f t="shared" ref="AJ836" si="2453">AJ835</f>
        <v>0</v>
      </c>
      <c r="AK836" s="407">
        <f t="shared" ref="AK836" si="2454">AK835</f>
        <v>0</v>
      </c>
      <c r="AL836" s="407">
        <f t="shared" ref="AL836" si="2455">AL835</f>
        <v>0</v>
      </c>
      <c r="AM836" s="407">
        <f t="shared" ref="AM836" si="2456">AM835</f>
        <v>0</v>
      </c>
      <c r="AN836" s="407">
        <f t="shared" ref="AN836" si="2457">AN835</f>
        <v>0</v>
      </c>
      <c r="AO836" s="407">
        <f t="shared" ref="AO836" si="2458">AO835</f>
        <v>0</v>
      </c>
      <c r="AP836" s="407">
        <f t="shared" ref="AP836" si="2459">AP835</f>
        <v>0</v>
      </c>
      <c r="AQ836" s="407">
        <f t="shared" ref="AQ836" si="2460">AQ835</f>
        <v>0</v>
      </c>
      <c r="AR836" s="407">
        <f t="shared" ref="AR836" si="2461">AR835</f>
        <v>0</v>
      </c>
      <c r="AS836" s="294"/>
    </row>
    <row r="837" spans="1:45" outlineLevel="1">
      <c r="A837" s="521"/>
      <c r="B837" s="312"/>
      <c r="C837" s="302"/>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c r="AE837" s="418"/>
      <c r="AF837" s="418"/>
      <c r="AG837" s="408"/>
      <c r="AH837" s="408"/>
      <c r="AI837" s="408"/>
      <c r="AJ837" s="408"/>
      <c r="AK837" s="408"/>
      <c r="AL837" s="408"/>
      <c r="AM837" s="408"/>
      <c r="AN837" s="408"/>
      <c r="AO837" s="408"/>
      <c r="AP837" s="408"/>
      <c r="AQ837" s="408"/>
      <c r="AR837" s="408"/>
      <c r="AS837" s="303"/>
    </row>
    <row r="838" spans="1:45" ht="30" outlineLevel="1">
      <c r="A838" s="521">
        <v>13</v>
      </c>
      <c r="B838" s="424" t="s">
        <v>106</v>
      </c>
      <c r="C838" s="288" t="s">
        <v>25</v>
      </c>
      <c r="D838" s="292"/>
      <c r="E838" s="292"/>
      <c r="F838" s="292"/>
      <c r="G838" s="292"/>
      <c r="H838" s="292"/>
      <c r="I838" s="292"/>
      <c r="J838" s="292"/>
      <c r="K838" s="292"/>
      <c r="L838" s="292"/>
      <c r="M838" s="292"/>
      <c r="N838" s="292"/>
      <c r="O838" s="292"/>
      <c r="P838" s="292"/>
      <c r="Q838" s="292">
        <v>12</v>
      </c>
      <c r="R838" s="292"/>
      <c r="S838" s="292"/>
      <c r="T838" s="292"/>
      <c r="U838" s="292"/>
      <c r="V838" s="292"/>
      <c r="W838" s="292"/>
      <c r="X838" s="292"/>
      <c r="Y838" s="292"/>
      <c r="Z838" s="292"/>
      <c r="AA838" s="292"/>
      <c r="AB838" s="292"/>
      <c r="AC838" s="292"/>
      <c r="AD838" s="292"/>
      <c r="AE838" s="406"/>
      <c r="AF838" s="411"/>
      <c r="AG838" s="411"/>
      <c r="AH838" s="411"/>
      <c r="AI838" s="411"/>
      <c r="AJ838" s="411"/>
      <c r="AK838" s="411"/>
      <c r="AL838" s="411"/>
      <c r="AM838" s="411"/>
      <c r="AN838" s="411"/>
      <c r="AO838" s="411"/>
      <c r="AP838" s="411"/>
      <c r="AQ838" s="411"/>
      <c r="AR838" s="411"/>
      <c r="AS838" s="293">
        <f>SUM(AE838:AR838)</f>
        <v>0</v>
      </c>
    </row>
    <row r="839" spans="1:45" outlineLevel="1">
      <c r="A839" s="521"/>
      <c r="B839" s="291" t="s">
        <v>341</v>
      </c>
      <c r="C839" s="288" t="s">
        <v>163</v>
      </c>
      <c r="D839" s="292"/>
      <c r="E839" s="292"/>
      <c r="F839" s="292"/>
      <c r="G839" s="292"/>
      <c r="H839" s="292"/>
      <c r="I839" s="292"/>
      <c r="J839" s="292"/>
      <c r="K839" s="292"/>
      <c r="L839" s="292"/>
      <c r="M839" s="292"/>
      <c r="N839" s="292"/>
      <c r="O839" s="292"/>
      <c r="P839" s="292"/>
      <c r="Q839" s="292">
        <f>Q838</f>
        <v>12</v>
      </c>
      <c r="R839" s="292"/>
      <c r="S839" s="292"/>
      <c r="T839" s="292"/>
      <c r="U839" s="292"/>
      <c r="V839" s="292"/>
      <c r="W839" s="292"/>
      <c r="X839" s="292"/>
      <c r="Y839" s="292"/>
      <c r="Z839" s="292"/>
      <c r="AA839" s="292"/>
      <c r="AB839" s="292"/>
      <c r="AC839" s="292"/>
      <c r="AD839" s="292"/>
      <c r="AE839" s="407">
        <f>AE838</f>
        <v>0</v>
      </c>
      <c r="AF839" s="407">
        <f t="shared" ref="AF839" si="2462">AF838</f>
        <v>0</v>
      </c>
      <c r="AG839" s="407">
        <f t="shared" ref="AG839" si="2463">AG838</f>
        <v>0</v>
      </c>
      <c r="AH839" s="407">
        <f t="shared" ref="AH839" si="2464">AH838</f>
        <v>0</v>
      </c>
      <c r="AI839" s="407">
        <f t="shared" ref="AI839" si="2465">AI838</f>
        <v>0</v>
      </c>
      <c r="AJ839" s="407">
        <f t="shared" ref="AJ839" si="2466">AJ838</f>
        <v>0</v>
      </c>
      <c r="AK839" s="407">
        <f t="shared" ref="AK839" si="2467">AK838</f>
        <v>0</v>
      </c>
      <c r="AL839" s="407">
        <f t="shared" ref="AL839" si="2468">AL838</f>
        <v>0</v>
      </c>
      <c r="AM839" s="407">
        <f t="shared" ref="AM839" si="2469">AM838</f>
        <v>0</v>
      </c>
      <c r="AN839" s="407">
        <f t="shared" ref="AN839" si="2470">AN838</f>
        <v>0</v>
      </c>
      <c r="AO839" s="407">
        <f t="shared" ref="AO839" si="2471">AO838</f>
        <v>0</v>
      </c>
      <c r="AP839" s="407">
        <f t="shared" ref="AP839" si="2472">AP838</f>
        <v>0</v>
      </c>
      <c r="AQ839" s="407">
        <f t="shared" ref="AQ839" si="2473">AQ838</f>
        <v>0</v>
      </c>
      <c r="AR839" s="407">
        <f t="shared" ref="AR839" si="2474">AR838</f>
        <v>0</v>
      </c>
      <c r="AS839" s="303"/>
    </row>
    <row r="840" spans="1:45" outlineLevel="1">
      <c r="A840" s="521"/>
      <c r="B840" s="312"/>
      <c r="C840" s="302"/>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408"/>
      <c r="AF840" s="408"/>
      <c r="AG840" s="408"/>
      <c r="AH840" s="408"/>
      <c r="AI840" s="408"/>
      <c r="AJ840" s="408"/>
      <c r="AK840" s="408"/>
      <c r="AL840" s="408"/>
      <c r="AM840" s="408"/>
      <c r="AN840" s="408"/>
      <c r="AO840" s="408"/>
      <c r="AP840" s="408"/>
      <c r="AQ840" s="408"/>
      <c r="AR840" s="408"/>
      <c r="AS840" s="303"/>
    </row>
    <row r="841" spans="1:45" ht="15.75" outlineLevel="1">
      <c r="A841" s="521"/>
      <c r="B841" s="285" t="s">
        <v>107</v>
      </c>
      <c r="C841" s="286"/>
      <c r="D841" s="287"/>
      <c r="E841" s="287"/>
      <c r="F841" s="287"/>
      <c r="G841" s="287"/>
      <c r="H841" s="287"/>
      <c r="I841" s="287"/>
      <c r="J841" s="287"/>
      <c r="K841" s="287"/>
      <c r="L841" s="287"/>
      <c r="M841" s="287"/>
      <c r="N841" s="287"/>
      <c r="O841" s="287"/>
      <c r="P841" s="287"/>
      <c r="Q841" s="287"/>
      <c r="R841" s="287"/>
      <c r="S841" s="286"/>
      <c r="T841" s="286"/>
      <c r="U841" s="286"/>
      <c r="V841" s="286"/>
      <c r="W841" s="286"/>
      <c r="X841" s="286"/>
      <c r="Y841" s="286"/>
      <c r="Z841" s="286"/>
      <c r="AA841" s="286"/>
      <c r="AB841" s="286"/>
      <c r="AC841" s="286"/>
      <c r="AD841" s="286"/>
      <c r="AE841" s="410"/>
      <c r="AF841" s="410"/>
      <c r="AG841" s="410"/>
      <c r="AH841" s="410"/>
      <c r="AI841" s="410"/>
      <c r="AJ841" s="410"/>
      <c r="AK841" s="410"/>
      <c r="AL841" s="410"/>
      <c r="AM841" s="410"/>
      <c r="AN841" s="410"/>
      <c r="AO841" s="410"/>
      <c r="AP841" s="410"/>
      <c r="AQ841" s="410"/>
      <c r="AR841" s="410"/>
      <c r="AS841" s="289"/>
    </row>
    <row r="842" spans="1:45" outlineLevel="1">
      <c r="A842" s="521">
        <v>14</v>
      </c>
      <c r="B842" s="312" t="s">
        <v>108</v>
      </c>
      <c r="C842" s="288" t="s">
        <v>25</v>
      </c>
      <c r="D842" s="292"/>
      <c r="E842" s="292"/>
      <c r="F842" s="292"/>
      <c r="G842" s="292"/>
      <c r="H842" s="292"/>
      <c r="I842" s="292"/>
      <c r="J842" s="292"/>
      <c r="K842" s="292"/>
      <c r="L842" s="292"/>
      <c r="M842" s="292"/>
      <c r="N842" s="292"/>
      <c r="O842" s="292"/>
      <c r="P842" s="292"/>
      <c r="Q842" s="292">
        <v>12</v>
      </c>
      <c r="R842" s="292"/>
      <c r="S842" s="292"/>
      <c r="T842" s="292"/>
      <c r="U842" s="292"/>
      <c r="V842" s="292"/>
      <c r="W842" s="292"/>
      <c r="X842" s="292"/>
      <c r="Y842" s="292"/>
      <c r="Z842" s="292"/>
      <c r="AA842" s="292"/>
      <c r="AB842" s="292"/>
      <c r="AC842" s="292"/>
      <c r="AD842" s="292"/>
      <c r="AE842" s="411"/>
      <c r="AF842" s="411"/>
      <c r="AG842" s="411"/>
      <c r="AH842" s="411"/>
      <c r="AI842" s="411"/>
      <c r="AJ842" s="411"/>
      <c r="AK842" s="411"/>
      <c r="AL842" s="406"/>
      <c r="AM842" s="406"/>
      <c r="AN842" s="406"/>
      <c r="AO842" s="406"/>
      <c r="AP842" s="406"/>
      <c r="AQ842" s="406"/>
      <c r="AR842" s="406"/>
      <c r="AS842" s="293">
        <f>SUM(AE842:AR842)</f>
        <v>0</v>
      </c>
    </row>
    <row r="843" spans="1:45" outlineLevel="1">
      <c r="A843" s="521"/>
      <c r="B843" s="291" t="s">
        <v>341</v>
      </c>
      <c r="C843" s="288" t="s">
        <v>163</v>
      </c>
      <c r="D843" s="292"/>
      <c r="E843" s="292"/>
      <c r="F843" s="292"/>
      <c r="G843" s="292"/>
      <c r="H843" s="292"/>
      <c r="I843" s="292"/>
      <c r="J843" s="292"/>
      <c r="K843" s="292"/>
      <c r="L843" s="292"/>
      <c r="M843" s="292"/>
      <c r="N843" s="292"/>
      <c r="O843" s="292"/>
      <c r="P843" s="292"/>
      <c r="Q843" s="292">
        <f>Q842</f>
        <v>12</v>
      </c>
      <c r="R843" s="292"/>
      <c r="S843" s="292"/>
      <c r="T843" s="292"/>
      <c r="U843" s="292"/>
      <c r="V843" s="292"/>
      <c r="W843" s="292"/>
      <c r="X843" s="292"/>
      <c r="Y843" s="292"/>
      <c r="Z843" s="292"/>
      <c r="AA843" s="292"/>
      <c r="AB843" s="292"/>
      <c r="AC843" s="292"/>
      <c r="AD843" s="292"/>
      <c r="AE843" s="407">
        <f>AE842</f>
        <v>0</v>
      </c>
      <c r="AF843" s="407">
        <f t="shared" ref="AF843" si="2475">AF842</f>
        <v>0</v>
      </c>
      <c r="AG843" s="407">
        <f t="shared" ref="AG843" si="2476">AG842</f>
        <v>0</v>
      </c>
      <c r="AH843" s="407">
        <f t="shared" ref="AH843" si="2477">AH842</f>
        <v>0</v>
      </c>
      <c r="AI843" s="407">
        <f t="shared" ref="AI843" si="2478">AI842</f>
        <v>0</v>
      </c>
      <c r="AJ843" s="407">
        <f t="shared" ref="AJ843" si="2479">AJ842</f>
        <v>0</v>
      </c>
      <c r="AK843" s="407">
        <f t="shared" ref="AK843" si="2480">AK842</f>
        <v>0</v>
      </c>
      <c r="AL843" s="407">
        <f t="shared" ref="AL843" si="2481">AL842</f>
        <v>0</v>
      </c>
      <c r="AM843" s="407">
        <f t="shared" ref="AM843" si="2482">AM842</f>
        <v>0</v>
      </c>
      <c r="AN843" s="407">
        <f t="shared" ref="AN843" si="2483">AN842</f>
        <v>0</v>
      </c>
      <c r="AO843" s="407">
        <f t="shared" ref="AO843" si="2484">AO842</f>
        <v>0</v>
      </c>
      <c r="AP843" s="407">
        <f t="shared" ref="AP843" si="2485">AP842</f>
        <v>0</v>
      </c>
      <c r="AQ843" s="407">
        <f t="shared" ref="AQ843" si="2486">AQ842</f>
        <v>0</v>
      </c>
      <c r="AR843" s="407">
        <f t="shared" ref="AR843" si="2487">AR842</f>
        <v>0</v>
      </c>
      <c r="AS843" s="294"/>
    </row>
    <row r="844" spans="1:45" outlineLevel="1">
      <c r="A844" s="521"/>
      <c r="B844" s="312"/>
      <c r="C844" s="302"/>
      <c r="D844" s="288"/>
      <c r="E844" s="288"/>
      <c r="F844" s="288"/>
      <c r="G844" s="288"/>
      <c r="H844" s="288"/>
      <c r="I844" s="288"/>
      <c r="J844" s="288"/>
      <c r="K844" s="288"/>
      <c r="L844" s="288"/>
      <c r="M844" s="288"/>
      <c r="N844" s="288"/>
      <c r="O844" s="288"/>
      <c r="P844" s="288"/>
      <c r="Q844" s="464"/>
      <c r="R844" s="288"/>
      <c r="S844" s="288"/>
      <c r="T844" s="288"/>
      <c r="U844" s="288"/>
      <c r="V844" s="288"/>
      <c r="W844" s="288"/>
      <c r="X844" s="288"/>
      <c r="Y844" s="288"/>
      <c r="Z844" s="288"/>
      <c r="AA844" s="288"/>
      <c r="AB844" s="288"/>
      <c r="AC844" s="288"/>
      <c r="AD844" s="288"/>
      <c r="AE844" s="408"/>
      <c r="AF844" s="408"/>
      <c r="AG844" s="408"/>
      <c r="AH844" s="408"/>
      <c r="AI844" s="408"/>
      <c r="AJ844" s="408"/>
      <c r="AK844" s="408"/>
      <c r="AL844" s="408"/>
      <c r="AM844" s="408"/>
      <c r="AN844" s="408"/>
      <c r="AO844" s="408"/>
      <c r="AP844" s="408"/>
      <c r="AQ844" s="408"/>
      <c r="AR844" s="408"/>
      <c r="AS844" s="303"/>
    </row>
    <row r="845" spans="1:45" s="306" customFormat="1" ht="15.75" outlineLevel="1">
      <c r="A845" s="521"/>
      <c r="B845" s="285" t="s">
        <v>486</v>
      </c>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c r="AE845" s="408"/>
      <c r="AF845" s="408"/>
      <c r="AG845" s="408"/>
      <c r="AH845" s="408"/>
      <c r="AI845" s="408"/>
      <c r="AJ845" s="408"/>
      <c r="AK845" s="412"/>
      <c r="AL845" s="412"/>
      <c r="AM845" s="412"/>
      <c r="AN845" s="412"/>
      <c r="AO845" s="412"/>
      <c r="AP845" s="412"/>
      <c r="AQ845" s="412"/>
      <c r="AR845" s="412"/>
      <c r="AS845" s="506"/>
    </row>
    <row r="846" spans="1:45" outlineLevel="1">
      <c r="A846" s="521">
        <v>15</v>
      </c>
      <c r="B846" s="291" t="s">
        <v>491</v>
      </c>
      <c r="C846" s="288" t="s">
        <v>25</v>
      </c>
      <c r="D846" s="292"/>
      <c r="E846" s="292"/>
      <c r="F846" s="292"/>
      <c r="G846" s="292"/>
      <c r="H846" s="292"/>
      <c r="I846" s="292"/>
      <c r="J846" s="292"/>
      <c r="K846" s="292"/>
      <c r="L846" s="292"/>
      <c r="M846" s="292"/>
      <c r="N846" s="292"/>
      <c r="O846" s="292"/>
      <c r="P846" s="292"/>
      <c r="Q846" s="292">
        <v>0</v>
      </c>
      <c r="R846" s="292"/>
      <c r="S846" s="292"/>
      <c r="T846" s="292"/>
      <c r="U846" s="292"/>
      <c r="V846" s="292"/>
      <c r="W846" s="292"/>
      <c r="X846" s="292"/>
      <c r="Y846" s="292"/>
      <c r="Z846" s="292"/>
      <c r="AA846" s="292"/>
      <c r="AB846" s="292"/>
      <c r="AC846" s="292"/>
      <c r="AD846" s="292"/>
      <c r="AE846" s="411"/>
      <c r="AF846" s="411"/>
      <c r="AG846" s="411"/>
      <c r="AH846" s="411"/>
      <c r="AI846" s="411"/>
      <c r="AJ846" s="411"/>
      <c r="AK846" s="411"/>
      <c r="AL846" s="406"/>
      <c r="AM846" s="406"/>
      <c r="AN846" s="406"/>
      <c r="AO846" s="406"/>
      <c r="AP846" s="406"/>
      <c r="AQ846" s="406"/>
      <c r="AR846" s="406"/>
      <c r="AS846" s="293">
        <f>SUM(AE846:AR846)</f>
        <v>0</v>
      </c>
    </row>
    <row r="847" spans="1:45" outlineLevel="1">
      <c r="A847" s="521"/>
      <c r="B847" s="291" t="s">
        <v>341</v>
      </c>
      <c r="C847" s="288" t="s">
        <v>163</v>
      </c>
      <c r="D847" s="292"/>
      <c r="E847" s="292"/>
      <c r="F847" s="292"/>
      <c r="G847" s="292"/>
      <c r="H847" s="292"/>
      <c r="I847" s="292"/>
      <c r="J847" s="292"/>
      <c r="K847" s="292"/>
      <c r="L847" s="292"/>
      <c r="M847" s="292"/>
      <c r="N847" s="292"/>
      <c r="O847" s="292"/>
      <c r="P847" s="292"/>
      <c r="Q847" s="292">
        <f>Q846</f>
        <v>0</v>
      </c>
      <c r="R847" s="292"/>
      <c r="S847" s="292"/>
      <c r="T847" s="292"/>
      <c r="U847" s="292"/>
      <c r="V847" s="292"/>
      <c r="W847" s="292"/>
      <c r="X847" s="292"/>
      <c r="Y847" s="292"/>
      <c r="Z847" s="292"/>
      <c r="AA847" s="292"/>
      <c r="AB847" s="292"/>
      <c r="AC847" s="292"/>
      <c r="AD847" s="292"/>
      <c r="AE847" s="407">
        <f>AE846</f>
        <v>0</v>
      </c>
      <c r="AF847" s="407">
        <f t="shared" ref="AF847:AR847" si="2488">AF846</f>
        <v>0</v>
      </c>
      <c r="AG847" s="407">
        <f t="shared" si="2488"/>
        <v>0</v>
      </c>
      <c r="AH847" s="407">
        <f t="shared" si="2488"/>
        <v>0</v>
      </c>
      <c r="AI847" s="407">
        <f t="shared" si="2488"/>
        <v>0</v>
      </c>
      <c r="AJ847" s="407">
        <f t="shared" si="2488"/>
        <v>0</v>
      </c>
      <c r="AK847" s="407">
        <f t="shared" si="2488"/>
        <v>0</v>
      </c>
      <c r="AL847" s="407">
        <f t="shared" si="2488"/>
        <v>0</v>
      </c>
      <c r="AM847" s="407">
        <f t="shared" si="2488"/>
        <v>0</v>
      </c>
      <c r="AN847" s="407">
        <f t="shared" si="2488"/>
        <v>0</v>
      </c>
      <c r="AO847" s="407">
        <f t="shared" si="2488"/>
        <v>0</v>
      </c>
      <c r="AP847" s="407">
        <f t="shared" si="2488"/>
        <v>0</v>
      </c>
      <c r="AQ847" s="407">
        <f t="shared" si="2488"/>
        <v>0</v>
      </c>
      <c r="AR847" s="407">
        <f t="shared" si="2488"/>
        <v>0</v>
      </c>
      <c r="AS847" s="294"/>
    </row>
    <row r="848" spans="1:45" outlineLevel="1">
      <c r="A848" s="521"/>
      <c r="B848" s="312"/>
      <c r="C848" s="302"/>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c r="AE848" s="408"/>
      <c r="AF848" s="408"/>
      <c r="AG848" s="408"/>
      <c r="AH848" s="408"/>
      <c r="AI848" s="408"/>
      <c r="AJ848" s="408"/>
      <c r="AK848" s="408"/>
      <c r="AL848" s="408"/>
      <c r="AM848" s="408"/>
      <c r="AN848" s="408"/>
      <c r="AO848" s="408"/>
      <c r="AP848" s="408"/>
      <c r="AQ848" s="408"/>
      <c r="AR848" s="408"/>
      <c r="AS848" s="303"/>
    </row>
    <row r="849" spans="1:45" s="280" customFormat="1" outlineLevel="1">
      <c r="A849" s="521">
        <v>16</v>
      </c>
      <c r="B849" s="321" t="s">
        <v>487</v>
      </c>
      <c r="C849" s="288" t="s">
        <v>25</v>
      </c>
      <c r="D849" s="292"/>
      <c r="E849" s="292"/>
      <c r="F849" s="292"/>
      <c r="G849" s="292"/>
      <c r="H849" s="292"/>
      <c r="I849" s="292"/>
      <c r="J849" s="292"/>
      <c r="K849" s="292"/>
      <c r="L849" s="292"/>
      <c r="M849" s="292"/>
      <c r="N849" s="292"/>
      <c r="O849" s="292"/>
      <c r="P849" s="292"/>
      <c r="Q849" s="292">
        <v>0</v>
      </c>
      <c r="R849" s="292"/>
      <c r="S849" s="292"/>
      <c r="T849" s="292"/>
      <c r="U849" s="292"/>
      <c r="V849" s="292"/>
      <c r="W849" s="292"/>
      <c r="X849" s="292"/>
      <c r="Y849" s="292"/>
      <c r="Z849" s="292"/>
      <c r="AA849" s="292"/>
      <c r="AB849" s="292"/>
      <c r="AC849" s="292"/>
      <c r="AD849" s="292"/>
      <c r="AE849" s="411"/>
      <c r="AF849" s="411"/>
      <c r="AG849" s="411"/>
      <c r="AH849" s="411"/>
      <c r="AI849" s="411"/>
      <c r="AJ849" s="411"/>
      <c r="AK849" s="411"/>
      <c r="AL849" s="406"/>
      <c r="AM849" s="406"/>
      <c r="AN849" s="406"/>
      <c r="AO849" s="406"/>
      <c r="AP849" s="406"/>
      <c r="AQ849" s="406"/>
      <c r="AR849" s="406"/>
      <c r="AS849" s="293">
        <f>SUM(AE849:AR849)</f>
        <v>0</v>
      </c>
    </row>
    <row r="850" spans="1:45" s="280" customFormat="1" outlineLevel="1">
      <c r="A850" s="521"/>
      <c r="B850" s="291" t="s">
        <v>341</v>
      </c>
      <c r="C850" s="288" t="s">
        <v>163</v>
      </c>
      <c r="D850" s="292"/>
      <c r="E850" s="292"/>
      <c r="F850" s="292"/>
      <c r="G850" s="292"/>
      <c r="H850" s="292"/>
      <c r="I850" s="292"/>
      <c r="J850" s="292"/>
      <c r="K850" s="292"/>
      <c r="L850" s="292"/>
      <c r="M850" s="292"/>
      <c r="N850" s="292"/>
      <c r="O850" s="292"/>
      <c r="P850" s="292"/>
      <c r="Q850" s="292">
        <f>Q849</f>
        <v>0</v>
      </c>
      <c r="R850" s="292"/>
      <c r="S850" s="292"/>
      <c r="T850" s="292"/>
      <c r="U850" s="292"/>
      <c r="V850" s="292"/>
      <c r="W850" s="292"/>
      <c r="X850" s="292"/>
      <c r="Y850" s="292"/>
      <c r="Z850" s="292"/>
      <c r="AA850" s="292"/>
      <c r="AB850" s="292"/>
      <c r="AC850" s="292"/>
      <c r="AD850" s="292"/>
      <c r="AE850" s="407">
        <f>AE849</f>
        <v>0</v>
      </c>
      <c r="AF850" s="407">
        <f t="shared" ref="AF850:AR850" si="2489">AF849</f>
        <v>0</v>
      </c>
      <c r="AG850" s="407">
        <f t="shared" si="2489"/>
        <v>0</v>
      </c>
      <c r="AH850" s="407">
        <f t="shared" si="2489"/>
        <v>0</v>
      </c>
      <c r="AI850" s="407">
        <f t="shared" si="2489"/>
        <v>0</v>
      </c>
      <c r="AJ850" s="407">
        <f t="shared" si="2489"/>
        <v>0</v>
      </c>
      <c r="AK850" s="407">
        <f t="shared" si="2489"/>
        <v>0</v>
      </c>
      <c r="AL850" s="407">
        <f t="shared" si="2489"/>
        <v>0</v>
      </c>
      <c r="AM850" s="407">
        <f t="shared" si="2489"/>
        <v>0</v>
      </c>
      <c r="AN850" s="407">
        <f t="shared" si="2489"/>
        <v>0</v>
      </c>
      <c r="AO850" s="407">
        <f t="shared" si="2489"/>
        <v>0</v>
      </c>
      <c r="AP850" s="407">
        <f t="shared" si="2489"/>
        <v>0</v>
      </c>
      <c r="AQ850" s="407">
        <f t="shared" si="2489"/>
        <v>0</v>
      </c>
      <c r="AR850" s="407">
        <f t="shared" si="2489"/>
        <v>0</v>
      </c>
      <c r="AS850" s="294"/>
    </row>
    <row r="851" spans="1:45" s="280" customFormat="1" outlineLevel="1">
      <c r="A851" s="521"/>
      <c r="B851" s="321"/>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c r="AE851" s="408"/>
      <c r="AF851" s="408"/>
      <c r="AG851" s="408"/>
      <c r="AH851" s="408"/>
      <c r="AI851" s="408"/>
      <c r="AJ851" s="408"/>
      <c r="AK851" s="412"/>
      <c r="AL851" s="412"/>
      <c r="AM851" s="412"/>
      <c r="AN851" s="412"/>
      <c r="AO851" s="412"/>
      <c r="AP851" s="412"/>
      <c r="AQ851" s="412"/>
      <c r="AR851" s="412"/>
      <c r="AS851" s="310"/>
    </row>
    <row r="852" spans="1:45" ht="15.75" outlineLevel="1">
      <c r="A852" s="521"/>
      <c r="B852" s="508" t="s">
        <v>492</v>
      </c>
      <c r="C852" s="317"/>
      <c r="D852" s="287"/>
      <c r="E852" s="286"/>
      <c r="F852" s="286"/>
      <c r="G852" s="286"/>
      <c r="H852" s="286"/>
      <c r="I852" s="286"/>
      <c r="J852" s="286"/>
      <c r="K852" s="286"/>
      <c r="L852" s="286"/>
      <c r="M852" s="286"/>
      <c r="N852" s="286"/>
      <c r="O852" s="286"/>
      <c r="P852" s="286"/>
      <c r="Q852" s="287"/>
      <c r="R852" s="286"/>
      <c r="S852" s="286"/>
      <c r="T852" s="286"/>
      <c r="U852" s="286"/>
      <c r="V852" s="286"/>
      <c r="W852" s="286"/>
      <c r="X852" s="286"/>
      <c r="Y852" s="286"/>
      <c r="Z852" s="286"/>
      <c r="AA852" s="286"/>
      <c r="AB852" s="286"/>
      <c r="AC852" s="286"/>
      <c r="AD852" s="286"/>
      <c r="AE852" s="410"/>
      <c r="AF852" s="410"/>
      <c r="AG852" s="410"/>
      <c r="AH852" s="410"/>
      <c r="AI852" s="410"/>
      <c r="AJ852" s="410"/>
      <c r="AK852" s="410"/>
      <c r="AL852" s="410"/>
      <c r="AM852" s="410"/>
      <c r="AN852" s="410"/>
      <c r="AO852" s="410"/>
      <c r="AP852" s="410"/>
      <c r="AQ852" s="410"/>
      <c r="AR852" s="410"/>
      <c r="AS852" s="289"/>
    </row>
    <row r="853" spans="1:45" outlineLevel="1">
      <c r="A853" s="521">
        <v>17</v>
      </c>
      <c r="B853" s="424" t="s">
        <v>112</v>
      </c>
      <c r="C853" s="288" t="s">
        <v>25</v>
      </c>
      <c r="D853" s="292"/>
      <c r="E853" s="292"/>
      <c r="F853" s="292"/>
      <c r="G853" s="292"/>
      <c r="H853" s="292"/>
      <c r="I853" s="292"/>
      <c r="J853" s="292"/>
      <c r="K853" s="292"/>
      <c r="L853" s="292"/>
      <c r="M853" s="292"/>
      <c r="N853" s="292"/>
      <c r="O853" s="292"/>
      <c r="P853" s="292"/>
      <c r="Q853" s="292">
        <v>12</v>
      </c>
      <c r="R853" s="292"/>
      <c r="S853" s="292"/>
      <c r="T853" s="292"/>
      <c r="U853" s="292"/>
      <c r="V853" s="292"/>
      <c r="W853" s="292"/>
      <c r="X853" s="292"/>
      <c r="Y853" s="292"/>
      <c r="Z853" s="292"/>
      <c r="AA853" s="292"/>
      <c r="AB853" s="292"/>
      <c r="AC853" s="292"/>
      <c r="AD853" s="292"/>
      <c r="AE853" s="422"/>
      <c r="AF853" s="406"/>
      <c r="AG853" s="406"/>
      <c r="AH853" s="406"/>
      <c r="AI853" s="406"/>
      <c r="AJ853" s="406"/>
      <c r="AK853" s="406"/>
      <c r="AL853" s="411"/>
      <c r="AM853" s="411"/>
      <c r="AN853" s="411"/>
      <c r="AO853" s="411"/>
      <c r="AP853" s="411"/>
      <c r="AQ853" s="411"/>
      <c r="AR853" s="411"/>
      <c r="AS853" s="293">
        <f>SUM(AE853:AR853)</f>
        <v>0</v>
      </c>
    </row>
    <row r="854" spans="1:45" outlineLevel="1">
      <c r="A854" s="521"/>
      <c r="B854" s="291" t="s">
        <v>341</v>
      </c>
      <c r="C854" s="288" t="s">
        <v>163</v>
      </c>
      <c r="D854" s="292"/>
      <c r="E854" s="292"/>
      <c r="F854" s="292"/>
      <c r="G854" s="292"/>
      <c r="H854" s="292"/>
      <c r="I854" s="292"/>
      <c r="J854" s="292"/>
      <c r="K854" s="292"/>
      <c r="L854" s="292"/>
      <c r="M854" s="292"/>
      <c r="N854" s="292"/>
      <c r="O854" s="292"/>
      <c r="P854" s="292"/>
      <c r="Q854" s="292">
        <f>Q853</f>
        <v>12</v>
      </c>
      <c r="R854" s="292"/>
      <c r="S854" s="292"/>
      <c r="T854" s="292"/>
      <c r="U854" s="292"/>
      <c r="V854" s="292"/>
      <c r="W854" s="292"/>
      <c r="X854" s="292"/>
      <c r="Y854" s="292"/>
      <c r="Z854" s="292"/>
      <c r="AA854" s="292"/>
      <c r="AB854" s="292"/>
      <c r="AC854" s="292"/>
      <c r="AD854" s="292"/>
      <c r="AE854" s="407">
        <f>AE853</f>
        <v>0</v>
      </c>
      <c r="AF854" s="407">
        <f t="shared" ref="AF854:AR854" si="2490">AF853</f>
        <v>0</v>
      </c>
      <c r="AG854" s="407">
        <f t="shared" si="2490"/>
        <v>0</v>
      </c>
      <c r="AH854" s="407">
        <f t="shared" si="2490"/>
        <v>0</v>
      </c>
      <c r="AI854" s="407">
        <f t="shared" si="2490"/>
        <v>0</v>
      </c>
      <c r="AJ854" s="407">
        <f t="shared" si="2490"/>
        <v>0</v>
      </c>
      <c r="AK854" s="407">
        <f t="shared" si="2490"/>
        <v>0</v>
      </c>
      <c r="AL854" s="407">
        <f t="shared" si="2490"/>
        <v>0</v>
      </c>
      <c r="AM854" s="407">
        <f t="shared" si="2490"/>
        <v>0</v>
      </c>
      <c r="AN854" s="407">
        <f t="shared" si="2490"/>
        <v>0</v>
      </c>
      <c r="AO854" s="407">
        <f t="shared" si="2490"/>
        <v>0</v>
      </c>
      <c r="AP854" s="407">
        <f t="shared" si="2490"/>
        <v>0</v>
      </c>
      <c r="AQ854" s="407">
        <f t="shared" si="2490"/>
        <v>0</v>
      </c>
      <c r="AR854" s="407">
        <f t="shared" si="2490"/>
        <v>0</v>
      </c>
      <c r="AS854" s="303"/>
    </row>
    <row r="855" spans="1:45" outlineLevel="1">
      <c r="A855" s="521"/>
      <c r="B855" s="291"/>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418"/>
      <c r="AF855" s="421"/>
      <c r="AG855" s="421"/>
      <c r="AH855" s="421"/>
      <c r="AI855" s="421"/>
      <c r="AJ855" s="421"/>
      <c r="AK855" s="421"/>
      <c r="AL855" s="421"/>
      <c r="AM855" s="421"/>
      <c r="AN855" s="421"/>
      <c r="AO855" s="421"/>
      <c r="AP855" s="421"/>
      <c r="AQ855" s="421"/>
      <c r="AR855" s="421"/>
      <c r="AS855" s="303"/>
    </row>
    <row r="856" spans="1:45" outlineLevel="1">
      <c r="A856" s="521">
        <v>18</v>
      </c>
      <c r="B856" s="424" t="s">
        <v>109</v>
      </c>
      <c r="C856" s="288" t="s">
        <v>25</v>
      </c>
      <c r="D856" s="292"/>
      <c r="E856" s="292"/>
      <c r="F856" s="292"/>
      <c r="G856" s="292"/>
      <c r="H856" s="292"/>
      <c r="I856" s="292"/>
      <c r="J856" s="292"/>
      <c r="K856" s="292"/>
      <c r="L856" s="292"/>
      <c r="M856" s="292"/>
      <c r="N856" s="292"/>
      <c r="O856" s="292"/>
      <c r="P856" s="292"/>
      <c r="Q856" s="292">
        <v>12</v>
      </c>
      <c r="R856" s="292"/>
      <c r="S856" s="292"/>
      <c r="T856" s="292"/>
      <c r="U856" s="292"/>
      <c r="V856" s="292"/>
      <c r="W856" s="292"/>
      <c r="X856" s="292"/>
      <c r="Y856" s="292"/>
      <c r="Z856" s="292"/>
      <c r="AA856" s="292"/>
      <c r="AB856" s="292"/>
      <c r="AC856" s="292"/>
      <c r="AD856" s="292"/>
      <c r="AE856" s="422"/>
      <c r="AF856" s="406"/>
      <c r="AG856" s="406"/>
      <c r="AH856" s="406"/>
      <c r="AI856" s="406"/>
      <c r="AJ856" s="406"/>
      <c r="AK856" s="406"/>
      <c r="AL856" s="411"/>
      <c r="AM856" s="411"/>
      <c r="AN856" s="411"/>
      <c r="AO856" s="411"/>
      <c r="AP856" s="411"/>
      <c r="AQ856" s="411"/>
      <c r="AR856" s="411"/>
      <c r="AS856" s="293">
        <f>SUM(AE856:AR856)</f>
        <v>0</v>
      </c>
    </row>
    <row r="857" spans="1:45" outlineLevel="1">
      <c r="A857" s="521"/>
      <c r="B857" s="291" t="s">
        <v>341</v>
      </c>
      <c r="C857" s="288" t="s">
        <v>163</v>
      </c>
      <c r="D857" s="292"/>
      <c r="E857" s="292"/>
      <c r="F857" s="292"/>
      <c r="G857" s="292"/>
      <c r="H857" s="292"/>
      <c r="I857" s="292"/>
      <c r="J857" s="292"/>
      <c r="K857" s="292"/>
      <c r="L857" s="292"/>
      <c r="M857" s="292"/>
      <c r="N857" s="292"/>
      <c r="O857" s="292"/>
      <c r="P857" s="292"/>
      <c r="Q857" s="292">
        <f>Q856</f>
        <v>12</v>
      </c>
      <c r="R857" s="292"/>
      <c r="S857" s="292"/>
      <c r="T857" s="292"/>
      <c r="U857" s="292"/>
      <c r="V857" s="292"/>
      <c r="W857" s="292"/>
      <c r="X857" s="292"/>
      <c r="Y857" s="292"/>
      <c r="Z857" s="292"/>
      <c r="AA857" s="292"/>
      <c r="AB857" s="292"/>
      <c r="AC857" s="292"/>
      <c r="AD857" s="292"/>
      <c r="AE857" s="407">
        <f>AE856</f>
        <v>0</v>
      </c>
      <c r="AF857" s="407">
        <f t="shared" ref="AF857:AR857" si="2491">AF856</f>
        <v>0</v>
      </c>
      <c r="AG857" s="407">
        <f t="shared" si="2491"/>
        <v>0</v>
      </c>
      <c r="AH857" s="407">
        <f t="shared" si="2491"/>
        <v>0</v>
      </c>
      <c r="AI857" s="407">
        <f t="shared" si="2491"/>
        <v>0</v>
      </c>
      <c r="AJ857" s="407">
        <f t="shared" si="2491"/>
        <v>0</v>
      </c>
      <c r="AK857" s="407">
        <f t="shared" si="2491"/>
        <v>0</v>
      </c>
      <c r="AL857" s="407">
        <f t="shared" si="2491"/>
        <v>0</v>
      </c>
      <c r="AM857" s="407">
        <f t="shared" si="2491"/>
        <v>0</v>
      </c>
      <c r="AN857" s="407">
        <f t="shared" si="2491"/>
        <v>0</v>
      </c>
      <c r="AO857" s="407">
        <f t="shared" si="2491"/>
        <v>0</v>
      </c>
      <c r="AP857" s="407">
        <f t="shared" si="2491"/>
        <v>0</v>
      </c>
      <c r="AQ857" s="407">
        <f t="shared" si="2491"/>
        <v>0</v>
      </c>
      <c r="AR857" s="407">
        <f t="shared" si="2491"/>
        <v>0</v>
      </c>
      <c r="AS857" s="303"/>
    </row>
    <row r="858" spans="1:45" outlineLevel="1">
      <c r="A858" s="521"/>
      <c r="B858" s="319"/>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419"/>
      <c r="AF858" s="420"/>
      <c r="AG858" s="420"/>
      <c r="AH858" s="420"/>
      <c r="AI858" s="420"/>
      <c r="AJ858" s="420"/>
      <c r="AK858" s="420"/>
      <c r="AL858" s="420"/>
      <c r="AM858" s="420"/>
      <c r="AN858" s="420"/>
      <c r="AO858" s="420"/>
      <c r="AP858" s="420"/>
      <c r="AQ858" s="420"/>
      <c r="AR858" s="420"/>
      <c r="AS858" s="294"/>
    </row>
    <row r="859" spans="1:45" outlineLevel="1">
      <c r="A859" s="521">
        <v>19</v>
      </c>
      <c r="B859" s="424" t="s">
        <v>111</v>
      </c>
      <c r="C859" s="288" t="s">
        <v>25</v>
      </c>
      <c r="D859" s="292"/>
      <c r="E859" s="292"/>
      <c r="F859" s="292"/>
      <c r="G859" s="292"/>
      <c r="H859" s="292"/>
      <c r="I859" s="292"/>
      <c r="J859" s="292"/>
      <c r="K859" s="292"/>
      <c r="L859" s="292"/>
      <c r="M859" s="292"/>
      <c r="N859" s="292"/>
      <c r="O859" s="292"/>
      <c r="P859" s="292"/>
      <c r="Q859" s="292">
        <v>12</v>
      </c>
      <c r="R859" s="292"/>
      <c r="S859" s="292"/>
      <c r="T859" s="292"/>
      <c r="U859" s="292"/>
      <c r="V859" s="292"/>
      <c r="W859" s="292"/>
      <c r="X859" s="292"/>
      <c r="Y859" s="292"/>
      <c r="Z859" s="292"/>
      <c r="AA859" s="292"/>
      <c r="AB859" s="292"/>
      <c r="AC859" s="292"/>
      <c r="AD859" s="292"/>
      <c r="AE859" s="422"/>
      <c r="AF859" s="406"/>
      <c r="AG859" s="406"/>
      <c r="AH859" s="406"/>
      <c r="AI859" s="406"/>
      <c r="AJ859" s="406"/>
      <c r="AK859" s="406"/>
      <c r="AL859" s="411"/>
      <c r="AM859" s="411"/>
      <c r="AN859" s="411"/>
      <c r="AO859" s="411"/>
      <c r="AP859" s="411"/>
      <c r="AQ859" s="411"/>
      <c r="AR859" s="411"/>
      <c r="AS859" s="293">
        <f>SUM(AE859:AR859)</f>
        <v>0</v>
      </c>
    </row>
    <row r="860" spans="1:45" outlineLevel="1">
      <c r="A860" s="521"/>
      <c r="B860" s="291" t="s">
        <v>341</v>
      </c>
      <c r="C860" s="288" t="s">
        <v>163</v>
      </c>
      <c r="D860" s="292"/>
      <c r="E860" s="292"/>
      <c r="F860" s="292"/>
      <c r="G860" s="292"/>
      <c r="H860" s="292"/>
      <c r="I860" s="292"/>
      <c r="J860" s="292"/>
      <c r="K860" s="292"/>
      <c r="L860" s="292"/>
      <c r="M860" s="292"/>
      <c r="N860" s="292"/>
      <c r="O860" s="292"/>
      <c r="P860" s="292"/>
      <c r="Q860" s="292">
        <f>Q859</f>
        <v>12</v>
      </c>
      <c r="R860" s="292"/>
      <c r="S860" s="292"/>
      <c r="T860" s="292"/>
      <c r="U860" s="292"/>
      <c r="V860" s="292"/>
      <c r="W860" s="292"/>
      <c r="X860" s="292"/>
      <c r="Y860" s="292"/>
      <c r="Z860" s="292"/>
      <c r="AA860" s="292"/>
      <c r="AB860" s="292"/>
      <c r="AC860" s="292"/>
      <c r="AD860" s="292"/>
      <c r="AE860" s="407">
        <f>AE859</f>
        <v>0</v>
      </c>
      <c r="AF860" s="407">
        <f t="shared" ref="AF860:AR860" si="2492">AF859</f>
        <v>0</v>
      </c>
      <c r="AG860" s="407">
        <f t="shared" si="2492"/>
        <v>0</v>
      </c>
      <c r="AH860" s="407">
        <f t="shared" si="2492"/>
        <v>0</v>
      </c>
      <c r="AI860" s="407">
        <f t="shared" si="2492"/>
        <v>0</v>
      </c>
      <c r="AJ860" s="407">
        <f t="shared" si="2492"/>
        <v>0</v>
      </c>
      <c r="AK860" s="407">
        <f t="shared" si="2492"/>
        <v>0</v>
      </c>
      <c r="AL860" s="407">
        <f t="shared" si="2492"/>
        <v>0</v>
      </c>
      <c r="AM860" s="407">
        <f t="shared" si="2492"/>
        <v>0</v>
      </c>
      <c r="AN860" s="407">
        <f t="shared" si="2492"/>
        <v>0</v>
      </c>
      <c r="AO860" s="407">
        <f t="shared" si="2492"/>
        <v>0</v>
      </c>
      <c r="AP860" s="407">
        <f t="shared" si="2492"/>
        <v>0</v>
      </c>
      <c r="AQ860" s="407">
        <f t="shared" si="2492"/>
        <v>0</v>
      </c>
      <c r="AR860" s="407">
        <f t="shared" si="2492"/>
        <v>0</v>
      </c>
      <c r="AS860" s="294"/>
    </row>
    <row r="861" spans="1:45" outlineLevel="1">
      <c r="A861" s="521"/>
      <c r="B861" s="319"/>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408"/>
      <c r="AF861" s="408"/>
      <c r="AG861" s="408"/>
      <c r="AH861" s="408"/>
      <c r="AI861" s="408"/>
      <c r="AJ861" s="408"/>
      <c r="AK861" s="408"/>
      <c r="AL861" s="408"/>
      <c r="AM861" s="408"/>
      <c r="AN861" s="408"/>
      <c r="AO861" s="408"/>
      <c r="AP861" s="408"/>
      <c r="AQ861" s="408"/>
      <c r="AR861" s="408"/>
      <c r="AS861" s="303"/>
    </row>
    <row r="862" spans="1:45" outlineLevel="1">
      <c r="A862" s="521">
        <v>20</v>
      </c>
      <c r="B862" s="424" t="s">
        <v>110</v>
      </c>
      <c r="C862" s="288" t="s">
        <v>25</v>
      </c>
      <c r="D862" s="292"/>
      <c r="E862" s="292"/>
      <c r="F862" s="292"/>
      <c r="G862" s="292"/>
      <c r="H862" s="292"/>
      <c r="I862" s="292"/>
      <c r="J862" s="292"/>
      <c r="K862" s="292"/>
      <c r="L862" s="292"/>
      <c r="M862" s="292"/>
      <c r="N862" s="292"/>
      <c r="O862" s="292"/>
      <c r="P862" s="292"/>
      <c r="Q862" s="292">
        <v>12</v>
      </c>
      <c r="R862" s="292"/>
      <c r="S862" s="292"/>
      <c r="T862" s="292"/>
      <c r="U862" s="292"/>
      <c r="V862" s="292"/>
      <c r="W862" s="292"/>
      <c r="X862" s="292"/>
      <c r="Y862" s="292"/>
      <c r="Z862" s="292"/>
      <c r="AA862" s="292"/>
      <c r="AB862" s="292"/>
      <c r="AC862" s="292"/>
      <c r="AD862" s="292"/>
      <c r="AE862" s="422"/>
      <c r="AF862" s="406"/>
      <c r="AG862" s="406"/>
      <c r="AH862" s="406"/>
      <c r="AI862" s="406"/>
      <c r="AJ862" s="406"/>
      <c r="AK862" s="406"/>
      <c r="AL862" s="411"/>
      <c r="AM862" s="411"/>
      <c r="AN862" s="411"/>
      <c r="AO862" s="411"/>
      <c r="AP862" s="411"/>
      <c r="AQ862" s="411"/>
      <c r="AR862" s="411"/>
      <c r="AS862" s="293">
        <f>SUM(AE862:AR862)</f>
        <v>0</v>
      </c>
    </row>
    <row r="863" spans="1:45" outlineLevel="1">
      <c r="A863" s="521"/>
      <c r="B863" s="291" t="s">
        <v>341</v>
      </c>
      <c r="C863" s="288" t="s">
        <v>163</v>
      </c>
      <c r="D863" s="292"/>
      <c r="E863" s="292"/>
      <c r="F863" s="292"/>
      <c r="G863" s="292"/>
      <c r="H863" s="292"/>
      <c r="I863" s="292"/>
      <c r="J863" s="292"/>
      <c r="K863" s="292"/>
      <c r="L863" s="292"/>
      <c r="M863" s="292"/>
      <c r="N863" s="292"/>
      <c r="O863" s="292"/>
      <c r="P863" s="292"/>
      <c r="Q863" s="292">
        <f>Q862</f>
        <v>12</v>
      </c>
      <c r="R863" s="292"/>
      <c r="S863" s="292"/>
      <c r="T863" s="292"/>
      <c r="U863" s="292"/>
      <c r="V863" s="292"/>
      <c r="W863" s="292"/>
      <c r="X863" s="292"/>
      <c r="Y863" s="292"/>
      <c r="Z863" s="292"/>
      <c r="AA863" s="292"/>
      <c r="AB863" s="292"/>
      <c r="AC863" s="292"/>
      <c r="AD863" s="292"/>
      <c r="AE863" s="407">
        <f>AE862</f>
        <v>0</v>
      </c>
      <c r="AF863" s="407">
        <f t="shared" ref="AF863:AR863" si="2493">AF862</f>
        <v>0</v>
      </c>
      <c r="AG863" s="407">
        <f t="shared" si="2493"/>
        <v>0</v>
      </c>
      <c r="AH863" s="407">
        <f t="shared" si="2493"/>
        <v>0</v>
      </c>
      <c r="AI863" s="407">
        <f t="shared" si="2493"/>
        <v>0</v>
      </c>
      <c r="AJ863" s="407">
        <f t="shared" si="2493"/>
        <v>0</v>
      </c>
      <c r="AK863" s="407">
        <f t="shared" si="2493"/>
        <v>0</v>
      </c>
      <c r="AL863" s="407">
        <f t="shared" si="2493"/>
        <v>0</v>
      </c>
      <c r="AM863" s="407">
        <f t="shared" si="2493"/>
        <v>0</v>
      </c>
      <c r="AN863" s="407">
        <f t="shared" si="2493"/>
        <v>0</v>
      </c>
      <c r="AO863" s="407">
        <f t="shared" si="2493"/>
        <v>0</v>
      </c>
      <c r="AP863" s="407">
        <f t="shared" si="2493"/>
        <v>0</v>
      </c>
      <c r="AQ863" s="407">
        <f t="shared" si="2493"/>
        <v>0</v>
      </c>
      <c r="AR863" s="407">
        <f t="shared" si="2493"/>
        <v>0</v>
      </c>
      <c r="AS863" s="303"/>
    </row>
    <row r="864" spans="1:45" ht="15.75" outlineLevel="1">
      <c r="A864" s="521"/>
      <c r="B864" s="320"/>
      <c r="C864" s="297"/>
      <c r="D864" s="288"/>
      <c r="E864" s="288"/>
      <c r="F864" s="288"/>
      <c r="G864" s="288"/>
      <c r="H864" s="288"/>
      <c r="I864" s="288"/>
      <c r="J864" s="288"/>
      <c r="K864" s="288"/>
      <c r="L864" s="288"/>
      <c r="M864" s="288"/>
      <c r="N864" s="288"/>
      <c r="O864" s="288"/>
      <c r="P864" s="288"/>
      <c r="Q864" s="297"/>
      <c r="R864" s="288"/>
      <c r="S864" s="288"/>
      <c r="T864" s="288"/>
      <c r="U864" s="288"/>
      <c r="V864" s="288"/>
      <c r="W864" s="288"/>
      <c r="X864" s="288"/>
      <c r="Y864" s="288"/>
      <c r="Z864" s="288"/>
      <c r="AA864" s="288"/>
      <c r="AB864" s="288"/>
      <c r="AC864" s="288"/>
      <c r="AD864" s="288"/>
      <c r="AE864" s="408"/>
      <c r="AF864" s="408"/>
      <c r="AG864" s="408"/>
      <c r="AH864" s="408"/>
      <c r="AI864" s="408"/>
      <c r="AJ864" s="408"/>
      <c r="AK864" s="408"/>
      <c r="AL864" s="408"/>
      <c r="AM864" s="408"/>
      <c r="AN864" s="408"/>
      <c r="AO864" s="408"/>
      <c r="AP864" s="408"/>
      <c r="AQ864" s="408"/>
      <c r="AR864" s="408"/>
      <c r="AS864" s="303"/>
    </row>
    <row r="865" spans="1:45" ht="15.75" outlineLevel="1">
      <c r="A865" s="521"/>
      <c r="B865" s="507" t="s">
        <v>499</v>
      </c>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418"/>
      <c r="AF865" s="421"/>
      <c r="AG865" s="421"/>
      <c r="AH865" s="421"/>
      <c r="AI865" s="421"/>
      <c r="AJ865" s="421"/>
      <c r="AK865" s="421"/>
      <c r="AL865" s="421"/>
      <c r="AM865" s="421"/>
      <c r="AN865" s="421"/>
      <c r="AO865" s="421"/>
      <c r="AP865" s="421"/>
      <c r="AQ865" s="421"/>
      <c r="AR865" s="421"/>
      <c r="AS865" s="303"/>
    </row>
    <row r="866" spans="1:45" ht="15.75" outlineLevel="1">
      <c r="A866" s="521"/>
      <c r="B866" s="493" t="s">
        <v>495</v>
      </c>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418"/>
      <c r="AF866" s="421"/>
      <c r="AG866" s="421"/>
      <c r="AH866" s="421"/>
      <c r="AI866" s="421"/>
      <c r="AJ866" s="421"/>
      <c r="AK866" s="421"/>
      <c r="AL866" s="421"/>
      <c r="AM866" s="421"/>
      <c r="AN866" s="421"/>
      <c r="AO866" s="421"/>
      <c r="AP866" s="421"/>
      <c r="AQ866" s="421"/>
      <c r="AR866" s="421"/>
      <c r="AS866" s="303"/>
    </row>
    <row r="867" spans="1:45" outlineLevel="1">
      <c r="A867" s="521">
        <v>21</v>
      </c>
      <c r="B867" s="424" t="s">
        <v>113</v>
      </c>
      <c r="C867" s="288" t="s">
        <v>25</v>
      </c>
      <c r="D867" s="292"/>
      <c r="E867" s="292"/>
      <c r="F867" s="292"/>
      <c r="G867" s="292"/>
      <c r="H867" s="292"/>
      <c r="I867" s="292"/>
      <c r="J867" s="292"/>
      <c r="K867" s="292"/>
      <c r="L867" s="292"/>
      <c r="M867" s="292"/>
      <c r="N867" s="292"/>
      <c r="O867" s="292"/>
      <c r="P867" s="292"/>
      <c r="Q867" s="288"/>
      <c r="R867" s="292"/>
      <c r="S867" s="292"/>
      <c r="T867" s="292"/>
      <c r="U867" s="292"/>
      <c r="V867" s="292"/>
      <c r="W867" s="292"/>
      <c r="X867" s="292"/>
      <c r="Y867" s="292"/>
      <c r="Z867" s="292"/>
      <c r="AA867" s="292"/>
      <c r="AB867" s="292"/>
      <c r="AC867" s="292"/>
      <c r="AD867" s="292"/>
      <c r="AE867" s="411"/>
      <c r="AF867" s="411"/>
      <c r="AG867" s="411"/>
      <c r="AH867" s="411"/>
      <c r="AI867" s="411"/>
      <c r="AJ867" s="411"/>
      <c r="AK867" s="411"/>
      <c r="AL867" s="406"/>
      <c r="AM867" s="406"/>
      <c r="AN867" s="406"/>
      <c r="AO867" s="406"/>
      <c r="AP867" s="406"/>
      <c r="AQ867" s="406"/>
      <c r="AR867" s="406"/>
      <c r="AS867" s="293">
        <f>SUM(AE867:AR867)</f>
        <v>0</v>
      </c>
    </row>
    <row r="868" spans="1:45" outlineLevel="1">
      <c r="A868" s="521"/>
      <c r="B868" s="291" t="s">
        <v>341</v>
      </c>
      <c r="C868" s="288" t="s">
        <v>163</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07">
        <f>AE867</f>
        <v>0</v>
      </c>
      <c r="AF868" s="407">
        <f t="shared" ref="AF868" si="2494">AF867</f>
        <v>0</v>
      </c>
      <c r="AG868" s="407">
        <f t="shared" ref="AG868" si="2495">AG867</f>
        <v>0</v>
      </c>
      <c r="AH868" s="407">
        <f t="shared" ref="AH868" si="2496">AH867</f>
        <v>0</v>
      </c>
      <c r="AI868" s="407">
        <f t="shared" ref="AI868" si="2497">AI867</f>
        <v>0</v>
      </c>
      <c r="AJ868" s="407">
        <f t="shared" ref="AJ868" si="2498">AJ867</f>
        <v>0</v>
      </c>
      <c r="AK868" s="407">
        <f t="shared" ref="AK868" si="2499">AK867</f>
        <v>0</v>
      </c>
      <c r="AL868" s="407">
        <f t="shared" ref="AL868" si="2500">AL867</f>
        <v>0</v>
      </c>
      <c r="AM868" s="407">
        <f t="shared" ref="AM868" si="2501">AM867</f>
        <v>0</v>
      </c>
      <c r="AN868" s="407">
        <f t="shared" ref="AN868" si="2502">AN867</f>
        <v>0</v>
      </c>
      <c r="AO868" s="407">
        <f t="shared" ref="AO868" si="2503">AO867</f>
        <v>0</v>
      </c>
      <c r="AP868" s="407">
        <f t="shared" ref="AP868" si="2504">AP867</f>
        <v>0</v>
      </c>
      <c r="AQ868" s="407">
        <f t="shared" ref="AQ868" si="2505">AQ867</f>
        <v>0</v>
      </c>
      <c r="AR868" s="407">
        <f t="shared" ref="AR868" si="2506">AR867</f>
        <v>0</v>
      </c>
      <c r="AS868" s="303"/>
    </row>
    <row r="869" spans="1:45" outlineLevel="1">
      <c r="A869" s="521"/>
      <c r="B869" s="291"/>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418"/>
      <c r="AF869" s="421"/>
      <c r="AG869" s="421"/>
      <c r="AH869" s="421"/>
      <c r="AI869" s="421"/>
      <c r="AJ869" s="421"/>
      <c r="AK869" s="421"/>
      <c r="AL869" s="421"/>
      <c r="AM869" s="421"/>
      <c r="AN869" s="421"/>
      <c r="AO869" s="421"/>
      <c r="AP869" s="421"/>
      <c r="AQ869" s="421"/>
      <c r="AR869" s="421"/>
      <c r="AS869" s="303"/>
    </row>
    <row r="870" spans="1:45" outlineLevel="1">
      <c r="A870" s="521">
        <v>22</v>
      </c>
      <c r="B870" s="424" t="s">
        <v>114</v>
      </c>
      <c r="C870" s="288" t="s">
        <v>25</v>
      </c>
      <c r="D870" s="292"/>
      <c r="E870" s="292"/>
      <c r="F870" s="292"/>
      <c r="G870" s="292"/>
      <c r="H870" s="292"/>
      <c r="I870" s="292"/>
      <c r="J870" s="292"/>
      <c r="K870" s="292"/>
      <c r="L870" s="292"/>
      <c r="M870" s="292"/>
      <c r="N870" s="292"/>
      <c r="O870" s="292"/>
      <c r="P870" s="292"/>
      <c r="Q870" s="288"/>
      <c r="R870" s="292"/>
      <c r="S870" s="292"/>
      <c r="T870" s="292"/>
      <c r="U870" s="292"/>
      <c r="V870" s="292"/>
      <c r="W870" s="292"/>
      <c r="X870" s="292"/>
      <c r="Y870" s="292"/>
      <c r="Z870" s="292"/>
      <c r="AA870" s="292"/>
      <c r="AB870" s="292"/>
      <c r="AC870" s="292"/>
      <c r="AD870" s="292"/>
      <c r="AE870" s="411"/>
      <c r="AF870" s="411"/>
      <c r="AG870" s="411"/>
      <c r="AH870" s="411"/>
      <c r="AI870" s="411"/>
      <c r="AJ870" s="411"/>
      <c r="AK870" s="411"/>
      <c r="AL870" s="406"/>
      <c r="AM870" s="406"/>
      <c r="AN870" s="406"/>
      <c r="AO870" s="406"/>
      <c r="AP870" s="406"/>
      <c r="AQ870" s="406"/>
      <c r="AR870" s="406"/>
      <c r="AS870" s="293">
        <f>SUM(AE870:AR870)</f>
        <v>0</v>
      </c>
    </row>
    <row r="871" spans="1:45" outlineLevel="1">
      <c r="A871" s="521"/>
      <c r="B871" s="291" t="s">
        <v>341</v>
      </c>
      <c r="C871" s="288" t="s">
        <v>163</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07">
        <f>AE870</f>
        <v>0</v>
      </c>
      <c r="AF871" s="407">
        <f t="shared" ref="AF871" si="2507">AF870</f>
        <v>0</v>
      </c>
      <c r="AG871" s="407">
        <f t="shared" ref="AG871" si="2508">AG870</f>
        <v>0</v>
      </c>
      <c r="AH871" s="407">
        <f t="shared" ref="AH871" si="2509">AH870</f>
        <v>0</v>
      </c>
      <c r="AI871" s="407">
        <f t="shared" ref="AI871" si="2510">AI870</f>
        <v>0</v>
      </c>
      <c r="AJ871" s="407">
        <f t="shared" ref="AJ871" si="2511">AJ870</f>
        <v>0</v>
      </c>
      <c r="AK871" s="407">
        <f t="shared" ref="AK871" si="2512">AK870</f>
        <v>0</v>
      </c>
      <c r="AL871" s="407">
        <f t="shared" ref="AL871" si="2513">AL870</f>
        <v>0</v>
      </c>
      <c r="AM871" s="407">
        <f t="shared" ref="AM871" si="2514">AM870</f>
        <v>0</v>
      </c>
      <c r="AN871" s="407">
        <f t="shared" ref="AN871" si="2515">AN870</f>
        <v>0</v>
      </c>
      <c r="AO871" s="407">
        <f t="shared" ref="AO871" si="2516">AO870</f>
        <v>0</v>
      </c>
      <c r="AP871" s="407">
        <f t="shared" ref="AP871" si="2517">AP870</f>
        <v>0</v>
      </c>
      <c r="AQ871" s="407">
        <f t="shared" ref="AQ871" si="2518">AQ870</f>
        <v>0</v>
      </c>
      <c r="AR871" s="407">
        <f t="shared" ref="AR871" si="2519">AR870</f>
        <v>0</v>
      </c>
      <c r="AS871" s="303"/>
    </row>
    <row r="872" spans="1:45" outlineLevel="1">
      <c r="A872" s="521"/>
      <c r="B872" s="291"/>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418"/>
      <c r="AF872" s="421"/>
      <c r="AG872" s="421"/>
      <c r="AH872" s="421"/>
      <c r="AI872" s="421"/>
      <c r="AJ872" s="421"/>
      <c r="AK872" s="421"/>
      <c r="AL872" s="421"/>
      <c r="AM872" s="421"/>
      <c r="AN872" s="421"/>
      <c r="AO872" s="421"/>
      <c r="AP872" s="421"/>
      <c r="AQ872" s="421"/>
      <c r="AR872" s="421"/>
      <c r="AS872" s="303"/>
    </row>
    <row r="873" spans="1:45" outlineLevel="1">
      <c r="A873" s="521">
        <v>23</v>
      </c>
      <c r="B873" s="424" t="s">
        <v>115</v>
      </c>
      <c r="C873" s="288" t="s">
        <v>25</v>
      </c>
      <c r="D873" s="292"/>
      <c r="E873" s="292"/>
      <c r="F873" s="292"/>
      <c r="G873" s="292"/>
      <c r="H873" s="292"/>
      <c r="I873" s="292"/>
      <c r="J873" s="292"/>
      <c r="K873" s="292"/>
      <c r="L873" s="292"/>
      <c r="M873" s="292"/>
      <c r="N873" s="292"/>
      <c r="O873" s="292"/>
      <c r="P873" s="292"/>
      <c r="Q873" s="288"/>
      <c r="R873" s="292"/>
      <c r="S873" s="292"/>
      <c r="T873" s="292"/>
      <c r="U873" s="292"/>
      <c r="V873" s="292"/>
      <c r="W873" s="292"/>
      <c r="X873" s="292"/>
      <c r="Y873" s="292"/>
      <c r="Z873" s="292"/>
      <c r="AA873" s="292"/>
      <c r="AB873" s="292"/>
      <c r="AC873" s="292"/>
      <c r="AD873" s="292"/>
      <c r="AE873" s="411"/>
      <c r="AF873" s="411"/>
      <c r="AG873" s="411"/>
      <c r="AH873" s="411"/>
      <c r="AI873" s="411"/>
      <c r="AJ873" s="411"/>
      <c r="AK873" s="411"/>
      <c r="AL873" s="406"/>
      <c r="AM873" s="406"/>
      <c r="AN873" s="406"/>
      <c r="AO873" s="406"/>
      <c r="AP873" s="406"/>
      <c r="AQ873" s="406"/>
      <c r="AR873" s="406"/>
      <c r="AS873" s="293">
        <f>SUM(AE873:AR873)</f>
        <v>0</v>
      </c>
    </row>
    <row r="874" spans="1:45" outlineLevel="1">
      <c r="A874" s="521"/>
      <c r="B874" s="291" t="s">
        <v>341</v>
      </c>
      <c r="C874" s="288" t="s">
        <v>163</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07">
        <f>AE873</f>
        <v>0</v>
      </c>
      <c r="AF874" s="407">
        <f t="shared" ref="AF874" si="2520">AF873</f>
        <v>0</v>
      </c>
      <c r="AG874" s="407">
        <f t="shared" ref="AG874" si="2521">AG873</f>
        <v>0</v>
      </c>
      <c r="AH874" s="407">
        <f t="shared" ref="AH874" si="2522">AH873</f>
        <v>0</v>
      </c>
      <c r="AI874" s="407">
        <f t="shared" ref="AI874" si="2523">AI873</f>
        <v>0</v>
      </c>
      <c r="AJ874" s="407">
        <f t="shared" ref="AJ874" si="2524">AJ873</f>
        <v>0</v>
      </c>
      <c r="AK874" s="407">
        <f t="shared" ref="AK874" si="2525">AK873</f>
        <v>0</v>
      </c>
      <c r="AL874" s="407">
        <f t="shared" ref="AL874" si="2526">AL873</f>
        <v>0</v>
      </c>
      <c r="AM874" s="407">
        <f t="shared" ref="AM874" si="2527">AM873</f>
        <v>0</v>
      </c>
      <c r="AN874" s="407">
        <f t="shared" ref="AN874" si="2528">AN873</f>
        <v>0</v>
      </c>
      <c r="AO874" s="407">
        <f t="shared" ref="AO874" si="2529">AO873</f>
        <v>0</v>
      </c>
      <c r="AP874" s="407">
        <f t="shared" ref="AP874" si="2530">AP873</f>
        <v>0</v>
      </c>
      <c r="AQ874" s="407">
        <f t="shared" ref="AQ874" si="2531">AQ873</f>
        <v>0</v>
      </c>
      <c r="AR874" s="407">
        <f t="shared" ref="AR874" si="2532">AR873</f>
        <v>0</v>
      </c>
      <c r="AS874" s="303"/>
    </row>
    <row r="875" spans="1:45" outlineLevel="1">
      <c r="A875" s="521"/>
      <c r="B875" s="426"/>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c r="AE875" s="418"/>
      <c r="AF875" s="421"/>
      <c r="AG875" s="421"/>
      <c r="AH875" s="421"/>
      <c r="AI875" s="421"/>
      <c r="AJ875" s="421"/>
      <c r="AK875" s="421"/>
      <c r="AL875" s="421"/>
      <c r="AM875" s="421"/>
      <c r="AN875" s="421"/>
      <c r="AO875" s="421"/>
      <c r="AP875" s="421"/>
      <c r="AQ875" s="421"/>
      <c r="AR875" s="421"/>
      <c r="AS875" s="303"/>
    </row>
    <row r="876" spans="1:45" outlineLevel="1">
      <c r="A876" s="521">
        <v>24</v>
      </c>
      <c r="B876" s="424" t="s">
        <v>116</v>
      </c>
      <c r="C876" s="288" t="s">
        <v>25</v>
      </c>
      <c r="D876" s="292"/>
      <c r="E876" s="292"/>
      <c r="F876" s="292"/>
      <c r="G876" s="292"/>
      <c r="H876" s="292"/>
      <c r="I876" s="292"/>
      <c r="J876" s="292"/>
      <c r="K876" s="292"/>
      <c r="L876" s="292"/>
      <c r="M876" s="292"/>
      <c r="N876" s="292"/>
      <c r="O876" s="292"/>
      <c r="P876" s="292"/>
      <c r="Q876" s="288"/>
      <c r="R876" s="292"/>
      <c r="S876" s="292"/>
      <c r="T876" s="292"/>
      <c r="U876" s="292"/>
      <c r="V876" s="292"/>
      <c r="W876" s="292"/>
      <c r="X876" s="292"/>
      <c r="Y876" s="292"/>
      <c r="Z876" s="292"/>
      <c r="AA876" s="292"/>
      <c r="AB876" s="292"/>
      <c r="AC876" s="292"/>
      <c r="AD876" s="292"/>
      <c r="AE876" s="411"/>
      <c r="AF876" s="411"/>
      <c r="AG876" s="411"/>
      <c r="AH876" s="411"/>
      <c r="AI876" s="411"/>
      <c r="AJ876" s="411"/>
      <c r="AK876" s="411"/>
      <c r="AL876" s="406"/>
      <c r="AM876" s="406"/>
      <c r="AN876" s="406"/>
      <c r="AO876" s="406"/>
      <c r="AP876" s="406"/>
      <c r="AQ876" s="406"/>
      <c r="AR876" s="406"/>
      <c r="AS876" s="293">
        <f>SUM(AE876:AR876)</f>
        <v>0</v>
      </c>
    </row>
    <row r="877" spans="1:45" outlineLevel="1">
      <c r="A877" s="521"/>
      <c r="B877" s="291" t="s">
        <v>341</v>
      </c>
      <c r="C877" s="288" t="s">
        <v>163</v>
      </c>
      <c r="D877" s="292"/>
      <c r="E877" s="292"/>
      <c r="F877" s="292"/>
      <c r="G877" s="292"/>
      <c r="H877" s="292"/>
      <c r="I877" s="292"/>
      <c r="J877" s="292"/>
      <c r="K877" s="292"/>
      <c r="L877" s="292"/>
      <c r="M877" s="292"/>
      <c r="N877" s="292"/>
      <c r="O877" s="292"/>
      <c r="P877" s="292"/>
      <c r="Q877" s="288"/>
      <c r="R877" s="292"/>
      <c r="S877" s="292"/>
      <c r="T877" s="292"/>
      <c r="U877" s="292"/>
      <c r="V877" s="292"/>
      <c r="W877" s="292"/>
      <c r="X877" s="292"/>
      <c r="Y877" s="292"/>
      <c r="Z877" s="292"/>
      <c r="AA877" s="292"/>
      <c r="AB877" s="292"/>
      <c r="AC877" s="292"/>
      <c r="AD877" s="292"/>
      <c r="AE877" s="407">
        <f>AE876</f>
        <v>0</v>
      </c>
      <c r="AF877" s="407">
        <f t="shared" ref="AF877" si="2533">AF876</f>
        <v>0</v>
      </c>
      <c r="AG877" s="407">
        <f t="shared" ref="AG877" si="2534">AG876</f>
        <v>0</v>
      </c>
      <c r="AH877" s="407">
        <f t="shared" ref="AH877" si="2535">AH876</f>
        <v>0</v>
      </c>
      <c r="AI877" s="407">
        <f t="shared" ref="AI877" si="2536">AI876</f>
        <v>0</v>
      </c>
      <c r="AJ877" s="407">
        <f t="shared" ref="AJ877" si="2537">AJ876</f>
        <v>0</v>
      </c>
      <c r="AK877" s="407">
        <f t="shared" ref="AK877" si="2538">AK876</f>
        <v>0</v>
      </c>
      <c r="AL877" s="407">
        <f t="shared" ref="AL877" si="2539">AL876</f>
        <v>0</v>
      </c>
      <c r="AM877" s="407">
        <f t="shared" ref="AM877" si="2540">AM876</f>
        <v>0</v>
      </c>
      <c r="AN877" s="407">
        <f t="shared" ref="AN877" si="2541">AN876</f>
        <v>0</v>
      </c>
      <c r="AO877" s="407">
        <f t="shared" ref="AO877" si="2542">AO876</f>
        <v>0</v>
      </c>
      <c r="AP877" s="407">
        <f t="shared" ref="AP877" si="2543">AP876</f>
        <v>0</v>
      </c>
      <c r="AQ877" s="407">
        <f t="shared" ref="AQ877" si="2544">AQ876</f>
        <v>0</v>
      </c>
      <c r="AR877" s="407">
        <f t="shared" ref="AR877" si="2545">AR876</f>
        <v>0</v>
      </c>
      <c r="AS877" s="303"/>
    </row>
    <row r="878" spans="1:45" outlineLevel="1">
      <c r="A878" s="521"/>
      <c r="B878" s="291"/>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408"/>
      <c r="AF878" s="421"/>
      <c r="AG878" s="421"/>
      <c r="AH878" s="421"/>
      <c r="AI878" s="421"/>
      <c r="AJ878" s="421"/>
      <c r="AK878" s="421"/>
      <c r="AL878" s="421"/>
      <c r="AM878" s="421"/>
      <c r="AN878" s="421"/>
      <c r="AO878" s="421"/>
      <c r="AP878" s="421"/>
      <c r="AQ878" s="421"/>
      <c r="AR878" s="421"/>
      <c r="AS878" s="303"/>
    </row>
    <row r="879" spans="1:45" ht="15.75" outlineLevel="1">
      <c r="A879" s="521"/>
      <c r="B879" s="285" t="s">
        <v>496</v>
      </c>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408"/>
      <c r="AF879" s="421"/>
      <c r="AG879" s="421"/>
      <c r="AH879" s="421"/>
      <c r="AI879" s="421"/>
      <c r="AJ879" s="421"/>
      <c r="AK879" s="421"/>
      <c r="AL879" s="421"/>
      <c r="AM879" s="421"/>
      <c r="AN879" s="421"/>
      <c r="AO879" s="421"/>
      <c r="AP879" s="421"/>
      <c r="AQ879" s="421"/>
      <c r="AR879" s="421"/>
      <c r="AS879" s="303"/>
    </row>
    <row r="880" spans="1:45" outlineLevel="1">
      <c r="A880" s="521">
        <v>25</v>
      </c>
      <c r="B880" s="424" t="s">
        <v>117</v>
      </c>
      <c r="C880" s="288" t="s">
        <v>25</v>
      </c>
      <c r="D880" s="292"/>
      <c r="E880" s="292"/>
      <c r="F880" s="292"/>
      <c r="G880" s="292"/>
      <c r="H880" s="292"/>
      <c r="I880" s="292"/>
      <c r="J880" s="292"/>
      <c r="K880" s="292"/>
      <c r="L880" s="292"/>
      <c r="M880" s="292"/>
      <c r="N880" s="292"/>
      <c r="O880" s="292"/>
      <c r="P880" s="292"/>
      <c r="Q880" s="292">
        <v>12</v>
      </c>
      <c r="R880" s="292"/>
      <c r="S880" s="292"/>
      <c r="T880" s="292"/>
      <c r="U880" s="292"/>
      <c r="V880" s="292"/>
      <c r="W880" s="292"/>
      <c r="X880" s="292"/>
      <c r="Y880" s="292"/>
      <c r="Z880" s="292"/>
      <c r="AA880" s="292"/>
      <c r="AB880" s="292"/>
      <c r="AC880" s="292"/>
      <c r="AD880" s="292"/>
      <c r="AE880" s="422"/>
      <c r="AF880" s="411"/>
      <c r="AG880" s="411"/>
      <c r="AH880" s="411"/>
      <c r="AI880" s="411"/>
      <c r="AJ880" s="411"/>
      <c r="AK880" s="411"/>
      <c r="AL880" s="411"/>
      <c r="AM880" s="411"/>
      <c r="AN880" s="411"/>
      <c r="AO880" s="411"/>
      <c r="AP880" s="411"/>
      <c r="AQ880" s="411"/>
      <c r="AR880" s="411"/>
      <c r="AS880" s="293">
        <f>SUM(AE880:AR880)</f>
        <v>0</v>
      </c>
    </row>
    <row r="881" spans="1:45" outlineLevel="1">
      <c r="A881" s="521"/>
      <c r="B881" s="291" t="s">
        <v>341</v>
      </c>
      <c r="C881" s="288" t="s">
        <v>163</v>
      </c>
      <c r="D881" s="292"/>
      <c r="E881" s="292"/>
      <c r="F881" s="292"/>
      <c r="G881" s="292"/>
      <c r="H881" s="292"/>
      <c r="I881" s="292"/>
      <c r="J881" s="292"/>
      <c r="K881" s="292"/>
      <c r="L881" s="292"/>
      <c r="M881" s="292"/>
      <c r="N881" s="292"/>
      <c r="O881" s="292"/>
      <c r="P881" s="292"/>
      <c r="Q881" s="292">
        <f>Q880</f>
        <v>12</v>
      </c>
      <c r="R881" s="292"/>
      <c r="S881" s="292"/>
      <c r="T881" s="292"/>
      <c r="U881" s="292"/>
      <c r="V881" s="292"/>
      <c r="W881" s="292"/>
      <c r="X881" s="292"/>
      <c r="Y881" s="292"/>
      <c r="Z881" s="292"/>
      <c r="AA881" s="292"/>
      <c r="AB881" s="292"/>
      <c r="AC881" s="292"/>
      <c r="AD881" s="292"/>
      <c r="AE881" s="407">
        <f>AE880</f>
        <v>0</v>
      </c>
      <c r="AF881" s="407">
        <f t="shared" ref="AF881" si="2546">AF880</f>
        <v>0</v>
      </c>
      <c r="AG881" s="407">
        <f t="shared" ref="AG881" si="2547">AG880</f>
        <v>0</v>
      </c>
      <c r="AH881" s="407">
        <f t="shared" ref="AH881" si="2548">AH880</f>
        <v>0</v>
      </c>
      <c r="AI881" s="407">
        <f t="shared" ref="AI881" si="2549">AI880</f>
        <v>0</v>
      </c>
      <c r="AJ881" s="407">
        <f t="shared" ref="AJ881" si="2550">AJ880</f>
        <v>0</v>
      </c>
      <c r="AK881" s="407">
        <f t="shared" ref="AK881" si="2551">AK880</f>
        <v>0</v>
      </c>
      <c r="AL881" s="407">
        <f t="shared" ref="AL881" si="2552">AL880</f>
        <v>0</v>
      </c>
      <c r="AM881" s="407">
        <f t="shared" ref="AM881" si="2553">AM880</f>
        <v>0</v>
      </c>
      <c r="AN881" s="407">
        <f t="shared" ref="AN881" si="2554">AN880</f>
        <v>0</v>
      </c>
      <c r="AO881" s="407">
        <f t="shared" ref="AO881" si="2555">AO880</f>
        <v>0</v>
      </c>
      <c r="AP881" s="407">
        <f t="shared" ref="AP881" si="2556">AP880</f>
        <v>0</v>
      </c>
      <c r="AQ881" s="407">
        <f t="shared" ref="AQ881" si="2557">AQ880</f>
        <v>0</v>
      </c>
      <c r="AR881" s="407">
        <f t="shared" ref="AR881" si="2558">AR880</f>
        <v>0</v>
      </c>
      <c r="AS881" s="303"/>
    </row>
    <row r="882" spans="1:45" outlineLevel="1">
      <c r="A882" s="521"/>
      <c r="B882" s="291"/>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408"/>
      <c r="AF882" s="421"/>
      <c r="AG882" s="421"/>
      <c r="AH882" s="421"/>
      <c r="AI882" s="421"/>
      <c r="AJ882" s="421"/>
      <c r="AK882" s="421"/>
      <c r="AL882" s="421"/>
      <c r="AM882" s="421"/>
      <c r="AN882" s="421"/>
      <c r="AO882" s="421"/>
      <c r="AP882" s="421"/>
      <c r="AQ882" s="421"/>
      <c r="AR882" s="421"/>
      <c r="AS882" s="303"/>
    </row>
    <row r="883" spans="1:45" outlineLevel="1">
      <c r="A883" s="850" t="s">
        <v>1002</v>
      </c>
      <c r="B883" s="424" t="s">
        <v>118</v>
      </c>
      <c r="C883" s="851" t="s">
        <v>993</v>
      </c>
      <c r="D883" s="292"/>
      <c r="E883" s="292">
        <v>1841363.31</v>
      </c>
      <c r="F883" s="292">
        <v>1832257.5869744916</v>
      </c>
      <c r="G883" s="292">
        <v>1832257.5869744916</v>
      </c>
      <c r="H883" s="292">
        <v>1832257.5869744916</v>
      </c>
      <c r="I883" s="292">
        <v>1832208.5944336229</v>
      </c>
      <c r="J883" s="292">
        <v>1743347.3208589954</v>
      </c>
      <c r="K883" s="292">
        <v>1743347.3208589954</v>
      </c>
      <c r="L883" s="292">
        <v>1725776.7010700824</v>
      </c>
      <c r="M883" s="292"/>
      <c r="N883" s="292"/>
      <c r="O883" s="292"/>
      <c r="P883" s="292"/>
      <c r="Q883" s="292">
        <v>12</v>
      </c>
      <c r="R883" s="292"/>
      <c r="S883" s="292">
        <v>278.7</v>
      </c>
      <c r="T883" s="292">
        <v>277.32180103544624</v>
      </c>
      <c r="U883" s="292">
        <v>277.32180103544624</v>
      </c>
      <c r="V883" s="292">
        <v>277.32180103544624</v>
      </c>
      <c r="W883" s="292">
        <v>277.3143857572847</v>
      </c>
      <c r="X883" s="292">
        <v>263.86476567918692</v>
      </c>
      <c r="Y883" s="292">
        <v>263.86476567918692</v>
      </c>
      <c r="Z883" s="292">
        <v>261.20536016775088</v>
      </c>
      <c r="AA883" s="292"/>
      <c r="AB883" s="292"/>
      <c r="AC883" s="292"/>
      <c r="AD883" s="292"/>
      <c r="AE883" s="852">
        <v>0</v>
      </c>
      <c r="AF883" s="852">
        <v>3.2300000000000002E-2</v>
      </c>
      <c r="AG883" s="852">
        <v>0.60399999999999998</v>
      </c>
      <c r="AH883" s="852">
        <v>0</v>
      </c>
      <c r="AI883" s="852">
        <v>0.26169999999999999</v>
      </c>
      <c r="AJ883" s="852">
        <v>9.4899999999999998E-2</v>
      </c>
      <c r="AK883" s="852">
        <v>0</v>
      </c>
      <c r="AL883" s="852">
        <v>0</v>
      </c>
      <c r="AM883" s="411"/>
      <c r="AN883" s="411"/>
      <c r="AO883" s="411"/>
      <c r="AP883" s="411"/>
      <c r="AQ883" s="411"/>
      <c r="AR883" s="411"/>
      <c r="AS883" s="293">
        <f>SUM(AE883:AR883)</f>
        <v>0.99289999999999989</v>
      </c>
    </row>
    <row r="884" spans="1:45" outlineLevel="1">
      <c r="A884" s="850" t="s">
        <v>1005</v>
      </c>
      <c r="B884" s="291" t="s">
        <v>341</v>
      </c>
      <c r="C884" s="851" t="s">
        <v>1004</v>
      </c>
      <c r="D884" s="292"/>
      <c r="E884" s="292">
        <v>751770.39399999997</v>
      </c>
      <c r="F884" s="292">
        <v>748052.81531828863</v>
      </c>
      <c r="G884" s="292">
        <v>744353.62042950792</v>
      </c>
      <c r="H884" s="292">
        <v>740672.7184239903</v>
      </c>
      <c r="I884" s="292">
        <v>736990.31200906774</v>
      </c>
      <c r="J884" s="292">
        <v>697760.22958774131</v>
      </c>
      <c r="K884" s="292">
        <v>660618.36914397206</v>
      </c>
      <c r="L884" s="292">
        <v>619149.83511188882</v>
      </c>
      <c r="M884" s="292"/>
      <c r="N884" s="292"/>
      <c r="O884" s="292"/>
      <c r="P884" s="292"/>
      <c r="Q884" s="292">
        <f>Q883</f>
        <v>12</v>
      </c>
      <c r="R884" s="292"/>
      <c r="S884" s="292">
        <v>147.20099999999999</v>
      </c>
      <c r="T884" s="292">
        <v>146.47307654904458</v>
      </c>
      <c r="U884" s="292">
        <v>145.74875275128753</v>
      </c>
      <c r="V884" s="292">
        <v>145.02801080608901</v>
      </c>
      <c r="W884" s="292">
        <v>144.3069742888103</v>
      </c>
      <c r="X884" s="292">
        <v>136.62549679436447</v>
      </c>
      <c r="Y884" s="292">
        <v>129.35290526533004</v>
      </c>
      <c r="Z884" s="292">
        <v>121.2331259726426</v>
      </c>
      <c r="AA884" s="292"/>
      <c r="AB884" s="292"/>
      <c r="AC884" s="292"/>
      <c r="AD884" s="292"/>
      <c r="AE884" s="853">
        <v>0</v>
      </c>
      <c r="AF884" s="853">
        <v>0.19370000000000001</v>
      </c>
      <c r="AG884" s="853">
        <v>0.16569999999999999</v>
      </c>
      <c r="AH884" s="853">
        <v>0</v>
      </c>
      <c r="AI884" s="853">
        <v>0</v>
      </c>
      <c r="AJ884" s="853">
        <v>0.6482</v>
      </c>
      <c r="AK884" s="853">
        <v>0</v>
      </c>
      <c r="AL884" s="853">
        <v>0</v>
      </c>
      <c r="AM884" s="407">
        <f t="shared" ref="AM884" si="2559">AM883</f>
        <v>0</v>
      </c>
      <c r="AN884" s="407">
        <f t="shared" ref="AN884" si="2560">AN883</f>
        <v>0</v>
      </c>
      <c r="AO884" s="407">
        <f t="shared" ref="AO884" si="2561">AO883</f>
        <v>0</v>
      </c>
      <c r="AP884" s="407">
        <f t="shared" ref="AP884" si="2562">AP883</f>
        <v>0</v>
      </c>
      <c r="AQ884" s="407">
        <f t="shared" ref="AQ884" si="2563">AQ883</f>
        <v>0</v>
      </c>
      <c r="AR884" s="407">
        <f t="shared" ref="AR884" si="2564">AR883</f>
        <v>0</v>
      </c>
      <c r="AS884" s="303"/>
    </row>
    <row r="885" spans="1:45" outlineLevel="1">
      <c r="A885" s="850" t="s">
        <v>1005</v>
      </c>
      <c r="B885" s="291" t="s">
        <v>341</v>
      </c>
      <c r="C885" s="851" t="s">
        <v>1004</v>
      </c>
      <c r="D885" s="292"/>
      <c r="E885" s="292">
        <v>1123666.6299999999</v>
      </c>
      <c r="F885" s="292">
        <v>1118109.9877826709</v>
      </c>
      <c r="G885" s="292">
        <v>1118109.9877826709</v>
      </c>
      <c r="H885" s="292">
        <v>1118109.9877826709</v>
      </c>
      <c r="I885" s="292">
        <v>1118080.0907585507</v>
      </c>
      <c r="J885" s="292">
        <v>1063853.7209417711</v>
      </c>
      <c r="K885" s="292">
        <v>1063853.7209417711</v>
      </c>
      <c r="L885" s="292">
        <v>1053131.4919183094</v>
      </c>
      <c r="M885" s="292"/>
      <c r="N885" s="292"/>
      <c r="O885" s="292"/>
      <c r="P885" s="292"/>
      <c r="Q885" s="292">
        <v>12</v>
      </c>
      <c r="R885" s="292"/>
      <c r="S885" s="292">
        <v>202.99</v>
      </c>
      <c r="T885" s="292">
        <v>201.98619444630512</v>
      </c>
      <c r="U885" s="292">
        <v>201.98619444630512</v>
      </c>
      <c r="V885" s="292">
        <v>201.98619444630512</v>
      </c>
      <c r="W885" s="292">
        <v>201.98079355892079</v>
      </c>
      <c r="X885" s="292">
        <v>192.18481803092268</v>
      </c>
      <c r="Y885" s="292">
        <v>192.18481803092268</v>
      </c>
      <c r="Z885" s="292">
        <v>190.24785095246412</v>
      </c>
      <c r="AA885" s="292"/>
      <c r="AB885" s="292"/>
      <c r="AC885" s="292"/>
      <c r="AD885" s="292"/>
      <c r="AE885" s="853">
        <v>0</v>
      </c>
      <c r="AF885" s="853">
        <v>3.0200000000000001E-2</v>
      </c>
      <c r="AG885" s="853">
        <v>0.46899999999999997</v>
      </c>
      <c r="AH885" s="853">
        <v>0</v>
      </c>
      <c r="AI885" s="853">
        <v>0.48480000000000001</v>
      </c>
      <c r="AJ885" s="853">
        <v>0</v>
      </c>
      <c r="AK885" s="853">
        <v>0</v>
      </c>
      <c r="AL885" s="853">
        <v>0</v>
      </c>
      <c r="AM885" s="407"/>
      <c r="AN885" s="407"/>
      <c r="AO885" s="407"/>
      <c r="AP885" s="407"/>
      <c r="AQ885" s="407"/>
      <c r="AR885" s="407"/>
      <c r="AS885" s="303"/>
    </row>
    <row r="886" spans="1:4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outlineLevel="1">
      <c r="A887" s="521">
        <v>27</v>
      </c>
      <c r="B887" s="424" t="s">
        <v>119</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c r="AG887" s="411"/>
      <c r="AH887" s="411"/>
      <c r="AI887" s="411"/>
      <c r="AJ887" s="411"/>
      <c r="AK887" s="411"/>
      <c r="AL887" s="411"/>
      <c r="AM887" s="411"/>
      <c r="AN887" s="411"/>
      <c r="AO887" s="411"/>
      <c r="AP887" s="411"/>
      <c r="AQ887" s="411"/>
      <c r="AR887" s="411"/>
      <c r="AS887" s="293">
        <f>SUM(AE887:AR887)</f>
        <v>0</v>
      </c>
    </row>
    <row r="888" spans="1:45"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65">AF887</f>
        <v>0</v>
      </c>
      <c r="AG888" s="407">
        <f t="shared" ref="AG888" si="2566">AG887</f>
        <v>0</v>
      </c>
      <c r="AH888" s="407">
        <f t="shared" ref="AH888" si="2567">AH887</f>
        <v>0</v>
      </c>
      <c r="AI888" s="407">
        <f t="shared" ref="AI888" si="2568">AI887</f>
        <v>0</v>
      </c>
      <c r="AJ888" s="407">
        <f t="shared" ref="AJ888" si="2569">AJ887</f>
        <v>0</v>
      </c>
      <c r="AK888" s="407">
        <f t="shared" ref="AK888" si="2570">AK887</f>
        <v>0</v>
      </c>
      <c r="AL888" s="407">
        <f t="shared" ref="AL888" si="2571">AL887</f>
        <v>0</v>
      </c>
      <c r="AM888" s="407">
        <f t="shared" ref="AM888" si="2572">AM887</f>
        <v>0</v>
      </c>
      <c r="AN888" s="407">
        <f t="shared" ref="AN888" si="2573">AN887</f>
        <v>0</v>
      </c>
      <c r="AO888" s="407">
        <f t="shared" ref="AO888" si="2574">AO887</f>
        <v>0</v>
      </c>
      <c r="AP888" s="407">
        <f t="shared" ref="AP888" si="2575">AP887</f>
        <v>0</v>
      </c>
      <c r="AQ888" s="407">
        <f t="shared" ref="AQ888" si="2576">AQ887</f>
        <v>0</v>
      </c>
      <c r="AR888" s="407">
        <f t="shared" ref="AR888" si="2577">AR887</f>
        <v>0</v>
      </c>
      <c r="AS888" s="303"/>
    </row>
    <row r="889" spans="1:4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28</v>
      </c>
      <c r="B890" s="424" t="s">
        <v>120</v>
      </c>
      <c r="C890" s="288" t="s">
        <v>25</v>
      </c>
      <c r="D890" s="292"/>
      <c r="E890" s="292"/>
      <c r="F890" s="292"/>
      <c r="G890" s="292"/>
      <c r="H890" s="292"/>
      <c r="I890" s="292"/>
      <c r="J890" s="292"/>
      <c r="K890" s="292"/>
      <c r="L890" s="292"/>
      <c r="M890" s="292"/>
      <c r="N890" s="292"/>
      <c r="O890" s="292"/>
      <c r="P890" s="292"/>
      <c r="Q890" s="292">
        <v>12</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outlineLevel="1">
      <c r="A891" s="521"/>
      <c r="B891" s="291" t="s">
        <v>341</v>
      </c>
      <c r="C891" s="288" t="s">
        <v>163</v>
      </c>
      <c r="D891" s="292"/>
      <c r="E891" s="292"/>
      <c r="F891" s="292"/>
      <c r="G891" s="292"/>
      <c r="H891" s="292"/>
      <c r="I891" s="292"/>
      <c r="J891" s="292"/>
      <c r="K891" s="292"/>
      <c r="L891" s="292"/>
      <c r="M891" s="292"/>
      <c r="N891" s="292"/>
      <c r="O891" s="292"/>
      <c r="P891" s="292"/>
      <c r="Q891" s="292">
        <f>Q890</f>
        <v>12</v>
      </c>
      <c r="R891" s="292"/>
      <c r="S891" s="292"/>
      <c r="T891" s="292"/>
      <c r="U891" s="292"/>
      <c r="V891" s="292"/>
      <c r="W891" s="292"/>
      <c r="X891" s="292"/>
      <c r="Y891" s="292"/>
      <c r="Z891" s="292"/>
      <c r="AA891" s="292"/>
      <c r="AB891" s="292"/>
      <c r="AC891" s="292"/>
      <c r="AD891" s="292"/>
      <c r="AE891" s="407">
        <f>AE890</f>
        <v>0</v>
      </c>
      <c r="AF891" s="407">
        <f t="shared" ref="AF891" si="2578">AF890</f>
        <v>0</v>
      </c>
      <c r="AG891" s="407">
        <f t="shared" ref="AG891" si="2579">AG890</f>
        <v>0</v>
      </c>
      <c r="AH891" s="407">
        <f t="shared" ref="AH891" si="2580">AH890</f>
        <v>0</v>
      </c>
      <c r="AI891" s="407">
        <f t="shared" ref="AI891" si="2581">AI890</f>
        <v>0</v>
      </c>
      <c r="AJ891" s="407">
        <f t="shared" ref="AJ891" si="2582">AJ890</f>
        <v>0</v>
      </c>
      <c r="AK891" s="407">
        <f t="shared" ref="AK891" si="2583">AK890</f>
        <v>0</v>
      </c>
      <c r="AL891" s="407">
        <f t="shared" ref="AL891" si="2584">AL890</f>
        <v>0</v>
      </c>
      <c r="AM891" s="407">
        <f t="shared" ref="AM891" si="2585">AM890</f>
        <v>0</v>
      </c>
      <c r="AN891" s="407">
        <f t="shared" ref="AN891" si="2586">AN890</f>
        <v>0</v>
      </c>
      <c r="AO891" s="407">
        <f t="shared" ref="AO891" si="2587">AO890</f>
        <v>0</v>
      </c>
      <c r="AP891" s="407">
        <f t="shared" ref="AP891" si="2588">AP890</f>
        <v>0</v>
      </c>
      <c r="AQ891" s="407">
        <f t="shared" ref="AQ891" si="2589">AQ890</f>
        <v>0</v>
      </c>
      <c r="AR891" s="407">
        <f t="shared" ref="AR891" si="2590">AR890</f>
        <v>0</v>
      </c>
      <c r="AS891" s="303"/>
    </row>
    <row r="892" spans="1:4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29</v>
      </c>
      <c r="B893" s="424" t="s">
        <v>121</v>
      </c>
      <c r="C893" s="288" t="s">
        <v>25</v>
      </c>
      <c r="D893" s="292"/>
      <c r="E893" s="292"/>
      <c r="F893" s="292"/>
      <c r="G893" s="292"/>
      <c r="H893" s="292"/>
      <c r="I893" s="292"/>
      <c r="J893" s="292"/>
      <c r="K893" s="292"/>
      <c r="L893" s="292"/>
      <c r="M893" s="292"/>
      <c r="N893" s="292"/>
      <c r="O893" s="292"/>
      <c r="P893" s="292"/>
      <c r="Q893" s="292">
        <v>3</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outlineLevel="1">
      <c r="A894" s="521"/>
      <c r="B894" s="291" t="s">
        <v>341</v>
      </c>
      <c r="C894" s="288" t="s">
        <v>163</v>
      </c>
      <c r="D894" s="292"/>
      <c r="E894" s="292"/>
      <c r="F894" s="292"/>
      <c r="G894" s="292"/>
      <c r="H894" s="292"/>
      <c r="I894" s="292"/>
      <c r="J894" s="292"/>
      <c r="K894" s="292"/>
      <c r="L894" s="292"/>
      <c r="M894" s="292"/>
      <c r="N894" s="292"/>
      <c r="O894" s="292"/>
      <c r="P894" s="292"/>
      <c r="Q894" s="292">
        <f>Q893</f>
        <v>3</v>
      </c>
      <c r="R894" s="292"/>
      <c r="S894" s="292"/>
      <c r="T894" s="292"/>
      <c r="U894" s="292"/>
      <c r="V894" s="292"/>
      <c r="W894" s="292"/>
      <c r="X894" s="292"/>
      <c r="Y894" s="292"/>
      <c r="Z894" s="292"/>
      <c r="AA894" s="292"/>
      <c r="AB894" s="292"/>
      <c r="AC894" s="292"/>
      <c r="AD894" s="292"/>
      <c r="AE894" s="407">
        <f>AE893</f>
        <v>0</v>
      </c>
      <c r="AF894" s="407">
        <f t="shared" ref="AF894" si="2591">AF893</f>
        <v>0</v>
      </c>
      <c r="AG894" s="407">
        <f t="shared" ref="AG894" si="2592">AG893</f>
        <v>0</v>
      </c>
      <c r="AH894" s="407">
        <f t="shared" ref="AH894" si="2593">AH893</f>
        <v>0</v>
      </c>
      <c r="AI894" s="407">
        <f t="shared" ref="AI894" si="2594">AI893</f>
        <v>0</v>
      </c>
      <c r="AJ894" s="407">
        <f t="shared" ref="AJ894" si="2595">AJ893</f>
        <v>0</v>
      </c>
      <c r="AK894" s="407">
        <f t="shared" ref="AK894" si="2596">AK893</f>
        <v>0</v>
      </c>
      <c r="AL894" s="407">
        <f t="shared" ref="AL894" si="2597">AL893</f>
        <v>0</v>
      </c>
      <c r="AM894" s="407">
        <f t="shared" ref="AM894" si="2598">AM893</f>
        <v>0</v>
      </c>
      <c r="AN894" s="407">
        <f t="shared" ref="AN894" si="2599">AN893</f>
        <v>0</v>
      </c>
      <c r="AO894" s="407">
        <f t="shared" ref="AO894" si="2600">AO893</f>
        <v>0</v>
      </c>
      <c r="AP894" s="407">
        <f t="shared" ref="AP894" si="2601">AP893</f>
        <v>0</v>
      </c>
      <c r="AQ894" s="407">
        <f t="shared" ref="AQ894" si="2602">AQ893</f>
        <v>0</v>
      </c>
      <c r="AR894" s="407">
        <f t="shared" ref="AR894" si="2603">AR893</f>
        <v>0</v>
      </c>
      <c r="AS894" s="303"/>
    </row>
    <row r="895" spans="1:4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t="30" outlineLevel="1">
      <c r="A896" s="521">
        <v>30</v>
      </c>
      <c r="B896" s="424" t="s">
        <v>122</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outlineLevel="1">
      <c r="A897" s="850" t="s">
        <v>1003</v>
      </c>
      <c r="B897" s="291" t="s">
        <v>341</v>
      </c>
      <c r="C897" s="851" t="s">
        <v>1004</v>
      </c>
      <c r="D897" s="292"/>
      <c r="E897" s="292">
        <v>6452862.2690000003</v>
      </c>
      <c r="F897" s="292">
        <v>6452862.2690000003</v>
      </c>
      <c r="G897" s="292">
        <v>6452862.2690000003</v>
      </c>
      <c r="H897" s="292">
        <v>6452862.2690000003</v>
      </c>
      <c r="I897" s="292">
        <v>6452862.2690000003</v>
      </c>
      <c r="J897" s="292">
        <v>6452862.2690000003</v>
      </c>
      <c r="K897" s="292">
        <v>6452862.2690000003</v>
      </c>
      <c r="L897" s="292">
        <v>6452862.2690000003</v>
      </c>
      <c r="M897" s="292"/>
      <c r="N897" s="292"/>
      <c r="O897" s="292"/>
      <c r="P897" s="292"/>
      <c r="Q897" s="292">
        <f>Q896</f>
        <v>12</v>
      </c>
      <c r="R897" s="292"/>
      <c r="S897" s="292">
        <v>1378.3209999999999</v>
      </c>
      <c r="T897" s="292">
        <v>1378.3209999999999</v>
      </c>
      <c r="U897" s="292">
        <v>1378.3209999999999</v>
      </c>
      <c r="V897" s="292">
        <v>1378.3209999999999</v>
      </c>
      <c r="W897" s="292">
        <v>1378.3209999999999</v>
      </c>
      <c r="X897" s="292">
        <v>1378.3209999999999</v>
      </c>
      <c r="Y897" s="292">
        <v>1378.3209999999999</v>
      </c>
      <c r="Z897" s="292">
        <v>1378.3209999999999</v>
      </c>
      <c r="AA897" s="292"/>
      <c r="AB897" s="292"/>
      <c r="AC897" s="292"/>
      <c r="AD897" s="292"/>
      <c r="AE897" s="853">
        <v>0</v>
      </c>
      <c r="AF897" s="853">
        <v>0</v>
      </c>
      <c r="AG897" s="853">
        <v>1</v>
      </c>
      <c r="AH897" s="853">
        <v>0</v>
      </c>
      <c r="AI897" s="853">
        <v>0</v>
      </c>
      <c r="AJ897" s="853">
        <v>0</v>
      </c>
      <c r="AK897" s="853">
        <v>0</v>
      </c>
      <c r="AL897" s="853">
        <v>0</v>
      </c>
      <c r="AM897" s="407">
        <f t="shared" ref="AM897" si="2604">AM896</f>
        <v>0</v>
      </c>
      <c r="AN897" s="407">
        <f t="shared" ref="AN897" si="2605">AN896</f>
        <v>0</v>
      </c>
      <c r="AO897" s="407">
        <f t="shared" ref="AO897" si="2606">AO896</f>
        <v>0</v>
      </c>
      <c r="AP897" s="407">
        <f t="shared" ref="AP897" si="2607">AP896</f>
        <v>0</v>
      </c>
      <c r="AQ897" s="407">
        <f t="shared" ref="AQ897" si="2608">AQ896</f>
        <v>0</v>
      </c>
      <c r="AR897" s="407">
        <f t="shared" ref="AR897" si="2609">AR896</f>
        <v>0</v>
      </c>
      <c r="AS897" s="303"/>
    </row>
    <row r="898" spans="1:45" outlineLevel="1">
      <c r="A898" s="521"/>
      <c r="B898" s="291"/>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outlineLevel="1">
      <c r="A899" s="521">
        <v>31</v>
      </c>
      <c r="B899" s="424" t="s">
        <v>123</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10">AF899</f>
        <v>0</v>
      </c>
      <c r="AG900" s="407">
        <f t="shared" ref="AG900" si="2611">AG899</f>
        <v>0</v>
      </c>
      <c r="AH900" s="407">
        <f t="shared" ref="AH900" si="2612">AH899</f>
        <v>0</v>
      </c>
      <c r="AI900" s="407">
        <f t="shared" ref="AI900" si="2613">AI899</f>
        <v>0</v>
      </c>
      <c r="AJ900" s="407">
        <f t="shared" ref="AJ900" si="2614">AJ899</f>
        <v>0</v>
      </c>
      <c r="AK900" s="407">
        <f t="shared" ref="AK900" si="2615">AK899</f>
        <v>0</v>
      </c>
      <c r="AL900" s="407">
        <f t="shared" ref="AL900" si="2616">AL899</f>
        <v>0</v>
      </c>
      <c r="AM900" s="407">
        <f t="shared" ref="AM900" si="2617">AM899</f>
        <v>0</v>
      </c>
      <c r="AN900" s="407">
        <f t="shared" ref="AN900" si="2618">AN899</f>
        <v>0</v>
      </c>
      <c r="AO900" s="407">
        <f t="shared" ref="AO900" si="2619">AO899</f>
        <v>0</v>
      </c>
      <c r="AP900" s="407">
        <f t="shared" ref="AP900" si="2620">AP899</f>
        <v>0</v>
      </c>
      <c r="AQ900" s="407">
        <f t="shared" ref="AQ900" si="2621">AQ899</f>
        <v>0</v>
      </c>
      <c r="AR900" s="407">
        <f t="shared" ref="AR900" si="2622">AR899</f>
        <v>0</v>
      </c>
      <c r="AS900" s="303"/>
    </row>
    <row r="901" spans="1:4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outlineLevel="1">
      <c r="A902" s="521">
        <v>32</v>
      </c>
      <c r="B902" s="424" t="s">
        <v>124</v>
      </c>
      <c r="C902" s="288" t="s">
        <v>25</v>
      </c>
      <c r="D902" s="292"/>
      <c r="E902" s="292"/>
      <c r="F902" s="292"/>
      <c r="G902" s="292"/>
      <c r="H902" s="292"/>
      <c r="I902" s="292"/>
      <c r="J902" s="292"/>
      <c r="K902" s="292"/>
      <c r="L902" s="292"/>
      <c r="M902" s="292"/>
      <c r="N902" s="292"/>
      <c r="O902" s="292"/>
      <c r="P902" s="292"/>
      <c r="Q902" s="292">
        <v>12</v>
      </c>
      <c r="R902" s="292"/>
      <c r="S902" s="292"/>
      <c r="T902" s="292"/>
      <c r="U902" s="292"/>
      <c r="V902" s="292"/>
      <c r="W902" s="292"/>
      <c r="X902" s="292"/>
      <c r="Y902" s="292"/>
      <c r="Z902" s="292"/>
      <c r="AA902" s="292"/>
      <c r="AB902" s="292"/>
      <c r="AC902" s="292"/>
      <c r="AD902" s="292"/>
      <c r="AE902" s="422"/>
      <c r="AF902" s="411"/>
      <c r="AG902" s="411"/>
      <c r="AH902" s="411"/>
      <c r="AI902" s="411"/>
      <c r="AJ902" s="411"/>
      <c r="AK902" s="411"/>
      <c r="AL902" s="411"/>
      <c r="AM902" s="411"/>
      <c r="AN902" s="411"/>
      <c r="AO902" s="411"/>
      <c r="AP902" s="411"/>
      <c r="AQ902" s="411"/>
      <c r="AR902" s="411"/>
      <c r="AS902" s="293">
        <f>SUM(AE902:AR902)</f>
        <v>0</v>
      </c>
    </row>
    <row r="903" spans="1:45" outlineLevel="1">
      <c r="A903" s="521"/>
      <c r="B903" s="291" t="s">
        <v>341</v>
      </c>
      <c r="C903" s="288" t="s">
        <v>163</v>
      </c>
      <c r="D903" s="292"/>
      <c r="E903" s="292"/>
      <c r="F903" s="292"/>
      <c r="G903" s="292"/>
      <c r="H903" s="292"/>
      <c r="I903" s="292"/>
      <c r="J903" s="292"/>
      <c r="K903" s="292"/>
      <c r="L903" s="292"/>
      <c r="M903" s="292"/>
      <c r="N903" s="292"/>
      <c r="O903" s="292"/>
      <c r="P903" s="292"/>
      <c r="Q903" s="292">
        <f>Q902</f>
        <v>12</v>
      </c>
      <c r="R903" s="292"/>
      <c r="S903" s="292"/>
      <c r="T903" s="292"/>
      <c r="U903" s="292"/>
      <c r="V903" s="292"/>
      <c r="W903" s="292"/>
      <c r="X903" s="292"/>
      <c r="Y903" s="292"/>
      <c r="Z903" s="292"/>
      <c r="AA903" s="292"/>
      <c r="AB903" s="292"/>
      <c r="AC903" s="292"/>
      <c r="AD903" s="292"/>
      <c r="AE903" s="407">
        <f>AE902</f>
        <v>0</v>
      </c>
      <c r="AF903" s="407">
        <f t="shared" ref="AF903" si="2623">AF902</f>
        <v>0</v>
      </c>
      <c r="AG903" s="407">
        <f t="shared" ref="AG903" si="2624">AG902</f>
        <v>0</v>
      </c>
      <c r="AH903" s="407">
        <f t="shared" ref="AH903" si="2625">AH902</f>
        <v>0</v>
      </c>
      <c r="AI903" s="407">
        <f t="shared" ref="AI903" si="2626">AI902</f>
        <v>0</v>
      </c>
      <c r="AJ903" s="407">
        <f t="shared" ref="AJ903" si="2627">AJ902</f>
        <v>0</v>
      </c>
      <c r="AK903" s="407">
        <f t="shared" ref="AK903" si="2628">AK902</f>
        <v>0</v>
      </c>
      <c r="AL903" s="407">
        <f t="shared" ref="AL903" si="2629">AL902</f>
        <v>0</v>
      </c>
      <c r="AM903" s="407">
        <f t="shared" ref="AM903" si="2630">AM902</f>
        <v>0</v>
      </c>
      <c r="AN903" s="407">
        <f t="shared" ref="AN903" si="2631">AN902</f>
        <v>0</v>
      </c>
      <c r="AO903" s="407">
        <f t="shared" ref="AO903" si="2632">AO902</f>
        <v>0</v>
      </c>
      <c r="AP903" s="407">
        <f t="shared" ref="AP903" si="2633">AP902</f>
        <v>0</v>
      </c>
      <c r="AQ903" s="407">
        <f t="shared" ref="AQ903" si="2634">AQ902</f>
        <v>0</v>
      </c>
      <c r="AR903" s="407">
        <f>AR902</f>
        <v>0</v>
      </c>
      <c r="AS903" s="303"/>
    </row>
    <row r="904" spans="1:45" outlineLevel="1">
      <c r="A904" s="521"/>
      <c r="B904" s="424"/>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408"/>
      <c r="AF904" s="421"/>
      <c r="AG904" s="421"/>
      <c r="AH904" s="421"/>
      <c r="AI904" s="421"/>
      <c r="AJ904" s="421"/>
      <c r="AK904" s="421"/>
      <c r="AL904" s="421"/>
      <c r="AM904" s="421"/>
      <c r="AN904" s="421"/>
      <c r="AO904" s="421"/>
      <c r="AP904" s="421"/>
      <c r="AQ904" s="421"/>
      <c r="AR904" s="421"/>
      <c r="AS904" s="303"/>
    </row>
    <row r="905" spans="1:45" ht="15.75" outlineLevel="1">
      <c r="A905" s="521"/>
      <c r="B905" s="285" t="s">
        <v>497</v>
      </c>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outlineLevel="1">
      <c r="A906" s="521">
        <v>33</v>
      </c>
      <c r="B906" s="424" t="s">
        <v>125</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35">AF906</f>
        <v>0</v>
      </c>
      <c r="AG907" s="407">
        <f t="shared" ref="AG907" si="2636">AG906</f>
        <v>0</v>
      </c>
      <c r="AH907" s="407">
        <f t="shared" ref="AH907" si="2637">AH906</f>
        <v>0</v>
      </c>
      <c r="AI907" s="407">
        <f t="shared" ref="AI907" si="2638">AI906</f>
        <v>0</v>
      </c>
      <c r="AJ907" s="407">
        <f t="shared" ref="AJ907" si="2639">AJ906</f>
        <v>0</v>
      </c>
      <c r="AK907" s="407">
        <f t="shared" ref="AK907" si="2640">AK906</f>
        <v>0</v>
      </c>
      <c r="AL907" s="407">
        <f t="shared" ref="AL907" si="2641">AL906</f>
        <v>0</v>
      </c>
      <c r="AM907" s="407">
        <f t="shared" ref="AM907" si="2642">AM906</f>
        <v>0</v>
      </c>
      <c r="AN907" s="407">
        <f t="shared" ref="AN907" si="2643">AN906</f>
        <v>0</v>
      </c>
      <c r="AO907" s="407">
        <f t="shared" ref="AO907" si="2644">AO906</f>
        <v>0</v>
      </c>
      <c r="AP907" s="407">
        <f t="shared" ref="AP907" si="2645">AP906</f>
        <v>0</v>
      </c>
      <c r="AQ907" s="407">
        <f t="shared" ref="AQ907" si="2646">AQ906</f>
        <v>0</v>
      </c>
      <c r="AR907" s="407">
        <f t="shared" ref="AR907" si="2647">AR906</f>
        <v>0</v>
      </c>
      <c r="AS907" s="303"/>
    </row>
    <row r="908" spans="1:4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outlineLevel="1">
      <c r="A909" s="521">
        <v>34</v>
      </c>
      <c r="B909" s="424" t="s">
        <v>126</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48">AF909</f>
        <v>0</v>
      </c>
      <c r="AG910" s="407">
        <f t="shared" ref="AG910" si="2649">AG909</f>
        <v>0</v>
      </c>
      <c r="AH910" s="407">
        <f t="shared" ref="AH910" si="2650">AH909</f>
        <v>0</v>
      </c>
      <c r="AI910" s="407">
        <f t="shared" ref="AI910" si="2651">AI909</f>
        <v>0</v>
      </c>
      <c r="AJ910" s="407">
        <f t="shared" ref="AJ910" si="2652">AJ909</f>
        <v>0</v>
      </c>
      <c r="AK910" s="407">
        <f t="shared" ref="AK910" si="2653">AK909</f>
        <v>0</v>
      </c>
      <c r="AL910" s="407">
        <f t="shared" ref="AL910" si="2654">AL909</f>
        <v>0</v>
      </c>
      <c r="AM910" s="407">
        <f t="shared" ref="AM910" si="2655">AM909</f>
        <v>0</v>
      </c>
      <c r="AN910" s="407">
        <f t="shared" ref="AN910" si="2656">AN909</f>
        <v>0</v>
      </c>
      <c r="AO910" s="407">
        <f t="shared" ref="AO910" si="2657">AO909</f>
        <v>0</v>
      </c>
      <c r="AP910" s="407">
        <f t="shared" ref="AP910" si="2658">AP909</f>
        <v>0</v>
      </c>
      <c r="AQ910" s="407">
        <f t="shared" ref="AQ910" si="2659">AQ909</f>
        <v>0</v>
      </c>
      <c r="AR910" s="407">
        <f t="shared" ref="AR910" si="2660">AR909</f>
        <v>0</v>
      </c>
      <c r="AS910" s="303"/>
    </row>
    <row r="911" spans="1:45" outlineLevel="1">
      <c r="A911" s="521"/>
      <c r="B911" s="424"/>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outlineLevel="1">
      <c r="A912" s="521">
        <v>35</v>
      </c>
      <c r="B912" s="424" t="s">
        <v>127</v>
      </c>
      <c r="C912" s="288" t="s">
        <v>25</v>
      </c>
      <c r="D912" s="292"/>
      <c r="E912" s="292"/>
      <c r="F912" s="292"/>
      <c r="G912" s="292"/>
      <c r="H912" s="292"/>
      <c r="I912" s="292"/>
      <c r="J912" s="292"/>
      <c r="K912" s="292"/>
      <c r="L912" s="292"/>
      <c r="M912" s="292"/>
      <c r="N912" s="292"/>
      <c r="O912" s="292"/>
      <c r="P912" s="292"/>
      <c r="Q912" s="292">
        <v>0</v>
      </c>
      <c r="R912" s="292"/>
      <c r="S912" s="292"/>
      <c r="T912" s="292"/>
      <c r="U912" s="292"/>
      <c r="V912" s="292"/>
      <c r="W912" s="292"/>
      <c r="X912" s="292"/>
      <c r="Y912" s="292"/>
      <c r="Z912" s="292"/>
      <c r="AA912" s="292"/>
      <c r="AB912" s="292"/>
      <c r="AC912" s="292"/>
      <c r="AD912" s="292"/>
      <c r="AE912" s="422"/>
      <c r="AF912" s="411"/>
      <c r="AG912" s="411"/>
      <c r="AH912" s="411"/>
      <c r="AI912" s="411"/>
      <c r="AJ912" s="411"/>
      <c r="AK912" s="411"/>
      <c r="AL912" s="411"/>
      <c r="AM912" s="411"/>
      <c r="AN912" s="411"/>
      <c r="AO912" s="411"/>
      <c r="AP912" s="411"/>
      <c r="AQ912" s="411"/>
      <c r="AR912" s="411"/>
      <c r="AS912" s="293">
        <f>SUM(AE912:AR912)</f>
        <v>0</v>
      </c>
    </row>
    <row r="913" spans="1:45" outlineLevel="1">
      <c r="A913" s="521"/>
      <c r="B913" s="291" t="s">
        <v>341</v>
      </c>
      <c r="C913" s="288" t="s">
        <v>163</v>
      </c>
      <c r="D913" s="292"/>
      <c r="E913" s="292"/>
      <c r="F913" s="292"/>
      <c r="G913" s="292"/>
      <c r="H913" s="292"/>
      <c r="I913" s="292"/>
      <c r="J913" s="292"/>
      <c r="K913" s="292"/>
      <c r="L913" s="292"/>
      <c r="M913" s="292"/>
      <c r="N913" s="292"/>
      <c r="O913" s="292"/>
      <c r="P913" s="292"/>
      <c r="Q913" s="292">
        <f>Q912</f>
        <v>0</v>
      </c>
      <c r="R913" s="292"/>
      <c r="S913" s="292"/>
      <c r="T913" s="292"/>
      <c r="U913" s="292"/>
      <c r="V913" s="292"/>
      <c r="W913" s="292"/>
      <c r="X913" s="292"/>
      <c r="Y913" s="292"/>
      <c r="Z913" s="292"/>
      <c r="AA913" s="292"/>
      <c r="AB913" s="292"/>
      <c r="AC913" s="292"/>
      <c r="AD913" s="292"/>
      <c r="AE913" s="407">
        <f>AE912</f>
        <v>0</v>
      </c>
      <c r="AF913" s="407">
        <f t="shared" ref="AF913" si="2661">AF912</f>
        <v>0</v>
      </c>
      <c r="AG913" s="407">
        <f t="shared" ref="AG913" si="2662">AG912</f>
        <v>0</v>
      </c>
      <c r="AH913" s="407">
        <f t="shared" ref="AH913" si="2663">AH912</f>
        <v>0</v>
      </c>
      <c r="AI913" s="407">
        <f t="shared" ref="AI913" si="2664">AI912</f>
        <v>0</v>
      </c>
      <c r="AJ913" s="407">
        <f t="shared" ref="AJ913" si="2665">AJ912</f>
        <v>0</v>
      </c>
      <c r="AK913" s="407">
        <f t="shared" ref="AK913" si="2666">AK912</f>
        <v>0</v>
      </c>
      <c r="AL913" s="407">
        <f t="shared" ref="AL913" si="2667">AL912</f>
        <v>0</v>
      </c>
      <c r="AM913" s="407">
        <f t="shared" ref="AM913" si="2668">AM912</f>
        <v>0</v>
      </c>
      <c r="AN913" s="407">
        <f t="shared" ref="AN913" si="2669">AN912</f>
        <v>0</v>
      </c>
      <c r="AO913" s="407">
        <f t="shared" ref="AO913" si="2670">AO912</f>
        <v>0</v>
      </c>
      <c r="AP913" s="407">
        <f t="shared" ref="AP913" si="2671">AP912</f>
        <v>0</v>
      </c>
      <c r="AQ913" s="407">
        <f t="shared" ref="AQ913" si="2672">AQ912</f>
        <v>0</v>
      </c>
      <c r="AR913" s="407">
        <f t="shared" ref="AR913" si="2673">AR912</f>
        <v>0</v>
      </c>
      <c r="AS913" s="303"/>
    </row>
    <row r="914" spans="1:45" outlineLevel="1">
      <c r="A914" s="521"/>
      <c r="B914" s="427"/>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408"/>
      <c r="AF914" s="421"/>
      <c r="AG914" s="421"/>
      <c r="AH914" s="421"/>
      <c r="AI914" s="421"/>
      <c r="AJ914" s="421"/>
      <c r="AK914" s="421"/>
      <c r="AL914" s="421"/>
      <c r="AM914" s="421"/>
      <c r="AN914" s="421"/>
      <c r="AO914" s="421"/>
      <c r="AP914" s="421"/>
      <c r="AQ914" s="421"/>
      <c r="AR914" s="421"/>
      <c r="AS914" s="303"/>
    </row>
    <row r="915" spans="1:45" ht="15.75" outlineLevel="1">
      <c r="A915" s="521"/>
      <c r="B915" s="285" t="s">
        <v>498</v>
      </c>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45" outlineLevel="1">
      <c r="A916" s="521">
        <v>36</v>
      </c>
      <c r="B916" s="424" t="s">
        <v>128</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674">AF916</f>
        <v>0</v>
      </c>
      <c r="AG917" s="407">
        <f t="shared" ref="AG917" si="2675">AG916</f>
        <v>0</v>
      </c>
      <c r="AH917" s="407">
        <f t="shared" ref="AH917" si="2676">AH916</f>
        <v>0</v>
      </c>
      <c r="AI917" s="407">
        <f t="shared" ref="AI917" si="2677">AI916</f>
        <v>0</v>
      </c>
      <c r="AJ917" s="407">
        <f t="shared" ref="AJ917" si="2678">AJ916</f>
        <v>0</v>
      </c>
      <c r="AK917" s="407">
        <f t="shared" ref="AK917" si="2679">AK916</f>
        <v>0</v>
      </c>
      <c r="AL917" s="407">
        <f t="shared" ref="AL917" si="2680">AL916</f>
        <v>0</v>
      </c>
      <c r="AM917" s="407">
        <f t="shared" ref="AM917" si="2681">AM916</f>
        <v>0</v>
      </c>
      <c r="AN917" s="407">
        <f t="shared" ref="AN917" si="2682">AN916</f>
        <v>0</v>
      </c>
      <c r="AO917" s="407">
        <f t="shared" ref="AO917" si="2683">AO916</f>
        <v>0</v>
      </c>
      <c r="AP917" s="407">
        <f t="shared" ref="AP917" si="2684">AP916</f>
        <v>0</v>
      </c>
      <c r="AQ917" s="407">
        <f t="shared" ref="AQ917" si="2685">AQ916</f>
        <v>0</v>
      </c>
      <c r="AR917" s="407">
        <f t="shared" ref="AR917" si="2686">AR916</f>
        <v>0</v>
      </c>
      <c r="AS917" s="303"/>
    </row>
    <row r="918" spans="1:4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outlineLevel="1">
      <c r="A919" s="521">
        <v>37</v>
      </c>
      <c r="B919" s="424" t="s">
        <v>129</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687">AF919</f>
        <v>0</v>
      </c>
      <c r="AG920" s="407">
        <f t="shared" ref="AG920" si="2688">AG919</f>
        <v>0</v>
      </c>
      <c r="AH920" s="407">
        <f t="shared" ref="AH920" si="2689">AH919</f>
        <v>0</v>
      </c>
      <c r="AI920" s="407">
        <f t="shared" ref="AI920" si="2690">AI919</f>
        <v>0</v>
      </c>
      <c r="AJ920" s="407">
        <f t="shared" ref="AJ920" si="2691">AJ919</f>
        <v>0</v>
      </c>
      <c r="AK920" s="407">
        <f t="shared" ref="AK920" si="2692">AK919</f>
        <v>0</v>
      </c>
      <c r="AL920" s="407">
        <f t="shared" ref="AL920" si="2693">AL919</f>
        <v>0</v>
      </c>
      <c r="AM920" s="407">
        <f t="shared" ref="AM920" si="2694">AM919</f>
        <v>0</v>
      </c>
      <c r="AN920" s="407">
        <f t="shared" ref="AN920" si="2695">AN919</f>
        <v>0</v>
      </c>
      <c r="AO920" s="407">
        <f t="shared" ref="AO920" si="2696">AO919</f>
        <v>0</v>
      </c>
      <c r="AP920" s="407">
        <f t="shared" ref="AP920" si="2697">AP919</f>
        <v>0</v>
      </c>
      <c r="AQ920" s="407">
        <f t="shared" ref="AQ920" si="2698">AQ919</f>
        <v>0</v>
      </c>
      <c r="AR920" s="407">
        <f t="shared" ref="AR920" si="2699">AR919</f>
        <v>0</v>
      </c>
      <c r="AS920" s="303"/>
    </row>
    <row r="921" spans="1:4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outlineLevel="1">
      <c r="A922" s="521">
        <v>38</v>
      </c>
      <c r="B922" s="424" t="s">
        <v>130</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00">AF922</f>
        <v>0</v>
      </c>
      <c r="AG923" s="407">
        <f t="shared" ref="AG923" si="2701">AG922</f>
        <v>0</v>
      </c>
      <c r="AH923" s="407">
        <f t="shared" ref="AH923" si="2702">AH922</f>
        <v>0</v>
      </c>
      <c r="AI923" s="407">
        <f t="shared" ref="AI923" si="2703">AI922</f>
        <v>0</v>
      </c>
      <c r="AJ923" s="407">
        <f t="shared" ref="AJ923" si="2704">AJ922</f>
        <v>0</v>
      </c>
      <c r="AK923" s="407">
        <f t="shared" ref="AK923" si="2705">AK922</f>
        <v>0</v>
      </c>
      <c r="AL923" s="407">
        <f t="shared" ref="AL923" si="2706">AL922</f>
        <v>0</v>
      </c>
      <c r="AM923" s="407">
        <f t="shared" ref="AM923" si="2707">AM922</f>
        <v>0</v>
      </c>
      <c r="AN923" s="407">
        <f t="shared" ref="AN923" si="2708">AN922</f>
        <v>0</v>
      </c>
      <c r="AO923" s="407">
        <f t="shared" ref="AO923" si="2709">AO922</f>
        <v>0</v>
      </c>
      <c r="AP923" s="407">
        <f t="shared" ref="AP923" si="2710">AP922</f>
        <v>0</v>
      </c>
      <c r="AQ923" s="407">
        <f t="shared" ref="AQ923" si="2711">AQ922</f>
        <v>0</v>
      </c>
      <c r="AR923" s="407">
        <f t="shared" ref="AR923" si="2712">AR922</f>
        <v>0</v>
      </c>
      <c r="AS923" s="303"/>
    </row>
    <row r="924" spans="1:4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39</v>
      </c>
      <c r="B925" s="424" t="s">
        <v>131</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13">AF925</f>
        <v>0</v>
      </c>
      <c r="AG926" s="407">
        <f t="shared" ref="AG926" si="2714">AG925</f>
        <v>0</v>
      </c>
      <c r="AH926" s="407">
        <f t="shared" ref="AH926" si="2715">AH925</f>
        <v>0</v>
      </c>
      <c r="AI926" s="407">
        <f t="shared" ref="AI926" si="2716">AI925</f>
        <v>0</v>
      </c>
      <c r="AJ926" s="407">
        <f t="shared" ref="AJ926" si="2717">AJ925</f>
        <v>0</v>
      </c>
      <c r="AK926" s="407">
        <f t="shared" ref="AK926" si="2718">AK925</f>
        <v>0</v>
      </c>
      <c r="AL926" s="407">
        <f t="shared" ref="AL926" si="2719">AL925</f>
        <v>0</v>
      </c>
      <c r="AM926" s="407">
        <f t="shared" ref="AM926" si="2720">AM925</f>
        <v>0</v>
      </c>
      <c r="AN926" s="407">
        <f t="shared" ref="AN926" si="2721">AN925</f>
        <v>0</v>
      </c>
      <c r="AO926" s="407">
        <f t="shared" ref="AO926" si="2722">AO925</f>
        <v>0</v>
      </c>
      <c r="AP926" s="407">
        <f t="shared" ref="AP926" si="2723">AP925</f>
        <v>0</v>
      </c>
      <c r="AQ926" s="407">
        <f t="shared" ref="AQ926" si="2724">AQ925</f>
        <v>0</v>
      </c>
      <c r="AR926" s="407">
        <f t="shared" ref="AR926" si="2725">AR925</f>
        <v>0</v>
      </c>
      <c r="AS926" s="303"/>
    </row>
    <row r="927" spans="1:4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40</v>
      </c>
      <c r="B928" s="424" t="s">
        <v>132</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26">AF928</f>
        <v>0</v>
      </c>
      <c r="AG929" s="407">
        <f t="shared" ref="AG929" si="2727">AG928</f>
        <v>0</v>
      </c>
      <c r="AH929" s="407">
        <f t="shared" ref="AH929" si="2728">AH928</f>
        <v>0</v>
      </c>
      <c r="AI929" s="407">
        <f t="shared" ref="AI929" si="2729">AI928</f>
        <v>0</v>
      </c>
      <c r="AJ929" s="407">
        <f t="shared" ref="AJ929" si="2730">AJ928</f>
        <v>0</v>
      </c>
      <c r="AK929" s="407">
        <f t="shared" ref="AK929" si="2731">AK928</f>
        <v>0</v>
      </c>
      <c r="AL929" s="407">
        <f t="shared" ref="AL929" si="2732">AL928</f>
        <v>0</v>
      </c>
      <c r="AM929" s="407">
        <f t="shared" ref="AM929" si="2733">AM928</f>
        <v>0</v>
      </c>
      <c r="AN929" s="407">
        <f t="shared" ref="AN929" si="2734">AN928</f>
        <v>0</v>
      </c>
      <c r="AO929" s="407">
        <f t="shared" ref="AO929" si="2735">AO928</f>
        <v>0</v>
      </c>
      <c r="AP929" s="407">
        <f t="shared" ref="AP929" si="2736">AP928</f>
        <v>0</v>
      </c>
      <c r="AQ929" s="407">
        <f t="shared" ref="AQ929" si="2737">AQ928</f>
        <v>0</v>
      </c>
      <c r="AR929" s="407">
        <f t="shared" ref="AR929" si="2738">AR928</f>
        <v>0</v>
      </c>
      <c r="AS929" s="303"/>
    </row>
    <row r="930" spans="1:4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41</v>
      </c>
      <c r="B931" s="424" t="s">
        <v>133</v>
      </c>
      <c r="C931" s="288" t="s">
        <v>25</v>
      </c>
      <c r="D931" s="292"/>
      <c r="E931" s="292"/>
      <c r="F931" s="292"/>
      <c r="G931" s="292"/>
      <c r="H931" s="292"/>
      <c r="I931" s="292"/>
      <c r="J931" s="292"/>
      <c r="K931" s="292"/>
      <c r="L931" s="292"/>
      <c r="M931" s="292"/>
      <c r="N931" s="292"/>
      <c r="O931" s="292"/>
      <c r="P931" s="292"/>
      <c r="Q931" s="292">
        <v>12</v>
      </c>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outlineLevel="1">
      <c r="A932" s="521"/>
      <c r="B932" s="291" t="s">
        <v>341</v>
      </c>
      <c r="C932" s="288" t="s">
        <v>163</v>
      </c>
      <c r="D932" s="292"/>
      <c r="E932" s="292"/>
      <c r="F932" s="292"/>
      <c r="G932" s="292"/>
      <c r="H932" s="292"/>
      <c r="I932" s="292"/>
      <c r="J932" s="292"/>
      <c r="K932" s="292"/>
      <c r="L932" s="292"/>
      <c r="M932" s="292"/>
      <c r="N932" s="292"/>
      <c r="O932" s="292"/>
      <c r="P932" s="292"/>
      <c r="Q932" s="292">
        <f>Q931</f>
        <v>12</v>
      </c>
      <c r="R932" s="292"/>
      <c r="S932" s="292"/>
      <c r="T932" s="292"/>
      <c r="U932" s="292"/>
      <c r="V932" s="292"/>
      <c r="W932" s="292"/>
      <c r="X932" s="292"/>
      <c r="Y932" s="292"/>
      <c r="Z932" s="292"/>
      <c r="AA932" s="292"/>
      <c r="AB932" s="292"/>
      <c r="AC932" s="292"/>
      <c r="AD932" s="292"/>
      <c r="AE932" s="407">
        <f>AE931</f>
        <v>0</v>
      </c>
      <c r="AF932" s="407">
        <f t="shared" ref="AF932" si="2739">AF931</f>
        <v>0</v>
      </c>
      <c r="AG932" s="407">
        <f t="shared" ref="AG932" si="2740">AG931</f>
        <v>0</v>
      </c>
      <c r="AH932" s="407">
        <f t="shared" ref="AH932" si="2741">AH931</f>
        <v>0</v>
      </c>
      <c r="AI932" s="407">
        <f t="shared" ref="AI932" si="2742">AI931</f>
        <v>0</v>
      </c>
      <c r="AJ932" s="407">
        <f t="shared" ref="AJ932" si="2743">AJ931</f>
        <v>0</v>
      </c>
      <c r="AK932" s="407">
        <f t="shared" ref="AK932" si="2744">AK931</f>
        <v>0</v>
      </c>
      <c r="AL932" s="407">
        <f t="shared" ref="AL932" si="2745">AL931</f>
        <v>0</v>
      </c>
      <c r="AM932" s="407">
        <f t="shared" ref="AM932" si="2746">AM931</f>
        <v>0</v>
      </c>
      <c r="AN932" s="407">
        <f t="shared" ref="AN932" si="2747">AN931</f>
        <v>0</v>
      </c>
      <c r="AO932" s="407">
        <f t="shared" ref="AO932" si="2748">AO931</f>
        <v>0</v>
      </c>
      <c r="AP932" s="407">
        <f t="shared" ref="AP932" si="2749">AP931</f>
        <v>0</v>
      </c>
      <c r="AQ932" s="407">
        <f t="shared" ref="AQ932" si="2750">AQ931</f>
        <v>0</v>
      </c>
      <c r="AR932" s="407">
        <f t="shared" ref="AR932" si="2751">AR931</f>
        <v>0</v>
      </c>
      <c r="AS932" s="303"/>
    </row>
    <row r="933" spans="1:4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30" outlineLevel="1">
      <c r="A934" s="521">
        <v>42</v>
      </c>
      <c r="B934" s="424" t="s">
        <v>134</v>
      </c>
      <c r="C934" s="288" t="s">
        <v>25</v>
      </c>
      <c r="D934" s="292"/>
      <c r="E934" s="292"/>
      <c r="F934" s="292"/>
      <c r="G934" s="292"/>
      <c r="H934" s="292"/>
      <c r="I934" s="292"/>
      <c r="J934" s="292"/>
      <c r="K934" s="292"/>
      <c r="L934" s="292"/>
      <c r="M934" s="292"/>
      <c r="N934" s="292"/>
      <c r="O934" s="292"/>
      <c r="P934" s="292"/>
      <c r="Q934" s="288"/>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outlineLevel="1">
      <c r="A935" s="521"/>
      <c r="B935" s="291" t="s">
        <v>341</v>
      </c>
      <c r="C935" s="288" t="s">
        <v>163</v>
      </c>
      <c r="D935" s="292"/>
      <c r="E935" s="292"/>
      <c r="F935" s="292"/>
      <c r="G935" s="292"/>
      <c r="H935" s="292"/>
      <c r="I935" s="292"/>
      <c r="J935" s="292"/>
      <c r="K935" s="292"/>
      <c r="L935" s="292"/>
      <c r="M935" s="292"/>
      <c r="N935" s="292"/>
      <c r="O935" s="292"/>
      <c r="P935" s="292"/>
      <c r="Q935" s="464"/>
      <c r="R935" s="292"/>
      <c r="S935" s="292"/>
      <c r="T935" s="292"/>
      <c r="U935" s="292"/>
      <c r="V935" s="292"/>
      <c r="W935" s="292"/>
      <c r="X935" s="292"/>
      <c r="Y935" s="292"/>
      <c r="Z935" s="292"/>
      <c r="AA935" s="292"/>
      <c r="AB935" s="292"/>
      <c r="AC935" s="292"/>
      <c r="AD935" s="292"/>
      <c r="AE935" s="407">
        <f>AE934</f>
        <v>0</v>
      </c>
      <c r="AF935" s="407">
        <f t="shared" ref="AF935" si="2752">AF934</f>
        <v>0</v>
      </c>
      <c r="AG935" s="407">
        <f t="shared" ref="AG935" si="2753">AG934</f>
        <v>0</v>
      </c>
      <c r="AH935" s="407">
        <f t="shared" ref="AH935" si="2754">AH934</f>
        <v>0</v>
      </c>
      <c r="AI935" s="407">
        <f t="shared" ref="AI935" si="2755">AI934</f>
        <v>0</v>
      </c>
      <c r="AJ935" s="407">
        <f t="shared" ref="AJ935" si="2756">AJ934</f>
        <v>0</v>
      </c>
      <c r="AK935" s="407">
        <f t="shared" ref="AK935" si="2757">AK934</f>
        <v>0</v>
      </c>
      <c r="AL935" s="407">
        <f t="shared" ref="AL935" si="2758">AL934</f>
        <v>0</v>
      </c>
      <c r="AM935" s="407">
        <f t="shared" ref="AM935" si="2759">AM934</f>
        <v>0</v>
      </c>
      <c r="AN935" s="407">
        <f t="shared" ref="AN935" si="2760">AN934</f>
        <v>0</v>
      </c>
      <c r="AO935" s="407">
        <f t="shared" ref="AO935" si="2761">AO934</f>
        <v>0</v>
      </c>
      <c r="AP935" s="407">
        <f t="shared" ref="AP935" si="2762">AP934</f>
        <v>0</v>
      </c>
      <c r="AQ935" s="407">
        <f t="shared" ref="AQ935" si="2763">AQ934</f>
        <v>0</v>
      </c>
      <c r="AR935" s="407">
        <f t="shared" ref="AR935" si="2764">AR934</f>
        <v>0</v>
      </c>
      <c r="AS935" s="303"/>
    </row>
    <row r="936" spans="1:4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outlineLevel="1">
      <c r="A937" s="521">
        <v>43</v>
      </c>
      <c r="B937" s="424" t="s">
        <v>135</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765">AF937</f>
        <v>0</v>
      </c>
      <c r="AG938" s="407">
        <f t="shared" ref="AG938" si="2766">AG937</f>
        <v>0</v>
      </c>
      <c r="AH938" s="407">
        <f t="shared" ref="AH938" si="2767">AH937</f>
        <v>0</v>
      </c>
      <c r="AI938" s="407">
        <f t="shared" ref="AI938" si="2768">AI937</f>
        <v>0</v>
      </c>
      <c r="AJ938" s="407">
        <f t="shared" ref="AJ938" si="2769">AJ937</f>
        <v>0</v>
      </c>
      <c r="AK938" s="407">
        <f t="shared" ref="AK938" si="2770">AK937</f>
        <v>0</v>
      </c>
      <c r="AL938" s="407">
        <f t="shared" ref="AL938" si="2771">AL937</f>
        <v>0</v>
      </c>
      <c r="AM938" s="407">
        <f t="shared" ref="AM938" si="2772">AM937</f>
        <v>0</v>
      </c>
      <c r="AN938" s="407">
        <f t="shared" ref="AN938" si="2773">AN937</f>
        <v>0</v>
      </c>
      <c r="AO938" s="407">
        <f t="shared" ref="AO938" si="2774">AO937</f>
        <v>0</v>
      </c>
      <c r="AP938" s="407">
        <f t="shared" ref="AP938" si="2775">AP937</f>
        <v>0</v>
      </c>
      <c r="AQ938" s="407">
        <f t="shared" ref="AQ938" si="2776">AQ937</f>
        <v>0</v>
      </c>
      <c r="AR938" s="407">
        <f t="shared" ref="AR938" si="2777">AR937</f>
        <v>0</v>
      </c>
      <c r="AS938" s="303"/>
    </row>
    <row r="939" spans="1:4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44</v>
      </c>
      <c r="B940" s="424" t="s">
        <v>136</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778">AF940</f>
        <v>0</v>
      </c>
      <c r="AG941" s="407">
        <f t="shared" ref="AG941" si="2779">AG940</f>
        <v>0</v>
      </c>
      <c r="AH941" s="407">
        <f t="shared" ref="AH941" si="2780">AH940</f>
        <v>0</v>
      </c>
      <c r="AI941" s="407">
        <f t="shared" ref="AI941" si="2781">AI940</f>
        <v>0</v>
      </c>
      <c r="AJ941" s="407">
        <f t="shared" ref="AJ941" si="2782">AJ940</f>
        <v>0</v>
      </c>
      <c r="AK941" s="407">
        <f t="shared" ref="AK941" si="2783">AK940</f>
        <v>0</v>
      </c>
      <c r="AL941" s="407">
        <f t="shared" ref="AL941" si="2784">AL940</f>
        <v>0</v>
      </c>
      <c r="AM941" s="407">
        <f t="shared" ref="AM941" si="2785">AM940</f>
        <v>0</v>
      </c>
      <c r="AN941" s="407">
        <f t="shared" ref="AN941" si="2786">AN940</f>
        <v>0</v>
      </c>
      <c r="AO941" s="407">
        <f t="shared" ref="AO941" si="2787">AO940</f>
        <v>0</v>
      </c>
      <c r="AP941" s="407">
        <f t="shared" ref="AP941" si="2788">AP940</f>
        <v>0</v>
      </c>
      <c r="AQ941" s="407">
        <f t="shared" ref="AQ941" si="2789">AQ940</f>
        <v>0</v>
      </c>
      <c r="AR941" s="407">
        <f t="shared" ref="AR941" si="2790">AR940</f>
        <v>0</v>
      </c>
      <c r="AS941" s="303"/>
    </row>
    <row r="942" spans="1:4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45</v>
      </c>
      <c r="B943" s="424" t="s">
        <v>137</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791">AF943</f>
        <v>0</v>
      </c>
      <c r="AG944" s="407">
        <f t="shared" ref="AG944" si="2792">AG943</f>
        <v>0</v>
      </c>
      <c r="AH944" s="407">
        <f t="shared" ref="AH944" si="2793">AH943</f>
        <v>0</v>
      </c>
      <c r="AI944" s="407">
        <f t="shared" ref="AI944" si="2794">AI943</f>
        <v>0</v>
      </c>
      <c r="AJ944" s="407">
        <f t="shared" ref="AJ944" si="2795">AJ943</f>
        <v>0</v>
      </c>
      <c r="AK944" s="407">
        <f t="shared" ref="AK944" si="2796">AK943</f>
        <v>0</v>
      </c>
      <c r="AL944" s="407">
        <f t="shared" ref="AL944" si="2797">AL943</f>
        <v>0</v>
      </c>
      <c r="AM944" s="407">
        <f t="shared" ref="AM944" si="2798">AM943</f>
        <v>0</v>
      </c>
      <c r="AN944" s="407">
        <f t="shared" ref="AN944" si="2799">AN943</f>
        <v>0</v>
      </c>
      <c r="AO944" s="407">
        <f t="shared" ref="AO944" si="2800">AO943</f>
        <v>0</v>
      </c>
      <c r="AP944" s="407">
        <f t="shared" ref="AP944" si="2801">AP943</f>
        <v>0</v>
      </c>
      <c r="AQ944" s="407">
        <f t="shared" ref="AQ944" si="2802">AQ943</f>
        <v>0</v>
      </c>
      <c r="AR944" s="407">
        <f t="shared" ref="AR944" si="2803">AR943</f>
        <v>0</v>
      </c>
      <c r="AS944" s="303"/>
    </row>
    <row r="945" spans="1:4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46</v>
      </c>
      <c r="B946" s="424" t="s">
        <v>138</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04">AF946</f>
        <v>0</v>
      </c>
      <c r="AG947" s="407">
        <f t="shared" ref="AG947" si="2805">AG946</f>
        <v>0</v>
      </c>
      <c r="AH947" s="407">
        <f t="shared" ref="AH947" si="2806">AH946</f>
        <v>0</v>
      </c>
      <c r="AI947" s="407">
        <f t="shared" ref="AI947" si="2807">AI946</f>
        <v>0</v>
      </c>
      <c r="AJ947" s="407">
        <f t="shared" ref="AJ947" si="2808">AJ946</f>
        <v>0</v>
      </c>
      <c r="AK947" s="407">
        <f t="shared" ref="AK947" si="2809">AK946</f>
        <v>0</v>
      </c>
      <c r="AL947" s="407">
        <f t="shared" ref="AL947" si="2810">AL946</f>
        <v>0</v>
      </c>
      <c r="AM947" s="407">
        <f t="shared" ref="AM947" si="2811">AM946</f>
        <v>0</v>
      </c>
      <c r="AN947" s="407">
        <f t="shared" ref="AN947" si="2812">AN946</f>
        <v>0</v>
      </c>
      <c r="AO947" s="407">
        <f t="shared" ref="AO947" si="2813">AO946</f>
        <v>0</v>
      </c>
      <c r="AP947" s="407">
        <f t="shared" ref="AP947" si="2814">AP946</f>
        <v>0</v>
      </c>
      <c r="AQ947" s="407">
        <f t="shared" ref="AQ947" si="2815">AQ946</f>
        <v>0</v>
      </c>
      <c r="AR947" s="407">
        <f t="shared" ref="AR947" si="2816">AR946</f>
        <v>0</v>
      </c>
      <c r="AS947" s="303"/>
    </row>
    <row r="948" spans="1:4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47</v>
      </c>
      <c r="B949" s="424" t="s">
        <v>139</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17">AF949</f>
        <v>0</v>
      </c>
      <c r="AG950" s="407">
        <f t="shared" ref="AG950" si="2818">AG949</f>
        <v>0</v>
      </c>
      <c r="AH950" s="407">
        <f t="shared" ref="AH950" si="2819">AH949</f>
        <v>0</v>
      </c>
      <c r="AI950" s="407">
        <f t="shared" ref="AI950" si="2820">AI949</f>
        <v>0</v>
      </c>
      <c r="AJ950" s="407">
        <f t="shared" ref="AJ950" si="2821">AJ949</f>
        <v>0</v>
      </c>
      <c r="AK950" s="407">
        <f t="shared" ref="AK950" si="2822">AK949</f>
        <v>0</v>
      </c>
      <c r="AL950" s="407">
        <f t="shared" ref="AL950" si="2823">AL949</f>
        <v>0</v>
      </c>
      <c r="AM950" s="407">
        <f t="shared" ref="AM950" si="2824">AM949</f>
        <v>0</v>
      </c>
      <c r="AN950" s="407">
        <f t="shared" ref="AN950" si="2825">AN949</f>
        <v>0</v>
      </c>
      <c r="AO950" s="407">
        <f t="shared" ref="AO950" si="2826">AO949</f>
        <v>0</v>
      </c>
      <c r="AP950" s="407">
        <f t="shared" ref="AP950" si="2827">AP949</f>
        <v>0</v>
      </c>
      <c r="AQ950" s="407">
        <f t="shared" ref="AQ950" si="2828">AQ949</f>
        <v>0</v>
      </c>
      <c r="AR950" s="407">
        <f t="shared" ref="AR950" si="2829">AR949</f>
        <v>0</v>
      </c>
      <c r="AS950" s="303"/>
    </row>
    <row r="951" spans="1:4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outlineLevel="1">
      <c r="A952" s="521">
        <v>48</v>
      </c>
      <c r="B952" s="424" t="s">
        <v>140</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30">AF952</f>
        <v>0</v>
      </c>
      <c r="AG953" s="407">
        <f t="shared" ref="AG953" si="2831">AG952</f>
        <v>0</v>
      </c>
      <c r="AH953" s="407">
        <f t="shared" ref="AH953" si="2832">AH952</f>
        <v>0</v>
      </c>
      <c r="AI953" s="407">
        <f t="shared" ref="AI953" si="2833">AI952</f>
        <v>0</v>
      </c>
      <c r="AJ953" s="407">
        <f t="shared" ref="AJ953" si="2834">AJ952</f>
        <v>0</v>
      </c>
      <c r="AK953" s="407">
        <f t="shared" ref="AK953" si="2835">AK952</f>
        <v>0</v>
      </c>
      <c r="AL953" s="407">
        <f t="shared" ref="AL953" si="2836">AL952</f>
        <v>0</v>
      </c>
      <c r="AM953" s="407">
        <f t="shared" ref="AM953" si="2837">AM952</f>
        <v>0</v>
      </c>
      <c r="AN953" s="407">
        <f t="shared" ref="AN953" si="2838">AN952</f>
        <v>0</v>
      </c>
      <c r="AO953" s="407">
        <f t="shared" ref="AO953" si="2839">AO952</f>
        <v>0</v>
      </c>
      <c r="AP953" s="407">
        <f t="shared" ref="AP953" si="2840">AP952</f>
        <v>0</v>
      </c>
      <c r="AQ953" s="407">
        <f t="shared" ref="AQ953" si="2841">AQ952</f>
        <v>0</v>
      </c>
      <c r="AR953" s="407">
        <f t="shared" ref="AR953" si="2842">AR952</f>
        <v>0</v>
      </c>
      <c r="AS953" s="303"/>
    </row>
    <row r="954" spans="1:45" outlineLevel="1">
      <c r="A954" s="521"/>
      <c r="B954" s="424"/>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408"/>
      <c r="AF954" s="421"/>
      <c r="AG954" s="421"/>
      <c r="AH954" s="421"/>
      <c r="AI954" s="421"/>
      <c r="AJ954" s="421"/>
      <c r="AK954" s="421"/>
      <c r="AL954" s="421"/>
      <c r="AM954" s="421"/>
      <c r="AN954" s="421"/>
      <c r="AO954" s="421"/>
      <c r="AP954" s="421"/>
      <c r="AQ954" s="421"/>
      <c r="AR954" s="421"/>
      <c r="AS954" s="303"/>
    </row>
    <row r="955" spans="1:45" ht="30" outlineLevel="1">
      <c r="A955" s="521">
        <v>49</v>
      </c>
      <c r="B955" s="424" t="s">
        <v>141</v>
      </c>
      <c r="C955" s="288" t="s">
        <v>25</v>
      </c>
      <c r="D955" s="292"/>
      <c r="E955" s="292"/>
      <c r="F955" s="292"/>
      <c r="G955" s="292"/>
      <c r="H955" s="292"/>
      <c r="I955" s="292"/>
      <c r="J955" s="292"/>
      <c r="K955" s="292"/>
      <c r="L955" s="292"/>
      <c r="M955" s="292"/>
      <c r="N955" s="292"/>
      <c r="O955" s="292"/>
      <c r="P955" s="292"/>
      <c r="Q955" s="292">
        <v>12</v>
      </c>
      <c r="R955" s="292"/>
      <c r="S955" s="292"/>
      <c r="T955" s="292"/>
      <c r="U955" s="292"/>
      <c r="V955" s="292"/>
      <c r="W955" s="292"/>
      <c r="X955" s="292"/>
      <c r="Y955" s="292"/>
      <c r="Z955" s="292"/>
      <c r="AA955" s="292"/>
      <c r="AB955" s="292"/>
      <c r="AC955" s="292"/>
      <c r="AD955" s="292"/>
      <c r="AE955" s="422"/>
      <c r="AF955" s="411"/>
      <c r="AG955" s="411"/>
      <c r="AH955" s="411"/>
      <c r="AI955" s="411"/>
      <c r="AJ955" s="411"/>
      <c r="AK955" s="411"/>
      <c r="AL955" s="411"/>
      <c r="AM955" s="411"/>
      <c r="AN955" s="411"/>
      <c r="AO955" s="411"/>
      <c r="AP955" s="411"/>
      <c r="AQ955" s="411"/>
      <c r="AR955" s="411"/>
      <c r="AS955" s="293">
        <f>SUM(AE955:AR955)</f>
        <v>0</v>
      </c>
    </row>
    <row r="956" spans="1:45" outlineLevel="1">
      <c r="A956" s="521"/>
      <c r="B956" s="291" t="s">
        <v>341</v>
      </c>
      <c r="C956" s="288" t="s">
        <v>163</v>
      </c>
      <c r="D956" s="292"/>
      <c r="E956" s="292"/>
      <c r="F956" s="292"/>
      <c r="G956" s="292"/>
      <c r="H956" s="292"/>
      <c r="I956" s="292"/>
      <c r="J956" s="292"/>
      <c r="K956" s="292"/>
      <c r="L956" s="292"/>
      <c r="M956" s="292"/>
      <c r="N956" s="292"/>
      <c r="O956" s="292"/>
      <c r="P956" s="292"/>
      <c r="Q956" s="292">
        <f>Q955</f>
        <v>12</v>
      </c>
      <c r="R956" s="292"/>
      <c r="S956" s="292"/>
      <c r="T956" s="292"/>
      <c r="U956" s="292"/>
      <c r="V956" s="292"/>
      <c r="W956" s="292"/>
      <c r="X956" s="292"/>
      <c r="Y956" s="292"/>
      <c r="Z956" s="292"/>
      <c r="AA956" s="292"/>
      <c r="AB956" s="292"/>
      <c r="AC956" s="292"/>
      <c r="AD956" s="292"/>
      <c r="AE956" s="407">
        <f>AE955</f>
        <v>0</v>
      </c>
      <c r="AF956" s="407">
        <f t="shared" ref="AF956" si="2843">AF955</f>
        <v>0</v>
      </c>
      <c r="AG956" s="407">
        <f t="shared" ref="AG956" si="2844">AG955</f>
        <v>0</v>
      </c>
      <c r="AH956" s="407">
        <f t="shared" ref="AH956" si="2845">AH955</f>
        <v>0</v>
      </c>
      <c r="AI956" s="407">
        <f t="shared" ref="AI956" si="2846">AI955</f>
        <v>0</v>
      </c>
      <c r="AJ956" s="407">
        <f t="shared" ref="AJ956" si="2847">AJ955</f>
        <v>0</v>
      </c>
      <c r="AK956" s="407">
        <f t="shared" ref="AK956" si="2848">AK955</f>
        <v>0</v>
      </c>
      <c r="AL956" s="407">
        <f t="shared" ref="AL956" si="2849">AL955</f>
        <v>0</v>
      </c>
      <c r="AM956" s="407">
        <f t="shared" ref="AM956" si="2850">AM955</f>
        <v>0</v>
      </c>
      <c r="AN956" s="407">
        <f t="shared" ref="AN956" si="2851">AN955</f>
        <v>0</v>
      </c>
      <c r="AO956" s="407">
        <f t="shared" ref="AO956" si="2852">AO955</f>
        <v>0</v>
      </c>
      <c r="AP956" s="407">
        <f t="shared" ref="AP956" si="2853">AP955</f>
        <v>0</v>
      </c>
      <c r="AQ956" s="407">
        <f t="shared" ref="AQ956" si="2854">AQ955</f>
        <v>0</v>
      </c>
      <c r="AR956" s="407">
        <f t="shared" ref="AR956" si="2855">AR955</f>
        <v>0</v>
      </c>
      <c r="AS956" s="303"/>
    </row>
    <row r="957" spans="1:45" ht="15.75" outlineLevel="1">
      <c r="A957" s="521"/>
      <c r="B957" s="320"/>
      <c r="C957" s="297"/>
      <c r="D957" s="288"/>
      <c r="E957" s="288"/>
      <c r="F957" s="288"/>
      <c r="G957" s="288"/>
      <c r="H957" s="288"/>
      <c r="I957" s="288"/>
      <c r="J957" s="288"/>
      <c r="K957" s="288"/>
      <c r="L957" s="288"/>
      <c r="M957" s="288"/>
      <c r="N957" s="288"/>
      <c r="O957" s="288"/>
      <c r="P957" s="288"/>
      <c r="Q957" s="297"/>
      <c r="R957" s="288"/>
      <c r="S957" s="288"/>
      <c r="T957" s="288"/>
      <c r="U957" s="288"/>
      <c r="V957" s="288"/>
      <c r="W957" s="288"/>
      <c r="X957" s="288"/>
      <c r="Y957" s="288"/>
      <c r="Z957" s="288"/>
      <c r="AA957" s="288"/>
      <c r="AB957" s="288"/>
      <c r="AC957" s="288"/>
      <c r="AD957" s="288"/>
      <c r="AE957" s="408"/>
      <c r="AF957" s="408"/>
      <c r="AG957" s="408"/>
      <c r="AH957" s="408"/>
      <c r="AI957" s="408"/>
      <c r="AJ957" s="408"/>
      <c r="AK957" s="408"/>
      <c r="AL957" s="408"/>
      <c r="AM957" s="408"/>
      <c r="AN957" s="408"/>
      <c r="AO957" s="408"/>
      <c r="AP957" s="408"/>
      <c r="AQ957" s="408"/>
      <c r="AR957" s="408"/>
      <c r="AS957" s="303"/>
    </row>
    <row r="958" spans="1:45" ht="15.75" outlineLevel="1">
      <c r="A958" s="521"/>
      <c r="B958" s="763" t="s">
        <v>933</v>
      </c>
      <c r="AS958" s="759"/>
    </row>
    <row r="959" spans="1:45" outlineLevel="1">
      <c r="A959" s="521">
        <v>50</v>
      </c>
      <c r="B959" s="291"/>
      <c r="AS959" s="759"/>
    </row>
    <row r="960" spans="1:45" ht="15.75" outlineLevel="1">
      <c r="A960" s="521"/>
      <c r="B960" s="424" t="s">
        <v>932</v>
      </c>
      <c r="C960" s="288" t="s">
        <v>25</v>
      </c>
      <c r="D960" s="292"/>
      <c r="E960" s="292"/>
      <c r="F960" s="292"/>
      <c r="G960" s="292"/>
      <c r="H960" s="292"/>
      <c r="I960" s="292"/>
      <c r="J960" s="292"/>
      <c r="K960" s="292"/>
      <c r="L960" s="292"/>
      <c r="M960" s="292"/>
      <c r="N960" s="292"/>
      <c r="O960" s="292"/>
      <c r="P960" s="292"/>
      <c r="Q960" s="292">
        <v>12</v>
      </c>
      <c r="R960" s="292"/>
      <c r="S960" s="292"/>
      <c r="T960" s="292"/>
      <c r="U960" s="292"/>
      <c r="V960" s="292"/>
      <c r="W960" s="292"/>
      <c r="X960" s="292"/>
      <c r="Y960" s="292"/>
      <c r="Z960" s="292"/>
      <c r="AA960" s="292"/>
      <c r="AB960" s="292"/>
      <c r="AC960" s="292"/>
      <c r="AD960" s="292"/>
      <c r="AE960" s="422"/>
      <c r="AF960" s="411"/>
      <c r="AG960" s="411"/>
      <c r="AH960" s="411"/>
      <c r="AI960" s="411"/>
      <c r="AJ960" s="411"/>
      <c r="AK960" s="411"/>
      <c r="AL960" s="411"/>
      <c r="AM960" s="411"/>
      <c r="AN960" s="411"/>
      <c r="AO960" s="411"/>
      <c r="AP960" s="411"/>
      <c r="AQ960" s="411"/>
      <c r="AR960" s="411"/>
      <c r="AS960" s="293">
        <f>SUM(AE960:AR960)</f>
        <v>0</v>
      </c>
    </row>
    <row r="961" spans="1:45" outlineLevel="1">
      <c r="A961" s="521"/>
      <c r="B961" s="291" t="s">
        <v>341</v>
      </c>
      <c r="C961" s="288" t="s">
        <v>163</v>
      </c>
      <c r="D961" s="292"/>
      <c r="E961" s="292"/>
      <c r="F961" s="292"/>
      <c r="G961" s="292"/>
      <c r="H961" s="292"/>
      <c r="I961" s="292"/>
      <c r="J961" s="292"/>
      <c r="K961" s="292"/>
      <c r="L961" s="292"/>
      <c r="M961" s="292"/>
      <c r="N961" s="292"/>
      <c r="O961" s="292"/>
      <c r="P961" s="292"/>
      <c r="Q961" s="292">
        <f>Q960</f>
        <v>12</v>
      </c>
      <c r="R961" s="292"/>
      <c r="S961" s="292"/>
      <c r="T961" s="292"/>
      <c r="U961" s="292"/>
      <c r="V961" s="292"/>
      <c r="W961" s="292"/>
      <c r="X961" s="292"/>
      <c r="Y961" s="292"/>
      <c r="Z961" s="292"/>
      <c r="AA961" s="292"/>
      <c r="AB961" s="292"/>
      <c r="AC961" s="292"/>
      <c r="AD961" s="292"/>
      <c r="AE961" s="407">
        <f>AE960</f>
        <v>0</v>
      </c>
      <c r="AF961" s="407">
        <f t="shared" ref="AF961:AR961" si="2856">AF960</f>
        <v>0</v>
      </c>
      <c r="AG961" s="407">
        <f t="shared" si="2856"/>
        <v>0</v>
      </c>
      <c r="AH961" s="407">
        <f t="shared" si="2856"/>
        <v>0</v>
      </c>
      <c r="AI961" s="407">
        <f t="shared" si="2856"/>
        <v>0</v>
      </c>
      <c r="AJ961" s="407">
        <f t="shared" si="2856"/>
        <v>0</v>
      </c>
      <c r="AK961" s="407">
        <f t="shared" si="2856"/>
        <v>0</v>
      </c>
      <c r="AL961" s="407">
        <f t="shared" si="2856"/>
        <v>0</v>
      </c>
      <c r="AM961" s="407">
        <f t="shared" si="2856"/>
        <v>0</v>
      </c>
      <c r="AN961" s="407">
        <f t="shared" si="2856"/>
        <v>0</v>
      </c>
      <c r="AO961" s="407">
        <f t="shared" si="2856"/>
        <v>0</v>
      </c>
      <c r="AP961" s="407">
        <f t="shared" si="2856"/>
        <v>0</v>
      </c>
      <c r="AQ961" s="407">
        <f t="shared" si="2856"/>
        <v>0</v>
      </c>
      <c r="AR961" s="407">
        <f t="shared" si="2856"/>
        <v>0</v>
      </c>
      <c r="AS961" s="303"/>
    </row>
    <row r="962" spans="1:45" outlineLevel="1">
      <c r="A962" s="521"/>
      <c r="B962" s="291"/>
      <c r="C962" s="302"/>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98"/>
      <c r="AF962" s="298"/>
      <c r="AG962" s="298"/>
      <c r="AH962" s="298"/>
      <c r="AI962" s="298"/>
      <c r="AJ962" s="298"/>
      <c r="AK962" s="298"/>
      <c r="AL962" s="298"/>
      <c r="AM962" s="298"/>
      <c r="AN962" s="298"/>
      <c r="AO962" s="298"/>
      <c r="AP962" s="298"/>
      <c r="AQ962" s="298"/>
      <c r="AR962" s="298"/>
      <c r="AS962" s="303"/>
    </row>
    <row r="963" spans="1:45" ht="15.75">
      <c r="B963" s="324" t="s">
        <v>327</v>
      </c>
      <c r="C963" s="326"/>
      <c r="D963" s="326">
        <f>SUM(D800:D956)</f>
        <v>0</v>
      </c>
      <c r="E963" s="326"/>
      <c r="F963" s="326"/>
      <c r="G963" s="326"/>
      <c r="H963" s="326"/>
      <c r="I963" s="326"/>
      <c r="J963" s="326"/>
      <c r="K963" s="326"/>
      <c r="L963" s="326"/>
      <c r="M963" s="326"/>
      <c r="N963" s="326"/>
      <c r="O963" s="326"/>
      <c r="P963" s="326"/>
      <c r="Q963" s="326"/>
      <c r="R963" s="326">
        <f>SUM(R800:R956)</f>
        <v>0</v>
      </c>
      <c r="S963" s="326"/>
      <c r="T963" s="326"/>
      <c r="U963" s="326"/>
      <c r="V963" s="326"/>
      <c r="W963" s="326"/>
      <c r="X963" s="326"/>
      <c r="Y963" s="326"/>
      <c r="Z963" s="326"/>
      <c r="AA963" s="326"/>
      <c r="AB963" s="326"/>
      <c r="AC963" s="326"/>
      <c r="AD963" s="326"/>
      <c r="AE963" s="326">
        <f>IF(AE798="kWh",SUMPRODUCT(D800:D961,AE800:AE961))</f>
        <v>0</v>
      </c>
      <c r="AF963" s="326">
        <f>IF(AF798="kWh",SUMPRODUCT(D800:D961,AF800:AF961))</f>
        <v>0</v>
      </c>
      <c r="AG963" s="326">
        <f>IF(AG798="kw",SUMPRODUCT($Q$800:$Q$961,$R$800:$R$961,AG800:AG961),SUMPRODUCT($D$800:$D$961,AG800:AG961))</f>
        <v>0</v>
      </c>
      <c r="AH963" s="326">
        <f t="shared" ref="AH963:AR963" si="2857">IF(AH798="kw",SUMPRODUCT($Q$800:$Q$961,$R$800:$R$961,AH800:AH961),SUMPRODUCT($D$800:$D$961,AH800:AH961))</f>
        <v>0</v>
      </c>
      <c r="AI963" s="326">
        <f>IF(AI798="kw",SUMPRODUCT($Q$800:$Q$961,$R$800:$R$961,AI800:AI961),SUMPRODUCT($D$800:$D$961,AI800:AI961))</f>
        <v>0</v>
      </c>
      <c r="AJ963" s="326">
        <f t="shared" si="2857"/>
        <v>0</v>
      </c>
      <c r="AK963" s="326">
        <f t="shared" si="2857"/>
        <v>0</v>
      </c>
      <c r="AL963" s="326">
        <f t="shared" si="2857"/>
        <v>0</v>
      </c>
      <c r="AM963" s="326">
        <f t="shared" si="2857"/>
        <v>0</v>
      </c>
      <c r="AN963" s="326">
        <f t="shared" si="2857"/>
        <v>0</v>
      </c>
      <c r="AO963" s="326">
        <f t="shared" si="2857"/>
        <v>0</v>
      </c>
      <c r="AP963" s="326">
        <f t="shared" si="2857"/>
        <v>0</v>
      </c>
      <c r="AQ963" s="326">
        <f t="shared" si="2857"/>
        <v>0</v>
      </c>
      <c r="AR963" s="326">
        <f t="shared" si="2857"/>
        <v>0</v>
      </c>
      <c r="AS963" s="327"/>
    </row>
    <row r="964" spans="1:45" ht="15.75">
      <c r="B964" s="387" t="s">
        <v>328</v>
      </c>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388"/>
      <c r="AC964" s="388"/>
      <c r="AD964" s="388"/>
      <c r="AE964" s="388">
        <f>HLOOKUP(AE797,'2. LRAMVA Threshold'!$B$42:$Q$60,11,FALSE)</f>
        <v>0</v>
      </c>
      <c r="AF964" s="388">
        <f>HLOOKUP(AF797,'2. LRAMVA Threshold'!$B$42:$Q$53,11,FALSE)</f>
        <v>0</v>
      </c>
      <c r="AG964" s="388">
        <f>HLOOKUP(AG605,'2. LRAMVA Threshold'!$B$42:$Q$53,11,FALSE)</f>
        <v>0</v>
      </c>
      <c r="AH964" s="388">
        <f>HLOOKUP(AH605,'2. LRAMVA Threshold'!$B$42:$Q$53,11,FALSE)</f>
        <v>0</v>
      </c>
      <c r="AI964" s="388">
        <f>HLOOKUP(AI605,'2. LRAMVA Threshold'!$B$42:$Q$53,11,FALSE)</f>
        <v>0</v>
      </c>
      <c r="AJ964" s="388">
        <f>HLOOKUP(AJ605,'2. LRAMVA Threshold'!$B$42:$Q$53,11,FALSE)</f>
        <v>0</v>
      </c>
      <c r="AK964" s="388">
        <f>HLOOKUP(AK605,'2. LRAMVA Threshold'!$B$42:$Q$53,11,FALSE)</f>
        <v>0</v>
      </c>
      <c r="AL964" s="388">
        <f>HLOOKUP(AL605,'2. LRAMVA Threshold'!$B$42:$Q$53,11,FALSE)</f>
        <v>0</v>
      </c>
      <c r="AM964" s="388">
        <f>HLOOKUP(AM605,'2. LRAMVA Threshold'!$B$42:$Q$53,11,FALSE)</f>
        <v>0</v>
      </c>
      <c r="AN964" s="388">
        <f>HLOOKUP(AN605,'2. LRAMVA Threshold'!$B$42:$Q$53,11,FALSE)</f>
        <v>0</v>
      </c>
      <c r="AO964" s="388">
        <f>HLOOKUP(AO605,'2. LRAMVA Threshold'!$B$42:$Q$53,11,FALSE)</f>
        <v>0</v>
      </c>
      <c r="AP964" s="388">
        <f>HLOOKUP(AP605,'2. LRAMVA Threshold'!$B$42:$Q$53,11,FALSE)</f>
        <v>0</v>
      </c>
      <c r="AQ964" s="388">
        <f>HLOOKUP(AQ605,'2. LRAMVA Threshold'!$B$42:$Q$53,11,FALSE)</f>
        <v>0</v>
      </c>
      <c r="AR964" s="388">
        <f>HLOOKUP(AR605,'2. LRAMVA Threshold'!$B$42:$Q$53,11,FALSE)</f>
        <v>0</v>
      </c>
      <c r="AS964" s="438"/>
    </row>
    <row r="965" spans="1:45">
      <c r="B965" s="390"/>
      <c r="C965" s="428"/>
      <c r="D965" s="429"/>
      <c r="E965" s="429"/>
      <c r="F965" s="429"/>
      <c r="G965" s="429"/>
      <c r="H965" s="429"/>
      <c r="I965" s="429"/>
      <c r="J965" s="429"/>
      <c r="K965" s="429"/>
      <c r="L965" s="429"/>
      <c r="M965" s="429"/>
      <c r="N965" s="392"/>
      <c r="O965" s="392"/>
      <c r="P965" s="392"/>
      <c r="Q965" s="429"/>
      <c r="R965" s="430"/>
      <c r="S965" s="429"/>
      <c r="T965" s="429"/>
      <c r="U965" s="429"/>
      <c r="V965" s="431"/>
      <c r="W965" s="431"/>
      <c r="X965" s="431"/>
      <c r="Y965" s="431"/>
      <c r="Z965" s="429"/>
      <c r="AA965" s="429"/>
      <c r="AB965" s="392"/>
      <c r="AC965" s="392"/>
      <c r="AD965" s="392"/>
      <c r="AE965" s="432"/>
      <c r="AF965" s="432"/>
      <c r="AG965" s="432"/>
      <c r="AH965" s="432"/>
      <c r="AI965" s="432"/>
      <c r="AJ965" s="432"/>
      <c r="AK965" s="432"/>
      <c r="AL965" s="395"/>
      <c r="AM965" s="395"/>
      <c r="AN965" s="395"/>
      <c r="AO965" s="395"/>
      <c r="AP965" s="395"/>
      <c r="AQ965" s="395"/>
      <c r="AR965" s="395"/>
      <c r="AS965" s="396"/>
    </row>
    <row r="966" spans="1:45">
      <c r="B966" s="321" t="s">
        <v>329</v>
      </c>
      <c r="C966" s="335"/>
      <c r="D966" s="335"/>
      <c r="E966" s="372"/>
      <c r="F966" s="372"/>
      <c r="G966" s="372"/>
      <c r="H966" s="372"/>
      <c r="I966" s="372"/>
      <c r="J966" s="372"/>
      <c r="K966" s="372"/>
      <c r="L966" s="372"/>
      <c r="M966" s="372"/>
      <c r="N966" s="372"/>
      <c r="O966" s="372"/>
      <c r="P966" s="372"/>
      <c r="Q966" s="372"/>
      <c r="R966" s="288"/>
      <c r="S966" s="337"/>
      <c r="T966" s="337"/>
      <c r="U966" s="337"/>
      <c r="V966" s="336"/>
      <c r="W966" s="336"/>
      <c r="X966" s="336"/>
      <c r="Y966" s="336"/>
      <c r="Z966" s="337"/>
      <c r="AA966" s="337"/>
      <c r="AB966" s="337"/>
      <c r="AC966" s="337"/>
      <c r="AD966" s="337"/>
      <c r="AE966" s="824">
        <f>HLOOKUP(AE$35,'3.  Distribution Rates'!$C$122:$P$135,11,FALSE)</f>
        <v>1.7666666666666666E-3</v>
      </c>
      <c r="AF966" s="824">
        <f>HLOOKUP(AF$35,'3.  Distribution Rates'!$C$122:$P$135,11,FALSE)</f>
        <v>1.7266666666666666E-2</v>
      </c>
      <c r="AG966" s="338">
        <f>HLOOKUP(AG$35,'3.  Distribution Rates'!$C$122:$P$135,11,FALSE)</f>
        <v>4.9214666666666673</v>
      </c>
      <c r="AH966" s="338">
        <f>HLOOKUP(AH$35,'3.  Distribution Rates'!$C$122:$P$135,11,FALSE)</f>
        <v>2.0561333333333334</v>
      </c>
      <c r="AI966" s="338">
        <f>HLOOKUP(AI$35,'3.  Distribution Rates'!$C$122:$P$135,11,FALSE)</f>
        <v>2.3231666666666668</v>
      </c>
      <c r="AJ966" s="338">
        <f>HLOOKUP(AJ$35,'3.  Distribution Rates'!$C$122:$P$135,11,FALSE)</f>
        <v>2.8860333333333337</v>
      </c>
      <c r="AK966" s="338">
        <f>HLOOKUP(AK$35,'3.  Distribution Rates'!$C$122:$P$135,11,FALSE)</f>
        <v>-0.14726666666666666</v>
      </c>
      <c r="AL966" s="338">
        <f>HLOOKUP(AL$35,'3.  Distribution Rates'!$C$122:$P$135,11,FALSE)</f>
        <v>0</v>
      </c>
      <c r="AM966" s="338">
        <f>HLOOKUP(AM$35,'3.  Distribution Rates'!$C$122:$P$135,11,FALSE)</f>
        <v>0</v>
      </c>
      <c r="AN966" s="338">
        <f>HLOOKUP(AN$35,'3.  Distribution Rates'!$C$122:$P$135,11,FALSE)</f>
        <v>0</v>
      </c>
      <c r="AO966" s="338">
        <f>HLOOKUP(AO$35,'3.  Distribution Rates'!$C$122:$P$135,11,FALSE)</f>
        <v>0</v>
      </c>
      <c r="AP966" s="338">
        <f>HLOOKUP(AP$35,'3.  Distribution Rates'!$C$122:$P$135,11,FALSE)</f>
        <v>0</v>
      </c>
      <c r="AQ966" s="338">
        <f>HLOOKUP(AQ$35,'3.  Distribution Rates'!$C$122:$P$135,11,FALSE)</f>
        <v>0</v>
      </c>
      <c r="AR966" s="338">
        <f>HLOOKUP(AR$35,'3.  Distribution Rates'!$C$122:$P$135,11,FALSE)</f>
        <v>0</v>
      </c>
      <c r="AS966" s="373"/>
    </row>
    <row r="967" spans="1:45">
      <c r="B967" s="321" t="s">
        <v>330</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LRAM'!AM142*AE966</f>
        <v>0</v>
      </c>
      <c r="AF967" s="374">
        <f>'4.  2011-2014 LRAM'!AN142*AF966</f>
        <v>0</v>
      </c>
      <c r="AG967" s="374">
        <f>'4.  2011-2014 LRAM'!AO142*AG966</f>
        <v>0</v>
      </c>
      <c r="AH967" s="374">
        <f>'4.  2011-2014 LRAM'!AP142*AH966</f>
        <v>0</v>
      </c>
      <c r="AI967" s="374">
        <f>'4.  2011-2014 LRAM'!AQ142*AI966</f>
        <v>0</v>
      </c>
      <c r="AJ967" s="374">
        <f>'4.  2011-2014 LRAM'!AR142*AJ966</f>
        <v>0</v>
      </c>
      <c r="AK967" s="374">
        <f>'4.  2011-2014 LRAM'!AS142*AK966</f>
        <v>0</v>
      </c>
      <c r="AL967" s="374">
        <f>'4.  2011-2014 LRAM'!AT142*AL966</f>
        <v>0</v>
      </c>
      <c r="AM967" s="374">
        <f>'4.  2011-2014 LRAM'!AU142*AM966</f>
        <v>0</v>
      </c>
      <c r="AN967" s="374">
        <f>'4.  2011-2014 LRAM'!AV142*AN966</f>
        <v>0</v>
      </c>
      <c r="AO967" s="374">
        <f>'4.  2011-2014 LRAM'!AW142*AO966</f>
        <v>0</v>
      </c>
      <c r="AP967" s="374">
        <f>'4.  2011-2014 LRAM'!AX142*AP966</f>
        <v>0</v>
      </c>
      <c r="AQ967" s="374">
        <f>'4.  2011-2014 LRAM'!AY142*AQ966</f>
        <v>0</v>
      </c>
      <c r="AR967" s="374">
        <f>'4.  2011-2014 LRAM'!AZ142*AR966</f>
        <v>0</v>
      </c>
      <c r="AS967" s="615">
        <f t="shared" ref="AS967:AS974" si="2858">SUM(AE967:AR967)</f>
        <v>0</v>
      </c>
    </row>
    <row r="968" spans="1:45">
      <c r="B968" s="321" t="s">
        <v>331</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'4.  2011-2014 LRAM'!AM281*AE966</f>
        <v>0</v>
      </c>
      <c r="AF968" s="374">
        <f>'4.  2011-2014 LRAM'!AN281*AF966</f>
        <v>0</v>
      </c>
      <c r="AG968" s="374">
        <f>'4.  2011-2014 LRAM'!AO281*AG966</f>
        <v>0</v>
      </c>
      <c r="AH968" s="374">
        <f>'4.  2011-2014 LRAM'!AP281*AH966</f>
        <v>0</v>
      </c>
      <c r="AI968" s="374">
        <f>'4.  2011-2014 LRAM'!AQ281*AI966</f>
        <v>0</v>
      </c>
      <c r="AJ968" s="374">
        <f>'4.  2011-2014 LRAM'!AR281*AJ966</f>
        <v>0</v>
      </c>
      <c r="AK968" s="374">
        <f>'4.  2011-2014 LRAM'!AS281*AK966</f>
        <v>0</v>
      </c>
      <c r="AL968" s="374">
        <f>'4.  2011-2014 LRAM'!AT281*AL966</f>
        <v>0</v>
      </c>
      <c r="AM968" s="374">
        <f>'4.  2011-2014 LRAM'!AU281*AM966</f>
        <v>0</v>
      </c>
      <c r="AN968" s="374">
        <f>'4.  2011-2014 LRAM'!AV281*AN966</f>
        <v>0</v>
      </c>
      <c r="AO968" s="374">
        <f>'4.  2011-2014 LRAM'!AW281*AO966</f>
        <v>0</v>
      </c>
      <c r="AP968" s="374">
        <f>'4.  2011-2014 LRAM'!AX281*AP966</f>
        <v>0</v>
      </c>
      <c r="AQ968" s="374">
        <f>'4.  2011-2014 LRAM'!AY281*AQ966</f>
        <v>0</v>
      </c>
      <c r="AR968" s="374">
        <f>'4.  2011-2014 LRAM'!AZ281*AR966</f>
        <v>0</v>
      </c>
      <c r="AS968" s="615">
        <f t="shared" si="2858"/>
        <v>0</v>
      </c>
    </row>
    <row r="969" spans="1:45">
      <c r="B969" s="321" t="s">
        <v>332</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'4.  2011-2014 LRAM'!AM417*AE966</f>
        <v>0</v>
      </c>
      <c r="AF969" s="374">
        <f>'4.  2011-2014 LRAM'!AN417*AF966</f>
        <v>0</v>
      </c>
      <c r="AG969" s="374">
        <f>'4.  2011-2014 LRAM'!AO417*AG966</f>
        <v>0</v>
      </c>
      <c r="AH969" s="374">
        <f>'4.  2011-2014 LRAM'!AP417*AH966</f>
        <v>0</v>
      </c>
      <c r="AI969" s="374">
        <f>'4.  2011-2014 LRAM'!AQ417*AI966</f>
        <v>0</v>
      </c>
      <c r="AJ969" s="374">
        <f>'4.  2011-2014 LRAM'!AR417*AJ966</f>
        <v>0</v>
      </c>
      <c r="AK969" s="374">
        <f>'4.  2011-2014 LRAM'!AS417*AK966</f>
        <v>0</v>
      </c>
      <c r="AL969" s="374">
        <f>'4.  2011-2014 LRAM'!AT417*AL966</f>
        <v>0</v>
      </c>
      <c r="AM969" s="374">
        <f>'4.  2011-2014 LRAM'!AU417*AM966</f>
        <v>0</v>
      </c>
      <c r="AN969" s="374">
        <f>'4.  2011-2014 LRAM'!AV417*AN966</f>
        <v>0</v>
      </c>
      <c r="AO969" s="374">
        <f>'4.  2011-2014 LRAM'!AW417*AO966</f>
        <v>0</v>
      </c>
      <c r="AP969" s="374">
        <f>'4.  2011-2014 LRAM'!AX417*AP966</f>
        <v>0</v>
      </c>
      <c r="AQ969" s="374">
        <f>'4.  2011-2014 LRAM'!AY417*AQ966</f>
        <v>0</v>
      </c>
      <c r="AR969" s="374">
        <f>'4.  2011-2014 LRAM'!AZ417*AR966</f>
        <v>0</v>
      </c>
      <c r="AS969" s="615">
        <f t="shared" si="2858"/>
        <v>0</v>
      </c>
    </row>
    <row r="970" spans="1:45">
      <c r="B970" s="321" t="s">
        <v>333</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'4.  2011-2014 LRAM'!AM553*AE966</f>
        <v>0</v>
      </c>
      <c r="AF970" s="374">
        <f>'4.  2011-2014 LRAM'!AN553*AF966</f>
        <v>0</v>
      </c>
      <c r="AG970" s="374">
        <f>'4.  2011-2014 LRAM'!AO553*AG966</f>
        <v>0</v>
      </c>
      <c r="AH970" s="374">
        <f>'4.  2011-2014 LRAM'!AP553*AH966</f>
        <v>0</v>
      </c>
      <c r="AI970" s="374">
        <f>'4.  2011-2014 LRAM'!AQ553*AI966</f>
        <v>0</v>
      </c>
      <c r="AJ970" s="374">
        <f>'4.  2011-2014 LRAM'!AR553*AJ966</f>
        <v>0</v>
      </c>
      <c r="AK970" s="374">
        <f>'4.  2011-2014 LRAM'!AS553*AK966</f>
        <v>0</v>
      </c>
      <c r="AL970" s="374">
        <f>'4.  2011-2014 LRAM'!AT553*AL966</f>
        <v>0</v>
      </c>
      <c r="AM970" s="374">
        <f>'4.  2011-2014 LRAM'!AU553*AM966</f>
        <v>0</v>
      </c>
      <c r="AN970" s="374">
        <f>'4.  2011-2014 LRAM'!AV553*AN966</f>
        <v>0</v>
      </c>
      <c r="AO970" s="374">
        <f>'4.  2011-2014 LRAM'!AW553*AO966</f>
        <v>0</v>
      </c>
      <c r="AP970" s="374">
        <f>'4.  2011-2014 LRAM'!AX553*AP966</f>
        <v>0</v>
      </c>
      <c r="AQ970" s="374">
        <f>'4.  2011-2014 LRAM'!AY553*AQ966</f>
        <v>0</v>
      </c>
      <c r="AR970" s="374">
        <f>'4.  2011-2014 LRAM'!AZ553*AR966</f>
        <v>0</v>
      </c>
      <c r="AS970" s="615">
        <f t="shared" si="2858"/>
        <v>0</v>
      </c>
    </row>
    <row r="971" spans="1:45">
      <c r="B971" s="321" t="s">
        <v>334</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AE211*AE966</f>
        <v>0</v>
      </c>
      <c r="AF971" s="374">
        <f t="shared" ref="AF971:AR971" si="2859">AF211*AF966</f>
        <v>0</v>
      </c>
      <c r="AG971" s="374">
        <f t="shared" si="2859"/>
        <v>0</v>
      </c>
      <c r="AH971" s="374">
        <f t="shared" si="2859"/>
        <v>0</v>
      </c>
      <c r="AI971" s="374">
        <f t="shared" si="2859"/>
        <v>0</v>
      </c>
      <c r="AJ971" s="374">
        <f t="shared" si="2859"/>
        <v>0</v>
      </c>
      <c r="AK971" s="374">
        <f t="shared" si="2859"/>
        <v>0</v>
      </c>
      <c r="AL971" s="374">
        <f t="shared" si="2859"/>
        <v>0</v>
      </c>
      <c r="AM971" s="374">
        <f t="shared" si="2859"/>
        <v>0</v>
      </c>
      <c r="AN971" s="374">
        <f t="shared" si="2859"/>
        <v>0</v>
      </c>
      <c r="AO971" s="374">
        <f t="shared" si="2859"/>
        <v>0</v>
      </c>
      <c r="AP971" s="374">
        <f t="shared" si="2859"/>
        <v>0</v>
      </c>
      <c r="AQ971" s="374">
        <f t="shared" si="2859"/>
        <v>0</v>
      </c>
      <c r="AR971" s="374">
        <f t="shared" si="2859"/>
        <v>0</v>
      </c>
      <c r="AS971" s="615">
        <f t="shared" si="2858"/>
        <v>0</v>
      </c>
    </row>
    <row r="972" spans="1:45">
      <c r="B972" s="321" t="s">
        <v>335</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AE401*AE966</f>
        <v>0</v>
      </c>
      <c r="AF972" s="374">
        <f t="shared" ref="AF972:AR972" si="2860">AF401*AF966</f>
        <v>0</v>
      </c>
      <c r="AG972" s="374">
        <f t="shared" si="2860"/>
        <v>0</v>
      </c>
      <c r="AH972" s="374">
        <f t="shared" si="2860"/>
        <v>0</v>
      </c>
      <c r="AI972" s="374">
        <f t="shared" si="2860"/>
        <v>0</v>
      </c>
      <c r="AJ972" s="374">
        <f t="shared" si="2860"/>
        <v>0</v>
      </c>
      <c r="AK972" s="374">
        <f t="shared" si="2860"/>
        <v>0</v>
      </c>
      <c r="AL972" s="374">
        <f t="shared" si="2860"/>
        <v>0</v>
      </c>
      <c r="AM972" s="374">
        <f t="shared" si="2860"/>
        <v>0</v>
      </c>
      <c r="AN972" s="374">
        <f t="shared" si="2860"/>
        <v>0</v>
      </c>
      <c r="AO972" s="374">
        <f t="shared" si="2860"/>
        <v>0</v>
      </c>
      <c r="AP972" s="374">
        <f t="shared" si="2860"/>
        <v>0</v>
      </c>
      <c r="AQ972" s="374">
        <f t="shared" si="2860"/>
        <v>0</v>
      </c>
      <c r="AR972" s="374">
        <f t="shared" si="2860"/>
        <v>0</v>
      </c>
      <c r="AS972" s="615">
        <f t="shared" si="2858"/>
        <v>0</v>
      </c>
    </row>
    <row r="973" spans="1:45">
      <c r="B973" s="321" t="s">
        <v>336</v>
      </c>
      <c r="C973" s="342"/>
      <c r="D973" s="306"/>
      <c r="E973" s="276"/>
      <c r="F973" s="276"/>
      <c r="G973" s="276"/>
      <c r="H973" s="276"/>
      <c r="I973" s="276"/>
      <c r="J973" s="276"/>
      <c r="K973" s="276"/>
      <c r="L973" s="276"/>
      <c r="M973" s="276"/>
      <c r="N973" s="276"/>
      <c r="O973" s="276"/>
      <c r="P973" s="276"/>
      <c r="Q973" s="276"/>
      <c r="R973" s="288"/>
      <c r="S973" s="276"/>
      <c r="T973" s="276"/>
      <c r="U973" s="276"/>
      <c r="V973" s="306"/>
      <c r="W973" s="306"/>
      <c r="X973" s="306"/>
      <c r="Y973" s="306"/>
      <c r="Z973" s="276"/>
      <c r="AA973" s="276"/>
      <c r="AB973" s="276"/>
      <c r="AC973" s="276"/>
      <c r="AD973" s="276"/>
      <c r="AE973" s="374">
        <f>AE591*AE966</f>
        <v>0</v>
      </c>
      <c r="AF973" s="374">
        <f t="shared" ref="AF973:AR973" si="2861">AF591*AF966</f>
        <v>0</v>
      </c>
      <c r="AG973" s="374">
        <f t="shared" si="2861"/>
        <v>0</v>
      </c>
      <c r="AH973" s="374">
        <f t="shared" si="2861"/>
        <v>0</v>
      </c>
      <c r="AI973" s="374">
        <f t="shared" si="2861"/>
        <v>0</v>
      </c>
      <c r="AJ973" s="374">
        <f t="shared" si="2861"/>
        <v>0</v>
      </c>
      <c r="AK973" s="374">
        <f t="shared" si="2861"/>
        <v>0</v>
      </c>
      <c r="AL973" s="374">
        <f t="shared" si="2861"/>
        <v>0</v>
      </c>
      <c r="AM973" s="374">
        <f t="shared" si="2861"/>
        <v>0</v>
      </c>
      <c r="AN973" s="374">
        <f t="shared" si="2861"/>
        <v>0</v>
      </c>
      <c r="AO973" s="374">
        <f t="shared" si="2861"/>
        <v>0</v>
      </c>
      <c r="AP973" s="374">
        <f t="shared" si="2861"/>
        <v>0</v>
      </c>
      <c r="AQ973" s="374">
        <f t="shared" si="2861"/>
        <v>0</v>
      </c>
      <c r="AR973" s="374">
        <f t="shared" si="2861"/>
        <v>0</v>
      </c>
      <c r="AS973" s="615">
        <f t="shared" si="2858"/>
        <v>0</v>
      </c>
    </row>
    <row r="974" spans="1:45">
      <c r="B974" s="321" t="s">
        <v>337</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855">
        <f>AE783*AE966</f>
        <v>0</v>
      </c>
      <c r="AF974" s="374">
        <f t="shared" ref="AF974:AR974" si="2862">AF783*AF966</f>
        <v>0</v>
      </c>
      <c r="AG974" s="374">
        <f t="shared" si="2862"/>
        <v>0</v>
      </c>
      <c r="AH974" s="374">
        <f t="shared" si="2862"/>
        <v>0</v>
      </c>
      <c r="AI974" s="374">
        <f t="shared" si="2862"/>
        <v>0</v>
      </c>
      <c r="AJ974" s="374">
        <f t="shared" si="2862"/>
        <v>0</v>
      </c>
      <c r="AK974" s="374">
        <f t="shared" si="2862"/>
        <v>0</v>
      </c>
      <c r="AL974" s="374">
        <f t="shared" si="2862"/>
        <v>0</v>
      </c>
      <c r="AM974" s="374">
        <f t="shared" si="2862"/>
        <v>0</v>
      </c>
      <c r="AN974" s="374">
        <f t="shared" si="2862"/>
        <v>0</v>
      </c>
      <c r="AO974" s="374">
        <f t="shared" si="2862"/>
        <v>0</v>
      </c>
      <c r="AP974" s="374">
        <f t="shared" si="2862"/>
        <v>0</v>
      </c>
      <c r="AQ974" s="374">
        <f t="shared" si="2862"/>
        <v>0</v>
      </c>
      <c r="AR974" s="374">
        <f t="shared" si="2862"/>
        <v>0</v>
      </c>
      <c r="AS974" s="615">
        <f t="shared" si="2858"/>
        <v>0</v>
      </c>
    </row>
    <row r="975" spans="1:45">
      <c r="B975" s="321" t="s">
        <v>338</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f>AE963*AE966</f>
        <v>0</v>
      </c>
      <c r="AF975" s="374">
        <f t="shared" ref="AF975:AR975" si="2863">AF963*AF966</f>
        <v>0</v>
      </c>
      <c r="AG975" s="374">
        <f t="shared" si="2863"/>
        <v>0</v>
      </c>
      <c r="AH975" s="374">
        <f t="shared" si="2863"/>
        <v>0</v>
      </c>
      <c r="AI975" s="374">
        <f t="shared" si="2863"/>
        <v>0</v>
      </c>
      <c r="AJ975" s="374">
        <f t="shared" si="2863"/>
        <v>0</v>
      </c>
      <c r="AK975" s="374">
        <f t="shared" si="2863"/>
        <v>0</v>
      </c>
      <c r="AL975" s="374">
        <f t="shared" si="2863"/>
        <v>0</v>
      </c>
      <c r="AM975" s="374">
        <f t="shared" si="2863"/>
        <v>0</v>
      </c>
      <c r="AN975" s="374">
        <f t="shared" si="2863"/>
        <v>0</v>
      </c>
      <c r="AO975" s="374">
        <f t="shared" si="2863"/>
        <v>0</v>
      </c>
      <c r="AP975" s="374">
        <f t="shared" si="2863"/>
        <v>0</v>
      </c>
      <c r="AQ975" s="374">
        <f t="shared" si="2863"/>
        <v>0</v>
      </c>
      <c r="AR975" s="374">
        <f t="shared" si="2863"/>
        <v>0</v>
      </c>
      <c r="AS975" s="615">
        <f>SUM(AE975:AR975)</f>
        <v>0</v>
      </c>
    </row>
    <row r="976" spans="1:45" ht="15.75">
      <c r="B976" s="346" t="s">
        <v>342</v>
      </c>
      <c r="C976" s="342"/>
      <c r="D976" s="333"/>
      <c r="E976" s="331"/>
      <c r="F976" s="331"/>
      <c r="G976" s="331"/>
      <c r="H976" s="331"/>
      <c r="I976" s="331"/>
      <c r="J976" s="331"/>
      <c r="K976" s="331"/>
      <c r="L976" s="331"/>
      <c r="M976" s="331"/>
      <c r="N976" s="331"/>
      <c r="O976" s="331"/>
      <c r="P976" s="331"/>
      <c r="Q976" s="331"/>
      <c r="R976" s="297"/>
      <c r="S976" s="331"/>
      <c r="T976" s="331"/>
      <c r="U976" s="331"/>
      <c r="V976" s="333"/>
      <c r="W976" s="333"/>
      <c r="X976" s="333"/>
      <c r="Y976" s="333"/>
      <c r="Z976" s="331"/>
      <c r="AA976" s="331"/>
      <c r="AB976" s="331"/>
      <c r="AC976" s="331"/>
      <c r="AD976" s="331"/>
      <c r="AE976" s="343">
        <f>SUM(AE967:AE975)</f>
        <v>0</v>
      </c>
      <c r="AF976" s="343">
        <f t="shared" ref="AF976:AK976" si="2864">SUM(AF967:AF975)</f>
        <v>0</v>
      </c>
      <c r="AG976" s="343">
        <f t="shared" si="2864"/>
        <v>0</v>
      </c>
      <c r="AH976" s="343">
        <f t="shared" si="2864"/>
        <v>0</v>
      </c>
      <c r="AI976" s="343">
        <f t="shared" si="2864"/>
        <v>0</v>
      </c>
      <c r="AJ976" s="343">
        <f t="shared" si="2864"/>
        <v>0</v>
      </c>
      <c r="AK976" s="343">
        <f t="shared" si="2864"/>
        <v>0</v>
      </c>
      <c r="AL976" s="343">
        <f>SUM(AL967:AL975)</f>
        <v>0</v>
      </c>
      <c r="AM976" s="343">
        <f t="shared" ref="AM976:AR976" si="2865">SUM(AM967:AM975)</f>
        <v>0</v>
      </c>
      <c r="AN976" s="343">
        <f t="shared" si="2865"/>
        <v>0</v>
      </c>
      <c r="AO976" s="343">
        <f t="shared" si="2865"/>
        <v>0</v>
      </c>
      <c r="AP976" s="343">
        <f t="shared" si="2865"/>
        <v>0</v>
      </c>
      <c r="AQ976" s="343">
        <f t="shared" si="2865"/>
        <v>0</v>
      </c>
      <c r="AR976" s="343">
        <f t="shared" si="2865"/>
        <v>0</v>
      </c>
      <c r="AS976" s="403">
        <f>SUM(AS967:AS975)</f>
        <v>0</v>
      </c>
    </row>
    <row r="977" spans="2:45" ht="15.75">
      <c r="B977" s="346" t="s">
        <v>343</v>
      </c>
      <c r="C977" s="342"/>
      <c r="D977" s="347"/>
      <c r="E977" s="331"/>
      <c r="F977" s="331"/>
      <c r="G977" s="331"/>
      <c r="H977" s="331"/>
      <c r="I977" s="331"/>
      <c r="J977" s="331"/>
      <c r="K977" s="331"/>
      <c r="L977" s="331"/>
      <c r="M977" s="331"/>
      <c r="N977" s="331"/>
      <c r="O977" s="331"/>
      <c r="P977" s="331"/>
      <c r="Q977" s="331"/>
      <c r="R977" s="297"/>
      <c r="S977" s="331"/>
      <c r="T977" s="331"/>
      <c r="U977" s="331"/>
      <c r="V977" s="333"/>
      <c r="W977" s="333"/>
      <c r="X977" s="333"/>
      <c r="Y977" s="333"/>
      <c r="Z977" s="331"/>
      <c r="AA977" s="331"/>
      <c r="AB977" s="331"/>
      <c r="AC977" s="331"/>
      <c r="AD977" s="331"/>
      <c r="AE977" s="344">
        <f>AE964*AE966</f>
        <v>0</v>
      </c>
      <c r="AF977" s="344">
        <f t="shared" ref="AF977:AK977" si="2866">AF964*AF966</f>
        <v>0</v>
      </c>
      <c r="AG977" s="344">
        <f t="shared" si="2866"/>
        <v>0</v>
      </c>
      <c r="AH977" s="344">
        <f t="shared" si="2866"/>
        <v>0</v>
      </c>
      <c r="AI977" s="344">
        <f t="shared" si="2866"/>
        <v>0</v>
      </c>
      <c r="AJ977" s="344">
        <f t="shared" si="2866"/>
        <v>0</v>
      </c>
      <c r="AK977" s="344">
        <f t="shared" si="2866"/>
        <v>0</v>
      </c>
      <c r="AL977" s="344">
        <f>AL964*AL966</f>
        <v>0</v>
      </c>
      <c r="AM977" s="344">
        <f t="shared" ref="AM977:AR977" si="2867">AM964*AM966</f>
        <v>0</v>
      </c>
      <c r="AN977" s="344">
        <f t="shared" si="2867"/>
        <v>0</v>
      </c>
      <c r="AO977" s="344">
        <f t="shared" si="2867"/>
        <v>0</v>
      </c>
      <c r="AP977" s="344">
        <f t="shared" si="2867"/>
        <v>0</v>
      </c>
      <c r="AQ977" s="344">
        <f t="shared" si="2867"/>
        <v>0</v>
      </c>
      <c r="AR977" s="344">
        <f t="shared" si="2867"/>
        <v>0</v>
      </c>
      <c r="AS977" s="403">
        <f>SUM(AE977:AR977)</f>
        <v>0</v>
      </c>
    </row>
    <row r="978" spans="2:45" ht="15.75">
      <c r="B978" s="346" t="s">
        <v>344</v>
      </c>
      <c r="C978" s="342"/>
      <c r="D978" s="347"/>
      <c r="E978" s="331"/>
      <c r="F978" s="331"/>
      <c r="G978" s="331"/>
      <c r="H978" s="331"/>
      <c r="I978" s="331"/>
      <c r="J978" s="331"/>
      <c r="K978" s="331"/>
      <c r="L978" s="331"/>
      <c r="M978" s="331"/>
      <c r="N978" s="331"/>
      <c r="O978" s="331"/>
      <c r="P978" s="331"/>
      <c r="Q978" s="331"/>
      <c r="R978" s="297"/>
      <c r="S978" s="331"/>
      <c r="T978" s="331"/>
      <c r="U978" s="331"/>
      <c r="V978" s="347"/>
      <c r="W978" s="347"/>
      <c r="X978" s="347"/>
      <c r="Y978" s="347"/>
      <c r="Z978" s="331"/>
      <c r="AA978" s="331"/>
      <c r="AB978" s="331"/>
      <c r="AC978" s="331"/>
      <c r="AD978" s="331"/>
      <c r="AE978" s="348"/>
      <c r="AF978" s="348"/>
      <c r="AG978" s="348"/>
      <c r="AH978" s="348"/>
      <c r="AI978" s="348"/>
      <c r="AJ978" s="348"/>
      <c r="AK978" s="348"/>
      <c r="AL978" s="348"/>
      <c r="AM978" s="348"/>
      <c r="AN978" s="348"/>
      <c r="AO978" s="348"/>
      <c r="AP978" s="348"/>
      <c r="AQ978" s="348"/>
      <c r="AR978" s="348"/>
      <c r="AS978" s="403">
        <f>AS976-AS977</f>
        <v>0</v>
      </c>
    </row>
    <row r="979" spans="2:45">
      <c r="B979" s="321"/>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349"/>
      <c r="AF979" s="349"/>
      <c r="AG979" s="349"/>
      <c r="AH979" s="349"/>
      <c r="AI979" s="349"/>
      <c r="AJ979" s="349"/>
      <c r="AK979" s="349"/>
      <c r="AL979" s="349"/>
      <c r="AM979" s="349"/>
      <c r="AN979" s="349"/>
      <c r="AO979" s="349"/>
      <c r="AP979" s="349"/>
      <c r="AQ979" s="349"/>
      <c r="AR979" s="349"/>
      <c r="AS979" s="334"/>
    </row>
    <row r="980" spans="2:45">
      <c r="B980" s="321" t="s">
        <v>339</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859">
        <v>0</v>
      </c>
      <c r="AF980" s="859">
        <v>239028.69245680008</v>
      </c>
      <c r="AG980" s="859">
        <v>19994.991788399999</v>
      </c>
      <c r="AH980" s="859">
        <v>0</v>
      </c>
      <c r="AI980" s="859">
        <v>2056.144104</v>
      </c>
      <c r="AJ980" s="859">
        <v>1462.3718184000002</v>
      </c>
      <c r="AK980" s="859">
        <v>0</v>
      </c>
      <c r="AL980" s="859">
        <v>0</v>
      </c>
      <c r="AM980" s="288">
        <f t="shared" ref="AM980:AR980" si="2868">IF($AG$791="kw",SUMPRODUCT($Q$800:$Q$961,$S$800:$S$961,AM800:AM961),SUMPRODUCT($E$800:$E$961,AM800:AM961))</f>
        <v>0</v>
      </c>
      <c r="AN980" s="288">
        <f t="shared" si="2868"/>
        <v>0</v>
      </c>
      <c r="AO980" s="288">
        <f t="shared" si="2868"/>
        <v>0</v>
      </c>
      <c r="AP980" s="288">
        <f t="shared" si="2868"/>
        <v>0</v>
      </c>
      <c r="AQ980" s="288">
        <f t="shared" si="2868"/>
        <v>0</v>
      </c>
      <c r="AR980" s="288">
        <f t="shared" si="2868"/>
        <v>0</v>
      </c>
      <c r="AS980" s="334"/>
    </row>
    <row r="981" spans="2:45">
      <c r="B981" s="321" t="s">
        <v>844</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859">
        <v>0</v>
      </c>
      <c r="AF981" s="859">
        <v>237846.67201746535</v>
      </c>
      <c r="AG981" s="859">
        <v>19977.905781658839</v>
      </c>
      <c r="AH981" s="859">
        <v>0</v>
      </c>
      <c r="AI981" s="859">
        <v>2045.97626878254</v>
      </c>
      <c r="AJ981" s="859">
        <v>1455.1402456482549</v>
      </c>
      <c r="AK981" s="859">
        <v>0</v>
      </c>
      <c r="AL981" s="859">
        <v>0</v>
      </c>
      <c r="AM981" s="288">
        <f t="shared" ref="AM981:AR981" si="2869">IF(AM798="kw",SUMPRODUCT($Q$800:$Q$961,$T$800:$T$961,AM800:AM961),SUMPRODUCT($F$800:$F$961,AM800:AM961))</f>
        <v>0</v>
      </c>
      <c r="AN981" s="288">
        <f t="shared" si="2869"/>
        <v>0</v>
      </c>
      <c r="AO981" s="288">
        <f t="shared" si="2869"/>
        <v>0</v>
      </c>
      <c r="AP981" s="288">
        <f t="shared" si="2869"/>
        <v>0</v>
      </c>
      <c r="AQ981" s="288">
        <f t="shared" si="2869"/>
        <v>0</v>
      </c>
      <c r="AR981" s="288">
        <f t="shared" si="2869"/>
        <v>0</v>
      </c>
      <c r="AS981" s="334"/>
    </row>
    <row r="982" spans="2:45">
      <c r="B982" s="321" t="s">
        <v>869</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859">
        <v>0</v>
      </c>
      <c r="AF982" s="859">
        <v>237130.13796750852</v>
      </c>
      <c r="AG982" s="859">
        <v>19976.465536219381</v>
      </c>
      <c r="AH982" s="859">
        <v>0</v>
      </c>
      <c r="AI982" s="859">
        <v>2045.97626878254</v>
      </c>
      <c r="AJ982" s="859">
        <v>1449.5061654197809</v>
      </c>
      <c r="AK982" s="859">
        <v>0</v>
      </c>
      <c r="AL982" s="859">
        <v>0</v>
      </c>
      <c r="AM982" s="288">
        <f t="shared" ref="AM982:AR982" si="2870">IF(AM798="kw",SUMPRODUCT($Q$800:$Q$961,$U$800:$U$961,AM800:AM961),SUMPRODUCT($G$800:$G$961,AM800:AM961))</f>
        <v>0</v>
      </c>
      <c r="AN982" s="288">
        <f t="shared" si="2870"/>
        <v>0</v>
      </c>
      <c r="AO982" s="288">
        <f t="shared" si="2870"/>
        <v>0</v>
      </c>
      <c r="AP982" s="288">
        <f t="shared" si="2870"/>
        <v>0</v>
      </c>
      <c r="AQ982" s="288">
        <f t="shared" si="2870"/>
        <v>0</v>
      </c>
      <c r="AR982" s="288">
        <f t="shared" si="2870"/>
        <v>0</v>
      </c>
      <c r="AS982" s="334"/>
    </row>
    <row r="983" spans="2:45">
      <c r="B983" s="321" t="s">
        <v>870</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859">
        <v>0</v>
      </c>
      <c r="AF983" s="859">
        <v>236417.14724903973</v>
      </c>
      <c r="AG983" s="859">
        <v>19975.032412935547</v>
      </c>
      <c r="AH983" s="859">
        <v>0</v>
      </c>
      <c r="AI983" s="859">
        <v>2045.97626878254</v>
      </c>
      <c r="AJ983" s="859">
        <v>1443.8999462732493</v>
      </c>
      <c r="AK983" s="859">
        <v>0</v>
      </c>
      <c r="AL983" s="859">
        <v>0</v>
      </c>
      <c r="AM983" s="288">
        <f t="shared" ref="AM983:AR983" si="2871">IF(AM798="kw",SUMPRODUCT($Q$800:$Q$961,$V$800:$V$961,AM800:AM961),SUMPRODUCT($H$800:$H$961,AM800:AM961))</f>
        <v>0</v>
      </c>
      <c r="AN983" s="288">
        <f t="shared" si="2871"/>
        <v>0</v>
      </c>
      <c r="AO983" s="288">
        <f t="shared" si="2871"/>
        <v>0</v>
      </c>
      <c r="AP983" s="288">
        <f t="shared" si="2871"/>
        <v>0</v>
      </c>
      <c r="AQ983" s="288">
        <f t="shared" si="2871"/>
        <v>0</v>
      </c>
      <c r="AR983" s="288">
        <f t="shared" si="2871"/>
        <v>0</v>
      </c>
      <c r="AS983" s="334"/>
    </row>
    <row r="984" spans="2:45">
      <c r="B984" s="321" t="s">
        <v>871</v>
      </c>
      <c r="C984" s="347"/>
      <c r="D984" s="347"/>
      <c r="E984" s="331"/>
      <c r="F984" s="331"/>
      <c r="G984" s="331"/>
      <c r="H984" s="331"/>
      <c r="I984" s="331"/>
      <c r="J984" s="331"/>
      <c r="K984" s="331"/>
      <c r="L984" s="331"/>
      <c r="M984" s="331"/>
      <c r="N984" s="331"/>
      <c r="O984" s="331"/>
      <c r="P984" s="331"/>
      <c r="Q984" s="331"/>
      <c r="R984" s="297"/>
      <c r="S984" s="331"/>
      <c r="T984" s="331"/>
      <c r="U984" s="331"/>
      <c r="V984" s="347"/>
      <c r="W984" s="342"/>
      <c r="X984" s="347"/>
      <c r="Y984" s="347"/>
      <c r="Z984" s="331"/>
      <c r="AA984" s="331"/>
      <c r="AB984" s="331"/>
      <c r="AC984" s="331"/>
      <c r="AD984" s="331"/>
      <c r="AE984" s="859">
        <v>0</v>
      </c>
      <c r="AF984" s="859">
        <v>235701.37977727072</v>
      </c>
      <c r="AG984" s="859">
        <v>19973.514561794273</v>
      </c>
      <c r="AH984" s="859">
        <v>0</v>
      </c>
      <c r="AI984" s="859">
        <v>2045.9215616405547</v>
      </c>
      <c r="AJ984" s="859">
        <v>1438.2829913084777</v>
      </c>
      <c r="AK984" s="859">
        <v>0</v>
      </c>
      <c r="AL984" s="859">
        <v>0</v>
      </c>
      <c r="AM984" s="288">
        <f t="shared" ref="AM984:AR984" si="2872">IF(AM798="kw",SUMPRODUCT($Q$800:$Q$961,$W$800:$W$961,AM800:AM961),SUMPRODUCT($I$800:$I$961,AM800:AM961))</f>
        <v>0</v>
      </c>
      <c r="AN984" s="288">
        <f t="shared" si="2872"/>
        <v>0</v>
      </c>
      <c r="AO984" s="288">
        <f t="shared" si="2872"/>
        <v>0</v>
      </c>
      <c r="AP984" s="288">
        <f t="shared" si="2872"/>
        <v>0</v>
      </c>
      <c r="AQ984" s="288">
        <f t="shared" si="2872"/>
        <v>0</v>
      </c>
      <c r="AR984" s="288">
        <f t="shared" si="2872"/>
        <v>0</v>
      </c>
      <c r="AS984" s="334"/>
    </row>
    <row r="985" spans="2:45">
      <c r="B985" s="321" t="s">
        <v>872</v>
      </c>
      <c r="C985" s="347"/>
      <c r="D985" s="347"/>
      <c r="E985" s="331"/>
      <c r="F985" s="331"/>
      <c r="G985" s="331"/>
      <c r="H985" s="331"/>
      <c r="I985" s="331"/>
      <c r="J985" s="331"/>
      <c r="K985" s="331"/>
      <c r="L985" s="331"/>
      <c r="M985" s="331"/>
      <c r="N985" s="331"/>
      <c r="O985" s="331"/>
      <c r="P985" s="331"/>
      <c r="Q985" s="331"/>
      <c r="R985" s="297"/>
      <c r="S985" s="331"/>
      <c r="T985" s="331"/>
      <c r="U985" s="331"/>
      <c r="V985" s="347"/>
      <c r="W985" s="342"/>
      <c r="X985" s="347"/>
      <c r="Y985" s="347"/>
      <c r="Z985" s="331"/>
      <c r="AA985" s="331"/>
      <c r="AB985" s="331"/>
      <c r="AC985" s="331"/>
      <c r="AD985" s="331"/>
      <c r="AE985" s="859">
        <v>0</v>
      </c>
      <c r="AF985" s="859">
        <v>223594.65730733264</v>
      </c>
      <c r="AG985" s="859">
        <v>19805.626115346695</v>
      </c>
      <c r="AH985" s="859">
        <v>0</v>
      </c>
      <c r="AI985" s="859">
        <v>1946.6953075156141</v>
      </c>
      <c r="AJ985" s="859">
        <v>1363.2169594207428</v>
      </c>
      <c r="AK985" s="859">
        <v>0</v>
      </c>
      <c r="AL985" s="859">
        <v>0</v>
      </c>
      <c r="AM985" s="288">
        <f t="shared" ref="AM985:AR985" si="2873">IF(AM798="kw",SUMPRODUCT($Q$800:$Q$961,$X$800:$X$961,AM800:AM961),SUMPRODUCT($J$800:$J$961,AM800:AM961))</f>
        <v>0</v>
      </c>
      <c r="AN985" s="288">
        <f t="shared" si="2873"/>
        <v>0</v>
      </c>
      <c r="AO985" s="288">
        <f t="shared" si="2873"/>
        <v>0</v>
      </c>
      <c r="AP985" s="288">
        <f t="shared" si="2873"/>
        <v>0</v>
      </c>
      <c r="AQ985" s="288">
        <f t="shared" si="2873"/>
        <v>0</v>
      </c>
      <c r="AR985" s="288">
        <f t="shared" si="2873"/>
        <v>0</v>
      </c>
      <c r="AS985" s="334"/>
    </row>
    <row r="986" spans="2:45">
      <c r="B986" s="321" t="s">
        <v>873</v>
      </c>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859">
        <v>0</v>
      </c>
      <c r="AF986" s="859">
        <v>216400.27893937464</v>
      </c>
      <c r="AG986" s="859">
        <v>19791.165294350361</v>
      </c>
      <c r="AH986" s="859">
        <v>0</v>
      </c>
      <c r="AI986" s="859">
        <v>1946.6953075156143</v>
      </c>
      <c r="AJ986" s="859">
        <v>1306.6478334713013</v>
      </c>
      <c r="AK986" s="859">
        <v>0</v>
      </c>
      <c r="AL986" s="859">
        <v>0</v>
      </c>
      <c r="AM986" s="288">
        <f t="shared" ref="AM986:AR986" si="2874">IF(AM798="kw",SUMPRODUCT($Q$800:$Q$961,$Y$800:$Y$961,AM800:AM961),SUMPRODUCT($K$800:$K$961,AM800:AM961))</f>
        <v>0</v>
      </c>
      <c r="AN986" s="288">
        <f t="shared" si="2874"/>
        <v>0</v>
      </c>
      <c r="AO986" s="288">
        <f t="shared" si="2874"/>
        <v>0</v>
      </c>
      <c r="AP986" s="288">
        <f t="shared" si="2874"/>
        <v>0</v>
      </c>
      <c r="AQ986" s="288">
        <f t="shared" si="2874"/>
        <v>0</v>
      </c>
      <c r="AR986" s="288">
        <f t="shared" si="2874"/>
        <v>0</v>
      </c>
      <c r="AS986" s="334"/>
    </row>
    <row r="987" spans="2:45">
      <c r="B987" s="436" t="s">
        <v>874</v>
      </c>
      <c r="C987" s="361"/>
      <c r="D987" s="380"/>
      <c r="E987" s="380"/>
      <c r="F987" s="380"/>
      <c r="G987" s="380"/>
      <c r="H987" s="380"/>
      <c r="I987" s="380"/>
      <c r="J987" s="380"/>
      <c r="K987" s="380"/>
      <c r="L987" s="380"/>
      <c r="M987" s="380"/>
      <c r="N987" s="380"/>
      <c r="O987" s="380"/>
      <c r="P987" s="380"/>
      <c r="Q987" s="380"/>
      <c r="R987" s="379"/>
      <c r="S987" s="380"/>
      <c r="T987" s="380"/>
      <c r="U987" s="380"/>
      <c r="V987" s="361"/>
      <c r="W987" s="381"/>
      <c r="X987" s="381"/>
      <c r="Y987" s="380"/>
      <c r="Z987" s="380"/>
      <c r="AA987" s="381"/>
      <c r="AB987" s="381"/>
      <c r="AC987" s="381"/>
      <c r="AD987" s="381"/>
      <c r="AE987" s="860">
        <v>0</v>
      </c>
      <c r="AF987" s="860">
        <v>207476.48156166944</v>
      </c>
      <c r="AG987" s="860">
        <v>19744.843303340331</v>
      </c>
      <c r="AH987" s="860">
        <v>0</v>
      </c>
      <c r="AI987" s="860">
        <v>1927.0752107718602</v>
      </c>
      <c r="AJ987" s="860">
        <v>1240.4604112246379</v>
      </c>
      <c r="AK987" s="860">
        <v>0</v>
      </c>
      <c r="AL987" s="860">
        <v>0</v>
      </c>
      <c r="AM987" s="323">
        <f t="shared" ref="AM987:AR987" si="2875">IF(AM798="kw",SUMPRODUCT($Q$800:$Q$961,$Z$800:$Z$961,AM800:AM961),SUMPRODUCT($L$800:$L$961,AM800:AM961))</f>
        <v>0</v>
      </c>
      <c r="AN987" s="323">
        <f t="shared" si="2875"/>
        <v>0</v>
      </c>
      <c r="AO987" s="323">
        <f t="shared" si="2875"/>
        <v>0</v>
      </c>
      <c r="AP987" s="323">
        <f t="shared" si="2875"/>
        <v>0</v>
      </c>
      <c r="AQ987" s="323">
        <f t="shared" si="2875"/>
        <v>0</v>
      </c>
      <c r="AR987" s="323">
        <f t="shared" si="2875"/>
        <v>0</v>
      </c>
      <c r="AS987" s="382"/>
    </row>
    <row r="988" spans="2:45" ht="18.75" customHeight="1">
      <c r="B988" s="364" t="s">
        <v>577</v>
      </c>
      <c r="C988" s="383"/>
      <c r="D988" s="384"/>
      <c r="E988" s="384"/>
      <c r="F988" s="384"/>
      <c r="G988" s="384"/>
      <c r="H988" s="384"/>
      <c r="I988" s="384"/>
      <c r="J988" s="384"/>
      <c r="K988" s="384"/>
      <c r="L988" s="384"/>
      <c r="M988" s="384"/>
      <c r="N988" s="384"/>
      <c r="O988" s="384"/>
      <c r="P988" s="384"/>
      <c r="Q988" s="384"/>
      <c r="R988" s="384"/>
      <c r="S988" s="384"/>
      <c r="T988" s="384"/>
      <c r="U988" s="384"/>
      <c r="V988" s="367"/>
      <c r="W988" s="368"/>
      <c r="X988" s="384"/>
      <c r="Y988" s="384"/>
      <c r="Z988" s="384"/>
      <c r="AA988" s="384"/>
      <c r="AB988" s="384"/>
      <c r="AC988" s="384"/>
      <c r="AD988" s="384"/>
      <c r="AE988" s="405"/>
      <c r="AF988" s="405"/>
      <c r="AG988" s="405"/>
      <c r="AH988" s="405"/>
      <c r="AI988" s="405"/>
      <c r="AJ988" s="405"/>
      <c r="AK988" s="405"/>
      <c r="AL988" s="405"/>
      <c r="AM988" s="405"/>
      <c r="AN988" s="405"/>
      <c r="AO988" s="405"/>
      <c r="AP988" s="405"/>
      <c r="AQ988" s="405"/>
      <c r="AR988" s="405"/>
      <c r="AS988" s="385"/>
    </row>
    <row r="989" spans="2:45" collapsed="1"/>
    <row r="991" spans="2:45" ht="15.75">
      <c r="B991" s="277" t="s">
        <v>340</v>
      </c>
      <c r="C991" s="278"/>
      <c r="D991" s="579" t="s">
        <v>522</v>
      </c>
      <c r="E991" s="250"/>
      <c r="F991" s="579"/>
      <c r="G991" s="250"/>
      <c r="H991" s="250"/>
      <c r="I991" s="250"/>
      <c r="J991" s="250"/>
      <c r="K991" s="250"/>
      <c r="L991" s="250"/>
      <c r="M991" s="250"/>
      <c r="N991" s="250"/>
      <c r="O991" s="250"/>
      <c r="P991" s="250"/>
      <c r="Q991" s="250"/>
      <c r="R991" s="278"/>
      <c r="S991" s="250"/>
      <c r="T991" s="250"/>
      <c r="U991" s="250"/>
      <c r="V991" s="250"/>
      <c r="W991" s="250"/>
      <c r="X991" s="250"/>
      <c r="Y991" s="250"/>
      <c r="Z991" s="250"/>
      <c r="AA991" s="250"/>
      <c r="AB991" s="250"/>
      <c r="AC991" s="250"/>
      <c r="AD991" s="250"/>
      <c r="AE991" s="267"/>
      <c r="AF991" s="264"/>
      <c r="AG991" s="264"/>
      <c r="AH991" s="264"/>
      <c r="AI991" s="264"/>
      <c r="AJ991" s="264"/>
      <c r="AK991" s="264"/>
      <c r="AL991" s="264"/>
      <c r="AM991" s="264"/>
      <c r="AN991" s="264"/>
      <c r="AO991" s="264"/>
      <c r="AP991" s="264"/>
      <c r="AQ991" s="264"/>
      <c r="AR991" s="264"/>
    </row>
    <row r="992" spans="2:45" ht="39.75" customHeight="1">
      <c r="B992" s="922" t="s">
        <v>211</v>
      </c>
      <c r="C992" s="924" t="s">
        <v>33</v>
      </c>
      <c r="D992" s="281" t="s">
        <v>420</v>
      </c>
      <c r="E992" s="933" t="s">
        <v>209</v>
      </c>
      <c r="F992" s="934"/>
      <c r="G992" s="934"/>
      <c r="H992" s="934"/>
      <c r="I992" s="934"/>
      <c r="J992" s="934"/>
      <c r="K992" s="934"/>
      <c r="L992" s="934"/>
      <c r="M992" s="934"/>
      <c r="N992" s="934"/>
      <c r="O992" s="934"/>
      <c r="P992" s="935"/>
      <c r="Q992" s="931" t="s">
        <v>213</v>
      </c>
      <c r="R992" s="281" t="s">
        <v>421</v>
      </c>
      <c r="S992" s="928" t="s">
        <v>212</v>
      </c>
      <c r="T992" s="929"/>
      <c r="U992" s="929"/>
      <c r="V992" s="929"/>
      <c r="W992" s="929"/>
      <c r="X992" s="929"/>
      <c r="Y992" s="929"/>
      <c r="Z992" s="929"/>
      <c r="AA992" s="929"/>
      <c r="AB992" s="929"/>
      <c r="AC992" s="929"/>
      <c r="AD992" s="936"/>
      <c r="AE992" s="928" t="s">
        <v>242</v>
      </c>
      <c r="AF992" s="929"/>
      <c r="AG992" s="929"/>
      <c r="AH992" s="929"/>
      <c r="AI992" s="929"/>
      <c r="AJ992" s="929"/>
      <c r="AK992" s="929"/>
      <c r="AL992" s="929"/>
      <c r="AM992" s="929"/>
      <c r="AN992" s="929"/>
      <c r="AO992" s="929"/>
      <c r="AP992" s="929"/>
      <c r="AQ992" s="929"/>
      <c r="AR992" s="929"/>
      <c r="AS992" s="930"/>
    </row>
    <row r="993" spans="1:45" ht="65.25" customHeight="1">
      <c r="B993" s="923"/>
      <c r="C993" s="925"/>
      <c r="D993" s="282">
        <v>2020</v>
      </c>
      <c r="E993" s="282">
        <v>2021</v>
      </c>
      <c r="F993" s="282">
        <v>2022</v>
      </c>
      <c r="G993" s="282">
        <v>2023</v>
      </c>
      <c r="H993" s="282">
        <v>2024</v>
      </c>
      <c r="I993" s="282">
        <v>2025</v>
      </c>
      <c r="J993" s="282">
        <v>2026</v>
      </c>
      <c r="K993" s="282">
        <v>2027</v>
      </c>
      <c r="L993" s="282">
        <v>2028</v>
      </c>
      <c r="M993" s="282">
        <v>2029</v>
      </c>
      <c r="N993" s="282">
        <v>2030</v>
      </c>
      <c r="O993" s="282">
        <v>2031</v>
      </c>
      <c r="P993" s="282">
        <v>2032</v>
      </c>
      <c r="Q993" s="932"/>
      <c r="R993" s="282">
        <v>2020</v>
      </c>
      <c r="S993" s="282">
        <v>2021</v>
      </c>
      <c r="T993" s="282">
        <v>2022</v>
      </c>
      <c r="U993" s="282">
        <v>2023</v>
      </c>
      <c r="V993" s="282">
        <v>2024</v>
      </c>
      <c r="W993" s="282">
        <v>2025</v>
      </c>
      <c r="X993" s="282">
        <v>2026</v>
      </c>
      <c r="Y993" s="282">
        <v>2027</v>
      </c>
      <c r="Z993" s="282">
        <v>2028</v>
      </c>
      <c r="AA993" s="282">
        <v>2029</v>
      </c>
      <c r="AB993" s="282">
        <v>2030</v>
      </c>
      <c r="AC993" s="282">
        <v>2031</v>
      </c>
      <c r="AD993" s="282">
        <v>2032</v>
      </c>
      <c r="AE993" s="282" t="str">
        <f>'1.  LRAMVA Summary'!$D$53</f>
        <v>Residential</v>
      </c>
      <c r="AF993" s="282" t="str">
        <f>'1.  LRAMVA Summary'!$E$53</f>
        <v>GS&lt;50 kW</v>
      </c>
      <c r="AG993" s="282" t="str">
        <f>'1.  LRAMVA Summary'!$F$53</f>
        <v>General Service 50 - 4,999 kW</v>
      </c>
      <c r="AH993" s="282" t="str">
        <f>'1.  LRAMVA Summary'!$G$53</f>
        <v>General Service 3,000 - 4,999 kW</v>
      </c>
      <c r="AI993" s="282" t="str">
        <f>'1.  LRAMVA Summary'!$H$53</f>
        <v>Large Use - Regular</v>
      </c>
      <c r="AJ993" s="282" t="str">
        <f>'1.  LRAMVA Summary'!$I$53</f>
        <v>Dedicated TS</v>
      </c>
      <c r="AK993" s="282" t="str">
        <f>'1.  LRAMVA Summary'!$J$53</f>
        <v>Large Use - Ford Annex</v>
      </c>
      <c r="AL993" s="282" t="str">
        <f>'1.  LRAMVA Summary'!$K$53</f>
        <v>Other</v>
      </c>
      <c r="AM993" s="282" t="str">
        <f>'1.  LRAMVA Summary'!$L$53</f>
        <v/>
      </c>
      <c r="AN993" s="282" t="str">
        <f>'1.  LRAMVA Summary'!$M$53</f>
        <v/>
      </c>
      <c r="AO993" s="282" t="str">
        <f>'1.  LRAMVA Summary'!$N$53</f>
        <v/>
      </c>
      <c r="AP993" s="282" t="str">
        <f>'1.  LRAMVA Summary'!$O$53</f>
        <v/>
      </c>
      <c r="AQ993" s="282" t="str">
        <f>'1.  LRAMVA Summary'!$P$53</f>
        <v/>
      </c>
      <c r="AR993" s="282" t="str">
        <f>'1.  LRAMVA Summary'!$Q$53</f>
        <v/>
      </c>
      <c r="AS993" s="284" t="str">
        <f>'1.  LRAMVA Summary'!$R$53</f>
        <v>Total</v>
      </c>
    </row>
    <row r="994" spans="1:45" ht="15" customHeight="1">
      <c r="A994" s="521"/>
      <c r="B994" s="507" t="s">
        <v>500</v>
      </c>
      <c r="C994" s="286"/>
      <c r="D994" s="286"/>
      <c r="E994" s="286"/>
      <c r="F994" s="286"/>
      <c r="G994" s="286"/>
      <c r="H994" s="286"/>
      <c r="I994" s="286"/>
      <c r="J994" s="286"/>
      <c r="K994" s="286"/>
      <c r="L994" s="286"/>
      <c r="M994" s="286"/>
      <c r="N994" s="286"/>
      <c r="O994" s="286"/>
      <c r="P994" s="286"/>
      <c r="Q994" s="287"/>
      <c r="R994" s="286"/>
      <c r="S994" s="286"/>
      <c r="T994" s="286"/>
      <c r="U994" s="286"/>
      <c r="V994" s="286"/>
      <c r="W994" s="286"/>
      <c r="X994" s="286"/>
      <c r="Y994" s="286"/>
      <c r="Z994" s="286"/>
      <c r="AA994" s="286"/>
      <c r="AB994" s="286"/>
      <c r="AC994" s="286"/>
      <c r="AD994" s="286"/>
      <c r="AE994" s="288" t="str">
        <f>'1.  LRAMVA Summary'!$D$54</f>
        <v>kWh</v>
      </c>
      <c r="AF994" s="288" t="str">
        <f>'1.  LRAMVA Summary'!$E$54</f>
        <v>kWh</v>
      </c>
      <c r="AG994" s="288" t="str">
        <f>'1.  LRAMVA Summary'!$F$54</f>
        <v>kW</v>
      </c>
      <c r="AH994" s="288" t="str">
        <f>'1.  LRAMVA Summary'!$G$54</f>
        <v>kW</v>
      </c>
      <c r="AI994" s="288" t="str">
        <f>'1.  LRAMVA Summary'!$H$54</f>
        <v>kW</v>
      </c>
      <c r="AJ994" s="288" t="str">
        <f>'1.  LRAMVA Summary'!$I$54</f>
        <v>kW</v>
      </c>
      <c r="AK994" s="288" t="str">
        <f>'1.  LRAMVA Summary'!$J$54</f>
        <v>kW</v>
      </c>
      <c r="AL994" s="288" t="str">
        <f>'1.  LRAMVA Summary'!$K$54</f>
        <v>kW</v>
      </c>
      <c r="AM994" s="288">
        <f>'1.  LRAMVA Summary'!$L$54</f>
        <v>0</v>
      </c>
      <c r="AN994" s="288">
        <f>'1.  LRAMVA Summary'!$M$54</f>
        <v>0</v>
      </c>
      <c r="AO994" s="288">
        <f>'1.  LRAMVA Summary'!$N$54</f>
        <v>0</v>
      </c>
      <c r="AP994" s="288">
        <f>'1.  LRAMVA Summary'!$O$54</f>
        <v>0</v>
      </c>
      <c r="AQ994" s="288">
        <f>'1.  LRAMVA Summary'!$P$54</f>
        <v>0</v>
      </c>
      <c r="AR994" s="288">
        <f>'1.  LRAMVA Summary'!$Q$54</f>
        <v>0</v>
      </c>
      <c r="AS994" s="289"/>
    </row>
    <row r="995" spans="1:45" ht="15" customHeight="1" outlineLevel="1">
      <c r="A995" s="521"/>
      <c r="B995" s="493" t="s">
        <v>493</v>
      </c>
      <c r="C995" s="286"/>
      <c r="D995" s="286"/>
      <c r="E995" s="286"/>
      <c r="F995" s="286"/>
      <c r="G995" s="286"/>
      <c r="H995" s="286"/>
      <c r="I995" s="286"/>
      <c r="J995" s="286"/>
      <c r="K995" s="286"/>
      <c r="L995" s="286"/>
      <c r="M995" s="286"/>
      <c r="N995" s="286"/>
      <c r="O995" s="286"/>
      <c r="P995" s="286"/>
      <c r="Q995" s="287"/>
      <c r="R995" s="286"/>
      <c r="S995" s="286"/>
      <c r="T995" s="286"/>
      <c r="U995" s="286"/>
      <c r="V995" s="286"/>
      <c r="W995" s="286"/>
      <c r="X995" s="286"/>
      <c r="Y995" s="286"/>
      <c r="Z995" s="286"/>
      <c r="AA995" s="286"/>
      <c r="AB995" s="286"/>
      <c r="AC995" s="286"/>
      <c r="AD995" s="286"/>
      <c r="AE995" s="288"/>
      <c r="AF995" s="288"/>
      <c r="AG995" s="288"/>
      <c r="AH995" s="288"/>
      <c r="AI995" s="288"/>
      <c r="AJ995" s="288"/>
      <c r="AK995" s="288"/>
      <c r="AL995" s="288"/>
      <c r="AM995" s="288"/>
      <c r="AN995" s="288"/>
      <c r="AO995" s="288"/>
      <c r="AP995" s="288"/>
      <c r="AQ995" s="288"/>
      <c r="AR995" s="288"/>
      <c r="AS995" s="289"/>
    </row>
    <row r="996" spans="1:45" ht="15" customHeight="1" outlineLevel="1">
      <c r="A996" s="521">
        <v>1</v>
      </c>
      <c r="B996" s="424" t="s">
        <v>95</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876">AF996</f>
        <v>0</v>
      </c>
      <c r="AG997" s="407">
        <f t="shared" ref="AG997" si="2877">AG996</f>
        <v>0</v>
      </c>
      <c r="AH997" s="407">
        <f t="shared" ref="AH997" si="2878">AH996</f>
        <v>0</v>
      </c>
      <c r="AI997" s="407">
        <f t="shared" ref="AI997" si="2879">AI996</f>
        <v>0</v>
      </c>
      <c r="AJ997" s="407">
        <f t="shared" ref="AJ997" si="2880">AJ996</f>
        <v>0</v>
      </c>
      <c r="AK997" s="407">
        <f t="shared" ref="AK997" si="2881">AK996</f>
        <v>0</v>
      </c>
      <c r="AL997" s="407">
        <f t="shared" ref="AL997" si="2882">AL996</f>
        <v>0</v>
      </c>
      <c r="AM997" s="407">
        <f t="shared" ref="AM997" si="2883">AM996</f>
        <v>0</v>
      </c>
      <c r="AN997" s="407">
        <f t="shared" ref="AN997" si="2884">AN996</f>
        <v>0</v>
      </c>
      <c r="AO997" s="407">
        <f t="shared" ref="AO997" si="2885">AO996</f>
        <v>0</v>
      </c>
      <c r="AP997" s="407">
        <f t="shared" ref="AP997" si="2886">AP996</f>
        <v>0</v>
      </c>
      <c r="AQ997" s="407">
        <f t="shared" ref="AQ997" si="2887">AQ996</f>
        <v>0</v>
      </c>
      <c r="AR997" s="407">
        <f t="shared" ref="AR997" si="2888">AR996</f>
        <v>0</v>
      </c>
      <c r="AS997" s="294"/>
    </row>
    <row r="998" spans="1:45" ht="15" customHeight="1" outlineLevel="1">
      <c r="A998" s="521"/>
      <c r="B998" s="295"/>
      <c r="C998" s="296"/>
      <c r="D998" s="296"/>
      <c r="E998" s="296"/>
      <c r="F998" s="296"/>
      <c r="G998" s="296"/>
      <c r="H998" s="296"/>
      <c r="I998" s="296"/>
      <c r="J998" s="747"/>
      <c r="K998" s="296"/>
      <c r="L998" s="296"/>
      <c r="M998" s="296"/>
      <c r="N998" s="296"/>
      <c r="O998" s="296"/>
      <c r="P998" s="296"/>
      <c r="Q998" s="297"/>
      <c r="R998" s="296"/>
      <c r="S998" s="296"/>
      <c r="T998" s="296"/>
      <c r="U998" s="296"/>
      <c r="V998" s="296"/>
      <c r="W998" s="296"/>
      <c r="X998" s="296"/>
      <c r="Y998" s="296"/>
      <c r="Z998" s="296"/>
      <c r="AA998" s="296"/>
      <c r="AB998" s="296"/>
      <c r="AC998" s="296"/>
      <c r="AD998" s="296"/>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2</v>
      </c>
      <c r="B999" s="424" t="s">
        <v>96</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889">AF999</f>
        <v>0</v>
      </c>
      <c r="AG1000" s="407">
        <f t="shared" ref="AG1000" si="2890">AG999</f>
        <v>0</v>
      </c>
      <c r="AH1000" s="407">
        <f t="shared" ref="AH1000" si="2891">AH999</f>
        <v>0</v>
      </c>
      <c r="AI1000" s="407">
        <f t="shared" ref="AI1000" si="2892">AI999</f>
        <v>0</v>
      </c>
      <c r="AJ1000" s="407">
        <f t="shared" ref="AJ1000" si="2893">AJ999</f>
        <v>0</v>
      </c>
      <c r="AK1000" s="407">
        <f t="shared" ref="AK1000" si="2894">AK999</f>
        <v>0</v>
      </c>
      <c r="AL1000" s="407">
        <f t="shared" ref="AL1000" si="2895">AL999</f>
        <v>0</v>
      </c>
      <c r="AM1000" s="407">
        <f t="shared" ref="AM1000" si="2896">AM999</f>
        <v>0</v>
      </c>
      <c r="AN1000" s="407">
        <f t="shared" ref="AN1000" si="2897">AN999</f>
        <v>0</v>
      </c>
      <c r="AO1000" s="407">
        <f t="shared" ref="AO1000" si="2898">AO999</f>
        <v>0</v>
      </c>
      <c r="AP1000" s="407">
        <f t="shared" ref="AP1000" si="2899">AP999</f>
        <v>0</v>
      </c>
      <c r="AQ1000" s="407">
        <f t="shared" ref="AQ1000" si="2900">AQ999</f>
        <v>0</v>
      </c>
      <c r="AR1000" s="407">
        <f t="shared" ref="AR1000" si="2901">AR999</f>
        <v>0</v>
      </c>
      <c r="AS1000" s="294"/>
    </row>
    <row r="1001" spans="1:45" ht="15" customHeight="1" outlineLevel="1">
      <c r="A1001" s="521"/>
      <c r="B1001" s="295"/>
      <c r="C1001" s="296"/>
      <c r="D1001" s="301"/>
      <c r="E1001" s="301"/>
      <c r="F1001" s="301"/>
      <c r="G1001" s="301"/>
      <c r="H1001" s="301"/>
      <c r="I1001" s="301"/>
      <c r="J1001" s="301"/>
      <c r="K1001" s="301"/>
      <c r="L1001" s="301"/>
      <c r="M1001" s="301"/>
      <c r="N1001" s="301"/>
      <c r="O1001" s="301"/>
      <c r="P1001" s="301"/>
      <c r="Q1001" s="297"/>
      <c r="R1001" s="301"/>
      <c r="S1001" s="301"/>
      <c r="T1001" s="301"/>
      <c r="U1001" s="301"/>
      <c r="V1001" s="301"/>
      <c r="W1001" s="301"/>
      <c r="X1001" s="301"/>
      <c r="Y1001" s="301"/>
      <c r="Z1001" s="301"/>
      <c r="AA1001" s="301"/>
      <c r="AB1001" s="301"/>
      <c r="AC1001" s="301"/>
      <c r="AD1001" s="301"/>
      <c r="AE1001" s="408"/>
      <c r="AF1001" s="409"/>
      <c r="AG1001" s="409"/>
      <c r="AH1001" s="409"/>
      <c r="AI1001" s="409"/>
      <c r="AJ1001" s="409"/>
      <c r="AK1001" s="409"/>
      <c r="AL1001" s="409"/>
      <c r="AM1001" s="409"/>
      <c r="AN1001" s="409"/>
      <c r="AO1001" s="409"/>
      <c r="AP1001" s="409"/>
      <c r="AQ1001" s="409"/>
      <c r="AR1001" s="409"/>
      <c r="AS1001" s="299"/>
    </row>
    <row r="1002" spans="1:45" ht="15" customHeight="1" outlineLevel="1">
      <c r="A1002" s="521">
        <v>3</v>
      </c>
      <c r="B1002" s="424" t="s">
        <v>97</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02">AF1002</f>
        <v>0</v>
      </c>
      <c r="AG1003" s="407">
        <f t="shared" ref="AG1003" si="2903">AG1002</f>
        <v>0</v>
      </c>
      <c r="AH1003" s="407">
        <f t="shared" ref="AH1003" si="2904">AH1002</f>
        <v>0</v>
      </c>
      <c r="AI1003" s="407">
        <f t="shared" ref="AI1003" si="2905">AI1002</f>
        <v>0</v>
      </c>
      <c r="AJ1003" s="407">
        <f t="shared" ref="AJ1003" si="2906">AJ1002</f>
        <v>0</v>
      </c>
      <c r="AK1003" s="407">
        <f t="shared" ref="AK1003" si="2907">AK1002</f>
        <v>0</v>
      </c>
      <c r="AL1003" s="407">
        <f t="shared" ref="AL1003" si="2908">AL1002</f>
        <v>0</v>
      </c>
      <c r="AM1003" s="407">
        <f t="shared" ref="AM1003" si="2909">AM1002</f>
        <v>0</v>
      </c>
      <c r="AN1003" s="407">
        <f t="shared" ref="AN1003" si="2910">AN1002</f>
        <v>0</v>
      </c>
      <c r="AO1003" s="407">
        <f t="shared" ref="AO1003" si="2911">AO1002</f>
        <v>0</v>
      </c>
      <c r="AP1003" s="407">
        <f t="shared" ref="AP1003" si="2912">AP1002</f>
        <v>0</v>
      </c>
      <c r="AQ1003" s="407">
        <f t="shared" ref="AQ1003" si="2913">AQ1002</f>
        <v>0</v>
      </c>
      <c r="AR1003" s="407">
        <f t="shared" ref="AR1003" si="2914">AR1002</f>
        <v>0</v>
      </c>
      <c r="AS1003" s="294"/>
    </row>
    <row r="1004" spans="1:45" ht="15" customHeight="1" outlineLevel="1">
      <c r="A1004" s="521"/>
      <c r="B1004" s="291"/>
      <c r="C1004" s="302"/>
      <c r="D1004" s="288"/>
      <c r="E1004" s="288"/>
      <c r="F1004" s="288"/>
      <c r="G1004" s="288"/>
      <c r="H1004" s="288"/>
      <c r="I1004" s="288"/>
      <c r="J1004" s="288"/>
      <c r="K1004" s="288"/>
      <c r="L1004" s="288"/>
      <c r="M1004" s="288"/>
      <c r="N1004" s="288"/>
      <c r="O1004" s="288"/>
      <c r="P1004" s="288"/>
      <c r="Q1004" s="288"/>
      <c r="R1004" s="288"/>
      <c r="S1004" s="288"/>
      <c r="T1004" s="288"/>
      <c r="U1004" s="288"/>
      <c r="V1004" s="288"/>
      <c r="W1004" s="288"/>
      <c r="X1004" s="288"/>
      <c r="Y1004" s="288"/>
      <c r="Z1004" s="288"/>
      <c r="AA1004" s="288"/>
      <c r="AB1004" s="288"/>
      <c r="AC1004" s="288"/>
      <c r="AD1004" s="288"/>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4</v>
      </c>
      <c r="B1005" s="509" t="s">
        <v>652</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15">AF1005</f>
        <v>0</v>
      </c>
      <c r="AG1006" s="407">
        <f t="shared" ref="AG1006" si="2916">AG1005</f>
        <v>0</v>
      </c>
      <c r="AH1006" s="407">
        <f t="shared" ref="AH1006" si="2917">AH1005</f>
        <v>0</v>
      </c>
      <c r="AI1006" s="407">
        <f t="shared" ref="AI1006" si="2918">AI1005</f>
        <v>0</v>
      </c>
      <c r="AJ1006" s="407">
        <f t="shared" ref="AJ1006" si="2919">AJ1005</f>
        <v>0</v>
      </c>
      <c r="AK1006" s="407">
        <f t="shared" ref="AK1006" si="2920">AK1005</f>
        <v>0</v>
      </c>
      <c r="AL1006" s="407">
        <f t="shared" ref="AL1006" si="2921">AL1005</f>
        <v>0</v>
      </c>
      <c r="AM1006" s="407">
        <f t="shared" ref="AM1006" si="2922">AM1005</f>
        <v>0</v>
      </c>
      <c r="AN1006" s="407">
        <f t="shared" ref="AN1006" si="2923">AN1005</f>
        <v>0</v>
      </c>
      <c r="AO1006" s="407">
        <f t="shared" ref="AO1006" si="2924">AO1005</f>
        <v>0</v>
      </c>
      <c r="AP1006" s="407">
        <f t="shared" ref="AP1006" si="2925">AP1005</f>
        <v>0</v>
      </c>
      <c r="AQ1006" s="407">
        <f t="shared" ref="AQ1006" si="2926">AQ1005</f>
        <v>0</v>
      </c>
      <c r="AR1006" s="407">
        <f t="shared" ref="AR1006" si="2927">AR1005</f>
        <v>0</v>
      </c>
      <c r="AS1006" s="294"/>
    </row>
    <row r="1007" spans="1:45" ht="15" customHeight="1" outlineLevel="1">
      <c r="A1007" s="521"/>
      <c r="B1007" s="291"/>
      <c r="C1007" s="302"/>
      <c r="D1007" s="301"/>
      <c r="E1007" s="301"/>
      <c r="F1007" s="301"/>
      <c r="G1007" s="301"/>
      <c r="H1007" s="301"/>
      <c r="I1007" s="301"/>
      <c r="J1007" s="301"/>
      <c r="K1007" s="301"/>
      <c r="L1007" s="301"/>
      <c r="M1007" s="301"/>
      <c r="N1007" s="301"/>
      <c r="O1007" s="301"/>
      <c r="P1007" s="301"/>
      <c r="Q1007" s="288"/>
      <c r="R1007" s="301"/>
      <c r="S1007" s="301"/>
      <c r="T1007" s="301"/>
      <c r="U1007" s="301"/>
      <c r="V1007" s="301"/>
      <c r="W1007" s="301"/>
      <c r="X1007" s="301"/>
      <c r="Y1007" s="301"/>
      <c r="Z1007" s="301"/>
      <c r="AA1007" s="301"/>
      <c r="AB1007" s="301"/>
      <c r="AC1007" s="301"/>
      <c r="AD1007" s="301"/>
      <c r="AE1007" s="408"/>
      <c r="AF1007" s="408"/>
      <c r="AG1007" s="408"/>
      <c r="AH1007" s="408"/>
      <c r="AI1007" s="408"/>
      <c r="AJ1007" s="408"/>
      <c r="AK1007" s="408"/>
      <c r="AL1007" s="408"/>
      <c r="AM1007" s="408"/>
      <c r="AN1007" s="408"/>
      <c r="AO1007" s="408"/>
      <c r="AP1007" s="408"/>
      <c r="AQ1007" s="408"/>
      <c r="AR1007" s="408"/>
      <c r="AS1007" s="303"/>
    </row>
    <row r="1008" spans="1:45" ht="15" customHeight="1" outlineLevel="1">
      <c r="A1008" s="521">
        <v>5</v>
      </c>
      <c r="B1008" s="424" t="s">
        <v>98</v>
      </c>
      <c r="C1008" s="288" t="s">
        <v>25</v>
      </c>
      <c r="D1008" s="292"/>
      <c r="E1008" s="292"/>
      <c r="F1008" s="292"/>
      <c r="G1008" s="292"/>
      <c r="H1008" s="292"/>
      <c r="I1008" s="292"/>
      <c r="J1008" s="292"/>
      <c r="K1008" s="292"/>
      <c r="L1008" s="292"/>
      <c r="M1008" s="292"/>
      <c r="N1008" s="292"/>
      <c r="O1008" s="292"/>
      <c r="P1008" s="292"/>
      <c r="Q1008" s="288"/>
      <c r="R1008" s="292"/>
      <c r="S1008" s="292"/>
      <c r="T1008" s="292"/>
      <c r="U1008" s="292"/>
      <c r="V1008" s="292"/>
      <c r="W1008" s="292"/>
      <c r="X1008" s="292"/>
      <c r="Y1008" s="292"/>
      <c r="Z1008" s="292"/>
      <c r="AA1008" s="292"/>
      <c r="AB1008" s="292"/>
      <c r="AC1008" s="292"/>
      <c r="AD1008" s="292"/>
      <c r="AE1008" s="411"/>
      <c r="AF1008" s="411"/>
      <c r="AG1008" s="411"/>
      <c r="AH1008" s="411"/>
      <c r="AI1008" s="411"/>
      <c r="AJ1008" s="411"/>
      <c r="AK1008" s="411"/>
      <c r="AL1008" s="406"/>
      <c r="AM1008" s="406"/>
      <c r="AN1008" s="406"/>
      <c r="AO1008" s="406"/>
      <c r="AP1008" s="406"/>
      <c r="AQ1008" s="406"/>
      <c r="AR1008" s="406"/>
      <c r="AS1008" s="293">
        <f>SUM(AE1008:AR1008)</f>
        <v>0</v>
      </c>
    </row>
    <row r="1009" spans="1:45" ht="15" customHeight="1" outlineLevel="1">
      <c r="A1009" s="521"/>
      <c r="B1009" s="291" t="s">
        <v>345</v>
      </c>
      <c r="C1009" s="288" t="s">
        <v>163</v>
      </c>
      <c r="D1009" s="292"/>
      <c r="E1009" s="292"/>
      <c r="F1009" s="292"/>
      <c r="G1009" s="292"/>
      <c r="H1009" s="292"/>
      <c r="I1009" s="292"/>
      <c r="J1009" s="292"/>
      <c r="K1009" s="292"/>
      <c r="L1009" s="292"/>
      <c r="M1009" s="292"/>
      <c r="N1009" s="292"/>
      <c r="O1009" s="292"/>
      <c r="P1009" s="292"/>
      <c r="Q1009" s="464"/>
      <c r="R1009" s="292"/>
      <c r="S1009" s="292"/>
      <c r="T1009" s="292"/>
      <c r="U1009" s="292"/>
      <c r="V1009" s="292"/>
      <c r="W1009" s="292"/>
      <c r="X1009" s="292"/>
      <c r="Y1009" s="292"/>
      <c r="Z1009" s="292"/>
      <c r="AA1009" s="292"/>
      <c r="AB1009" s="292"/>
      <c r="AC1009" s="292"/>
      <c r="AD1009" s="292"/>
      <c r="AE1009" s="407">
        <f>AE1008</f>
        <v>0</v>
      </c>
      <c r="AF1009" s="407">
        <f t="shared" ref="AF1009" si="2928">AF1008</f>
        <v>0</v>
      </c>
      <c r="AG1009" s="407">
        <f t="shared" ref="AG1009" si="2929">AG1008</f>
        <v>0</v>
      </c>
      <c r="AH1009" s="407">
        <f t="shared" ref="AH1009" si="2930">AH1008</f>
        <v>0</v>
      </c>
      <c r="AI1009" s="407">
        <f t="shared" ref="AI1009" si="2931">AI1008</f>
        <v>0</v>
      </c>
      <c r="AJ1009" s="407">
        <f t="shared" ref="AJ1009" si="2932">AJ1008</f>
        <v>0</v>
      </c>
      <c r="AK1009" s="407">
        <f t="shared" ref="AK1009" si="2933">AK1008</f>
        <v>0</v>
      </c>
      <c r="AL1009" s="407">
        <f t="shared" ref="AL1009" si="2934">AL1008</f>
        <v>0</v>
      </c>
      <c r="AM1009" s="407">
        <f t="shared" ref="AM1009" si="2935">AM1008</f>
        <v>0</v>
      </c>
      <c r="AN1009" s="407">
        <f t="shared" ref="AN1009" si="2936">AN1008</f>
        <v>0</v>
      </c>
      <c r="AO1009" s="407">
        <f t="shared" ref="AO1009" si="2937">AO1008</f>
        <v>0</v>
      </c>
      <c r="AP1009" s="407">
        <f t="shared" ref="AP1009" si="2938">AP1008</f>
        <v>0</v>
      </c>
      <c r="AQ1009" s="407">
        <f t="shared" ref="AQ1009" si="2939">AQ1008</f>
        <v>0</v>
      </c>
      <c r="AR1009" s="407">
        <f t="shared" ref="AR1009" si="2940">AR1008</f>
        <v>0</v>
      </c>
      <c r="AS1009" s="294"/>
    </row>
    <row r="1010" spans="1:45" ht="15" customHeight="1" outlineLevel="1">
      <c r="A1010" s="521"/>
      <c r="B1010" s="291"/>
      <c r="C1010" s="288"/>
      <c r="D1010" s="288"/>
      <c r="E1010" s="288"/>
      <c r="F1010" s="288"/>
      <c r="G1010" s="288"/>
      <c r="H1010" s="288"/>
      <c r="I1010" s="288"/>
      <c r="J1010" s="288"/>
      <c r="K1010" s="288"/>
      <c r="L1010" s="288"/>
      <c r="M1010" s="288"/>
      <c r="N1010" s="288"/>
      <c r="O1010" s="288"/>
      <c r="P1010" s="288"/>
      <c r="Q1010" s="288"/>
      <c r="R1010" s="288"/>
      <c r="S1010" s="288"/>
      <c r="T1010" s="288"/>
      <c r="U1010" s="288"/>
      <c r="V1010" s="288"/>
      <c r="W1010" s="288"/>
      <c r="X1010" s="288"/>
      <c r="Y1010" s="288"/>
      <c r="Z1010" s="288"/>
      <c r="AA1010" s="288"/>
      <c r="AB1010" s="288"/>
      <c r="AC1010" s="288"/>
      <c r="AD1010" s="288"/>
      <c r="AE1010" s="418"/>
      <c r="AF1010" s="419"/>
      <c r="AG1010" s="419"/>
      <c r="AH1010" s="419"/>
      <c r="AI1010" s="419"/>
      <c r="AJ1010" s="419"/>
      <c r="AK1010" s="419"/>
      <c r="AL1010" s="419"/>
      <c r="AM1010" s="419"/>
      <c r="AN1010" s="419"/>
      <c r="AO1010" s="419"/>
      <c r="AP1010" s="419"/>
      <c r="AQ1010" s="419"/>
      <c r="AR1010" s="419"/>
      <c r="AS1010" s="294"/>
    </row>
    <row r="1011" spans="1:45" ht="15.75" outlineLevel="1">
      <c r="A1011" s="521"/>
      <c r="B1011" s="316" t="s">
        <v>494</v>
      </c>
      <c r="C1011" s="286"/>
      <c r="D1011" s="286"/>
      <c r="E1011" s="286"/>
      <c r="F1011" s="286"/>
      <c r="G1011" s="286"/>
      <c r="H1011" s="286"/>
      <c r="I1011" s="286"/>
      <c r="J1011" s="286"/>
      <c r="K1011" s="286"/>
      <c r="L1011" s="286"/>
      <c r="M1011" s="286"/>
      <c r="N1011" s="286"/>
      <c r="O1011" s="286"/>
      <c r="P1011" s="286"/>
      <c r="Q1011" s="287"/>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289"/>
    </row>
    <row r="1012" spans="1:45" ht="15" customHeight="1" outlineLevel="1">
      <c r="A1012" s="521">
        <v>6</v>
      </c>
      <c r="B1012" s="424" t="s">
        <v>99</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41">AF1012</f>
        <v>0</v>
      </c>
      <c r="AG1013" s="407">
        <f t="shared" ref="AG1013" si="2942">AG1012</f>
        <v>0</v>
      </c>
      <c r="AH1013" s="407">
        <f t="shared" ref="AH1013" si="2943">AH1012</f>
        <v>0</v>
      </c>
      <c r="AI1013" s="407">
        <f t="shared" ref="AI1013" si="2944">AI1012</f>
        <v>0</v>
      </c>
      <c r="AJ1013" s="407">
        <f t="shared" ref="AJ1013" si="2945">AJ1012</f>
        <v>0</v>
      </c>
      <c r="AK1013" s="407">
        <f t="shared" ref="AK1013" si="2946">AK1012</f>
        <v>0</v>
      </c>
      <c r="AL1013" s="407">
        <f t="shared" ref="AL1013" si="2947">AL1012</f>
        <v>0</v>
      </c>
      <c r="AM1013" s="407">
        <f t="shared" ref="AM1013" si="2948">AM1012</f>
        <v>0</v>
      </c>
      <c r="AN1013" s="407">
        <f t="shared" ref="AN1013" si="2949">AN1012</f>
        <v>0</v>
      </c>
      <c r="AO1013" s="407">
        <f t="shared" ref="AO1013" si="2950">AO1012</f>
        <v>0</v>
      </c>
      <c r="AP1013" s="407">
        <f t="shared" ref="AP1013" si="2951">AP1012</f>
        <v>0</v>
      </c>
      <c r="AQ1013" s="407">
        <f t="shared" ref="AQ1013" si="2952">AQ1012</f>
        <v>0</v>
      </c>
      <c r="AR1013" s="407">
        <f t="shared" ref="AR1013" si="2953">AR1012</f>
        <v>0</v>
      </c>
      <c r="AS1013" s="308"/>
    </row>
    <row r="1014" spans="1:45" ht="15" customHeight="1" outlineLevel="1">
      <c r="A1014" s="521"/>
      <c r="B1014" s="307"/>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2"/>
      <c r="AG1014" s="412"/>
      <c r="AH1014" s="412"/>
      <c r="AI1014" s="412"/>
      <c r="AJ1014" s="412"/>
      <c r="AK1014" s="412"/>
      <c r="AL1014" s="412"/>
      <c r="AM1014" s="412"/>
      <c r="AN1014" s="412"/>
      <c r="AO1014" s="412"/>
      <c r="AP1014" s="412"/>
      <c r="AQ1014" s="412"/>
      <c r="AR1014" s="412"/>
      <c r="AS1014" s="310"/>
    </row>
    <row r="1015" spans="1:45" ht="15" customHeight="1" outlineLevel="1">
      <c r="A1015" s="521">
        <v>7</v>
      </c>
      <c r="B1015" s="424" t="s">
        <v>100</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54">AF1015</f>
        <v>0</v>
      </c>
      <c r="AG1016" s="407">
        <f t="shared" ref="AG1016" si="2955">AG1015</f>
        <v>0</v>
      </c>
      <c r="AH1016" s="407">
        <f t="shared" ref="AH1016" si="2956">AH1015</f>
        <v>0</v>
      </c>
      <c r="AI1016" s="407">
        <f t="shared" ref="AI1016" si="2957">AI1015</f>
        <v>0</v>
      </c>
      <c r="AJ1016" s="407">
        <f t="shared" ref="AJ1016" si="2958">AJ1015</f>
        <v>0</v>
      </c>
      <c r="AK1016" s="407">
        <f t="shared" ref="AK1016" si="2959">AK1015</f>
        <v>0</v>
      </c>
      <c r="AL1016" s="407">
        <f t="shared" ref="AL1016" si="2960">AL1015</f>
        <v>0</v>
      </c>
      <c r="AM1016" s="407">
        <f t="shared" ref="AM1016" si="2961">AM1015</f>
        <v>0</v>
      </c>
      <c r="AN1016" s="407">
        <f t="shared" ref="AN1016" si="2962">AN1015</f>
        <v>0</v>
      </c>
      <c r="AO1016" s="407">
        <f t="shared" ref="AO1016" si="2963">AO1015</f>
        <v>0</v>
      </c>
      <c r="AP1016" s="407">
        <f t="shared" ref="AP1016" si="2964">AP1015</f>
        <v>0</v>
      </c>
      <c r="AQ1016" s="407">
        <f t="shared" ref="AQ1016" si="2965">AQ1015</f>
        <v>0</v>
      </c>
      <c r="AR1016" s="407">
        <f t="shared" ref="AR1016" si="2966">AR1015</f>
        <v>0</v>
      </c>
      <c r="AS1016" s="308"/>
    </row>
    <row r="1017" spans="1:45" ht="15" customHeight="1" outlineLevel="1">
      <c r="A1017" s="521"/>
      <c r="B1017" s="311"/>
      <c r="C1017" s="309"/>
      <c r="D1017" s="288"/>
      <c r="E1017" s="288"/>
      <c r="F1017" s="288"/>
      <c r="G1017" s="288"/>
      <c r="H1017" s="288"/>
      <c r="I1017" s="288"/>
      <c r="J1017" s="288"/>
      <c r="K1017" s="288"/>
      <c r="L1017" s="288"/>
      <c r="M1017" s="288"/>
      <c r="N1017" s="288"/>
      <c r="O1017" s="288"/>
      <c r="P1017" s="288"/>
      <c r="Q1017" s="288"/>
      <c r="R1017" s="288"/>
      <c r="S1017" s="288"/>
      <c r="T1017" s="288"/>
      <c r="U1017" s="288"/>
      <c r="V1017" s="288"/>
      <c r="W1017" s="288"/>
      <c r="X1017" s="288"/>
      <c r="Y1017" s="288"/>
      <c r="Z1017" s="288"/>
      <c r="AA1017" s="288"/>
      <c r="AB1017" s="288"/>
      <c r="AC1017" s="288"/>
      <c r="AD1017" s="288"/>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8</v>
      </c>
      <c r="B1018" s="424" t="s">
        <v>101</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2967">AF1018</f>
        <v>0</v>
      </c>
      <c r="AG1019" s="407">
        <f t="shared" ref="AG1019" si="2968">AG1018</f>
        <v>0</v>
      </c>
      <c r="AH1019" s="407">
        <f t="shared" ref="AH1019" si="2969">AH1018</f>
        <v>0</v>
      </c>
      <c r="AI1019" s="407">
        <f t="shared" ref="AI1019" si="2970">AI1018</f>
        <v>0</v>
      </c>
      <c r="AJ1019" s="407">
        <f t="shared" ref="AJ1019" si="2971">AJ1018</f>
        <v>0</v>
      </c>
      <c r="AK1019" s="407">
        <f t="shared" ref="AK1019" si="2972">AK1018</f>
        <v>0</v>
      </c>
      <c r="AL1019" s="407">
        <f t="shared" ref="AL1019" si="2973">AL1018</f>
        <v>0</v>
      </c>
      <c r="AM1019" s="407">
        <f t="shared" ref="AM1019" si="2974">AM1018</f>
        <v>0</v>
      </c>
      <c r="AN1019" s="407">
        <f t="shared" ref="AN1019" si="2975">AN1018</f>
        <v>0</v>
      </c>
      <c r="AO1019" s="407">
        <f t="shared" ref="AO1019" si="2976">AO1018</f>
        <v>0</v>
      </c>
      <c r="AP1019" s="407">
        <f t="shared" ref="AP1019" si="2977">AP1018</f>
        <v>0</v>
      </c>
      <c r="AQ1019" s="407">
        <f t="shared" ref="AQ1019" si="2978">AQ1018</f>
        <v>0</v>
      </c>
      <c r="AR1019" s="407">
        <f t="shared" ref="AR1019" si="2979">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3"/>
      <c r="AG1020" s="412"/>
      <c r="AH1020" s="412"/>
      <c r="AI1020" s="412"/>
      <c r="AJ1020" s="412"/>
      <c r="AK1020" s="412"/>
      <c r="AL1020" s="412"/>
      <c r="AM1020" s="412"/>
      <c r="AN1020" s="412"/>
      <c r="AO1020" s="412"/>
      <c r="AP1020" s="412"/>
      <c r="AQ1020" s="412"/>
      <c r="AR1020" s="412"/>
      <c r="AS1020" s="310"/>
    </row>
    <row r="1021" spans="1:45" ht="15" customHeight="1" outlineLevel="1">
      <c r="A1021" s="521">
        <v>9</v>
      </c>
      <c r="B1021" s="424" t="s">
        <v>102</v>
      </c>
      <c r="C1021" s="288" t="s">
        <v>25</v>
      </c>
      <c r="D1021" s="292"/>
      <c r="E1021" s="292"/>
      <c r="F1021" s="292"/>
      <c r="G1021" s="292"/>
      <c r="H1021" s="292"/>
      <c r="I1021" s="292"/>
      <c r="J1021" s="292"/>
      <c r="K1021" s="292"/>
      <c r="L1021" s="292"/>
      <c r="M1021" s="292"/>
      <c r="N1021" s="292"/>
      <c r="O1021" s="292"/>
      <c r="P1021" s="292"/>
      <c r="Q1021" s="292">
        <v>12</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12</v>
      </c>
      <c r="R1022" s="292"/>
      <c r="S1022" s="292"/>
      <c r="T1022" s="292"/>
      <c r="U1022" s="292"/>
      <c r="V1022" s="292"/>
      <c r="W1022" s="292"/>
      <c r="X1022" s="292"/>
      <c r="Y1022" s="292"/>
      <c r="Z1022" s="292"/>
      <c r="AA1022" s="292"/>
      <c r="AB1022" s="292"/>
      <c r="AC1022" s="292"/>
      <c r="AD1022" s="292"/>
      <c r="AE1022" s="407">
        <f>AE1021</f>
        <v>0</v>
      </c>
      <c r="AF1022" s="407">
        <f t="shared" ref="AF1022" si="2980">AF1021</f>
        <v>0</v>
      </c>
      <c r="AG1022" s="407">
        <f t="shared" ref="AG1022" si="2981">AG1021</f>
        <v>0</v>
      </c>
      <c r="AH1022" s="407">
        <f t="shared" ref="AH1022" si="2982">AH1021</f>
        <v>0</v>
      </c>
      <c r="AI1022" s="407">
        <f t="shared" ref="AI1022" si="2983">AI1021</f>
        <v>0</v>
      </c>
      <c r="AJ1022" s="407">
        <f t="shared" ref="AJ1022" si="2984">AJ1021</f>
        <v>0</v>
      </c>
      <c r="AK1022" s="407">
        <f t="shared" ref="AK1022" si="2985">AK1021</f>
        <v>0</v>
      </c>
      <c r="AL1022" s="407">
        <f t="shared" ref="AL1022" si="2986">AL1021</f>
        <v>0</v>
      </c>
      <c r="AM1022" s="407">
        <f t="shared" ref="AM1022" si="2987">AM1021</f>
        <v>0</v>
      </c>
      <c r="AN1022" s="407">
        <f t="shared" ref="AN1022" si="2988">AN1021</f>
        <v>0</v>
      </c>
      <c r="AO1022" s="407">
        <f t="shared" ref="AO1022" si="2989">AO1021</f>
        <v>0</v>
      </c>
      <c r="AP1022" s="407">
        <f t="shared" ref="AP1022" si="2990">AP1021</f>
        <v>0</v>
      </c>
      <c r="AQ1022" s="407">
        <f t="shared" ref="AQ1022" si="2991">AQ1021</f>
        <v>0</v>
      </c>
      <c r="AR1022" s="407">
        <f t="shared" ref="AR1022" si="2992">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2"/>
      <c r="AG1023" s="412"/>
      <c r="AH1023" s="412"/>
      <c r="AI1023" s="412"/>
      <c r="AJ1023" s="412"/>
      <c r="AK1023" s="412"/>
      <c r="AL1023" s="412"/>
      <c r="AM1023" s="412"/>
      <c r="AN1023" s="412"/>
      <c r="AO1023" s="412"/>
      <c r="AP1023" s="412"/>
      <c r="AQ1023" s="412"/>
      <c r="AR1023" s="412"/>
      <c r="AS1023" s="310"/>
    </row>
    <row r="1024" spans="1:45" ht="15" customHeight="1" outlineLevel="1">
      <c r="A1024" s="521">
        <v>10</v>
      </c>
      <c r="B1024" s="424" t="s">
        <v>103</v>
      </c>
      <c r="C1024" s="288" t="s">
        <v>25</v>
      </c>
      <c r="D1024" s="292"/>
      <c r="E1024" s="292"/>
      <c r="F1024" s="292"/>
      <c r="G1024" s="292"/>
      <c r="H1024" s="292"/>
      <c r="I1024" s="292"/>
      <c r="J1024" s="292"/>
      <c r="K1024" s="292"/>
      <c r="L1024" s="292"/>
      <c r="M1024" s="292"/>
      <c r="N1024" s="292"/>
      <c r="O1024" s="292"/>
      <c r="P1024" s="292"/>
      <c r="Q1024" s="292">
        <v>3</v>
      </c>
      <c r="R1024" s="292"/>
      <c r="S1024" s="292"/>
      <c r="T1024" s="292"/>
      <c r="U1024" s="292"/>
      <c r="V1024" s="292"/>
      <c r="W1024" s="292"/>
      <c r="X1024" s="292"/>
      <c r="Y1024" s="292"/>
      <c r="Z1024" s="292"/>
      <c r="AA1024" s="292"/>
      <c r="AB1024" s="292"/>
      <c r="AC1024" s="292"/>
      <c r="AD1024" s="292"/>
      <c r="AE1024" s="411"/>
      <c r="AF1024" s="411"/>
      <c r="AG1024" s="411"/>
      <c r="AH1024" s="411"/>
      <c r="AI1024" s="411"/>
      <c r="AJ1024" s="411"/>
      <c r="AK1024" s="411"/>
      <c r="AL1024" s="411"/>
      <c r="AM1024" s="411"/>
      <c r="AN1024" s="411"/>
      <c r="AO1024" s="411"/>
      <c r="AP1024" s="411"/>
      <c r="AQ1024" s="411"/>
      <c r="AR1024" s="411"/>
      <c r="AS1024" s="293">
        <f>SUM(AE1024:AR1024)</f>
        <v>0</v>
      </c>
    </row>
    <row r="1025" spans="1:46" ht="15" customHeight="1" outlineLevel="1">
      <c r="A1025" s="521"/>
      <c r="B1025" s="291" t="s">
        <v>345</v>
      </c>
      <c r="C1025" s="288" t="s">
        <v>163</v>
      </c>
      <c r="D1025" s="292"/>
      <c r="E1025" s="292"/>
      <c r="F1025" s="292"/>
      <c r="G1025" s="292"/>
      <c r="H1025" s="292"/>
      <c r="I1025" s="292"/>
      <c r="J1025" s="292"/>
      <c r="K1025" s="292"/>
      <c r="L1025" s="292"/>
      <c r="M1025" s="292"/>
      <c r="N1025" s="292"/>
      <c r="O1025" s="292"/>
      <c r="P1025" s="292"/>
      <c r="Q1025" s="292">
        <f>Q1024</f>
        <v>3</v>
      </c>
      <c r="R1025" s="292"/>
      <c r="S1025" s="292"/>
      <c r="T1025" s="292"/>
      <c r="U1025" s="292"/>
      <c r="V1025" s="292"/>
      <c r="W1025" s="292"/>
      <c r="X1025" s="292"/>
      <c r="Y1025" s="292"/>
      <c r="Z1025" s="292"/>
      <c r="AA1025" s="292"/>
      <c r="AB1025" s="292"/>
      <c r="AC1025" s="292"/>
      <c r="AD1025" s="292"/>
      <c r="AE1025" s="407">
        <f>AE1024</f>
        <v>0</v>
      </c>
      <c r="AF1025" s="407">
        <f t="shared" ref="AF1025" si="2993">AF1024</f>
        <v>0</v>
      </c>
      <c r="AG1025" s="407">
        <f t="shared" ref="AG1025" si="2994">AG1024</f>
        <v>0</v>
      </c>
      <c r="AH1025" s="407">
        <f t="shared" ref="AH1025" si="2995">AH1024</f>
        <v>0</v>
      </c>
      <c r="AI1025" s="407">
        <f t="shared" ref="AI1025" si="2996">AI1024</f>
        <v>0</v>
      </c>
      <c r="AJ1025" s="407">
        <f t="shared" ref="AJ1025" si="2997">AJ1024</f>
        <v>0</v>
      </c>
      <c r="AK1025" s="407">
        <f t="shared" ref="AK1025" si="2998">AK1024</f>
        <v>0</v>
      </c>
      <c r="AL1025" s="407">
        <f t="shared" ref="AL1025" si="2999">AL1024</f>
        <v>0</v>
      </c>
      <c r="AM1025" s="407">
        <f t="shared" ref="AM1025" si="3000">AM1024</f>
        <v>0</v>
      </c>
      <c r="AN1025" s="407">
        <f t="shared" ref="AN1025" si="3001">AN1024</f>
        <v>0</v>
      </c>
      <c r="AO1025" s="407">
        <f t="shared" ref="AO1025" si="3002">AO1024</f>
        <v>0</v>
      </c>
      <c r="AP1025" s="407">
        <f t="shared" ref="AP1025" si="3003">AP1024</f>
        <v>0</v>
      </c>
      <c r="AQ1025" s="407">
        <f t="shared" ref="AQ1025" si="3004">AQ1024</f>
        <v>0</v>
      </c>
      <c r="AR1025" s="407">
        <f t="shared" ref="AR1025" si="3005">AR1024</f>
        <v>0</v>
      </c>
      <c r="AS1025" s="308"/>
    </row>
    <row r="1026" spans="1:46" ht="15" customHeight="1" outlineLevel="1">
      <c r="A1026" s="521"/>
      <c r="B1026" s="311"/>
      <c r="C1026" s="309"/>
      <c r="D1026" s="313"/>
      <c r="E1026" s="313"/>
      <c r="F1026" s="313"/>
      <c r="G1026" s="313"/>
      <c r="H1026" s="313"/>
      <c r="I1026" s="313"/>
      <c r="J1026" s="313"/>
      <c r="K1026" s="313"/>
      <c r="L1026" s="313"/>
      <c r="M1026" s="313"/>
      <c r="N1026" s="313"/>
      <c r="O1026" s="313"/>
      <c r="P1026" s="313"/>
      <c r="Q1026" s="288"/>
      <c r="R1026" s="313"/>
      <c r="S1026" s="313"/>
      <c r="T1026" s="313"/>
      <c r="U1026" s="313"/>
      <c r="V1026" s="313"/>
      <c r="W1026" s="313"/>
      <c r="X1026" s="313"/>
      <c r="Y1026" s="313"/>
      <c r="Z1026" s="313"/>
      <c r="AA1026" s="313"/>
      <c r="AB1026" s="313"/>
      <c r="AC1026" s="313"/>
      <c r="AD1026" s="313"/>
      <c r="AE1026" s="412"/>
      <c r="AF1026" s="413"/>
      <c r="AG1026" s="412"/>
      <c r="AH1026" s="412"/>
      <c r="AI1026" s="412"/>
      <c r="AJ1026" s="412"/>
      <c r="AK1026" s="412"/>
      <c r="AL1026" s="412"/>
      <c r="AM1026" s="412"/>
      <c r="AN1026" s="412"/>
      <c r="AO1026" s="412"/>
      <c r="AP1026" s="412"/>
      <c r="AQ1026" s="412"/>
      <c r="AR1026" s="412"/>
      <c r="AS1026" s="310"/>
    </row>
    <row r="1027" spans="1:46" ht="15" customHeight="1" outlineLevel="1">
      <c r="A1027" s="521"/>
      <c r="B1027" s="285" t="s">
        <v>10</v>
      </c>
      <c r="C1027" s="286"/>
      <c r="D1027" s="286"/>
      <c r="E1027" s="286"/>
      <c r="F1027" s="286"/>
      <c r="G1027" s="286"/>
      <c r="H1027" s="286"/>
      <c r="I1027" s="286"/>
      <c r="J1027" s="286"/>
      <c r="K1027" s="286"/>
      <c r="L1027" s="286"/>
      <c r="M1027" s="286"/>
      <c r="N1027" s="286"/>
      <c r="O1027" s="286"/>
      <c r="P1027" s="286"/>
      <c r="Q1027" s="287"/>
      <c r="R1027" s="286"/>
      <c r="S1027" s="286"/>
      <c r="T1027" s="286"/>
      <c r="U1027" s="286"/>
      <c r="V1027" s="286"/>
      <c r="W1027" s="286"/>
      <c r="X1027" s="286"/>
      <c r="Y1027" s="286"/>
      <c r="Z1027" s="286"/>
      <c r="AA1027" s="286"/>
      <c r="AB1027" s="286"/>
      <c r="AC1027" s="286"/>
      <c r="AD1027" s="286"/>
      <c r="AE1027" s="410"/>
      <c r="AF1027" s="410"/>
      <c r="AG1027" s="410"/>
      <c r="AH1027" s="410"/>
      <c r="AI1027" s="410"/>
      <c r="AJ1027" s="410"/>
      <c r="AK1027" s="410"/>
      <c r="AL1027" s="410"/>
      <c r="AM1027" s="410"/>
      <c r="AN1027" s="410"/>
      <c r="AO1027" s="410"/>
      <c r="AP1027" s="410"/>
      <c r="AQ1027" s="410"/>
      <c r="AR1027" s="410"/>
      <c r="AS1027" s="289"/>
    </row>
    <row r="1028" spans="1:46" ht="15" customHeight="1" outlineLevel="1">
      <c r="A1028" s="521">
        <v>11</v>
      </c>
      <c r="B1028" s="424" t="s">
        <v>104</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22"/>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06">AF1028</f>
        <v>0</v>
      </c>
      <c r="AG1029" s="407">
        <f t="shared" ref="AG1029" si="3007">AG1028</f>
        <v>0</v>
      </c>
      <c r="AH1029" s="407">
        <f t="shared" ref="AH1029" si="3008">AH1028</f>
        <v>0</v>
      </c>
      <c r="AI1029" s="407">
        <f t="shared" ref="AI1029" si="3009">AI1028</f>
        <v>0</v>
      </c>
      <c r="AJ1029" s="407">
        <f t="shared" ref="AJ1029" si="3010">AJ1028</f>
        <v>0</v>
      </c>
      <c r="AK1029" s="407">
        <f t="shared" ref="AK1029" si="3011">AK1028</f>
        <v>0</v>
      </c>
      <c r="AL1029" s="407">
        <f t="shared" ref="AL1029" si="3012">AL1028</f>
        <v>0</v>
      </c>
      <c r="AM1029" s="407">
        <f t="shared" ref="AM1029" si="3013">AM1028</f>
        <v>0</v>
      </c>
      <c r="AN1029" s="407">
        <f t="shared" ref="AN1029" si="3014">AN1028</f>
        <v>0</v>
      </c>
      <c r="AO1029" s="407">
        <f t="shared" ref="AO1029" si="3015">AO1028</f>
        <v>0</v>
      </c>
      <c r="AP1029" s="407">
        <f t="shared" ref="AP1029" si="3016">AP1028</f>
        <v>0</v>
      </c>
      <c r="AQ1029" s="407">
        <f t="shared" ref="AQ1029" si="3017">AQ1028</f>
        <v>0</v>
      </c>
      <c r="AR1029" s="407">
        <f t="shared" ref="AR1029" si="3018">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08"/>
      <c r="AF1030" s="417"/>
      <c r="AG1030" s="417"/>
      <c r="AH1030" s="417"/>
      <c r="AI1030" s="417"/>
      <c r="AJ1030" s="417"/>
      <c r="AK1030" s="417"/>
      <c r="AL1030" s="417"/>
      <c r="AM1030" s="417"/>
      <c r="AN1030" s="417"/>
      <c r="AO1030" s="417"/>
      <c r="AP1030" s="417"/>
      <c r="AQ1030" s="417"/>
      <c r="AR1030" s="417"/>
      <c r="AS1030" s="303"/>
    </row>
    <row r="1031" spans="1:46" ht="28.5" customHeight="1" outlineLevel="1">
      <c r="A1031" s="521">
        <v>12</v>
      </c>
      <c r="B1031" s="424" t="s">
        <v>105</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19">AF1031</f>
        <v>0</v>
      </c>
      <c r="AG1032" s="407">
        <f t="shared" ref="AG1032" si="3020">AG1031</f>
        <v>0</v>
      </c>
      <c r="AH1032" s="407">
        <f t="shared" ref="AH1032" si="3021">AH1031</f>
        <v>0</v>
      </c>
      <c r="AI1032" s="407">
        <f t="shared" ref="AI1032" si="3022">AI1031</f>
        <v>0</v>
      </c>
      <c r="AJ1032" s="407">
        <f t="shared" ref="AJ1032" si="3023">AJ1031</f>
        <v>0</v>
      </c>
      <c r="AK1032" s="407">
        <f t="shared" ref="AK1032" si="3024">AK1031</f>
        <v>0</v>
      </c>
      <c r="AL1032" s="407">
        <f t="shared" ref="AL1032" si="3025">AL1031</f>
        <v>0</v>
      </c>
      <c r="AM1032" s="407">
        <f t="shared" ref="AM1032" si="3026">AM1031</f>
        <v>0</v>
      </c>
      <c r="AN1032" s="407">
        <f t="shared" ref="AN1032" si="3027">AN1031</f>
        <v>0</v>
      </c>
      <c r="AO1032" s="407">
        <f t="shared" ref="AO1032" si="3028">AO1031</f>
        <v>0</v>
      </c>
      <c r="AP1032" s="407">
        <f t="shared" ref="AP1032" si="3029">AP1031</f>
        <v>0</v>
      </c>
      <c r="AQ1032" s="407">
        <f t="shared" ref="AQ1032" si="3030">AQ1031</f>
        <v>0</v>
      </c>
      <c r="AR1032" s="407">
        <f t="shared" ref="AR1032" si="3031">AR1031</f>
        <v>0</v>
      </c>
      <c r="AS1032" s="294"/>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18"/>
      <c r="AF1033" s="418"/>
      <c r="AG1033" s="408"/>
      <c r="AH1033" s="408"/>
      <c r="AI1033" s="408"/>
      <c r="AJ1033" s="408"/>
      <c r="AK1033" s="408"/>
      <c r="AL1033" s="408"/>
      <c r="AM1033" s="408"/>
      <c r="AN1033" s="408"/>
      <c r="AO1033" s="408"/>
      <c r="AP1033" s="408"/>
      <c r="AQ1033" s="408"/>
      <c r="AR1033" s="408"/>
      <c r="AS1033" s="303"/>
    </row>
    <row r="1034" spans="1:46" ht="15" customHeight="1" outlineLevel="1">
      <c r="A1034" s="521">
        <v>13</v>
      </c>
      <c r="B1034" s="424" t="s">
        <v>106</v>
      </c>
      <c r="C1034" s="288" t="s">
        <v>25</v>
      </c>
      <c r="D1034" s="292"/>
      <c r="E1034" s="292"/>
      <c r="F1034" s="292"/>
      <c r="G1034" s="292"/>
      <c r="H1034" s="292"/>
      <c r="I1034" s="292"/>
      <c r="J1034" s="292"/>
      <c r="K1034" s="292"/>
      <c r="L1034" s="292"/>
      <c r="M1034" s="292"/>
      <c r="N1034" s="292"/>
      <c r="O1034" s="292"/>
      <c r="P1034" s="292"/>
      <c r="Q1034" s="292">
        <v>12</v>
      </c>
      <c r="R1034" s="292"/>
      <c r="S1034" s="292"/>
      <c r="T1034" s="292"/>
      <c r="U1034" s="292"/>
      <c r="V1034" s="292"/>
      <c r="W1034" s="292"/>
      <c r="X1034" s="292"/>
      <c r="Y1034" s="292"/>
      <c r="Z1034" s="292"/>
      <c r="AA1034" s="292"/>
      <c r="AB1034" s="292"/>
      <c r="AC1034" s="292"/>
      <c r="AD1034" s="292"/>
      <c r="AE1034" s="406"/>
      <c r="AF1034" s="411"/>
      <c r="AG1034" s="411"/>
      <c r="AH1034" s="411"/>
      <c r="AI1034" s="411"/>
      <c r="AJ1034" s="411"/>
      <c r="AK1034" s="411"/>
      <c r="AL1034" s="411"/>
      <c r="AM1034" s="411"/>
      <c r="AN1034" s="411"/>
      <c r="AO1034" s="411"/>
      <c r="AP1034" s="411"/>
      <c r="AQ1034" s="411"/>
      <c r="AR1034" s="411"/>
      <c r="AS1034" s="293">
        <f>SUM(AE1034:AR1034)</f>
        <v>0</v>
      </c>
    </row>
    <row r="1035" spans="1:46" ht="15" customHeight="1" outlineLevel="1">
      <c r="A1035" s="521"/>
      <c r="B1035" s="291" t="s">
        <v>345</v>
      </c>
      <c r="C1035" s="288" t="s">
        <v>163</v>
      </c>
      <c r="D1035" s="292"/>
      <c r="E1035" s="292"/>
      <c r="F1035" s="292"/>
      <c r="G1035" s="292"/>
      <c r="H1035" s="292"/>
      <c r="I1035" s="292"/>
      <c r="J1035" s="292"/>
      <c r="K1035" s="292"/>
      <c r="L1035" s="292"/>
      <c r="M1035" s="292"/>
      <c r="N1035" s="292"/>
      <c r="O1035" s="292"/>
      <c r="P1035" s="292"/>
      <c r="Q1035" s="292">
        <f>Q1034</f>
        <v>12</v>
      </c>
      <c r="R1035" s="292"/>
      <c r="S1035" s="292"/>
      <c r="T1035" s="292"/>
      <c r="U1035" s="292"/>
      <c r="V1035" s="292"/>
      <c r="W1035" s="292"/>
      <c r="X1035" s="292"/>
      <c r="Y1035" s="292"/>
      <c r="Z1035" s="292"/>
      <c r="AA1035" s="292"/>
      <c r="AB1035" s="292"/>
      <c r="AC1035" s="292"/>
      <c r="AD1035" s="292"/>
      <c r="AE1035" s="407">
        <f>AE1034</f>
        <v>0</v>
      </c>
      <c r="AF1035" s="407">
        <f t="shared" ref="AF1035" si="3032">AF1034</f>
        <v>0</v>
      </c>
      <c r="AG1035" s="407">
        <f t="shared" ref="AG1035" si="3033">AG1034</f>
        <v>0</v>
      </c>
      <c r="AH1035" s="407">
        <f t="shared" ref="AH1035" si="3034">AH1034</f>
        <v>0</v>
      </c>
      <c r="AI1035" s="407">
        <f t="shared" ref="AI1035" si="3035">AI1034</f>
        <v>0</v>
      </c>
      <c r="AJ1035" s="407">
        <f t="shared" ref="AJ1035" si="3036">AJ1034</f>
        <v>0</v>
      </c>
      <c r="AK1035" s="407">
        <f t="shared" ref="AK1035" si="3037">AK1034</f>
        <v>0</v>
      </c>
      <c r="AL1035" s="407">
        <f t="shared" ref="AL1035" si="3038">AL1034</f>
        <v>0</v>
      </c>
      <c r="AM1035" s="407">
        <f t="shared" ref="AM1035" si="3039">AM1034</f>
        <v>0</v>
      </c>
      <c r="AN1035" s="407">
        <f t="shared" ref="AN1035" si="3040">AN1034</f>
        <v>0</v>
      </c>
      <c r="AO1035" s="407">
        <f t="shared" ref="AO1035" si="3041">AO1034</f>
        <v>0</v>
      </c>
      <c r="AP1035" s="407">
        <f t="shared" ref="AP1035" si="3042">AP1034</f>
        <v>0</v>
      </c>
      <c r="AQ1035" s="407">
        <f t="shared" ref="AQ1035" si="3043">AQ1034</f>
        <v>0</v>
      </c>
      <c r="AR1035" s="407">
        <f t="shared" ref="AR1035" si="3044">AR1034</f>
        <v>0</v>
      </c>
      <c r="AS1035" s="303"/>
    </row>
    <row r="1036" spans="1:46" ht="15" customHeight="1" outlineLevel="1">
      <c r="A1036" s="521"/>
      <c r="B1036" s="312"/>
      <c r="C1036" s="302"/>
      <c r="D1036" s="288"/>
      <c r="E1036" s="288"/>
      <c r="F1036" s="288"/>
      <c r="G1036" s="288"/>
      <c r="H1036" s="288"/>
      <c r="I1036" s="288"/>
      <c r="J1036" s="288"/>
      <c r="K1036" s="288"/>
      <c r="L1036" s="288"/>
      <c r="M1036" s="288"/>
      <c r="N1036" s="288"/>
      <c r="O1036" s="288"/>
      <c r="P1036" s="288"/>
      <c r="Q1036" s="288"/>
      <c r="R1036" s="288"/>
      <c r="S1036" s="288"/>
      <c r="T1036" s="288"/>
      <c r="U1036" s="288"/>
      <c r="V1036" s="288"/>
      <c r="W1036" s="288"/>
      <c r="X1036" s="288"/>
      <c r="Y1036" s="288"/>
      <c r="Z1036" s="288"/>
      <c r="AA1036" s="288"/>
      <c r="AB1036" s="288"/>
      <c r="AC1036" s="288"/>
      <c r="AD1036" s="288"/>
      <c r="AE1036" s="408"/>
      <c r="AF1036" s="408"/>
      <c r="AG1036" s="408"/>
      <c r="AH1036" s="408"/>
      <c r="AI1036" s="408"/>
      <c r="AJ1036" s="408"/>
      <c r="AK1036" s="408"/>
      <c r="AL1036" s="408"/>
      <c r="AM1036" s="408"/>
      <c r="AN1036" s="408"/>
      <c r="AO1036" s="408"/>
      <c r="AP1036" s="408"/>
      <c r="AQ1036" s="408"/>
      <c r="AR1036" s="408"/>
      <c r="AS1036" s="303"/>
    </row>
    <row r="1037" spans="1:46" ht="15" customHeight="1" outlineLevel="1">
      <c r="A1037" s="521"/>
      <c r="B1037" s="285" t="s">
        <v>107</v>
      </c>
      <c r="C1037" s="286"/>
      <c r="D1037" s="287"/>
      <c r="E1037" s="287"/>
      <c r="F1037" s="287"/>
      <c r="G1037" s="287"/>
      <c r="H1037" s="287"/>
      <c r="I1037" s="287"/>
      <c r="J1037" s="287"/>
      <c r="K1037" s="287"/>
      <c r="L1037" s="287"/>
      <c r="M1037" s="287"/>
      <c r="N1037" s="287"/>
      <c r="O1037" s="287"/>
      <c r="P1037" s="287"/>
      <c r="Q1037" s="287"/>
      <c r="R1037" s="287"/>
      <c r="S1037" s="286"/>
      <c r="T1037" s="286"/>
      <c r="U1037" s="286"/>
      <c r="V1037" s="286"/>
      <c r="W1037" s="286"/>
      <c r="X1037" s="286"/>
      <c r="Y1037" s="286"/>
      <c r="Z1037" s="286"/>
      <c r="AA1037" s="286"/>
      <c r="AB1037" s="286"/>
      <c r="AC1037" s="286"/>
      <c r="AD1037" s="286"/>
      <c r="AE1037" s="410"/>
      <c r="AF1037" s="410"/>
      <c r="AG1037" s="410"/>
      <c r="AH1037" s="410"/>
      <c r="AI1037" s="410"/>
      <c r="AJ1037" s="410"/>
      <c r="AK1037" s="410"/>
      <c r="AL1037" s="410"/>
      <c r="AM1037" s="410"/>
      <c r="AN1037" s="410"/>
      <c r="AO1037" s="410"/>
      <c r="AP1037" s="410"/>
      <c r="AQ1037" s="410"/>
      <c r="AR1037" s="410"/>
      <c r="AS1037" s="289"/>
    </row>
    <row r="1038" spans="1:46" ht="15" customHeight="1" outlineLevel="1">
      <c r="A1038" s="521">
        <v>14</v>
      </c>
      <c r="B1038" s="312" t="s">
        <v>108</v>
      </c>
      <c r="C1038" s="288" t="s">
        <v>25</v>
      </c>
      <c r="D1038" s="292"/>
      <c r="E1038" s="292"/>
      <c r="F1038" s="292"/>
      <c r="G1038" s="292"/>
      <c r="H1038" s="292"/>
      <c r="I1038" s="292"/>
      <c r="J1038" s="292"/>
      <c r="K1038" s="292"/>
      <c r="L1038" s="292"/>
      <c r="M1038" s="292"/>
      <c r="N1038" s="292"/>
      <c r="O1038" s="292"/>
      <c r="P1038" s="292"/>
      <c r="Q1038" s="292">
        <v>12</v>
      </c>
      <c r="R1038" s="292"/>
      <c r="S1038" s="292"/>
      <c r="T1038" s="292"/>
      <c r="U1038" s="292"/>
      <c r="V1038" s="292"/>
      <c r="W1038" s="292"/>
      <c r="X1038" s="292"/>
      <c r="Y1038" s="292"/>
      <c r="Z1038" s="292"/>
      <c r="AA1038" s="292"/>
      <c r="AB1038" s="292"/>
      <c r="AC1038" s="292"/>
      <c r="AD1038" s="292"/>
      <c r="AE1038" s="406"/>
      <c r="AF1038" s="406"/>
      <c r="AG1038" s="406"/>
      <c r="AH1038" s="406"/>
      <c r="AI1038" s="406"/>
      <c r="AJ1038" s="406"/>
      <c r="AK1038" s="406"/>
      <c r="AL1038" s="406"/>
      <c r="AM1038" s="406"/>
      <c r="AN1038" s="406"/>
      <c r="AO1038" s="406"/>
      <c r="AP1038" s="406"/>
      <c r="AQ1038" s="406"/>
      <c r="AR1038" s="406"/>
      <c r="AS1038" s="293">
        <f>SUM(AE1038:AR1038)</f>
        <v>0</v>
      </c>
    </row>
    <row r="1039" spans="1:46" ht="15" customHeight="1" outlineLevel="1">
      <c r="A1039" s="521"/>
      <c r="B1039" s="291" t="s">
        <v>345</v>
      </c>
      <c r="C1039" s="288" t="s">
        <v>163</v>
      </c>
      <c r="D1039" s="292"/>
      <c r="E1039" s="292"/>
      <c r="F1039" s="292"/>
      <c r="G1039" s="292"/>
      <c r="H1039" s="292"/>
      <c r="I1039" s="292"/>
      <c r="J1039" s="292"/>
      <c r="K1039" s="292"/>
      <c r="L1039" s="292"/>
      <c r="M1039" s="292"/>
      <c r="N1039" s="292"/>
      <c r="O1039" s="292"/>
      <c r="P1039" s="292"/>
      <c r="Q1039" s="292">
        <f>Q1038</f>
        <v>12</v>
      </c>
      <c r="R1039" s="292"/>
      <c r="S1039" s="292"/>
      <c r="T1039" s="292"/>
      <c r="U1039" s="292"/>
      <c r="V1039" s="292"/>
      <c r="W1039" s="292"/>
      <c r="X1039" s="292"/>
      <c r="Y1039" s="292"/>
      <c r="Z1039" s="292"/>
      <c r="AA1039" s="292"/>
      <c r="AB1039" s="292"/>
      <c r="AC1039" s="292"/>
      <c r="AD1039" s="292"/>
      <c r="AE1039" s="407">
        <f>AE1038</f>
        <v>0</v>
      </c>
      <c r="AF1039" s="407">
        <f t="shared" ref="AF1039" si="3045">AF1038</f>
        <v>0</v>
      </c>
      <c r="AG1039" s="407">
        <f t="shared" ref="AG1039" si="3046">AG1038</f>
        <v>0</v>
      </c>
      <c r="AH1039" s="407">
        <f t="shared" ref="AH1039" si="3047">AH1038</f>
        <v>0</v>
      </c>
      <c r="AI1039" s="407">
        <f t="shared" ref="AI1039" si="3048">AI1038</f>
        <v>0</v>
      </c>
      <c r="AJ1039" s="407">
        <f t="shared" ref="AJ1039" si="3049">AJ1038</f>
        <v>0</v>
      </c>
      <c r="AK1039" s="407">
        <f t="shared" ref="AK1039" si="3050">AK1038</f>
        <v>0</v>
      </c>
      <c r="AL1039" s="407">
        <f t="shared" ref="AL1039" si="3051">AL1038</f>
        <v>0</v>
      </c>
      <c r="AM1039" s="407">
        <f t="shared" ref="AM1039" si="3052">AM1038</f>
        <v>0</v>
      </c>
      <c r="AN1039" s="407">
        <f t="shared" ref="AN1039" si="3053">AN1038</f>
        <v>0</v>
      </c>
      <c r="AO1039" s="407">
        <f t="shared" ref="AO1039" si="3054">AO1038</f>
        <v>0</v>
      </c>
      <c r="AP1039" s="407">
        <f t="shared" ref="AP1039" si="3055">AP1038</f>
        <v>0</v>
      </c>
      <c r="AQ1039" s="407">
        <f t="shared" ref="AQ1039" si="3056">AQ1038</f>
        <v>0</v>
      </c>
      <c r="AR1039" s="407">
        <f t="shared" ref="AR1039" si="3057">AR1038</f>
        <v>0</v>
      </c>
      <c r="AS1039" s="294"/>
    </row>
    <row r="1040" spans="1:46" ht="15" customHeight="1" outlineLevel="1">
      <c r="A1040" s="521"/>
      <c r="B1040" s="312"/>
      <c r="C1040" s="302"/>
      <c r="D1040" s="288"/>
      <c r="E1040" s="288"/>
      <c r="F1040" s="288"/>
      <c r="G1040" s="288"/>
      <c r="H1040" s="288"/>
      <c r="I1040" s="288"/>
      <c r="J1040" s="288"/>
      <c r="K1040" s="288"/>
      <c r="L1040" s="288"/>
      <c r="M1040" s="288"/>
      <c r="N1040" s="288"/>
      <c r="O1040" s="288"/>
      <c r="P1040" s="288"/>
      <c r="Q1040" s="464"/>
      <c r="R1040" s="288"/>
      <c r="S1040" s="288"/>
      <c r="T1040" s="288"/>
      <c r="U1040" s="288"/>
      <c r="V1040" s="288"/>
      <c r="W1040" s="288"/>
      <c r="X1040" s="288"/>
      <c r="Y1040" s="288"/>
      <c r="Z1040" s="288"/>
      <c r="AA1040" s="288"/>
      <c r="AB1040" s="288"/>
      <c r="AC1040" s="288"/>
      <c r="AD1040" s="288"/>
      <c r="AE1040" s="408"/>
      <c r="AF1040" s="408"/>
      <c r="AG1040" s="408"/>
      <c r="AH1040" s="408"/>
      <c r="AI1040" s="408"/>
      <c r="AJ1040" s="408"/>
      <c r="AK1040" s="408"/>
      <c r="AL1040" s="408"/>
      <c r="AM1040" s="408"/>
      <c r="AN1040" s="408"/>
      <c r="AO1040" s="408"/>
      <c r="AP1040" s="408"/>
      <c r="AQ1040" s="408"/>
      <c r="AR1040" s="408"/>
      <c r="AS1040" s="298"/>
      <c r="AT1040" s="616"/>
    </row>
    <row r="1041" spans="1:46" s="306" customFormat="1" ht="15.75" outlineLevel="1">
      <c r="A1041" s="521"/>
      <c r="B1041" s="285" t="s">
        <v>486</v>
      </c>
      <c r="C1041" s="288"/>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12"/>
      <c r="AL1041" s="412"/>
      <c r="AM1041" s="412"/>
      <c r="AN1041" s="412"/>
      <c r="AO1041" s="412"/>
      <c r="AP1041" s="412"/>
      <c r="AQ1041" s="412"/>
      <c r="AR1041" s="412"/>
      <c r="AS1041" s="506"/>
      <c r="AT1041" s="617"/>
    </row>
    <row r="1042" spans="1:46" outlineLevel="1">
      <c r="A1042" s="521">
        <v>15</v>
      </c>
      <c r="B1042" s="291" t="s">
        <v>491</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618">
        <f>SUM(AE1042:AR1042)</f>
        <v>0</v>
      </c>
      <c r="AT1042" s="616"/>
    </row>
    <row r="1043" spans="1:46"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AF1042</f>
        <v>0</v>
      </c>
      <c r="AG1043" s="407">
        <f t="shared" ref="AG1043:AR1043" si="3058">AG1042</f>
        <v>0</v>
      </c>
      <c r="AH1043" s="407">
        <f t="shared" si="3058"/>
        <v>0</v>
      </c>
      <c r="AI1043" s="407">
        <f t="shared" si="3058"/>
        <v>0</v>
      </c>
      <c r="AJ1043" s="407">
        <f>AJ1042</f>
        <v>0</v>
      </c>
      <c r="AK1043" s="407">
        <f t="shared" si="3058"/>
        <v>0</v>
      </c>
      <c r="AL1043" s="407">
        <f t="shared" si="3058"/>
        <v>0</v>
      </c>
      <c r="AM1043" s="407">
        <f t="shared" si="3058"/>
        <v>0</v>
      </c>
      <c r="AN1043" s="407">
        <f t="shared" si="3058"/>
        <v>0</v>
      </c>
      <c r="AO1043" s="407">
        <f t="shared" si="3058"/>
        <v>0</v>
      </c>
      <c r="AP1043" s="407">
        <f t="shared" si="3058"/>
        <v>0</v>
      </c>
      <c r="AQ1043" s="407">
        <f t="shared" si="3058"/>
        <v>0</v>
      </c>
      <c r="AR1043" s="407">
        <f t="shared" si="3058"/>
        <v>0</v>
      </c>
      <c r="AS1043" s="294"/>
    </row>
    <row r="1044" spans="1:46" outlineLevel="1">
      <c r="A1044" s="521"/>
      <c r="B1044" s="312"/>
      <c r="C1044" s="302"/>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08"/>
      <c r="AL1044" s="408"/>
      <c r="AM1044" s="408"/>
      <c r="AN1044" s="408"/>
      <c r="AO1044" s="408"/>
      <c r="AP1044" s="408"/>
      <c r="AQ1044" s="408"/>
      <c r="AR1044" s="408"/>
      <c r="AS1044" s="303"/>
    </row>
    <row r="1045" spans="1:46" s="280" customFormat="1" outlineLevel="1">
      <c r="A1045" s="521">
        <v>16</v>
      </c>
      <c r="B1045" s="321" t="s">
        <v>487</v>
      </c>
      <c r="C1045" s="288" t="s">
        <v>25</v>
      </c>
      <c r="D1045" s="292"/>
      <c r="E1045" s="292"/>
      <c r="F1045" s="292"/>
      <c r="G1045" s="292"/>
      <c r="H1045" s="292"/>
      <c r="I1045" s="292"/>
      <c r="J1045" s="292"/>
      <c r="K1045" s="292"/>
      <c r="L1045" s="292"/>
      <c r="M1045" s="292"/>
      <c r="N1045" s="292"/>
      <c r="O1045" s="292"/>
      <c r="P1045" s="292"/>
      <c r="Q1045" s="292">
        <v>0</v>
      </c>
      <c r="R1045" s="292"/>
      <c r="S1045" s="292"/>
      <c r="T1045" s="292"/>
      <c r="U1045" s="292"/>
      <c r="V1045" s="292"/>
      <c r="W1045" s="292"/>
      <c r="X1045" s="292"/>
      <c r="Y1045" s="292"/>
      <c r="Z1045" s="292"/>
      <c r="AA1045" s="292"/>
      <c r="AB1045" s="292"/>
      <c r="AC1045" s="292"/>
      <c r="AD1045" s="292"/>
      <c r="AE1045" s="406"/>
      <c r="AF1045" s="406"/>
      <c r="AG1045" s="406"/>
      <c r="AH1045" s="406"/>
      <c r="AI1045" s="406"/>
      <c r="AJ1045" s="406"/>
      <c r="AK1045" s="406"/>
      <c r="AL1045" s="406"/>
      <c r="AM1045" s="406"/>
      <c r="AN1045" s="406"/>
      <c r="AO1045" s="406"/>
      <c r="AP1045" s="406"/>
      <c r="AQ1045" s="406"/>
      <c r="AR1045" s="406"/>
      <c r="AS1045" s="293">
        <f>SUM(AE1045:AR1045)</f>
        <v>0</v>
      </c>
    </row>
    <row r="1046" spans="1:46" s="280" customFormat="1" outlineLevel="1">
      <c r="A1046" s="521"/>
      <c r="B1046" s="291" t="s">
        <v>345</v>
      </c>
      <c r="C1046" s="288" t="s">
        <v>163</v>
      </c>
      <c r="D1046" s="292"/>
      <c r="E1046" s="292"/>
      <c r="F1046" s="292"/>
      <c r="G1046" s="292"/>
      <c r="H1046" s="292"/>
      <c r="I1046" s="292"/>
      <c r="J1046" s="292"/>
      <c r="K1046" s="292"/>
      <c r="L1046" s="292"/>
      <c r="M1046" s="292"/>
      <c r="N1046" s="292"/>
      <c r="O1046" s="292"/>
      <c r="P1046" s="292"/>
      <c r="Q1046" s="292">
        <f>Q1045</f>
        <v>0</v>
      </c>
      <c r="R1046" s="292"/>
      <c r="S1046" s="292"/>
      <c r="T1046" s="292"/>
      <c r="U1046" s="292"/>
      <c r="V1046" s="292"/>
      <c r="W1046" s="292"/>
      <c r="X1046" s="292"/>
      <c r="Y1046" s="292"/>
      <c r="Z1046" s="292"/>
      <c r="AA1046" s="292"/>
      <c r="AB1046" s="292"/>
      <c r="AC1046" s="292"/>
      <c r="AD1046" s="292"/>
      <c r="AE1046" s="407">
        <f>AE1045</f>
        <v>0</v>
      </c>
      <c r="AF1046" s="407">
        <f t="shared" ref="AF1046:AQ1046" si="3059">AF1045</f>
        <v>0</v>
      </c>
      <c r="AG1046" s="407">
        <f t="shared" si="3059"/>
        <v>0</v>
      </c>
      <c r="AH1046" s="407">
        <f t="shared" si="3059"/>
        <v>0</v>
      </c>
      <c r="AI1046" s="407">
        <f t="shared" si="3059"/>
        <v>0</v>
      </c>
      <c r="AJ1046" s="407">
        <f t="shared" si="3059"/>
        <v>0</v>
      </c>
      <c r="AK1046" s="407">
        <f t="shared" si="3059"/>
        <v>0</v>
      </c>
      <c r="AL1046" s="407">
        <f t="shared" si="3059"/>
        <v>0</v>
      </c>
      <c r="AM1046" s="407">
        <f t="shared" si="3059"/>
        <v>0</v>
      </c>
      <c r="AN1046" s="407">
        <f t="shared" si="3059"/>
        <v>0</v>
      </c>
      <c r="AO1046" s="407">
        <f t="shared" si="3059"/>
        <v>0</v>
      </c>
      <c r="AP1046" s="407">
        <f t="shared" si="3059"/>
        <v>0</v>
      </c>
      <c r="AQ1046" s="407">
        <f t="shared" si="3059"/>
        <v>0</v>
      </c>
      <c r="AR1046" s="407">
        <f>AR1045</f>
        <v>0</v>
      </c>
      <c r="AS1046" s="294"/>
    </row>
    <row r="1047" spans="1:46" s="280" customFormat="1" outlineLevel="1">
      <c r="A1047" s="521"/>
      <c r="B1047" s="321"/>
      <c r="C1047" s="288"/>
      <c r="D1047" s="288"/>
      <c r="E1047" s="288"/>
      <c r="F1047" s="288"/>
      <c r="G1047" s="288"/>
      <c r="H1047" s="288"/>
      <c r="I1047" s="288"/>
      <c r="J1047" s="288"/>
      <c r="K1047" s="288"/>
      <c r="L1047" s="288"/>
      <c r="M1047" s="288"/>
      <c r="N1047" s="288"/>
      <c r="O1047" s="288"/>
      <c r="P1047" s="288"/>
      <c r="Q1047" s="288"/>
      <c r="R1047" s="288"/>
      <c r="S1047" s="288"/>
      <c r="T1047" s="288"/>
      <c r="U1047" s="288"/>
      <c r="V1047" s="288"/>
      <c r="W1047" s="288"/>
      <c r="X1047" s="288"/>
      <c r="Y1047" s="288"/>
      <c r="Z1047" s="288"/>
      <c r="AA1047" s="288"/>
      <c r="AB1047" s="288"/>
      <c r="AC1047" s="288"/>
      <c r="AD1047" s="288"/>
      <c r="AE1047" s="408"/>
      <c r="AF1047" s="408"/>
      <c r="AG1047" s="408"/>
      <c r="AH1047" s="408"/>
      <c r="AI1047" s="408"/>
      <c r="AJ1047" s="408"/>
      <c r="AK1047" s="412"/>
      <c r="AL1047" s="412"/>
      <c r="AM1047" s="412"/>
      <c r="AN1047" s="412"/>
      <c r="AO1047" s="412"/>
      <c r="AP1047" s="412"/>
      <c r="AQ1047" s="412"/>
      <c r="AR1047" s="412"/>
      <c r="AS1047" s="310"/>
    </row>
    <row r="1048" spans="1:46" ht="15.75" outlineLevel="1">
      <c r="A1048" s="521"/>
      <c r="B1048" s="508" t="s">
        <v>492</v>
      </c>
      <c r="C1048" s="317"/>
      <c r="D1048" s="287"/>
      <c r="E1048" s="286"/>
      <c r="F1048" s="286"/>
      <c r="G1048" s="286"/>
      <c r="H1048" s="286"/>
      <c r="I1048" s="286"/>
      <c r="J1048" s="286"/>
      <c r="K1048" s="286"/>
      <c r="L1048" s="286"/>
      <c r="M1048" s="286"/>
      <c r="N1048" s="286"/>
      <c r="O1048" s="286"/>
      <c r="P1048" s="286"/>
      <c r="Q1048" s="287"/>
      <c r="R1048" s="286"/>
      <c r="S1048" s="286"/>
      <c r="T1048" s="286"/>
      <c r="U1048" s="286"/>
      <c r="V1048" s="286"/>
      <c r="W1048" s="286"/>
      <c r="X1048" s="286"/>
      <c r="Y1048" s="286"/>
      <c r="Z1048" s="286"/>
      <c r="AA1048" s="286"/>
      <c r="AB1048" s="286"/>
      <c r="AC1048" s="286"/>
      <c r="AD1048" s="286"/>
      <c r="AE1048" s="410"/>
      <c r="AF1048" s="410"/>
      <c r="AG1048" s="410"/>
      <c r="AH1048" s="410"/>
      <c r="AI1048" s="410"/>
      <c r="AJ1048" s="410"/>
      <c r="AK1048" s="410"/>
      <c r="AL1048" s="410"/>
      <c r="AM1048" s="410"/>
      <c r="AN1048" s="410"/>
      <c r="AO1048" s="410"/>
      <c r="AP1048" s="410"/>
      <c r="AQ1048" s="410"/>
      <c r="AR1048" s="410"/>
      <c r="AS1048" s="289"/>
    </row>
    <row r="1049" spans="1:46" outlineLevel="1">
      <c r="A1049" s="521">
        <v>17</v>
      </c>
      <c r="B1049" s="424" t="s">
        <v>112</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6"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60">AF1049</f>
        <v>0</v>
      </c>
      <c r="AG1050" s="407">
        <f t="shared" si="3060"/>
        <v>0</v>
      </c>
      <c r="AH1050" s="407">
        <f t="shared" si="3060"/>
        <v>0</v>
      </c>
      <c r="AI1050" s="407">
        <f t="shared" si="3060"/>
        <v>0</v>
      </c>
      <c r="AJ1050" s="407">
        <f t="shared" si="3060"/>
        <v>0</v>
      </c>
      <c r="AK1050" s="407">
        <f t="shared" si="3060"/>
        <v>0</v>
      </c>
      <c r="AL1050" s="407">
        <f t="shared" si="3060"/>
        <v>0</v>
      </c>
      <c r="AM1050" s="407">
        <f t="shared" si="3060"/>
        <v>0</v>
      </c>
      <c r="AN1050" s="407">
        <f t="shared" si="3060"/>
        <v>0</v>
      </c>
      <c r="AO1050" s="407">
        <f t="shared" si="3060"/>
        <v>0</v>
      </c>
      <c r="AP1050" s="407">
        <f t="shared" si="3060"/>
        <v>0</v>
      </c>
      <c r="AQ1050" s="407">
        <f t="shared" si="3060"/>
        <v>0</v>
      </c>
      <c r="AR1050" s="407">
        <f t="shared" si="3060"/>
        <v>0</v>
      </c>
      <c r="AS1050" s="303"/>
    </row>
    <row r="1051" spans="1:46" outlineLevel="1">
      <c r="A1051" s="521"/>
      <c r="B1051" s="291"/>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8"/>
      <c r="AF1051" s="421"/>
      <c r="AG1051" s="421"/>
      <c r="AH1051" s="421"/>
      <c r="AI1051" s="421"/>
      <c r="AJ1051" s="421"/>
      <c r="AK1051" s="421"/>
      <c r="AL1051" s="421"/>
      <c r="AM1051" s="421"/>
      <c r="AN1051" s="421"/>
      <c r="AO1051" s="421"/>
      <c r="AP1051" s="421"/>
      <c r="AQ1051" s="421"/>
      <c r="AR1051" s="421"/>
      <c r="AS1051" s="303"/>
    </row>
    <row r="1052" spans="1:46" outlineLevel="1">
      <c r="A1052" s="521">
        <v>18</v>
      </c>
      <c r="B1052" s="424" t="s">
        <v>109</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6"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61">AF1052</f>
        <v>0</v>
      </c>
      <c r="AG1053" s="407">
        <f t="shared" si="3061"/>
        <v>0</v>
      </c>
      <c r="AH1053" s="407">
        <f t="shared" si="3061"/>
        <v>0</v>
      </c>
      <c r="AI1053" s="407">
        <f t="shared" si="3061"/>
        <v>0</v>
      </c>
      <c r="AJ1053" s="407">
        <f t="shared" si="3061"/>
        <v>0</v>
      </c>
      <c r="AK1053" s="407">
        <f t="shared" si="3061"/>
        <v>0</v>
      </c>
      <c r="AL1053" s="407">
        <f t="shared" si="3061"/>
        <v>0</v>
      </c>
      <c r="AM1053" s="407">
        <f t="shared" si="3061"/>
        <v>0</v>
      </c>
      <c r="AN1053" s="407">
        <f t="shared" si="3061"/>
        <v>0</v>
      </c>
      <c r="AO1053" s="407">
        <f t="shared" si="3061"/>
        <v>0</v>
      </c>
      <c r="AP1053" s="407">
        <f t="shared" si="3061"/>
        <v>0</v>
      </c>
      <c r="AQ1053" s="407">
        <f t="shared" si="3061"/>
        <v>0</v>
      </c>
      <c r="AR1053" s="407">
        <f t="shared" si="3061"/>
        <v>0</v>
      </c>
      <c r="AS1053" s="303"/>
    </row>
    <row r="1054" spans="1:46"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19"/>
      <c r="AF1054" s="420"/>
      <c r="AG1054" s="420"/>
      <c r="AH1054" s="420"/>
      <c r="AI1054" s="420"/>
      <c r="AJ1054" s="420"/>
      <c r="AK1054" s="420"/>
      <c r="AL1054" s="420"/>
      <c r="AM1054" s="420"/>
      <c r="AN1054" s="420"/>
      <c r="AO1054" s="420"/>
      <c r="AP1054" s="420"/>
      <c r="AQ1054" s="420"/>
      <c r="AR1054" s="420"/>
      <c r="AS1054" s="294"/>
    </row>
    <row r="1055" spans="1:46" outlineLevel="1">
      <c r="A1055" s="521">
        <v>19</v>
      </c>
      <c r="B1055" s="424" t="s">
        <v>111</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6"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AE1055</f>
        <v>0</v>
      </c>
      <c r="AF1056" s="407">
        <f t="shared" ref="AF1056:AR1056" si="3062">AF1055</f>
        <v>0</v>
      </c>
      <c r="AG1056" s="407">
        <f t="shared" si="3062"/>
        <v>0</v>
      </c>
      <c r="AH1056" s="407">
        <f t="shared" si="3062"/>
        <v>0</v>
      </c>
      <c r="AI1056" s="407">
        <f t="shared" si="3062"/>
        <v>0</v>
      </c>
      <c r="AJ1056" s="407">
        <f t="shared" si="3062"/>
        <v>0</v>
      </c>
      <c r="AK1056" s="407">
        <f t="shared" si="3062"/>
        <v>0</v>
      </c>
      <c r="AL1056" s="407">
        <f t="shared" si="3062"/>
        <v>0</v>
      </c>
      <c r="AM1056" s="407">
        <f t="shared" si="3062"/>
        <v>0</v>
      </c>
      <c r="AN1056" s="407">
        <f t="shared" si="3062"/>
        <v>0</v>
      </c>
      <c r="AO1056" s="407">
        <f t="shared" si="3062"/>
        <v>0</v>
      </c>
      <c r="AP1056" s="407">
        <f t="shared" si="3062"/>
        <v>0</v>
      </c>
      <c r="AQ1056" s="407">
        <f t="shared" si="3062"/>
        <v>0</v>
      </c>
      <c r="AR1056" s="407">
        <f t="shared" si="3062"/>
        <v>0</v>
      </c>
      <c r="AS1056" s="294"/>
    </row>
    <row r="1057" spans="1:45" outlineLevel="1">
      <c r="A1057" s="521"/>
      <c r="B1057" s="319"/>
      <c r="C1057" s="288"/>
      <c r="D1057" s="288"/>
      <c r="E1057" s="288"/>
      <c r="F1057" s="288"/>
      <c r="G1057" s="288"/>
      <c r="H1057" s="288"/>
      <c r="I1057" s="288"/>
      <c r="J1057" s="288"/>
      <c r="K1057" s="288"/>
      <c r="L1057" s="288"/>
      <c r="M1057" s="288"/>
      <c r="N1057" s="288"/>
      <c r="O1057" s="288"/>
      <c r="P1057" s="288"/>
      <c r="Q1057" s="288"/>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outlineLevel="1">
      <c r="A1058" s="521">
        <v>20</v>
      </c>
      <c r="B1058" s="424" t="s">
        <v>110</v>
      </c>
      <c r="C1058" s="288" t="s">
        <v>25</v>
      </c>
      <c r="D1058" s="292"/>
      <c r="E1058" s="292"/>
      <c r="F1058" s="292"/>
      <c r="G1058" s="292"/>
      <c r="H1058" s="292"/>
      <c r="I1058" s="292"/>
      <c r="J1058" s="292"/>
      <c r="K1058" s="292"/>
      <c r="L1058" s="292"/>
      <c r="M1058" s="292"/>
      <c r="N1058" s="292"/>
      <c r="O1058" s="292"/>
      <c r="P1058" s="292"/>
      <c r="Q1058" s="292">
        <v>12</v>
      </c>
      <c r="R1058" s="292"/>
      <c r="S1058" s="292"/>
      <c r="T1058" s="292"/>
      <c r="U1058" s="292"/>
      <c r="V1058" s="292"/>
      <c r="W1058" s="292"/>
      <c r="X1058" s="292"/>
      <c r="Y1058" s="292"/>
      <c r="Z1058" s="292"/>
      <c r="AA1058" s="292"/>
      <c r="AB1058" s="292"/>
      <c r="AC1058" s="292"/>
      <c r="AD1058" s="292"/>
      <c r="AE1058" s="422"/>
      <c r="AF1058" s="406"/>
      <c r="AG1058" s="406"/>
      <c r="AH1058" s="406"/>
      <c r="AI1058" s="406"/>
      <c r="AJ1058" s="406"/>
      <c r="AK1058" s="406"/>
      <c r="AL1058" s="411"/>
      <c r="AM1058" s="411"/>
      <c r="AN1058" s="411"/>
      <c r="AO1058" s="411"/>
      <c r="AP1058" s="411"/>
      <c r="AQ1058" s="411"/>
      <c r="AR1058" s="411"/>
      <c r="AS1058" s="293">
        <f>SUM(AE1058:AR1058)</f>
        <v>0</v>
      </c>
    </row>
    <row r="1059" spans="1:45" outlineLevel="1">
      <c r="A1059" s="521"/>
      <c r="B1059" s="291" t="s">
        <v>345</v>
      </c>
      <c r="C1059" s="288" t="s">
        <v>163</v>
      </c>
      <c r="D1059" s="292"/>
      <c r="E1059" s="292"/>
      <c r="F1059" s="292"/>
      <c r="G1059" s="292"/>
      <c r="H1059" s="292"/>
      <c r="I1059" s="292"/>
      <c r="J1059" s="292"/>
      <c r="K1059" s="292"/>
      <c r="L1059" s="292"/>
      <c r="M1059" s="292"/>
      <c r="N1059" s="292"/>
      <c r="O1059" s="292"/>
      <c r="P1059" s="292"/>
      <c r="Q1059" s="292">
        <f>Q1058</f>
        <v>12</v>
      </c>
      <c r="R1059" s="292"/>
      <c r="S1059" s="292"/>
      <c r="T1059" s="292"/>
      <c r="U1059" s="292"/>
      <c r="V1059" s="292"/>
      <c r="W1059" s="292"/>
      <c r="X1059" s="292"/>
      <c r="Y1059" s="292"/>
      <c r="Z1059" s="292"/>
      <c r="AA1059" s="292"/>
      <c r="AB1059" s="292"/>
      <c r="AC1059" s="292"/>
      <c r="AD1059" s="292"/>
      <c r="AE1059" s="407">
        <f t="shared" ref="AE1059:AR1059" si="3063">AE1058</f>
        <v>0</v>
      </c>
      <c r="AF1059" s="407">
        <f t="shared" si="3063"/>
        <v>0</v>
      </c>
      <c r="AG1059" s="407">
        <f t="shared" si="3063"/>
        <v>0</v>
      </c>
      <c r="AH1059" s="407">
        <f t="shared" si="3063"/>
        <v>0</v>
      </c>
      <c r="AI1059" s="407">
        <f t="shared" si="3063"/>
        <v>0</v>
      </c>
      <c r="AJ1059" s="407">
        <f t="shared" si="3063"/>
        <v>0</v>
      </c>
      <c r="AK1059" s="407">
        <f t="shared" si="3063"/>
        <v>0</v>
      </c>
      <c r="AL1059" s="407">
        <f t="shared" si="3063"/>
        <v>0</v>
      </c>
      <c r="AM1059" s="407">
        <f t="shared" si="3063"/>
        <v>0</v>
      </c>
      <c r="AN1059" s="407">
        <f t="shared" si="3063"/>
        <v>0</v>
      </c>
      <c r="AO1059" s="407">
        <f t="shared" si="3063"/>
        <v>0</v>
      </c>
      <c r="AP1059" s="407">
        <f t="shared" si="3063"/>
        <v>0</v>
      </c>
      <c r="AQ1059" s="407">
        <f t="shared" si="3063"/>
        <v>0</v>
      </c>
      <c r="AR1059" s="407">
        <f t="shared" si="3063"/>
        <v>0</v>
      </c>
      <c r="AS1059" s="303"/>
    </row>
    <row r="1060" spans="1:45" ht="15.75" outlineLevel="1">
      <c r="A1060" s="521"/>
      <c r="B1060" s="320"/>
      <c r="C1060" s="297"/>
      <c r="D1060" s="288"/>
      <c r="E1060" s="288"/>
      <c r="F1060" s="288"/>
      <c r="G1060" s="288"/>
      <c r="H1060" s="288"/>
      <c r="I1060" s="288"/>
      <c r="J1060" s="288"/>
      <c r="K1060" s="288"/>
      <c r="L1060" s="288"/>
      <c r="M1060" s="288"/>
      <c r="N1060" s="288"/>
      <c r="O1060" s="288"/>
      <c r="P1060" s="288"/>
      <c r="Q1060" s="297"/>
      <c r="R1060" s="288"/>
      <c r="S1060" s="288"/>
      <c r="T1060" s="288"/>
      <c r="U1060" s="288"/>
      <c r="V1060" s="288"/>
      <c r="W1060" s="288"/>
      <c r="X1060" s="288"/>
      <c r="Y1060" s="288"/>
      <c r="Z1060" s="288"/>
      <c r="AA1060" s="288"/>
      <c r="AB1060" s="288"/>
      <c r="AC1060" s="288"/>
      <c r="AD1060" s="288"/>
      <c r="AE1060" s="408"/>
      <c r="AF1060" s="408"/>
      <c r="AG1060" s="408"/>
      <c r="AH1060" s="408"/>
      <c r="AI1060" s="408"/>
      <c r="AJ1060" s="408"/>
      <c r="AK1060" s="408"/>
      <c r="AL1060" s="408"/>
      <c r="AM1060" s="408"/>
      <c r="AN1060" s="408"/>
      <c r="AO1060" s="408"/>
      <c r="AP1060" s="408"/>
      <c r="AQ1060" s="408"/>
      <c r="AR1060" s="408"/>
      <c r="AS1060" s="303"/>
    </row>
    <row r="1061" spans="1:45" ht="15.75" outlineLevel="1">
      <c r="A1061" s="521"/>
      <c r="B1061" s="507" t="s">
        <v>499</v>
      </c>
      <c r="C1061" s="288"/>
      <c r="D1061" s="288"/>
      <c r="E1061" s="288"/>
      <c r="F1061" s="288"/>
      <c r="G1061" s="288"/>
      <c r="H1061" s="288"/>
      <c r="I1061" s="288"/>
      <c r="J1061" s="288"/>
      <c r="K1061" s="288"/>
      <c r="L1061" s="288"/>
      <c r="M1061" s="288"/>
      <c r="N1061" s="288"/>
      <c r="O1061" s="288"/>
      <c r="P1061" s="288"/>
      <c r="Q1061" s="288"/>
      <c r="R1061" s="288"/>
      <c r="S1061" s="288"/>
      <c r="T1061" s="288"/>
      <c r="U1061" s="288"/>
      <c r="V1061" s="288"/>
      <c r="W1061" s="288"/>
      <c r="X1061" s="288"/>
      <c r="Y1061" s="288"/>
      <c r="Z1061" s="288"/>
      <c r="AA1061" s="288"/>
      <c r="AB1061" s="288"/>
      <c r="AC1061" s="288"/>
      <c r="AD1061" s="288"/>
      <c r="AE1061" s="418"/>
      <c r="AF1061" s="421"/>
      <c r="AG1061" s="421"/>
      <c r="AH1061" s="421"/>
      <c r="AI1061" s="421"/>
      <c r="AJ1061" s="421"/>
      <c r="AK1061" s="421"/>
      <c r="AL1061" s="421"/>
      <c r="AM1061" s="421"/>
      <c r="AN1061" s="421"/>
      <c r="AO1061" s="421"/>
      <c r="AP1061" s="421"/>
      <c r="AQ1061" s="421"/>
      <c r="AR1061" s="421"/>
      <c r="AS1061" s="303"/>
    </row>
    <row r="1062" spans="1:45" ht="15.75" outlineLevel="1">
      <c r="A1062" s="521"/>
      <c r="B1062" s="493" t="s">
        <v>495</v>
      </c>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21</v>
      </c>
      <c r="B1063" s="424" t="s">
        <v>113</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064">AF1063</f>
        <v>0</v>
      </c>
      <c r="AG1064" s="407">
        <f t="shared" ref="AG1064" si="3065">AG1063</f>
        <v>0</v>
      </c>
      <c r="AH1064" s="407">
        <f t="shared" ref="AH1064" si="3066">AH1063</f>
        <v>0</v>
      </c>
      <c r="AI1064" s="407">
        <f t="shared" ref="AI1064" si="3067">AI1063</f>
        <v>0</v>
      </c>
      <c r="AJ1064" s="407">
        <f t="shared" ref="AJ1064" si="3068">AJ1063</f>
        <v>0</v>
      </c>
      <c r="AK1064" s="407">
        <f t="shared" ref="AK1064" si="3069">AK1063</f>
        <v>0</v>
      </c>
      <c r="AL1064" s="407">
        <f t="shared" ref="AL1064" si="3070">AL1063</f>
        <v>0</v>
      </c>
      <c r="AM1064" s="407">
        <f t="shared" ref="AM1064" si="3071">AM1063</f>
        <v>0</v>
      </c>
      <c r="AN1064" s="407">
        <f t="shared" ref="AN1064" si="3072">AN1063</f>
        <v>0</v>
      </c>
      <c r="AO1064" s="407">
        <f t="shared" ref="AO1064" si="3073">AO1063</f>
        <v>0</v>
      </c>
      <c r="AP1064" s="407">
        <f t="shared" ref="AP1064" si="3074">AP1063</f>
        <v>0</v>
      </c>
      <c r="AQ1064" s="407">
        <f t="shared" ref="AQ1064" si="3075">AQ1063</f>
        <v>0</v>
      </c>
      <c r="AR1064" s="407">
        <f t="shared" ref="AR1064" si="3076">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22</v>
      </c>
      <c r="B1066" s="424" t="s">
        <v>114</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077">AF1066</f>
        <v>0</v>
      </c>
      <c r="AG1067" s="407">
        <f t="shared" ref="AG1067" si="3078">AG1066</f>
        <v>0</v>
      </c>
      <c r="AH1067" s="407">
        <f t="shared" ref="AH1067" si="3079">AH1066</f>
        <v>0</v>
      </c>
      <c r="AI1067" s="407">
        <f t="shared" ref="AI1067" si="3080">AI1066</f>
        <v>0</v>
      </c>
      <c r="AJ1067" s="407">
        <f t="shared" ref="AJ1067" si="3081">AJ1066</f>
        <v>0</v>
      </c>
      <c r="AK1067" s="407">
        <f t="shared" ref="AK1067" si="3082">AK1066</f>
        <v>0</v>
      </c>
      <c r="AL1067" s="407">
        <f t="shared" ref="AL1067" si="3083">AL1066</f>
        <v>0</v>
      </c>
      <c r="AM1067" s="407">
        <f t="shared" ref="AM1067" si="3084">AM1066</f>
        <v>0</v>
      </c>
      <c r="AN1067" s="407">
        <f t="shared" ref="AN1067" si="3085">AN1066</f>
        <v>0</v>
      </c>
      <c r="AO1067" s="407">
        <f t="shared" ref="AO1067" si="3086">AO1066</f>
        <v>0</v>
      </c>
      <c r="AP1067" s="407">
        <f t="shared" ref="AP1067" si="3087">AP1066</f>
        <v>0</v>
      </c>
      <c r="AQ1067" s="407">
        <f t="shared" ref="AQ1067" si="3088">AQ1066</f>
        <v>0</v>
      </c>
      <c r="AR1067" s="407">
        <f t="shared" ref="AR1067" si="3089">AR1066</f>
        <v>0</v>
      </c>
      <c r="AS1067" s="303"/>
    </row>
    <row r="1068" spans="1:45" ht="15" customHeight="1" outlineLevel="1">
      <c r="A1068" s="521"/>
      <c r="B1068" s="291"/>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23</v>
      </c>
      <c r="B1069" s="424" t="s">
        <v>115</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090">AF1069</f>
        <v>0</v>
      </c>
      <c r="AG1070" s="407">
        <f t="shared" ref="AG1070" si="3091">AG1069</f>
        <v>0</v>
      </c>
      <c r="AH1070" s="407">
        <f t="shared" ref="AH1070" si="3092">AH1069</f>
        <v>0</v>
      </c>
      <c r="AI1070" s="407">
        <f t="shared" ref="AI1070" si="3093">AI1069</f>
        <v>0</v>
      </c>
      <c r="AJ1070" s="407">
        <f t="shared" ref="AJ1070" si="3094">AJ1069</f>
        <v>0</v>
      </c>
      <c r="AK1070" s="407">
        <f t="shared" ref="AK1070" si="3095">AK1069</f>
        <v>0</v>
      </c>
      <c r="AL1070" s="407">
        <f t="shared" ref="AL1070" si="3096">AL1069</f>
        <v>0</v>
      </c>
      <c r="AM1070" s="407">
        <f t="shared" ref="AM1070" si="3097">AM1069</f>
        <v>0</v>
      </c>
      <c r="AN1070" s="407">
        <f t="shared" ref="AN1070" si="3098">AN1069</f>
        <v>0</v>
      </c>
      <c r="AO1070" s="407">
        <f t="shared" ref="AO1070" si="3099">AO1069</f>
        <v>0</v>
      </c>
      <c r="AP1070" s="407">
        <f t="shared" ref="AP1070" si="3100">AP1069</f>
        <v>0</v>
      </c>
      <c r="AQ1070" s="407">
        <f t="shared" ref="AQ1070" si="3101">AQ1069</f>
        <v>0</v>
      </c>
      <c r="AR1070" s="407">
        <f t="shared" ref="AR1070" si="3102">AR1069</f>
        <v>0</v>
      </c>
      <c r="AS1070" s="303"/>
    </row>
    <row r="1071" spans="1:45" ht="15" customHeight="1" outlineLevel="1">
      <c r="A1071" s="521"/>
      <c r="B1071" s="426"/>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1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v>24</v>
      </c>
      <c r="B1072" s="424" t="s">
        <v>116</v>
      </c>
      <c r="C1072" s="288" t="s">
        <v>25</v>
      </c>
      <c r="D1072" s="292"/>
      <c r="E1072" s="292"/>
      <c r="F1072" s="292"/>
      <c r="G1072" s="292"/>
      <c r="H1072" s="292"/>
      <c r="I1072" s="292"/>
      <c r="J1072" s="292"/>
      <c r="K1072" s="292"/>
      <c r="L1072" s="292"/>
      <c r="M1072" s="292"/>
      <c r="N1072" s="292"/>
      <c r="O1072" s="292"/>
      <c r="P1072" s="292"/>
      <c r="Q1072" s="288"/>
      <c r="R1072" s="292"/>
      <c r="S1072" s="292"/>
      <c r="T1072" s="292"/>
      <c r="U1072" s="292"/>
      <c r="V1072" s="292"/>
      <c r="W1072" s="292"/>
      <c r="X1072" s="292"/>
      <c r="Y1072" s="292"/>
      <c r="Z1072" s="292"/>
      <c r="AA1072" s="292"/>
      <c r="AB1072" s="292"/>
      <c r="AC1072" s="292"/>
      <c r="AD1072" s="292"/>
      <c r="AE1072" s="406"/>
      <c r="AF1072" s="406"/>
      <c r="AG1072" s="406"/>
      <c r="AH1072" s="406"/>
      <c r="AI1072" s="406"/>
      <c r="AJ1072" s="406"/>
      <c r="AK1072" s="406"/>
      <c r="AL1072" s="406"/>
      <c r="AM1072" s="406"/>
      <c r="AN1072" s="406"/>
      <c r="AO1072" s="406"/>
      <c r="AP1072" s="406"/>
      <c r="AQ1072" s="406"/>
      <c r="AR1072" s="406"/>
      <c r="AS1072" s="293">
        <f>SUM(AE1072:AR1072)</f>
        <v>0</v>
      </c>
    </row>
    <row r="1073" spans="1:45" ht="15" customHeight="1" outlineLevel="1">
      <c r="A1073" s="521"/>
      <c r="B1073" s="291" t="s">
        <v>345</v>
      </c>
      <c r="C1073" s="288" t="s">
        <v>163</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7">
        <f>AE1072</f>
        <v>0</v>
      </c>
      <c r="AF1073" s="407">
        <f t="shared" ref="AF1073" si="3103">AF1072</f>
        <v>0</v>
      </c>
      <c r="AG1073" s="407">
        <f t="shared" ref="AG1073" si="3104">AG1072</f>
        <v>0</v>
      </c>
      <c r="AH1073" s="407">
        <f t="shared" ref="AH1073" si="3105">AH1072</f>
        <v>0</v>
      </c>
      <c r="AI1073" s="407">
        <f t="shared" ref="AI1073" si="3106">AI1072</f>
        <v>0</v>
      </c>
      <c r="AJ1073" s="407">
        <f t="shared" ref="AJ1073" si="3107">AJ1072</f>
        <v>0</v>
      </c>
      <c r="AK1073" s="407">
        <f t="shared" ref="AK1073" si="3108">AK1072</f>
        <v>0</v>
      </c>
      <c r="AL1073" s="407">
        <f t="shared" ref="AL1073" si="3109">AL1072</f>
        <v>0</v>
      </c>
      <c r="AM1073" s="407">
        <f t="shared" ref="AM1073" si="3110">AM1072</f>
        <v>0</v>
      </c>
      <c r="AN1073" s="407">
        <f t="shared" ref="AN1073" si="3111">AN1072</f>
        <v>0</v>
      </c>
      <c r="AO1073" s="407">
        <f t="shared" ref="AO1073" si="3112">AO1072</f>
        <v>0</v>
      </c>
      <c r="AP1073" s="407">
        <f t="shared" ref="AP1073" si="3113">AP1072</f>
        <v>0</v>
      </c>
      <c r="AQ1073" s="407">
        <f t="shared" ref="AQ1073" si="3114">AQ1072</f>
        <v>0</v>
      </c>
      <c r="AR1073" s="407">
        <f t="shared" ref="AR1073" si="3115">AR1072</f>
        <v>0</v>
      </c>
      <c r="AS1073" s="303"/>
    </row>
    <row r="1074" spans="1:45" ht="15" customHeight="1" outlineLevel="1">
      <c r="A1074" s="521"/>
      <c r="B1074" s="291"/>
      <c r="C1074" s="288"/>
      <c r="D1074" s="288"/>
      <c r="E1074" s="288"/>
      <c r="F1074" s="288"/>
      <c r="G1074" s="288"/>
      <c r="H1074" s="288"/>
      <c r="I1074" s="288"/>
      <c r="J1074" s="288"/>
      <c r="K1074" s="288"/>
      <c r="L1074" s="288"/>
      <c r="M1074" s="288"/>
      <c r="N1074" s="288"/>
      <c r="O1074" s="288"/>
      <c r="P1074" s="288"/>
      <c r="Q1074" s="288"/>
      <c r="R1074" s="288"/>
      <c r="S1074" s="288"/>
      <c r="T1074" s="288"/>
      <c r="U1074" s="288"/>
      <c r="V1074" s="288"/>
      <c r="W1074" s="288"/>
      <c r="X1074" s="288"/>
      <c r="Y1074" s="288"/>
      <c r="Z1074" s="288"/>
      <c r="AA1074" s="288"/>
      <c r="AB1074" s="288"/>
      <c r="AC1074" s="288"/>
      <c r="AD1074" s="288"/>
      <c r="AE1074" s="408"/>
      <c r="AF1074" s="421"/>
      <c r="AG1074" s="421"/>
      <c r="AH1074" s="421"/>
      <c r="AI1074" s="421"/>
      <c r="AJ1074" s="421"/>
      <c r="AK1074" s="421"/>
      <c r="AL1074" s="421"/>
      <c r="AM1074" s="421"/>
      <c r="AN1074" s="421"/>
      <c r="AO1074" s="421"/>
      <c r="AP1074" s="421"/>
      <c r="AQ1074" s="421"/>
      <c r="AR1074" s="421"/>
      <c r="AS1074" s="303"/>
    </row>
    <row r="1075" spans="1:45" ht="15" customHeight="1" outlineLevel="1">
      <c r="A1075" s="521"/>
      <c r="B1075" s="285" t="s">
        <v>496</v>
      </c>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25</v>
      </c>
      <c r="B1076" s="424" t="s">
        <v>117</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16">AF1076</f>
        <v>0</v>
      </c>
      <c r="AG1077" s="407">
        <f t="shared" ref="AG1077" si="3117">AG1076</f>
        <v>0</v>
      </c>
      <c r="AH1077" s="407">
        <f t="shared" ref="AH1077" si="3118">AH1076</f>
        <v>0</v>
      </c>
      <c r="AI1077" s="407">
        <f t="shared" ref="AI1077" si="3119">AI1076</f>
        <v>0</v>
      </c>
      <c r="AJ1077" s="407">
        <f t="shared" ref="AJ1077" si="3120">AJ1076</f>
        <v>0</v>
      </c>
      <c r="AK1077" s="407">
        <f t="shared" ref="AK1077" si="3121">AK1076</f>
        <v>0</v>
      </c>
      <c r="AL1077" s="407">
        <f t="shared" ref="AL1077" si="3122">AL1076</f>
        <v>0</v>
      </c>
      <c r="AM1077" s="407">
        <f t="shared" ref="AM1077" si="3123">AM1076</f>
        <v>0</v>
      </c>
      <c r="AN1077" s="407">
        <f t="shared" ref="AN1077" si="3124">AN1076</f>
        <v>0</v>
      </c>
      <c r="AO1077" s="407">
        <f t="shared" ref="AO1077" si="3125">AO1076</f>
        <v>0</v>
      </c>
      <c r="AP1077" s="407">
        <f t="shared" ref="AP1077" si="3126">AP1076</f>
        <v>0</v>
      </c>
      <c r="AQ1077" s="407">
        <f t="shared" ref="AQ1077" si="3127">AQ1076</f>
        <v>0</v>
      </c>
      <c r="AR1077" s="407">
        <f t="shared" ref="AR1077" si="3128">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850" t="s">
        <v>1006</v>
      </c>
      <c r="B1079" s="424" t="s">
        <v>118</v>
      </c>
      <c r="C1079" s="851" t="s">
        <v>993</v>
      </c>
      <c r="D1079" s="292">
        <v>82062.960999999996</v>
      </c>
      <c r="E1079" s="292">
        <v>82062.960999999996</v>
      </c>
      <c r="F1079" s="292">
        <v>81657.15157094218</v>
      </c>
      <c r="G1079" s="292">
        <v>81657.15157094218</v>
      </c>
      <c r="H1079" s="292">
        <v>81657.15157094218</v>
      </c>
      <c r="I1079" s="292">
        <v>81654.968149045613</v>
      </c>
      <c r="J1079" s="292">
        <v>77694.739774686954</v>
      </c>
      <c r="K1079" s="292">
        <v>77694.739774686954</v>
      </c>
      <c r="L1079" s="292"/>
      <c r="M1079" s="292"/>
      <c r="N1079" s="292"/>
      <c r="O1079" s="292"/>
      <c r="P1079" s="292"/>
      <c r="Q1079" s="292">
        <v>12</v>
      </c>
      <c r="R1079" s="292">
        <v>19.135000000000002</v>
      </c>
      <c r="S1079" s="292">
        <v>19.135000000000002</v>
      </c>
      <c r="T1079" s="292">
        <v>19.040375539337155</v>
      </c>
      <c r="U1079" s="292">
        <v>19.040375539337155</v>
      </c>
      <c r="V1079" s="292">
        <v>19.040375539337155</v>
      </c>
      <c r="W1079" s="292">
        <v>19.039866420759395</v>
      </c>
      <c r="X1079" s="292">
        <v>18.116441662257774</v>
      </c>
      <c r="Y1079" s="292">
        <v>18.116441662257774</v>
      </c>
      <c r="Z1079" s="292"/>
      <c r="AA1079" s="292"/>
      <c r="AB1079" s="292"/>
      <c r="AC1079" s="292"/>
      <c r="AD1079" s="292"/>
      <c r="AE1079" s="852">
        <v>0</v>
      </c>
      <c r="AF1079" s="852">
        <v>0</v>
      </c>
      <c r="AG1079" s="852">
        <v>1</v>
      </c>
      <c r="AH1079" s="852">
        <v>0</v>
      </c>
      <c r="AI1079" s="852">
        <v>0</v>
      </c>
      <c r="AJ1079" s="852">
        <v>0</v>
      </c>
      <c r="AK1079" s="852">
        <v>0</v>
      </c>
      <c r="AL1079" s="852">
        <v>0</v>
      </c>
      <c r="AM1079" s="411"/>
      <c r="AN1079" s="411"/>
      <c r="AO1079" s="411"/>
      <c r="AP1079" s="411"/>
      <c r="AQ1079" s="411"/>
      <c r="AR1079" s="411"/>
      <c r="AS1079" s="293">
        <f>SUM(AE1079:AR1079)</f>
        <v>1</v>
      </c>
    </row>
    <row r="1080" spans="1:45" ht="15" customHeight="1" outlineLevel="1">
      <c r="A1080" s="850" t="s">
        <v>1008</v>
      </c>
      <c r="B1080" s="291" t="s">
        <v>345</v>
      </c>
      <c r="C1080" s="851" t="s">
        <v>1004</v>
      </c>
      <c r="D1080" s="292">
        <v>63917.29</v>
      </c>
      <c r="E1080" s="292">
        <v>63917.29</v>
      </c>
      <c r="F1080" s="292">
        <v>63601.212702206387</v>
      </c>
      <c r="G1080" s="292">
        <v>63601.212702206387</v>
      </c>
      <c r="H1080" s="292">
        <v>63601.212702206387</v>
      </c>
      <c r="I1080" s="292">
        <v>63599.512076140069</v>
      </c>
      <c r="J1080" s="292">
        <v>60514.96501147699</v>
      </c>
      <c r="K1080" s="292">
        <v>60514.96501147699</v>
      </c>
      <c r="L1080" s="292"/>
      <c r="M1080" s="292"/>
      <c r="N1080" s="292"/>
      <c r="O1080" s="292"/>
      <c r="P1080" s="292"/>
      <c r="Q1080" s="292">
        <f>Q1079</f>
        <v>12</v>
      </c>
      <c r="R1080" s="292">
        <v>18.87</v>
      </c>
      <c r="S1080" s="292">
        <v>18.87</v>
      </c>
      <c r="T1080" s="292">
        <v>18.776685990451636</v>
      </c>
      <c r="U1080" s="292">
        <v>18.776685990451636</v>
      </c>
      <c r="V1080" s="292">
        <v>18.776685990451636</v>
      </c>
      <c r="W1080" s="292">
        <v>18.776183922640701</v>
      </c>
      <c r="X1080" s="292">
        <v>17.865547643940644</v>
      </c>
      <c r="Y1080" s="292">
        <v>17.865547643940644</v>
      </c>
      <c r="Z1080" s="292"/>
      <c r="AA1080" s="292"/>
      <c r="AB1080" s="292"/>
      <c r="AC1080" s="292"/>
      <c r="AD1080" s="292"/>
      <c r="AE1080" s="853">
        <v>0</v>
      </c>
      <c r="AF1080" s="853">
        <v>0</v>
      </c>
      <c r="AG1080" s="853">
        <v>1</v>
      </c>
      <c r="AH1080" s="853">
        <v>0</v>
      </c>
      <c r="AI1080" s="853">
        <v>0</v>
      </c>
      <c r="AJ1080" s="853">
        <v>0</v>
      </c>
      <c r="AK1080" s="853">
        <v>0</v>
      </c>
      <c r="AL1080" s="853">
        <v>0</v>
      </c>
      <c r="AM1080" s="407">
        <f t="shared" ref="AM1080" si="3129">AM1079</f>
        <v>0</v>
      </c>
      <c r="AN1080" s="407">
        <f t="shared" ref="AN1080" si="3130">AN1079</f>
        <v>0</v>
      </c>
      <c r="AO1080" s="407">
        <f t="shared" ref="AO1080" si="3131">AO1079</f>
        <v>0</v>
      </c>
      <c r="AP1080" s="407">
        <f t="shared" ref="AP1080" si="3132">AP1079</f>
        <v>0</v>
      </c>
      <c r="AQ1080" s="407">
        <f t="shared" ref="AQ1080" si="3133">AQ1079</f>
        <v>0</v>
      </c>
      <c r="AR1080" s="407">
        <f t="shared" ref="AR1080" si="3134">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27</v>
      </c>
      <c r="B1082" s="424" t="s">
        <v>119</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 t="shared" ref="AF1083" si="3135">AF1082</f>
        <v>0</v>
      </c>
      <c r="AG1083" s="407">
        <f t="shared" ref="AG1083" si="3136">AG1082</f>
        <v>0</v>
      </c>
      <c r="AH1083" s="407">
        <f t="shared" ref="AH1083" si="3137">AH1082</f>
        <v>0</v>
      </c>
      <c r="AI1083" s="407">
        <f t="shared" ref="AI1083" si="3138">AI1082</f>
        <v>0</v>
      </c>
      <c r="AJ1083" s="407">
        <f t="shared" ref="AJ1083" si="3139">AJ1082</f>
        <v>0</v>
      </c>
      <c r="AK1083" s="407">
        <f t="shared" ref="AK1083" si="3140">AK1082</f>
        <v>0</v>
      </c>
      <c r="AL1083" s="407">
        <f t="shared" ref="AL1083" si="3141">AL1082</f>
        <v>0</v>
      </c>
      <c r="AM1083" s="407">
        <f t="shared" ref="AM1083" si="3142">AM1082</f>
        <v>0</v>
      </c>
      <c r="AN1083" s="407">
        <f t="shared" ref="AN1083" si="3143">AN1082</f>
        <v>0</v>
      </c>
      <c r="AO1083" s="407">
        <f t="shared" ref="AO1083" si="3144">AO1082</f>
        <v>0</v>
      </c>
      <c r="AP1083" s="407">
        <f t="shared" ref="AP1083" si="3145">AP1082</f>
        <v>0</v>
      </c>
      <c r="AQ1083" s="407">
        <f t="shared" ref="AQ1083" si="3146">AQ1082</f>
        <v>0</v>
      </c>
      <c r="AR1083" s="407">
        <f t="shared" ref="AR1083" si="3147">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28</v>
      </c>
      <c r="B1085" s="424" t="s">
        <v>120</v>
      </c>
      <c r="C1085" s="288" t="s">
        <v>25</v>
      </c>
      <c r="D1085" s="292"/>
      <c r="E1085" s="292"/>
      <c r="F1085" s="292"/>
      <c r="G1085" s="292"/>
      <c r="H1085" s="292"/>
      <c r="I1085" s="292"/>
      <c r="J1085" s="292"/>
      <c r="K1085" s="292"/>
      <c r="L1085" s="292"/>
      <c r="M1085" s="292"/>
      <c r="N1085" s="292"/>
      <c r="O1085" s="292"/>
      <c r="P1085" s="292"/>
      <c r="Q1085" s="292">
        <v>12</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12</v>
      </c>
      <c r="R1086" s="292"/>
      <c r="S1086" s="292"/>
      <c r="T1086" s="292"/>
      <c r="U1086" s="292"/>
      <c r="V1086" s="292"/>
      <c r="W1086" s="292"/>
      <c r="X1086" s="292"/>
      <c r="Y1086" s="292"/>
      <c r="Z1086" s="292"/>
      <c r="AA1086" s="292"/>
      <c r="AB1086" s="292"/>
      <c r="AC1086" s="292"/>
      <c r="AD1086" s="292"/>
      <c r="AE1086" s="407">
        <f>AE1085</f>
        <v>0</v>
      </c>
      <c r="AF1086" s="407">
        <f>AF1085</f>
        <v>0</v>
      </c>
      <c r="AG1086" s="407">
        <f t="shared" ref="AG1086" si="3148">AG1085</f>
        <v>0</v>
      </c>
      <c r="AH1086" s="407">
        <f t="shared" ref="AH1086" si="3149">AH1085</f>
        <v>0</v>
      </c>
      <c r="AI1086" s="407">
        <f t="shared" ref="AI1086" si="3150">AI1085</f>
        <v>0</v>
      </c>
      <c r="AJ1086" s="407">
        <f t="shared" ref="AJ1086" si="3151">AJ1085</f>
        <v>0</v>
      </c>
      <c r="AK1086" s="407">
        <f>AK1085</f>
        <v>0</v>
      </c>
      <c r="AL1086" s="407">
        <f t="shared" ref="AL1086" si="3152">AL1085</f>
        <v>0</v>
      </c>
      <c r="AM1086" s="407">
        <f t="shared" ref="AM1086" si="3153">AM1085</f>
        <v>0</v>
      </c>
      <c r="AN1086" s="407">
        <f t="shared" ref="AN1086" si="3154">AN1085</f>
        <v>0</v>
      </c>
      <c r="AO1086" s="407">
        <f t="shared" ref="AO1086" si="3155">AO1085</f>
        <v>0</v>
      </c>
      <c r="AP1086" s="407">
        <f t="shared" ref="AP1086" si="3156">AP1085</f>
        <v>0</v>
      </c>
      <c r="AQ1086" s="407">
        <f t="shared" ref="AQ1086" si="3157">AQ1085</f>
        <v>0</v>
      </c>
      <c r="AR1086" s="407">
        <f t="shared" ref="AR1086" si="3158">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29</v>
      </c>
      <c r="B1088" s="424" t="s">
        <v>121</v>
      </c>
      <c r="C1088" s="288" t="s">
        <v>25</v>
      </c>
      <c r="D1088" s="292"/>
      <c r="E1088" s="292"/>
      <c r="F1088" s="292"/>
      <c r="G1088" s="292"/>
      <c r="H1088" s="292"/>
      <c r="I1088" s="292"/>
      <c r="J1088" s="292"/>
      <c r="K1088" s="292"/>
      <c r="L1088" s="292"/>
      <c r="M1088" s="292"/>
      <c r="N1088" s="292"/>
      <c r="O1088" s="292"/>
      <c r="P1088" s="292"/>
      <c r="Q1088" s="292">
        <v>3</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3</v>
      </c>
      <c r="R1089" s="292"/>
      <c r="S1089" s="292"/>
      <c r="T1089" s="292"/>
      <c r="U1089" s="292"/>
      <c r="V1089" s="292"/>
      <c r="W1089" s="292"/>
      <c r="X1089" s="292"/>
      <c r="Y1089" s="292"/>
      <c r="Z1089" s="292"/>
      <c r="AA1089" s="292"/>
      <c r="AB1089" s="292"/>
      <c r="AC1089" s="292"/>
      <c r="AD1089" s="292"/>
      <c r="AE1089" s="407">
        <f>AE1088</f>
        <v>0</v>
      </c>
      <c r="AF1089" s="407">
        <f t="shared" ref="AF1089" si="3159">AF1088</f>
        <v>0</v>
      </c>
      <c r="AG1089" s="407">
        <f t="shared" ref="AG1089" si="3160">AG1088</f>
        <v>0</v>
      </c>
      <c r="AH1089" s="407">
        <f t="shared" ref="AH1089" si="3161">AH1088</f>
        <v>0</v>
      </c>
      <c r="AI1089" s="407">
        <f t="shared" ref="AI1089" si="3162">AI1088</f>
        <v>0</v>
      </c>
      <c r="AJ1089" s="407">
        <f t="shared" ref="AJ1089" si="3163">AJ1088</f>
        <v>0</v>
      </c>
      <c r="AK1089" s="407">
        <f t="shared" ref="AK1089" si="3164">AK1088</f>
        <v>0</v>
      </c>
      <c r="AL1089" s="407">
        <f t="shared" ref="AL1089" si="3165">AL1088</f>
        <v>0</v>
      </c>
      <c r="AM1089" s="407">
        <f t="shared" ref="AM1089" si="3166">AM1088</f>
        <v>0</v>
      </c>
      <c r="AN1089" s="407">
        <f t="shared" ref="AN1089" si="3167">AN1088</f>
        <v>0</v>
      </c>
      <c r="AO1089" s="407">
        <f t="shared" ref="AO1089" si="3168">AO1088</f>
        <v>0</v>
      </c>
      <c r="AP1089" s="407">
        <f t="shared" ref="AP1089" si="3169">AP1088</f>
        <v>0</v>
      </c>
      <c r="AQ1089" s="407">
        <f t="shared" ref="AQ1089" si="3170">AQ1088</f>
        <v>0</v>
      </c>
      <c r="AR1089" s="407">
        <f t="shared" ref="AR1089" si="3171">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850" t="s">
        <v>1007</v>
      </c>
      <c r="B1091" s="424" t="s">
        <v>122</v>
      </c>
      <c r="C1091" s="851" t="s">
        <v>993</v>
      </c>
      <c r="D1091" s="292">
        <v>69973411.629999995</v>
      </c>
      <c r="E1091" s="292">
        <v>69973411.629999995</v>
      </c>
      <c r="F1091" s="292">
        <v>69973411.629999995</v>
      </c>
      <c r="G1091" s="292">
        <v>69973411.629999995</v>
      </c>
      <c r="H1091" s="292">
        <v>69973411.629999995</v>
      </c>
      <c r="I1091" s="292">
        <v>69973411.629999995</v>
      </c>
      <c r="J1091" s="292">
        <v>69973411.629999995</v>
      </c>
      <c r="K1091" s="292">
        <v>69973411.629999995</v>
      </c>
      <c r="L1091" s="292"/>
      <c r="M1091" s="292"/>
      <c r="N1091" s="292"/>
      <c r="O1091" s="292"/>
      <c r="P1091" s="292"/>
      <c r="Q1091" s="292">
        <v>12</v>
      </c>
      <c r="R1091" s="292">
        <v>14696.241</v>
      </c>
      <c r="S1091" s="292">
        <v>14696.241</v>
      </c>
      <c r="T1091" s="292">
        <v>14696.241</v>
      </c>
      <c r="U1091" s="292">
        <v>14696.241</v>
      </c>
      <c r="V1091" s="292">
        <v>14696.241</v>
      </c>
      <c r="W1091" s="292">
        <v>14696.241</v>
      </c>
      <c r="X1091" s="292">
        <v>14696.241</v>
      </c>
      <c r="Y1091" s="292">
        <v>14696.241</v>
      </c>
      <c r="Z1091" s="292"/>
      <c r="AA1091" s="292"/>
      <c r="AB1091" s="292"/>
      <c r="AC1091" s="292"/>
      <c r="AD1091" s="292"/>
      <c r="AE1091" s="852">
        <v>0</v>
      </c>
      <c r="AF1091" s="852">
        <v>0</v>
      </c>
      <c r="AG1091" s="852">
        <v>0</v>
      </c>
      <c r="AH1091" s="852">
        <v>0</v>
      </c>
      <c r="AI1091" s="852">
        <v>1</v>
      </c>
      <c r="AJ1091" s="852">
        <v>0</v>
      </c>
      <c r="AK1091" s="852">
        <v>0</v>
      </c>
      <c r="AL1091" s="852">
        <v>0</v>
      </c>
      <c r="AM1091" s="411"/>
      <c r="AN1091" s="411"/>
      <c r="AO1091" s="411"/>
      <c r="AP1091" s="411"/>
      <c r="AQ1091" s="411"/>
      <c r="AR1091" s="411"/>
      <c r="AS1091" s="293">
        <f>SUM(AE1091:AR1091)</f>
        <v>1</v>
      </c>
    </row>
    <row r="1092" spans="1:45" ht="15"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172">AF1091</f>
        <v>0</v>
      </c>
      <c r="AG1092" s="407">
        <f t="shared" ref="AG1092" si="3173">AG1091</f>
        <v>0</v>
      </c>
      <c r="AH1092" s="407">
        <f t="shared" ref="AH1092" si="3174">AH1091</f>
        <v>0</v>
      </c>
      <c r="AI1092" s="407">
        <f t="shared" ref="AI1092" si="3175">AI1091</f>
        <v>1</v>
      </c>
      <c r="AJ1092" s="407">
        <f t="shared" ref="AJ1092" si="3176">AJ1091</f>
        <v>0</v>
      </c>
      <c r="AK1092" s="407">
        <f t="shared" ref="AK1092" si="3177">AK1091</f>
        <v>0</v>
      </c>
      <c r="AL1092" s="407">
        <f t="shared" ref="AL1092" si="3178">AL1091</f>
        <v>0</v>
      </c>
      <c r="AM1092" s="407">
        <f t="shared" ref="AM1092" si="3179">AM1091</f>
        <v>0</v>
      </c>
      <c r="AN1092" s="407">
        <f t="shared" ref="AN1092" si="3180">AN1091</f>
        <v>0</v>
      </c>
      <c r="AO1092" s="407">
        <f t="shared" ref="AO1092" si="3181">AO1091</f>
        <v>0</v>
      </c>
      <c r="AP1092" s="407">
        <f t="shared" ref="AP1092" si="3182">AP1091</f>
        <v>0</v>
      </c>
      <c r="AQ1092" s="407">
        <f t="shared" ref="AQ1092" si="3183">AQ1091</f>
        <v>0</v>
      </c>
      <c r="AR1092" s="407">
        <f t="shared" ref="AR1092" si="3184">AR1091</f>
        <v>0</v>
      </c>
      <c r="AS1092" s="303"/>
    </row>
    <row r="1093" spans="1:45" ht="15" customHeight="1" outlineLevel="1">
      <c r="A1093" s="521"/>
      <c r="B1093" s="291"/>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31</v>
      </c>
      <c r="B1094" s="424" t="s">
        <v>123</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185">AF1094</f>
        <v>0</v>
      </c>
      <c r="AG1095" s="407">
        <f t="shared" ref="AG1095" si="3186">AG1094</f>
        <v>0</v>
      </c>
      <c r="AH1095" s="407">
        <f t="shared" ref="AH1095" si="3187">AH1094</f>
        <v>0</v>
      </c>
      <c r="AI1095" s="407">
        <f t="shared" ref="AI1095" si="3188">AI1094</f>
        <v>0</v>
      </c>
      <c r="AJ1095" s="407">
        <f t="shared" ref="AJ1095" si="3189">AJ1094</f>
        <v>0</v>
      </c>
      <c r="AK1095" s="407">
        <f t="shared" ref="AK1095" si="3190">AK1094</f>
        <v>0</v>
      </c>
      <c r="AL1095" s="407">
        <f t="shared" ref="AL1095" si="3191">AL1094</f>
        <v>0</v>
      </c>
      <c r="AM1095" s="407">
        <f t="shared" ref="AM1095" si="3192">AM1094</f>
        <v>0</v>
      </c>
      <c r="AN1095" s="407">
        <f t="shared" ref="AN1095" si="3193">AN1094</f>
        <v>0</v>
      </c>
      <c r="AO1095" s="407">
        <f t="shared" ref="AO1095" si="3194">AO1094</f>
        <v>0</v>
      </c>
      <c r="AP1095" s="407">
        <f t="shared" ref="AP1095" si="3195">AP1094</f>
        <v>0</v>
      </c>
      <c r="AQ1095" s="407">
        <f t="shared" ref="AQ1095" si="3196">AQ1094</f>
        <v>0</v>
      </c>
      <c r="AR1095" s="407">
        <f t="shared" ref="AR1095" si="3197">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v>32</v>
      </c>
      <c r="B1097" s="424" t="s">
        <v>124</v>
      </c>
      <c r="C1097" s="288" t="s">
        <v>25</v>
      </c>
      <c r="D1097" s="292"/>
      <c r="E1097" s="292"/>
      <c r="F1097" s="292"/>
      <c r="G1097" s="292"/>
      <c r="H1097" s="292"/>
      <c r="I1097" s="292"/>
      <c r="J1097" s="292"/>
      <c r="K1097" s="292"/>
      <c r="L1097" s="292"/>
      <c r="M1097" s="292"/>
      <c r="N1097" s="292"/>
      <c r="O1097" s="292"/>
      <c r="P1097" s="292"/>
      <c r="Q1097" s="292">
        <v>12</v>
      </c>
      <c r="R1097" s="292"/>
      <c r="S1097" s="292"/>
      <c r="T1097" s="292"/>
      <c r="U1097" s="292"/>
      <c r="V1097" s="292"/>
      <c r="W1097" s="292"/>
      <c r="X1097" s="292"/>
      <c r="Y1097" s="292"/>
      <c r="Z1097" s="292"/>
      <c r="AA1097" s="292"/>
      <c r="AB1097" s="292"/>
      <c r="AC1097" s="292"/>
      <c r="AD1097" s="292"/>
      <c r="AE1097" s="422"/>
      <c r="AF1097" s="411"/>
      <c r="AG1097" s="411"/>
      <c r="AH1097" s="411"/>
      <c r="AI1097" s="411"/>
      <c r="AJ1097" s="411"/>
      <c r="AK1097" s="411"/>
      <c r="AL1097" s="411"/>
      <c r="AM1097" s="411"/>
      <c r="AN1097" s="411"/>
      <c r="AO1097" s="411"/>
      <c r="AP1097" s="411"/>
      <c r="AQ1097" s="411"/>
      <c r="AR1097" s="411"/>
      <c r="AS1097" s="293">
        <f>SUM(AE1097:AR1097)</f>
        <v>0</v>
      </c>
    </row>
    <row r="1098" spans="1:45" ht="15" customHeight="1" outlineLevel="1">
      <c r="A1098" s="521"/>
      <c r="B1098" s="291" t="s">
        <v>345</v>
      </c>
      <c r="C1098" s="288" t="s">
        <v>163</v>
      </c>
      <c r="D1098" s="292"/>
      <c r="E1098" s="292"/>
      <c r="F1098" s="292"/>
      <c r="G1098" s="292"/>
      <c r="H1098" s="292"/>
      <c r="I1098" s="292"/>
      <c r="J1098" s="292"/>
      <c r="K1098" s="292"/>
      <c r="L1098" s="292"/>
      <c r="M1098" s="292"/>
      <c r="N1098" s="292"/>
      <c r="O1098" s="292"/>
      <c r="P1098" s="292"/>
      <c r="Q1098" s="292">
        <f>Q1097</f>
        <v>12</v>
      </c>
      <c r="R1098" s="292"/>
      <c r="S1098" s="292"/>
      <c r="T1098" s="292"/>
      <c r="U1098" s="292"/>
      <c r="V1098" s="292"/>
      <c r="W1098" s="292"/>
      <c r="X1098" s="292"/>
      <c r="Y1098" s="292"/>
      <c r="Z1098" s="292"/>
      <c r="AA1098" s="292"/>
      <c r="AB1098" s="292"/>
      <c r="AC1098" s="292"/>
      <c r="AD1098" s="292"/>
      <c r="AE1098" s="407">
        <f>AE1097</f>
        <v>0</v>
      </c>
      <c r="AF1098" s="407">
        <f t="shared" ref="AF1098" si="3198">AF1097</f>
        <v>0</v>
      </c>
      <c r="AG1098" s="407">
        <f t="shared" ref="AG1098" si="3199">AG1097</f>
        <v>0</v>
      </c>
      <c r="AH1098" s="407">
        <f t="shared" ref="AH1098" si="3200">AH1097</f>
        <v>0</v>
      </c>
      <c r="AI1098" s="407">
        <f t="shared" ref="AI1098" si="3201">AI1097</f>
        <v>0</v>
      </c>
      <c r="AJ1098" s="407">
        <f t="shared" ref="AJ1098" si="3202">AJ1097</f>
        <v>0</v>
      </c>
      <c r="AK1098" s="407">
        <f t="shared" ref="AK1098" si="3203">AK1097</f>
        <v>0</v>
      </c>
      <c r="AL1098" s="407">
        <f t="shared" ref="AL1098" si="3204">AL1097</f>
        <v>0</v>
      </c>
      <c r="AM1098" s="407">
        <f t="shared" ref="AM1098" si="3205">AM1097</f>
        <v>0</v>
      </c>
      <c r="AN1098" s="407">
        <f t="shared" ref="AN1098" si="3206">AN1097</f>
        <v>0</v>
      </c>
      <c r="AO1098" s="407">
        <f t="shared" ref="AO1098" si="3207">AO1097</f>
        <v>0</v>
      </c>
      <c r="AP1098" s="407">
        <f t="shared" ref="AP1098" si="3208">AP1097</f>
        <v>0</v>
      </c>
      <c r="AQ1098" s="407">
        <f t="shared" ref="AQ1098" si="3209">AQ1097</f>
        <v>0</v>
      </c>
      <c r="AR1098" s="407">
        <f t="shared" ref="AR1098" si="3210">AR1097</f>
        <v>0</v>
      </c>
      <c r="AS1098" s="303"/>
    </row>
    <row r="1099" spans="1:45" ht="15" customHeight="1" outlineLevel="1">
      <c r="A1099" s="521"/>
      <c r="B1099" s="424"/>
      <c r="C1099" s="288"/>
      <c r="D1099" s="288"/>
      <c r="E1099" s="288"/>
      <c r="F1099" s="288"/>
      <c r="G1099" s="288"/>
      <c r="H1099" s="288"/>
      <c r="I1099" s="288"/>
      <c r="J1099" s="288"/>
      <c r="K1099" s="288"/>
      <c r="L1099" s="288"/>
      <c r="M1099" s="288"/>
      <c r="N1099" s="288"/>
      <c r="O1099" s="288"/>
      <c r="P1099" s="288"/>
      <c r="Q1099" s="288"/>
      <c r="R1099" s="288"/>
      <c r="S1099" s="288"/>
      <c r="T1099" s="288"/>
      <c r="U1099" s="288"/>
      <c r="V1099" s="288"/>
      <c r="W1099" s="288"/>
      <c r="X1099" s="288"/>
      <c r="Y1099" s="288"/>
      <c r="Z1099" s="288"/>
      <c r="AA1099" s="288"/>
      <c r="AB1099" s="288"/>
      <c r="AC1099" s="288"/>
      <c r="AD1099" s="288"/>
      <c r="AE1099" s="408"/>
      <c r="AF1099" s="421"/>
      <c r="AG1099" s="421"/>
      <c r="AH1099" s="421"/>
      <c r="AI1099" s="421"/>
      <c r="AJ1099" s="421"/>
      <c r="AK1099" s="421"/>
      <c r="AL1099" s="421"/>
      <c r="AM1099" s="421"/>
      <c r="AN1099" s="421"/>
      <c r="AO1099" s="421"/>
      <c r="AP1099" s="421"/>
      <c r="AQ1099" s="421"/>
      <c r="AR1099" s="421"/>
      <c r="AS1099" s="303"/>
    </row>
    <row r="1100" spans="1:45" ht="15" customHeight="1" outlineLevel="1">
      <c r="A1100" s="521"/>
      <c r="B1100" s="285" t="s">
        <v>497</v>
      </c>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33</v>
      </c>
      <c r="B1101" s="424" t="s">
        <v>125</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11">AF1101</f>
        <v>0</v>
      </c>
      <c r="AG1102" s="407">
        <f t="shared" ref="AG1102" si="3212">AG1101</f>
        <v>0</v>
      </c>
      <c r="AH1102" s="407">
        <f t="shared" ref="AH1102" si="3213">AH1101</f>
        <v>0</v>
      </c>
      <c r="AI1102" s="407">
        <f t="shared" ref="AI1102" si="3214">AI1101</f>
        <v>0</v>
      </c>
      <c r="AJ1102" s="407">
        <f t="shared" ref="AJ1102" si="3215">AJ1101</f>
        <v>0</v>
      </c>
      <c r="AK1102" s="407">
        <f t="shared" ref="AK1102" si="3216">AK1101</f>
        <v>0</v>
      </c>
      <c r="AL1102" s="407">
        <f t="shared" ref="AL1102" si="3217">AL1101</f>
        <v>0</v>
      </c>
      <c r="AM1102" s="407">
        <f t="shared" ref="AM1102" si="3218">AM1101</f>
        <v>0</v>
      </c>
      <c r="AN1102" s="407">
        <f t="shared" ref="AN1102" si="3219">AN1101</f>
        <v>0</v>
      </c>
      <c r="AO1102" s="407">
        <f t="shared" ref="AO1102" si="3220">AO1101</f>
        <v>0</v>
      </c>
      <c r="AP1102" s="407">
        <f t="shared" ref="AP1102" si="3221">AP1101</f>
        <v>0</v>
      </c>
      <c r="AQ1102" s="407">
        <f t="shared" ref="AQ1102" si="3222">AQ1101</f>
        <v>0</v>
      </c>
      <c r="AR1102" s="407">
        <f t="shared" ref="AR1102" si="3223">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34</v>
      </c>
      <c r="B1104" s="424" t="s">
        <v>126</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24">AF1104</f>
        <v>0</v>
      </c>
      <c r="AG1105" s="407">
        <f t="shared" ref="AG1105" si="3225">AG1104</f>
        <v>0</v>
      </c>
      <c r="AH1105" s="407">
        <f t="shared" ref="AH1105" si="3226">AH1104</f>
        <v>0</v>
      </c>
      <c r="AI1105" s="407">
        <f t="shared" ref="AI1105" si="3227">AI1104</f>
        <v>0</v>
      </c>
      <c r="AJ1105" s="407">
        <f t="shared" ref="AJ1105" si="3228">AJ1104</f>
        <v>0</v>
      </c>
      <c r="AK1105" s="407">
        <f t="shared" ref="AK1105" si="3229">AK1104</f>
        <v>0</v>
      </c>
      <c r="AL1105" s="407">
        <f t="shared" ref="AL1105" si="3230">AL1104</f>
        <v>0</v>
      </c>
      <c r="AM1105" s="407">
        <f t="shared" ref="AM1105" si="3231">AM1104</f>
        <v>0</v>
      </c>
      <c r="AN1105" s="407">
        <f t="shared" ref="AN1105" si="3232">AN1104</f>
        <v>0</v>
      </c>
      <c r="AO1105" s="407">
        <f t="shared" ref="AO1105" si="3233">AO1104</f>
        <v>0</v>
      </c>
      <c r="AP1105" s="407">
        <f t="shared" ref="AP1105" si="3234">AP1104</f>
        <v>0</v>
      </c>
      <c r="AQ1105" s="407">
        <f t="shared" ref="AQ1105" si="3235">AQ1104</f>
        <v>0</v>
      </c>
      <c r="AR1105" s="407">
        <f t="shared" ref="AR1105" si="3236">AR1104</f>
        <v>0</v>
      </c>
      <c r="AS1105" s="303"/>
    </row>
    <row r="1106" spans="1:45" ht="15" customHeight="1" outlineLevel="1">
      <c r="A1106" s="521"/>
      <c r="B1106" s="424"/>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v>35</v>
      </c>
      <c r="B1107" s="424" t="s">
        <v>127</v>
      </c>
      <c r="C1107" s="288" t="s">
        <v>25</v>
      </c>
      <c r="D1107" s="292"/>
      <c r="E1107" s="292"/>
      <c r="F1107" s="292"/>
      <c r="G1107" s="292"/>
      <c r="H1107" s="292"/>
      <c r="I1107" s="292"/>
      <c r="J1107" s="292"/>
      <c r="K1107" s="292"/>
      <c r="L1107" s="292"/>
      <c r="M1107" s="292"/>
      <c r="N1107" s="292"/>
      <c r="O1107" s="292"/>
      <c r="P1107" s="292"/>
      <c r="Q1107" s="292">
        <v>0</v>
      </c>
      <c r="R1107" s="292"/>
      <c r="S1107" s="292"/>
      <c r="T1107" s="292"/>
      <c r="U1107" s="292"/>
      <c r="V1107" s="292"/>
      <c r="W1107" s="292"/>
      <c r="X1107" s="292"/>
      <c r="Y1107" s="292"/>
      <c r="Z1107" s="292"/>
      <c r="AA1107" s="292"/>
      <c r="AB1107" s="292"/>
      <c r="AC1107" s="292"/>
      <c r="AD1107" s="292"/>
      <c r="AE1107" s="422"/>
      <c r="AF1107" s="411"/>
      <c r="AG1107" s="411"/>
      <c r="AH1107" s="411"/>
      <c r="AI1107" s="411"/>
      <c r="AJ1107" s="411"/>
      <c r="AK1107" s="411"/>
      <c r="AL1107" s="411"/>
      <c r="AM1107" s="411"/>
      <c r="AN1107" s="411"/>
      <c r="AO1107" s="411"/>
      <c r="AP1107" s="411"/>
      <c r="AQ1107" s="411"/>
      <c r="AR1107" s="411"/>
      <c r="AS1107" s="293">
        <f>SUM(AE1107:AR1107)</f>
        <v>0</v>
      </c>
    </row>
    <row r="1108" spans="1:45" ht="15" customHeight="1" outlineLevel="1">
      <c r="A1108" s="521"/>
      <c r="B1108" s="291" t="s">
        <v>345</v>
      </c>
      <c r="C1108" s="288" t="s">
        <v>163</v>
      </c>
      <c r="D1108" s="292"/>
      <c r="E1108" s="292"/>
      <c r="F1108" s="292"/>
      <c r="G1108" s="292"/>
      <c r="H1108" s="292"/>
      <c r="I1108" s="292"/>
      <c r="J1108" s="292"/>
      <c r="K1108" s="292"/>
      <c r="L1108" s="292"/>
      <c r="M1108" s="292"/>
      <c r="N1108" s="292"/>
      <c r="O1108" s="292"/>
      <c r="P1108" s="292"/>
      <c r="Q1108" s="292">
        <f>Q1107</f>
        <v>0</v>
      </c>
      <c r="R1108" s="292"/>
      <c r="S1108" s="292"/>
      <c r="T1108" s="292"/>
      <c r="U1108" s="292"/>
      <c r="V1108" s="292"/>
      <c r="W1108" s="292"/>
      <c r="X1108" s="292"/>
      <c r="Y1108" s="292"/>
      <c r="Z1108" s="292"/>
      <c r="AA1108" s="292"/>
      <c r="AB1108" s="292"/>
      <c r="AC1108" s="292"/>
      <c r="AD1108" s="292"/>
      <c r="AE1108" s="407">
        <f>AE1107</f>
        <v>0</v>
      </c>
      <c r="AF1108" s="407">
        <f t="shared" ref="AF1108" si="3237">AF1107</f>
        <v>0</v>
      </c>
      <c r="AG1108" s="407">
        <f t="shared" ref="AG1108" si="3238">AG1107</f>
        <v>0</v>
      </c>
      <c r="AH1108" s="407">
        <f t="shared" ref="AH1108" si="3239">AH1107</f>
        <v>0</v>
      </c>
      <c r="AI1108" s="407">
        <f t="shared" ref="AI1108" si="3240">AI1107</f>
        <v>0</v>
      </c>
      <c r="AJ1108" s="407">
        <f t="shared" ref="AJ1108" si="3241">AJ1107</f>
        <v>0</v>
      </c>
      <c r="AK1108" s="407">
        <f t="shared" ref="AK1108" si="3242">AK1107</f>
        <v>0</v>
      </c>
      <c r="AL1108" s="407">
        <f t="shared" ref="AL1108" si="3243">AL1107</f>
        <v>0</v>
      </c>
      <c r="AM1108" s="407">
        <f t="shared" ref="AM1108" si="3244">AM1107</f>
        <v>0</v>
      </c>
      <c r="AN1108" s="407">
        <f t="shared" ref="AN1108" si="3245">AN1107</f>
        <v>0</v>
      </c>
      <c r="AO1108" s="407">
        <f t="shared" ref="AO1108" si="3246">AO1107</f>
        <v>0</v>
      </c>
      <c r="AP1108" s="407">
        <f t="shared" ref="AP1108" si="3247">AP1107</f>
        <v>0</v>
      </c>
      <c r="AQ1108" s="407">
        <f t="shared" ref="AQ1108" si="3248">AQ1107</f>
        <v>0</v>
      </c>
      <c r="AR1108" s="407">
        <f t="shared" ref="AR1108" si="3249">AR1107</f>
        <v>0</v>
      </c>
      <c r="AS1108" s="303"/>
    </row>
    <row r="1109" spans="1:45" ht="15" customHeight="1" outlineLevel="1">
      <c r="A1109" s="521"/>
      <c r="B1109" s="427"/>
      <c r="C1109" s="288"/>
      <c r="D1109" s="288"/>
      <c r="E1109" s="288"/>
      <c r="F1109" s="288"/>
      <c r="G1109" s="288"/>
      <c r="H1109" s="288"/>
      <c r="I1109" s="288"/>
      <c r="J1109" s="288"/>
      <c r="K1109" s="288"/>
      <c r="L1109" s="288"/>
      <c r="M1109" s="288"/>
      <c r="N1109" s="288"/>
      <c r="O1109" s="288"/>
      <c r="P1109" s="288"/>
      <c r="Q1109" s="288"/>
      <c r="R1109" s="288"/>
      <c r="S1109" s="288"/>
      <c r="T1109" s="288"/>
      <c r="U1109" s="288"/>
      <c r="V1109" s="288"/>
      <c r="W1109" s="288"/>
      <c r="X1109" s="288"/>
      <c r="Y1109" s="288"/>
      <c r="Z1109" s="288"/>
      <c r="AA1109" s="288"/>
      <c r="AB1109" s="288"/>
      <c r="AC1109" s="288"/>
      <c r="AD1109" s="288"/>
      <c r="AE1109" s="408"/>
      <c r="AF1109" s="421"/>
      <c r="AG1109" s="421"/>
      <c r="AH1109" s="421"/>
      <c r="AI1109" s="421"/>
      <c r="AJ1109" s="421"/>
      <c r="AK1109" s="421"/>
      <c r="AL1109" s="421"/>
      <c r="AM1109" s="421"/>
      <c r="AN1109" s="421"/>
      <c r="AO1109" s="421"/>
      <c r="AP1109" s="421"/>
      <c r="AQ1109" s="421"/>
      <c r="AR1109" s="421"/>
      <c r="AS1109" s="303"/>
    </row>
    <row r="1110" spans="1:45" ht="15" customHeight="1" outlineLevel="1">
      <c r="A1110" s="521"/>
      <c r="B1110" s="285" t="s">
        <v>498</v>
      </c>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28.5" customHeight="1" outlineLevel="1">
      <c r="A1111" s="521">
        <v>36</v>
      </c>
      <c r="B1111" s="424" t="s">
        <v>128</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50">AF1111</f>
        <v>0</v>
      </c>
      <c r="AG1112" s="407">
        <f t="shared" ref="AG1112" si="3251">AG1111</f>
        <v>0</v>
      </c>
      <c r="AH1112" s="407">
        <f t="shared" ref="AH1112" si="3252">AH1111</f>
        <v>0</v>
      </c>
      <c r="AI1112" s="407">
        <f t="shared" ref="AI1112" si="3253">AI1111</f>
        <v>0</v>
      </c>
      <c r="AJ1112" s="407">
        <f t="shared" ref="AJ1112" si="3254">AJ1111</f>
        <v>0</v>
      </c>
      <c r="AK1112" s="407">
        <f t="shared" ref="AK1112" si="3255">AK1111</f>
        <v>0</v>
      </c>
      <c r="AL1112" s="407">
        <f t="shared" ref="AL1112" si="3256">AL1111</f>
        <v>0</v>
      </c>
      <c r="AM1112" s="407">
        <f t="shared" ref="AM1112" si="3257">AM1111</f>
        <v>0</v>
      </c>
      <c r="AN1112" s="407">
        <f t="shared" ref="AN1112" si="3258">AN1111</f>
        <v>0</v>
      </c>
      <c r="AO1112" s="407">
        <f t="shared" ref="AO1112" si="3259">AO1111</f>
        <v>0</v>
      </c>
      <c r="AP1112" s="407">
        <f t="shared" ref="AP1112" si="3260">AP1111</f>
        <v>0</v>
      </c>
      <c r="AQ1112" s="407">
        <f t="shared" ref="AQ1112" si="3261">AQ1111</f>
        <v>0</v>
      </c>
      <c r="AR1112" s="407">
        <f t="shared" ref="AR1112" si="3262">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37</v>
      </c>
      <c r="B1114" s="424" t="s">
        <v>129</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263">AF1114</f>
        <v>0</v>
      </c>
      <c r="AG1115" s="407">
        <f t="shared" ref="AG1115" si="3264">AG1114</f>
        <v>0</v>
      </c>
      <c r="AH1115" s="407">
        <f t="shared" ref="AH1115" si="3265">AH1114</f>
        <v>0</v>
      </c>
      <c r="AI1115" s="407">
        <f t="shared" ref="AI1115" si="3266">AI1114</f>
        <v>0</v>
      </c>
      <c r="AJ1115" s="407">
        <f t="shared" ref="AJ1115" si="3267">AJ1114</f>
        <v>0</v>
      </c>
      <c r="AK1115" s="407">
        <f t="shared" ref="AK1115" si="3268">AK1114</f>
        <v>0</v>
      </c>
      <c r="AL1115" s="407">
        <f t="shared" ref="AL1115" si="3269">AL1114</f>
        <v>0</v>
      </c>
      <c r="AM1115" s="407">
        <f t="shared" ref="AM1115" si="3270">AM1114</f>
        <v>0</v>
      </c>
      <c r="AN1115" s="407">
        <f t="shared" ref="AN1115" si="3271">AN1114</f>
        <v>0</v>
      </c>
      <c r="AO1115" s="407">
        <f t="shared" ref="AO1115" si="3272">AO1114</f>
        <v>0</v>
      </c>
      <c r="AP1115" s="407">
        <f t="shared" ref="AP1115" si="3273">AP1114</f>
        <v>0</v>
      </c>
      <c r="AQ1115" s="407">
        <f t="shared" ref="AQ1115" si="3274">AQ1114</f>
        <v>0</v>
      </c>
      <c r="AR1115" s="407">
        <f t="shared" ref="AR1115" si="3275">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38</v>
      </c>
      <c r="B1117" s="424" t="s">
        <v>130</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276">AF1117</f>
        <v>0</v>
      </c>
      <c r="AG1118" s="407">
        <f t="shared" ref="AG1118" si="3277">AG1117</f>
        <v>0</v>
      </c>
      <c r="AH1118" s="407">
        <f t="shared" ref="AH1118" si="3278">AH1117</f>
        <v>0</v>
      </c>
      <c r="AI1118" s="407">
        <f t="shared" ref="AI1118" si="3279">AI1117</f>
        <v>0</v>
      </c>
      <c r="AJ1118" s="407">
        <f t="shared" ref="AJ1118" si="3280">AJ1117</f>
        <v>0</v>
      </c>
      <c r="AK1118" s="407">
        <f t="shared" ref="AK1118" si="3281">AK1117</f>
        <v>0</v>
      </c>
      <c r="AL1118" s="407">
        <f t="shared" ref="AL1118" si="3282">AL1117</f>
        <v>0</v>
      </c>
      <c r="AM1118" s="407">
        <f t="shared" ref="AM1118" si="3283">AM1117</f>
        <v>0</v>
      </c>
      <c r="AN1118" s="407">
        <f t="shared" ref="AN1118" si="3284">AN1117</f>
        <v>0</v>
      </c>
      <c r="AO1118" s="407">
        <f t="shared" ref="AO1118" si="3285">AO1117</f>
        <v>0</v>
      </c>
      <c r="AP1118" s="407">
        <f t="shared" ref="AP1118" si="3286">AP1117</f>
        <v>0</v>
      </c>
      <c r="AQ1118" s="407">
        <f t="shared" ref="AQ1118" si="3287">AQ1117</f>
        <v>0</v>
      </c>
      <c r="AR1118" s="407">
        <f t="shared" ref="AR1118" si="3288">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39</v>
      </c>
      <c r="B1120" s="424" t="s">
        <v>131</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289">AF1120</f>
        <v>0</v>
      </c>
      <c r="AG1121" s="407">
        <f t="shared" ref="AG1121" si="3290">AG1120</f>
        <v>0</v>
      </c>
      <c r="AH1121" s="407">
        <f t="shared" ref="AH1121" si="3291">AH1120</f>
        <v>0</v>
      </c>
      <c r="AI1121" s="407">
        <f t="shared" ref="AI1121" si="3292">AI1120</f>
        <v>0</v>
      </c>
      <c r="AJ1121" s="407">
        <f t="shared" ref="AJ1121" si="3293">AJ1120</f>
        <v>0</v>
      </c>
      <c r="AK1121" s="407">
        <f t="shared" ref="AK1121" si="3294">AK1120</f>
        <v>0</v>
      </c>
      <c r="AL1121" s="407">
        <f t="shared" ref="AL1121" si="3295">AL1120</f>
        <v>0</v>
      </c>
      <c r="AM1121" s="407">
        <f t="shared" ref="AM1121" si="3296">AM1120</f>
        <v>0</v>
      </c>
      <c r="AN1121" s="407">
        <f t="shared" ref="AN1121" si="3297">AN1120</f>
        <v>0</v>
      </c>
      <c r="AO1121" s="407">
        <f t="shared" ref="AO1121" si="3298">AO1120</f>
        <v>0</v>
      </c>
      <c r="AP1121" s="407">
        <f t="shared" ref="AP1121" si="3299">AP1120</f>
        <v>0</v>
      </c>
      <c r="AQ1121" s="407">
        <f t="shared" ref="AQ1121" si="3300">AQ1120</f>
        <v>0</v>
      </c>
      <c r="AR1121" s="407">
        <f t="shared" ref="AR1121" si="3301">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15" customHeight="1" outlineLevel="1">
      <c r="A1123" s="521">
        <v>40</v>
      </c>
      <c r="B1123" s="424" t="s">
        <v>132</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02">AF1123</f>
        <v>0</v>
      </c>
      <c r="AG1124" s="407">
        <f t="shared" ref="AG1124" si="3303">AG1123</f>
        <v>0</v>
      </c>
      <c r="AH1124" s="407">
        <f t="shared" ref="AH1124" si="3304">AH1123</f>
        <v>0</v>
      </c>
      <c r="AI1124" s="407">
        <f t="shared" ref="AI1124" si="3305">AI1123</f>
        <v>0</v>
      </c>
      <c r="AJ1124" s="407">
        <f t="shared" ref="AJ1124" si="3306">AJ1123</f>
        <v>0</v>
      </c>
      <c r="AK1124" s="407">
        <f t="shared" ref="AK1124" si="3307">AK1123</f>
        <v>0</v>
      </c>
      <c r="AL1124" s="407">
        <f t="shared" ref="AL1124" si="3308">AL1123</f>
        <v>0</v>
      </c>
      <c r="AM1124" s="407">
        <f t="shared" ref="AM1124" si="3309">AM1123</f>
        <v>0</v>
      </c>
      <c r="AN1124" s="407">
        <f t="shared" ref="AN1124" si="3310">AN1123</f>
        <v>0</v>
      </c>
      <c r="AO1124" s="407">
        <f t="shared" ref="AO1124" si="3311">AO1123</f>
        <v>0</v>
      </c>
      <c r="AP1124" s="407">
        <f t="shared" ref="AP1124" si="3312">AP1123</f>
        <v>0</v>
      </c>
      <c r="AQ1124" s="407">
        <f t="shared" ref="AQ1124" si="3313">AQ1123</f>
        <v>0</v>
      </c>
      <c r="AR1124" s="407">
        <f t="shared" ref="AR1124" si="3314">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41</v>
      </c>
      <c r="B1126" s="424" t="s">
        <v>133</v>
      </c>
      <c r="C1126" s="288" t="s">
        <v>25</v>
      </c>
      <c r="D1126" s="292"/>
      <c r="E1126" s="292"/>
      <c r="F1126" s="292"/>
      <c r="G1126" s="292"/>
      <c r="H1126" s="292"/>
      <c r="I1126" s="292"/>
      <c r="J1126" s="292"/>
      <c r="K1126" s="292"/>
      <c r="L1126" s="292"/>
      <c r="M1126" s="292"/>
      <c r="N1126" s="292"/>
      <c r="O1126" s="292"/>
      <c r="P1126" s="292"/>
      <c r="Q1126" s="292">
        <v>12</v>
      </c>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292">
        <f>Q1126</f>
        <v>12</v>
      </c>
      <c r="R1127" s="292"/>
      <c r="S1127" s="292"/>
      <c r="T1127" s="292"/>
      <c r="U1127" s="292"/>
      <c r="V1127" s="292"/>
      <c r="W1127" s="292"/>
      <c r="X1127" s="292"/>
      <c r="Y1127" s="292"/>
      <c r="Z1127" s="292"/>
      <c r="AA1127" s="292"/>
      <c r="AB1127" s="292"/>
      <c r="AC1127" s="292"/>
      <c r="AD1127" s="292"/>
      <c r="AE1127" s="407">
        <f>AE1126</f>
        <v>0</v>
      </c>
      <c r="AF1127" s="407">
        <f t="shared" ref="AF1127" si="3315">AF1126</f>
        <v>0</v>
      </c>
      <c r="AG1127" s="407">
        <f t="shared" ref="AG1127" si="3316">AG1126</f>
        <v>0</v>
      </c>
      <c r="AH1127" s="407">
        <f t="shared" ref="AH1127" si="3317">AH1126</f>
        <v>0</v>
      </c>
      <c r="AI1127" s="407">
        <f t="shared" ref="AI1127" si="3318">AI1126</f>
        <v>0</v>
      </c>
      <c r="AJ1127" s="407">
        <f t="shared" ref="AJ1127" si="3319">AJ1126</f>
        <v>0</v>
      </c>
      <c r="AK1127" s="407">
        <f t="shared" ref="AK1127" si="3320">AK1126</f>
        <v>0</v>
      </c>
      <c r="AL1127" s="407">
        <f t="shared" ref="AL1127" si="3321">AL1126</f>
        <v>0</v>
      </c>
      <c r="AM1127" s="407">
        <f t="shared" ref="AM1127" si="3322">AM1126</f>
        <v>0</v>
      </c>
      <c r="AN1127" s="407">
        <f t="shared" ref="AN1127" si="3323">AN1126</f>
        <v>0</v>
      </c>
      <c r="AO1127" s="407">
        <f t="shared" ref="AO1127" si="3324">AO1126</f>
        <v>0</v>
      </c>
      <c r="AP1127" s="407">
        <f t="shared" ref="AP1127" si="3325">AP1126</f>
        <v>0</v>
      </c>
      <c r="AQ1127" s="407">
        <f t="shared" ref="AQ1127" si="3326">AQ1126</f>
        <v>0</v>
      </c>
      <c r="AR1127" s="407">
        <f t="shared" ref="AR1127" si="3327">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28.5" customHeight="1" outlineLevel="1">
      <c r="A1129" s="521">
        <v>42</v>
      </c>
      <c r="B1129" s="424" t="s">
        <v>134</v>
      </c>
      <c r="C1129" s="288" t="s">
        <v>25</v>
      </c>
      <c r="D1129" s="292"/>
      <c r="E1129" s="292"/>
      <c r="F1129" s="292"/>
      <c r="G1129" s="292"/>
      <c r="H1129" s="292"/>
      <c r="I1129" s="292"/>
      <c r="J1129" s="292"/>
      <c r="K1129" s="292"/>
      <c r="L1129" s="292"/>
      <c r="M1129" s="292"/>
      <c r="N1129" s="292"/>
      <c r="O1129" s="292"/>
      <c r="P1129" s="292"/>
      <c r="Q1129" s="288"/>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464"/>
      <c r="R1130" s="292"/>
      <c r="S1130" s="292"/>
      <c r="T1130" s="292"/>
      <c r="U1130" s="292"/>
      <c r="V1130" s="292"/>
      <c r="W1130" s="292"/>
      <c r="X1130" s="292"/>
      <c r="Y1130" s="292"/>
      <c r="Z1130" s="292"/>
      <c r="AA1130" s="292"/>
      <c r="AB1130" s="292"/>
      <c r="AC1130" s="292"/>
      <c r="AD1130" s="292"/>
      <c r="AE1130" s="407">
        <f>AE1129</f>
        <v>0</v>
      </c>
      <c r="AF1130" s="407">
        <f t="shared" ref="AF1130" si="3328">AF1129</f>
        <v>0</v>
      </c>
      <c r="AG1130" s="407">
        <f t="shared" ref="AG1130" si="3329">AG1129</f>
        <v>0</v>
      </c>
      <c r="AH1130" s="407">
        <f t="shared" ref="AH1130" si="3330">AH1129</f>
        <v>0</v>
      </c>
      <c r="AI1130" s="407">
        <f t="shared" ref="AI1130" si="3331">AI1129</f>
        <v>0</v>
      </c>
      <c r="AJ1130" s="407">
        <f t="shared" ref="AJ1130" si="3332">AJ1129</f>
        <v>0</v>
      </c>
      <c r="AK1130" s="407">
        <f t="shared" ref="AK1130" si="3333">AK1129</f>
        <v>0</v>
      </c>
      <c r="AL1130" s="407">
        <f t="shared" ref="AL1130" si="3334">AL1129</f>
        <v>0</v>
      </c>
      <c r="AM1130" s="407">
        <f t="shared" ref="AM1130" si="3335">AM1129</f>
        <v>0</v>
      </c>
      <c r="AN1130" s="407">
        <f t="shared" ref="AN1130" si="3336">AN1129</f>
        <v>0</v>
      </c>
      <c r="AO1130" s="407">
        <f t="shared" ref="AO1130" si="3337">AO1129</f>
        <v>0</v>
      </c>
      <c r="AP1130" s="407">
        <f t="shared" ref="AP1130" si="3338">AP1129</f>
        <v>0</v>
      </c>
      <c r="AQ1130" s="407">
        <f t="shared" ref="AQ1130" si="3339">AQ1129</f>
        <v>0</v>
      </c>
      <c r="AR1130" s="407">
        <f t="shared" ref="AR1130" si="3340">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15" customHeight="1" outlineLevel="1">
      <c r="A1132" s="521">
        <v>43</v>
      </c>
      <c r="B1132" s="424" t="s">
        <v>135</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41">AF1132</f>
        <v>0</v>
      </c>
      <c r="AG1133" s="407">
        <f t="shared" ref="AG1133" si="3342">AG1132</f>
        <v>0</v>
      </c>
      <c r="AH1133" s="407">
        <f t="shared" ref="AH1133" si="3343">AH1132</f>
        <v>0</v>
      </c>
      <c r="AI1133" s="407">
        <f t="shared" ref="AI1133" si="3344">AI1132</f>
        <v>0</v>
      </c>
      <c r="AJ1133" s="407">
        <f t="shared" ref="AJ1133" si="3345">AJ1132</f>
        <v>0</v>
      </c>
      <c r="AK1133" s="407">
        <f t="shared" ref="AK1133" si="3346">AK1132</f>
        <v>0</v>
      </c>
      <c r="AL1133" s="407">
        <f t="shared" ref="AL1133" si="3347">AL1132</f>
        <v>0</v>
      </c>
      <c r="AM1133" s="407">
        <f t="shared" ref="AM1133" si="3348">AM1132</f>
        <v>0</v>
      </c>
      <c r="AN1133" s="407">
        <f t="shared" ref="AN1133" si="3349">AN1132</f>
        <v>0</v>
      </c>
      <c r="AO1133" s="407">
        <f t="shared" ref="AO1133" si="3350">AO1132</f>
        <v>0</v>
      </c>
      <c r="AP1133" s="407">
        <f t="shared" ref="AP1133" si="3351">AP1132</f>
        <v>0</v>
      </c>
      <c r="AQ1133" s="407">
        <f t="shared" ref="AQ1133" si="3352">AQ1132</f>
        <v>0</v>
      </c>
      <c r="AR1133" s="407">
        <f t="shared" ref="AR1133" si="3353">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28.5" customHeight="1" outlineLevel="1">
      <c r="A1135" s="521">
        <v>44</v>
      </c>
      <c r="B1135" s="424" t="s">
        <v>136</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354">AF1135</f>
        <v>0</v>
      </c>
      <c r="AG1136" s="407">
        <f t="shared" ref="AG1136" si="3355">AG1135</f>
        <v>0</v>
      </c>
      <c r="AH1136" s="407">
        <f t="shared" ref="AH1136" si="3356">AH1135</f>
        <v>0</v>
      </c>
      <c r="AI1136" s="407">
        <f t="shared" ref="AI1136" si="3357">AI1135</f>
        <v>0</v>
      </c>
      <c r="AJ1136" s="407">
        <f t="shared" ref="AJ1136" si="3358">AJ1135</f>
        <v>0</v>
      </c>
      <c r="AK1136" s="407">
        <f t="shared" ref="AK1136" si="3359">AK1135</f>
        <v>0</v>
      </c>
      <c r="AL1136" s="407">
        <f t="shared" ref="AL1136" si="3360">AL1135</f>
        <v>0</v>
      </c>
      <c r="AM1136" s="407">
        <f t="shared" ref="AM1136" si="3361">AM1135</f>
        <v>0</v>
      </c>
      <c r="AN1136" s="407">
        <f t="shared" ref="AN1136" si="3362">AN1135</f>
        <v>0</v>
      </c>
      <c r="AO1136" s="407">
        <f t="shared" ref="AO1136" si="3363">AO1135</f>
        <v>0</v>
      </c>
      <c r="AP1136" s="407">
        <f t="shared" ref="AP1136" si="3364">AP1135</f>
        <v>0</v>
      </c>
      <c r="AQ1136" s="407">
        <f t="shared" ref="AQ1136" si="3365">AQ1135</f>
        <v>0</v>
      </c>
      <c r="AR1136" s="407">
        <f t="shared" ref="AR1136" si="3366">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450000000000003" customHeight="1" outlineLevel="1">
      <c r="A1138" s="521">
        <v>45</v>
      </c>
      <c r="B1138" s="424" t="s">
        <v>137</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367">AF1138</f>
        <v>0</v>
      </c>
      <c r="AG1139" s="407">
        <f t="shared" ref="AG1139" si="3368">AG1138</f>
        <v>0</v>
      </c>
      <c r="AH1139" s="407">
        <f t="shared" ref="AH1139" si="3369">AH1138</f>
        <v>0</v>
      </c>
      <c r="AI1139" s="407">
        <f t="shared" ref="AI1139" si="3370">AI1138</f>
        <v>0</v>
      </c>
      <c r="AJ1139" s="407">
        <f t="shared" ref="AJ1139" si="3371">AJ1138</f>
        <v>0</v>
      </c>
      <c r="AK1139" s="407">
        <f t="shared" ref="AK1139" si="3372">AK1138</f>
        <v>0</v>
      </c>
      <c r="AL1139" s="407">
        <f t="shared" ref="AL1139" si="3373">AL1138</f>
        <v>0</v>
      </c>
      <c r="AM1139" s="407">
        <f t="shared" ref="AM1139" si="3374">AM1138</f>
        <v>0</v>
      </c>
      <c r="AN1139" s="407">
        <f t="shared" ref="AN1139" si="3375">AN1138</f>
        <v>0</v>
      </c>
      <c r="AO1139" s="407">
        <f t="shared" ref="AO1139" si="3376">AO1138</f>
        <v>0</v>
      </c>
      <c r="AP1139" s="407">
        <f t="shared" ref="AP1139" si="3377">AP1138</f>
        <v>0</v>
      </c>
      <c r="AQ1139" s="407">
        <f t="shared" ref="AQ1139" si="3378">AQ1138</f>
        <v>0</v>
      </c>
      <c r="AR1139" s="407">
        <f t="shared" ref="AR1139" si="3379">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2.1" customHeight="1" outlineLevel="1">
      <c r="A1141" s="521">
        <v>46</v>
      </c>
      <c r="B1141" s="424" t="s">
        <v>138</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380">AF1141</f>
        <v>0</v>
      </c>
      <c r="AG1142" s="407">
        <f t="shared" ref="AG1142" si="3381">AG1141</f>
        <v>0</v>
      </c>
      <c r="AH1142" s="407">
        <f t="shared" ref="AH1142" si="3382">AH1141</f>
        <v>0</v>
      </c>
      <c r="AI1142" s="407">
        <f t="shared" ref="AI1142" si="3383">AI1141</f>
        <v>0</v>
      </c>
      <c r="AJ1142" s="407">
        <f t="shared" ref="AJ1142" si="3384">AJ1141</f>
        <v>0</v>
      </c>
      <c r="AK1142" s="407">
        <f t="shared" ref="AK1142" si="3385">AK1141</f>
        <v>0</v>
      </c>
      <c r="AL1142" s="407">
        <f t="shared" ref="AL1142" si="3386">AL1141</f>
        <v>0</v>
      </c>
      <c r="AM1142" s="407">
        <f t="shared" ref="AM1142" si="3387">AM1141</f>
        <v>0</v>
      </c>
      <c r="AN1142" s="407">
        <f t="shared" ref="AN1142" si="3388">AN1141</f>
        <v>0</v>
      </c>
      <c r="AO1142" s="407">
        <f t="shared" ref="AO1142" si="3389">AO1141</f>
        <v>0</v>
      </c>
      <c r="AP1142" s="407">
        <f t="shared" ref="AP1142" si="3390">AP1141</f>
        <v>0</v>
      </c>
      <c r="AQ1142" s="407">
        <f t="shared" ref="AQ1142" si="3391">AQ1141</f>
        <v>0</v>
      </c>
      <c r="AR1142" s="407">
        <f t="shared" ref="AR1142" si="3392">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5.450000000000003" customHeight="1" outlineLevel="1">
      <c r="A1144" s="521">
        <v>47</v>
      </c>
      <c r="B1144" s="424" t="s">
        <v>139</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393">AF1144</f>
        <v>0</v>
      </c>
      <c r="AG1145" s="407">
        <f t="shared" ref="AG1145" si="3394">AG1144</f>
        <v>0</v>
      </c>
      <c r="AH1145" s="407">
        <f t="shared" ref="AH1145" si="3395">AH1144</f>
        <v>0</v>
      </c>
      <c r="AI1145" s="407">
        <f t="shared" ref="AI1145" si="3396">AI1144</f>
        <v>0</v>
      </c>
      <c r="AJ1145" s="407">
        <f t="shared" ref="AJ1145" si="3397">AJ1144</f>
        <v>0</v>
      </c>
      <c r="AK1145" s="407">
        <f t="shared" ref="AK1145" si="3398">AK1144</f>
        <v>0</v>
      </c>
      <c r="AL1145" s="407">
        <f t="shared" ref="AL1145" si="3399">AL1144</f>
        <v>0</v>
      </c>
      <c r="AM1145" s="407">
        <f t="shared" ref="AM1145" si="3400">AM1144</f>
        <v>0</v>
      </c>
      <c r="AN1145" s="407">
        <f t="shared" ref="AN1145" si="3401">AN1144</f>
        <v>0</v>
      </c>
      <c r="AO1145" s="407">
        <f t="shared" ref="AO1145" si="3402">AO1144</f>
        <v>0</v>
      </c>
      <c r="AP1145" s="407">
        <f t="shared" ref="AP1145" si="3403">AP1144</f>
        <v>0</v>
      </c>
      <c r="AQ1145" s="407">
        <f t="shared" ref="AQ1145" si="3404">AQ1144</f>
        <v>0</v>
      </c>
      <c r="AR1145" s="407">
        <f t="shared" ref="AR1145" si="3405">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9.75" customHeight="1" outlineLevel="1">
      <c r="A1147" s="521">
        <v>48</v>
      </c>
      <c r="B1147" s="424" t="s">
        <v>140</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06">AF1147</f>
        <v>0</v>
      </c>
      <c r="AG1148" s="407">
        <f t="shared" ref="AG1148" si="3407">AG1147</f>
        <v>0</v>
      </c>
      <c r="AH1148" s="407">
        <f t="shared" ref="AH1148" si="3408">AH1147</f>
        <v>0</v>
      </c>
      <c r="AI1148" s="407">
        <f t="shared" ref="AI1148" si="3409">AI1147</f>
        <v>0</v>
      </c>
      <c r="AJ1148" s="407">
        <f t="shared" ref="AJ1148" si="3410">AJ1147</f>
        <v>0</v>
      </c>
      <c r="AK1148" s="407">
        <f t="shared" ref="AK1148" si="3411">AK1147</f>
        <v>0</v>
      </c>
      <c r="AL1148" s="407">
        <f t="shared" ref="AL1148" si="3412">AL1147</f>
        <v>0</v>
      </c>
      <c r="AM1148" s="407">
        <f t="shared" ref="AM1148" si="3413">AM1147</f>
        <v>0</v>
      </c>
      <c r="AN1148" s="407">
        <f t="shared" ref="AN1148" si="3414">AN1147</f>
        <v>0</v>
      </c>
      <c r="AO1148" s="407">
        <f t="shared" ref="AO1148" si="3415">AO1147</f>
        <v>0</v>
      </c>
      <c r="AP1148" s="407">
        <f t="shared" ref="AP1148" si="3416">AP1147</f>
        <v>0</v>
      </c>
      <c r="AQ1148" s="407">
        <f t="shared" ref="AQ1148" si="3417">AQ1147</f>
        <v>0</v>
      </c>
      <c r="AR1148" s="407">
        <f t="shared" ref="AR1148" si="3418">AR1147</f>
        <v>0</v>
      </c>
      <c r="AS1148" s="303"/>
    </row>
    <row r="1149" spans="1:45" ht="15" customHeight="1" outlineLevel="1">
      <c r="A1149" s="521"/>
      <c r="B1149" s="424"/>
      <c r="C1149" s="288"/>
      <c r="D1149" s="288"/>
      <c r="E1149" s="288"/>
      <c r="F1149" s="288"/>
      <c r="G1149" s="288"/>
      <c r="H1149" s="288"/>
      <c r="I1149" s="288"/>
      <c r="J1149" s="288"/>
      <c r="K1149" s="288"/>
      <c r="L1149" s="288"/>
      <c r="M1149" s="288"/>
      <c r="N1149" s="288"/>
      <c r="O1149" s="288"/>
      <c r="P1149" s="288"/>
      <c r="Q1149" s="288"/>
      <c r="R1149" s="288"/>
      <c r="S1149" s="288"/>
      <c r="T1149" s="288"/>
      <c r="U1149" s="288"/>
      <c r="V1149" s="288"/>
      <c r="W1149" s="288"/>
      <c r="X1149" s="288"/>
      <c r="Y1149" s="288"/>
      <c r="Z1149" s="288"/>
      <c r="AA1149" s="288"/>
      <c r="AB1149" s="288"/>
      <c r="AC1149" s="288"/>
      <c r="AD1149" s="288"/>
      <c r="AE1149" s="408"/>
      <c r="AF1149" s="421"/>
      <c r="AG1149" s="421"/>
      <c r="AH1149" s="421"/>
      <c r="AI1149" s="421"/>
      <c r="AJ1149" s="421"/>
      <c r="AK1149" s="421"/>
      <c r="AL1149" s="421"/>
      <c r="AM1149" s="421"/>
      <c r="AN1149" s="421"/>
      <c r="AO1149" s="421"/>
      <c r="AP1149" s="421"/>
      <c r="AQ1149" s="421"/>
      <c r="AR1149" s="421"/>
      <c r="AS1149" s="303"/>
    </row>
    <row r="1150" spans="1:45" ht="33" customHeight="1" outlineLevel="1">
      <c r="A1150" s="521">
        <v>49</v>
      </c>
      <c r="B1150" s="424" t="s">
        <v>141</v>
      </c>
      <c r="C1150" s="288" t="s">
        <v>25</v>
      </c>
      <c r="D1150" s="292"/>
      <c r="E1150" s="292"/>
      <c r="F1150" s="292"/>
      <c r="G1150" s="292"/>
      <c r="H1150" s="292"/>
      <c r="I1150" s="292"/>
      <c r="J1150" s="292"/>
      <c r="K1150" s="292"/>
      <c r="L1150" s="292"/>
      <c r="M1150" s="292"/>
      <c r="N1150" s="292"/>
      <c r="O1150" s="292"/>
      <c r="P1150" s="292"/>
      <c r="Q1150" s="292">
        <v>12</v>
      </c>
      <c r="R1150" s="292"/>
      <c r="S1150" s="292"/>
      <c r="T1150" s="292"/>
      <c r="U1150" s="292"/>
      <c r="V1150" s="292"/>
      <c r="W1150" s="292"/>
      <c r="X1150" s="292"/>
      <c r="Y1150" s="292"/>
      <c r="Z1150" s="292"/>
      <c r="AA1150" s="292"/>
      <c r="AB1150" s="292"/>
      <c r="AC1150" s="292"/>
      <c r="AD1150" s="292"/>
      <c r="AE1150" s="422"/>
      <c r="AF1150" s="411"/>
      <c r="AG1150" s="411"/>
      <c r="AH1150" s="411"/>
      <c r="AI1150" s="411"/>
      <c r="AJ1150" s="411"/>
      <c r="AK1150" s="411"/>
      <c r="AL1150" s="411"/>
      <c r="AM1150" s="411"/>
      <c r="AN1150" s="411"/>
      <c r="AO1150" s="411"/>
      <c r="AP1150" s="411"/>
      <c r="AQ1150" s="411"/>
      <c r="AR1150" s="411"/>
      <c r="AS1150" s="293">
        <f>SUM(AE1150:AR1150)</f>
        <v>0</v>
      </c>
    </row>
    <row r="1151" spans="1:45" ht="15" customHeight="1" outlineLevel="1">
      <c r="A1151" s="521"/>
      <c r="B1151" s="291" t="s">
        <v>345</v>
      </c>
      <c r="C1151" s="288" t="s">
        <v>163</v>
      </c>
      <c r="D1151" s="292"/>
      <c r="E1151" s="292"/>
      <c r="F1151" s="292"/>
      <c r="G1151" s="292"/>
      <c r="H1151" s="292"/>
      <c r="I1151" s="292"/>
      <c r="J1151" s="292"/>
      <c r="K1151" s="292"/>
      <c r="L1151" s="292"/>
      <c r="M1151" s="292"/>
      <c r="N1151" s="292"/>
      <c r="O1151" s="292"/>
      <c r="P1151" s="292"/>
      <c r="Q1151" s="292">
        <f>Q1150</f>
        <v>12</v>
      </c>
      <c r="R1151" s="292"/>
      <c r="S1151" s="292"/>
      <c r="T1151" s="292"/>
      <c r="U1151" s="292"/>
      <c r="V1151" s="292"/>
      <c r="W1151" s="292"/>
      <c r="X1151" s="292"/>
      <c r="Y1151" s="292"/>
      <c r="Z1151" s="292"/>
      <c r="AA1151" s="292"/>
      <c r="AB1151" s="292"/>
      <c r="AC1151" s="292"/>
      <c r="AD1151" s="292"/>
      <c r="AE1151" s="407">
        <f>AE1150</f>
        <v>0</v>
      </c>
      <c r="AF1151" s="407">
        <f t="shared" ref="AF1151" si="3419">AF1150</f>
        <v>0</v>
      </c>
      <c r="AG1151" s="407">
        <f t="shared" ref="AG1151" si="3420">AG1150</f>
        <v>0</v>
      </c>
      <c r="AH1151" s="407">
        <f t="shared" ref="AH1151" si="3421">AH1150</f>
        <v>0</v>
      </c>
      <c r="AI1151" s="407">
        <f t="shared" ref="AI1151" si="3422">AI1150</f>
        <v>0</v>
      </c>
      <c r="AJ1151" s="407">
        <f t="shared" ref="AJ1151" si="3423">AJ1150</f>
        <v>0</v>
      </c>
      <c r="AK1151" s="407">
        <f t="shared" ref="AK1151" si="3424">AK1150</f>
        <v>0</v>
      </c>
      <c r="AL1151" s="407">
        <f t="shared" ref="AL1151" si="3425">AL1150</f>
        <v>0</v>
      </c>
      <c r="AM1151" s="407">
        <f t="shared" ref="AM1151" si="3426">AM1150</f>
        <v>0</v>
      </c>
      <c r="AN1151" s="407">
        <f t="shared" ref="AN1151" si="3427">AN1150</f>
        <v>0</v>
      </c>
      <c r="AO1151" s="407">
        <f t="shared" ref="AO1151" si="3428">AO1150</f>
        <v>0</v>
      </c>
      <c r="AP1151" s="407">
        <f t="shared" ref="AP1151" si="3429">AP1150</f>
        <v>0</v>
      </c>
      <c r="AQ1151" s="407">
        <f t="shared" ref="AQ1151" si="3430">AQ1150</f>
        <v>0</v>
      </c>
      <c r="AR1151" s="407">
        <f t="shared" ref="AR1151" si="3431">AR1150</f>
        <v>0</v>
      </c>
      <c r="AS1151" s="303"/>
    </row>
    <row r="1152" spans="1:45" ht="15" customHeight="1" outlineLevel="1">
      <c r="A1152" s="521"/>
      <c r="B1152" s="291"/>
      <c r="C1152" s="288"/>
      <c r="D1152" s="758"/>
      <c r="E1152" s="758"/>
      <c r="F1152" s="758"/>
      <c r="G1152" s="758"/>
      <c r="H1152" s="758"/>
      <c r="I1152" s="758"/>
      <c r="J1152" s="758"/>
      <c r="K1152" s="758"/>
      <c r="L1152" s="758"/>
      <c r="M1152" s="758"/>
      <c r="N1152" s="758"/>
      <c r="O1152" s="758"/>
      <c r="P1152" s="758"/>
      <c r="Q1152" s="758"/>
      <c r="R1152" s="758"/>
      <c r="S1152" s="758"/>
      <c r="T1152" s="758"/>
      <c r="U1152" s="758"/>
      <c r="V1152" s="758"/>
      <c r="W1152" s="758"/>
      <c r="X1152" s="758"/>
      <c r="Y1152" s="758"/>
      <c r="Z1152" s="758"/>
      <c r="AA1152" s="758"/>
      <c r="AB1152" s="758"/>
      <c r="AC1152" s="758"/>
      <c r="AD1152" s="758"/>
      <c r="AE1152" s="407"/>
      <c r="AF1152" s="407"/>
      <c r="AG1152" s="407"/>
      <c r="AH1152" s="407"/>
      <c r="AI1152" s="407"/>
      <c r="AJ1152" s="407"/>
      <c r="AK1152" s="407"/>
      <c r="AL1152" s="407"/>
      <c r="AM1152" s="407"/>
      <c r="AN1152" s="407"/>
      <c r="AO1152" s="407"/>
      <c r="AP1152" s="407"/>
      <c r="AQ1152" s="407"/>
      <c r="AR1152" s="407"/>
      <c r="AS1152" s="303"/>
    </row>
    <row r="1153" spans="1:45" ht="15.75" outlineLevel="1">
      <c r="A1153" s="521"/>
      <c r="B1153" s="763" t="s">
        <v>933</v>
      </c>
      <c r="AS1153" s="759"/>
    </row>
    <row r="1154" spans="1:45" outlineLevel="1">
      <c r="A1154" s="521">
        <v>50</v>
      </c>
      <c r="B1154" s="291"/>
      <c r="AS1154" s="759"/>
    </row>
    <row r="1155" spans="1:45" ht="15.75" outlineLevel="1">
      <c r="A1155" s="521"/>
      <c r="B1155" s="424" t="s">
        <v>932</v>
      </c>
      <c r="C1155" s="288" t="s">
        <v>25</v>
      </c>
      <c r="D1155" s="292"/>
      <c r="E1155" s="292"/>
      <c r="F1155" s="292"/>
      <c r="G1155" s="292"/>
      <c r="H1155" s="292"/>
      <c r="I1155" s="292"/>
      <c r="J1155" s="292"/>
      <c r="K1155" s="292"/>
      <c r="L1155" s="292"/>
      <c r="M1155" s="292"/>
      <c r="N1155" s="292"/>
      <c r="O1155" s="292"/>
      <c r="P1155" s="292"/>
      <c r="Q1155" s="292">
        <v>12</v>
      </c>
      <c r="R1155" s="292"/>
      <c r="S1155" s="292"/>
      <c r="T1155" s="292"/>
      <c r="U1155" s="292"/>
      <c r="V1155" s="292"/>
      <c r="W1155" s="292"/>
      <c r="X1155" s="292"/>
      <c r="Y1155" s="292"/>
      <c r="Z1155" s="292"/>
      <c r="AA1155" s="292"/>
      <c r="AB1155" s="292"/>
      <c r="AC1155" s="292"/>
      <c r="AD1155" s="292"/>
      <c r="AE1155" s="422"/>
      <c r="AF1155" s="411"/>
      <c r="AG1155" s="411"/>
      <c r="AH1155" s="411"/>
      <c r="AI1155" s="411"/>
      <c r="AJ1155" s="411"/>
      <c r="AK1155" s="411"/>
      <c r="AL1155" s="411"/>
      <c r="AM1155" s="411"/>
      <c r="AN1155" s="411"/>
      <c r="AO1155" s="411"/>
      <c r="AP1155" s="411"/>
      <c r="AQ1155" s="411"/>
      <c r="AR1155" s="411"/>
      <c r="AS1155" s="293">
        <f>SUM(AE1155:AR1155)</f>
        <v>0</v>
      </c>
    </row>
    <row r="1156" spans="1:45" outlineLevel="1">
      <c r="A1156" s="521"/>
      <c r="B1156" s="291" t="s">
        <v>345</v>
      </c>
      <c r="C1156" s="288" t="s">
        <v>163</v>
      </c>
      <c r="D1156" s="292"/>
      <c r="E1156" s="292"/>
      <c r="F1156" s="292"/>
      <c r="G1156" s="292"/>
      <c r="H1156" s="292"/>
      <c r="I1156" s="292"/>
      <c r="J1156" s="292"/>
      <c r="K1156" s="292"/>
      <c r="L1156" s="292"/>
      <c r="M1156" s="292"/>
      <c r="N1156" s="292"/>
      <c r="O1156" s="292"/>
      <c r="P1156" s="292"/>
      <c r="Q1156" s="292">
        <f>Q1155</f>
        <v>12</v>
      </c>
      <c r="R1156" s="292"/>
      <c r="S1156" s="292"/>
      <c r="T1156" s="292"/>
      <c r="U1156" s="292"/>
      <c r="V1156" s="292"/>
      <c r="W1156" s="292"/>
      <c r="X1156" s="292"/>
      <c r="Y1156" s="292"/>
      <c r="Z1156" s="292"/>
      <c r="AA1156" s="292"/>
      <c r="AB1156" s="292"/>
      <c r="AC1156" s="292"/>
      <c r="AD1156" s="292"/>
      <c r="AE1156" s="407">
        <f>AE1155</f>
        <v>0</v>
      </c>
      <c r="AF1156" s="407">
        <f t="shared" ref="AF1156:AR1156" si="3432">AF1155</f>
        <v>0</v>
      </c>
      <c r="AG1156" s="407">
        <f t="shared" si="3432"/>
        <v>0</v>
      </c>
      <c r="AH1156" s="407">
        <f t="shared" si="3432"/>
        <v>0</v>
      </c>
      <c r="AI1156" s="407">
        <f t="shared" si="3432"/>
        <v>0</v>
      </c>
      <c r="AJ1156" s="407">
        <f t="shared" si="3432"/>
        <v>0</v>
      </c>
      <c r="AK1156" s="407">
        <f t="shared" si="3432"/>
        <v>0</v>
      </c>
      <c r="AL1156" s="407">
        <f t="shared" si="3432"/>
        <v>0</v>
      </c>
      <c r="AM1156" s="407">
        <f t="shared" si="3432"/>
        <v>0</v>
      </c>
      <c r="AN1156" s="407">
        <f t="shared" si="3432"/>
        <v>0</v>
      </c>
      <c r="AO1156" s="407">
        <f t="shared" si="3432"/>
        <v>0</v>
      </c>
      <c r="AP1156" s="407">
        <f t="shared" si="3432"/>
        <v>0</v>
      </c>
      <c r="AQ1156" s="407">
        <f t="shared" si="3432"/>
        <v>0</v>
      </c>
      <c r="AR1156" s="407">
        <f t="shared" si="3432"/>
        <v>0</v>
      </c>
      <c r="AS1156" s="303"/>
    </row>
    <row r="1157" spans="1:45" outlineLevel="1">
      <c r="A1157" s="521"/>
      <c r="B1157" s="291"/>
      <c r="C1157" s="302"/>
      <c r="D1157" s="288"/>
      <c r="E1157" s="288"/>
      <c r="F1157" s="288"/>
      <c r="G1157" s="288"/>
      <c r="H1157" s="288"/>
      <c r="I1157" s="288"/>
      <c r="J1157" s="288"/>
      <c r="K1157" s="288"/>
      <c r="L1157" s="288"/>
      <c r="M1157" s="288"/>
      <c r="N1157" s="288"/>
      <c r="O1157" s="288"/>
      <c r="P1157" s="288"/>
      <c r="Q1157" s="288"/>
      <c r="R1157" s="288"/>
      <c r="S1157" s="288"/>
      <c r="T1157" s="288"/>
      <c r="U1157" s="288"/>
      <c r="V1157" s="288"/>
      <c r="W1157" s="288"/>
      <c r="X1157" s="288"/>
      <c r="Y1157" s="288"/>
      <c r="Z1157" s="288"/>
      <c r="AA1157" s="288"/>
      <c r="AB1157" s="288"/>
      <c r="AC1157" s="288"/>
      <c r="AD1157" s="288"/>
      <c r="AE1157" s="298"/>
      <c r="AF1157" s="298"/>
      <c r="AG1157" s="298"/>
      <c r="AH1157" s="298"/>
      <c r="AI1157" s="298"/>
      <c r="AJ1157" s="298"/>
      <c r="AK1157" s="298"/>
      <c r="AL1157" s="298"/>
      <c r="AM1157" s="298"/>
      <c r="AN1157" s="298"/>
      <c r="AO1157" s="298"/>
      <c r="AP1157" s="298"/>
      <c r="AQ1157" s="298"/>
      <c r="AR1157" s="298"/>
      <c r="AS1157" s="303"/>
    </row>
    <row r="1158" spans="1:45" ht="15.75">
      <c r="B1158" s="324" t="s">
        <v>346</v>
      </c>
      <c r="C1158" s="326"/>
      <c r="D1158" s="326">
        <f>SUM(D996:D1151)</f>
        <v>70119391.880999997</v>
      </c>
      <c r="E1158" s="326"/>
      <c r="F1158" s="326"/>
      <c r="G1158" s="326"/>
      <c r="H1158" s="326"/>
      <c r="I1158" s="326"/>
      <c r="J1158" s="326"/>
      <c r="K1158" s="326"/>
      <c r="L1158" s="326"/>
      <c r="M1158" s="326"/>
      <c r="N1158" s="326"/>
      <c r="O1158" s="326"/>
      <c r="P1158" s="326"/>
      <c r="Q1158" s="326"/>
      <c r="R1158" s="326">
        <f>SUM(R996:R1151)</f>
        <v>14734.245999999999</v>
      </c>
      <c r="S1158" s="326"/>
      <c r="T1158" s="326"/>
      <c r="U1158" s="326"/>
      <c r="V1158" s="326"/>
      <c r="W1158" s="326"/>
      <c r="X1158" s="326"/>
      <c r="Y1158" s="326"/>
      <c r="Z1158" s="326"/>
      <c r="AA1158" s="326"/>
      <c r="AB1158" s="326"/>
      <c r="AC1158" s="326"/>
      <c r="AD1158" s="326"/>
      <c r="AE1158" s="326">
        <f>IF(AE994="kWh",SUMPRODUCT(D996:D1156,AE996:AE1156))</f>
        <v>0</v>
      </c>
      <c r="AF1158" s="326">
        <f>IF(AF994="kWh",SUMPRODUCT(E996:E1156,AF996:AF1156))</f>
        <v>0</v>
      </c>
      <c r="AG1158" s="326">
        <f>IF(AG994="kw",SUMPRODUCT($Q$996:$Q$1156,$R$996:$R$1156,AG996:AG1156),SUMPRODUCT($D$996:$D$1156,AG996:AG1156))</f>
        <v>456.06</v>
      </c>
      <c r="AH1158" s="326">
        <f t="shared" ref="AH1158:AR1158" si="3433">IF(AH994="kw",SUMPRODUCT($Q$996:$Q$1156,$R$996:$R$1156,AH996:AH1156),SUMPRODUCT($D$996:$D$1156,AH996:AH1156))</f>
        <v>0</v>
      </c>
      <c r="AI1158" s="326">
        <f t="shared" si="3433"/>
        <v>176354.89199999999</v>
      </c>
      <c r="AJ1158" s="326">
        <f t="shared" si="3433"/>
        <v>0</v>
      </c>
      <c r="AK1158" s="326">
        <f t="shared" si="3433"/>
        <v>0</v>
      </c>
      <c r="AL1158" s="326">
        <f t="shared" si="3433"/>
        <v>0</v>
      </c>
      <c r="AM1158" s="326">
        <f t="shared" si="3433"/>
        <v>0</v>
      </c>
      <c r="AN1158" s="326">
        <f t="shared" si="3433"/>
        <v>0</v>
      </c>
      <c r="AO1158" s="326">
        <f t="shared" si="3433"/>
        <v>0</v>
      </c>
      <c r="AP1158" s="326">
        <f t="shared" si="3433"/>
        <v>0</v>
      </c>
      <c r="AQ1158" s="326">
        <f t="shared" si="3433"/>
        <v>0</v>
      </c>
      <c r="AR1158" s="326">
        <f t="shared" si="3433"/>
        <v>0</v>
      </c>
      <c r="AS1158" s="327"/>
    </row>
    <row r="1159" spans="1:45" ht="15.75">
      <c r="B1159" s="387" t="s">
        <v>347</v>
      </c>
      <c r="C1159" s="388"/>
      <c r="D1159" s="388"/>
      <c r="E1159" s="388"/>
      <c r="F1159" s="388"/>
      <c r="G1159" s="388"/>
      <c r="H1159" s="388"/>
      <c r="I1159" s="388"/>
      <c r="J1159" s="388"/>
      <c r="K1159" s="388"/>
      <c r="L1159" s="388"/>
      <c r="M1159" s="388"/>
      <c r="N1159" s="388"/>
      <c r="O1159" s="388"/>
      <c r="P1159" s="388"/>
      <c r="Q1159" s="388"/>
      <c r="R1159" s="388"/>
      <c r="S1159" s="388"/>
      <c r="T1159" s="388"/>
      <c r="U1159" s="388"/>
      <c r="V1159" s="388"/>
      <c r="W1159" s="388"/>
      <c r="X1159" s="388"/>
      <c r="Y1159" s="388"/>
      <c r="Z1159" s="388"/>
      <c r="AA1159" s="388"/>
      <c r="AB1159" s="388"/>
      <c r="AC1159" s="388"/>
      <c r="AD1159" s="388"/>
      <c r="AE1159" s="388">
        <f>HLOOKUP(AE993,'2. LRAMVA Threshold'!$B$42:$Q$60,12,FALSE)</f>
        <v>1598201</v>
      </c>
      <c r="AF1159" s="388">
        <f>HLOOKUP(AF993,'2. LRAMVA Threshold'!$B$42:$Q$53,12,FALSE)</f>
        <v>2729585</v>
      </c>
      <c r="AG1159" s="388">
        <f>HLOOKUP(AG797,'2. LRAMVA Threshold'!$B$42:$Q$53,12,FALSE)</f>
        <v>91978</v>
      </c>
      <c r="AH1159" s="388">
        <f>HLOOKUP(AH797,'2. LRAMVA Threshold'!$B$42:$Q$53,12,FALSE)</f>
        <v>0</v>
      </c>
      <c r="AI1159" s="388">
        <f>HLOOKUP(AI797,'2. LRAMVA Threshold'!$B$42:$Q$53,12,FALSE)</f>
        <v>104518</v>
      </c>
      <c r="AJ1159" s="388">
        <f>HLOOKUP(AJ797,'2. LRAMVA Threshold'!$B$42:$Q$53,12,FALSE)</f>
        <v>12089</v>
      </c>
      <c r="AK1159" s="388">
        <f>HLOOKUP(AK797,'2. LRAMVA Threshold'!$B$42:$Q$53,12,FALSE)</f>
        <v>0</v>
      </c>
      <c r="AL1159" s="388">
        <f>HLOOKUP(AL797,'2. LRAMVA Threshold'!$B$42:$Q$53,12,FALSE)</f>
        <v>0</v>
      </c>
      <c r="AM1159" s="388">
        <f>HLOOKUP(AM797,'2. LRAMVA Threshold'!$B$42:$Q$53,12,FALSE)</f>
        <v>0</v>
      </c>
      <c r="AN1159" s="388">
        <f>HLOOKUP(AN797,'2. LRAMVA Threshold'!$B$42:$Q$53,12,FALSE)</f>
        <v>0</v>
      </c>
      <c r="AO1159" s="388">
        <f>HLOOKUP(AO797,'2. LRAMVA Threshold'!$B$42:$Q$53,12,FALSE)</f>
        <v>0</v>
      </c>
      <c r="AP1159" s="388">
        <f>HLOOKUP(AP797,'2. LRAMVA Threshold'!$B$42:$Q$53,12,FALSE)</f>
        <v>0</v>
      </c>
      <c r="AQ1159" s="388">
        <f>HLOOKUP(AQ797,'2. LRAMVA Threshold'!$B$42:$Q$53,12,FALSE)</f>
        <v>0</v>
      </c>
      <c r="AR1159" s="388">
        <f>HLOOKUP(AR797,'2. LRAMVA Threshold'!$B$42:$Q$53,12,FALSE)</f>
        <v>0</v>
      </c>
      <c r="AS1159" s="438"/>
    </row>
    <row r="1160" spans="1:45">
      <c r="B1160" s="390"/>
      <c r="C1160" s="428"/>
      <c r="D1160" s="429"/>
      <c r="E1160" s="429"/>
      <c r="F1160" s="429"/>
      <c r="G1160" s="429"/>
      <c r="H1160" s="429"/>
      <c r="I1160" s="429"/>
      <c r="J1160" s="429"/>
      <c r="K1160" s="429"/>
      <c r="L1160" s="429"/>
      <c r="M1160" s="429"/>
      <c r="N1160" s="392"/>
      <c r="O1160" s="392"/>
      <c r="P1160" s="392"/>
      <c r="Q1160" s="429"/>
      <c r="R1160" s="430"/>
      <c r="S1160" s="429"/>
      <c r="T1160" s="429"/>
      <c r="U1160" s="429"/>
      <c r="V1160" s="431"/>
      <c r="W1160" s="431"/>
      <c r="X1160" s="431"/>
      <c r="Y1160" s="431"/>
      <c r="Z1160" s="429"/>
      <c r="AA1160" s="429"/>
      <c r="AB1160" s="392"/>
      <c r="AC1160" s="392"/>
      <c r="AD1160" s="392"/>
      <c r="AE1160" s="432"/>
      <c r="AF1160" s="432"/>
      <c r="AG1160" s="432"/>
      <c r="AH1160" s="432"/>
      <c r="AI1160" s="432"/>
      <c r="AJ1160" s="432"/>
      <c r="AK1160" s="432"/>
      <c r="AL1160" s="395"/>
      <c r="AM1160" s="395"/>
      <c r="AN1160" s="395"/>
      <c r="AO1160" s="395"/>
      <c r="AP1160" s="395"/>
      <c r="AQ1160" s="395"/>
      <c r="AR1160" s="395"/>
      <c r="AS1160" s="781"/>
    </row>
    <row r="1161" spans="1:45">
      <c r="B1161" s="321" t="s">
        <v>348</v>
      </c>
      <c r="C1161" s="335"/>
      <c r="D1161" s="335"/>
      <c r="E1161" s="372"/>
      <c r="F1161" s="372"/>
      <c r="G1161" s="372"/>
      <c r="H1161" s="372"/>
      <c r="I1161" s="372"/>
      <c r="J1161" s="372"/>
      <c r="K1161" s="372"/>
      <c r="L1161" s="372"/>
      <c r="M1161" s="372"/>
      <c r="N1161" s="372"/>
      <c r="O1161" s="372"/>
      <c r="P1161" s="372"/>
      <c r="Q1161" s="372"/>
      <c r="R1161" s="288"/>
      <c r="S1161" s="337"/>
      <c r="T1161" s="337"/>
      <c r="U1161" s="337"/>
      <c r="V1161" s="336"/>
      <c r="W1161" s="336"/>
      <c r="X1161" s="336"/>
      <c r="Y1161" s="336"/>
      <c r="Z1161" s="337"/>
      <c r="AA1161" s="337"/>
      <c r="AB1161" s="337"/>
      <c r="AC1161" s="337"/>
      <c r="AD1161" s="337"/>
      <c r="AE1161" s="824">
        <f>HLOOKUP(AE$35,'3.  Distribution Rates'!$C$122:$P$135,12,FALSE)</f>
        <v>0</v>
      </c>
      <c r="AF1161" s="824">
        <f>HLOOKUP(AF$35,'3.  Distribution Rates'!$C$122:$P$135,12,FALSE)</f>
        <v>1.72E-2</v>
      </c>
      <c r="AG1161" s="338">
        <f>HLOOKUP(AG$35,'3.  Distribution Rates'!$C$122:$P$135,12,FALSE)</f>
        <v>4.8056000000000001</v>
      </c>
      <c r="AH1161" s="338">
        <f>HLOOKUP(AH$35,'3.  Distribution Rates'!$C$122:$P$135,12,FALSE)</f>
        <v>4.8056000000000001</v>
      </c>
      <c r="AI1161" s="338">
        <f>HLOOKUP(AI$35,'3.  Distribution Rates'!$C$122:$P$135,12,FALSE)</f>
        <v>2.6920999999999999</v>
      </c>
      <c r="AJ1161" s="338">
        <f>HLOOKUP(AJ$35,'3.  Distribution Rates'!$C$122:$P$135,12,FALSE)</f>
        <v>3.6646999999999998</v>
      </c>
      <c r="AK1161" s="338">
        <f>HLOOKUP(AK$35,'3.  Distribution Rates'!$C$122:$P$135,12,FALSE)</f>
        <v>3.6646999999999998</v>
      </c>
      <c r="AL1161" s="338">
        <f>HLOOKUP(AL$35,'3.  Distribution Rates'!$C$122:$P$135,12,FALSE)</f>
        <v>0</v>
      </c>
      <c r="AM1161" s="338">
        <f>HLOOKUP(AM$35,'3.  Distribution Rates'!$C$122:$P$135,12,FALSE)</f>
        <v>0</v>
      </c>
      <c r="AN1161" s="338">
        <f>HLOOKUP(AN$35,'3.  Distribution Rates'!$C$122:$P$135,12,FALSE)</f>
        <v>0</v>
      </c>
      <c r="AO1161" s="338">
        <f>HLOOKUP(AO$35,'3.  Distribution Rates'!$C$122:$P$135,12,FALSE)</f>
        <v>0</v>
      </c>
      <c r="AP1161" s="338">
        <f>HLOOKUP(AP$35,'3.  Distribution Rates'!$C$122:$P$135,12,FALSE)</f>
        <v>0</v>
      </c>
      <c r="AQ1161" s="338">
        <f>HLOOKUP(AQ$35,'3.  Distribution Rates'!$C$122:$P$135,12,FALSE)</f>
        <v>0</v>
      </c>
      <c r="AR1161" s="338">
        <f>HLOOKUP(AR$35,'3.  Distribution Rates'!$C$122:$P$135,12,FALSE)</f>
        <v>0</v>
      </c>
      <c r="AS1161" s="782"/>
    </row>
    <row r="1162" spans="1:45">
      <c r="B1162" s="321" t="s">
        <v>352</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LRAM'!AM143*AE1161</f>
        <v>0</v>
      </c>
      <c r="AF1162" s="374">
        <f>'4.  2011-2014 LRAM'!AN143*AF1161</f>
        <v>0</v>
      </c>
      <c r="AG1162" s="374">
        <f>'4.  2011-2014 LRAM'!AO143*AG1161</f>
        <v>0</v>
      </c>
      <c r="AH1162" s="374">
        <f>'4.  2011-2014 LRAM'!AP143*AH1161</f>
        <v>0</v>
      </c>
      <c r="AI1162" s="374">
        <f>'4.  2011-2014 LRAM'!AQ143*AI1161</f>
        <v>0</v>
      </c>
      <c r="AJ1162" s="374">
        <f>'4.  2011-2014 LRAM'!AR143*AJ1161</f>
        <v>0</v>
      </c>
      <c r="AK1162" s="374">
        <f>'4.  2011-2014 LRAM'!AS143*AK1161</f>
        <v>0</v>
      </c>
      <c r="AL1162" s="374">
        <f>'4.  2011-2014 LRAM'!AT143*AL1161</f>
        <v>0</v>
      </c>
      <c r="AM1162" s="374">
        <f>'4.  2011-2014 LRAM'!AU143*AM1161</f>
        <v>0</v>
      </c>
      <c r="AN1162" s="374">
        <f>'4.  2011-2014 LRAM'!AV143*AN1161</f>
        <v>0</v>
      </c>
      <c r="AO1162" s="374">
        <f>'4.  2011-2014 LRAM'!AW143*AO1161</f>
        <v>0</v>
      </c>
      <c r="AP1162" s="374">
        <f>'4.  2011-2014 LRAM'!AX143*AP1161</f>
        <v>0</v>
      </c>
      <c r="AQ1162" s="374">
        <f>'4.  2011-2014 LRAM'!AY143*AQ1161</f>
        <v>0</v>
      </c>
      <c r="AR1162" s="374">
        <f>'4.  2011-2014 LRAM'!AZ143*AR1161</f>
        <v>0</v>
      </c>
      <c r="AS1162" s="783">
        <f t="shared" ref="AS1162:AS1171" si="3434">SUM(AE1162:AR1162)</f>
        <v>0</v>
      </c>
    </row>
    <row r="1163" spans="1:45">
      <c r="B1163" s="321" t="s">
        <v>353</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'4.  2011-2014 LRAM'!AM282*AE1161</f>
        <v>0</v>
      </c>
      <c r="AF1163" s="374">
        <f>'4.  2011-2014 LRAM'!AN282*AF1161</f>
        <v>0</v>
      </c>
      <c r="AG1163" s="374">
        <f>'4.  2011-2014 LRAM'!AO282*AG1161</f>
        <v>0</v>
      </c>
      <c r="AH1163" s="374">
        <f>'4.  2011-2014 LRAM'!AP282*AH1161</f>
        <v>0</v>
      </c>
      <c r="AI1163" s="374">
        <f>'4.  2011-2014 LRAM'!AQ282*AI1161</f>
        <v>0</v>
      </c>
      <c r="AJ1163" s="374">
        <f>'4.  2011-2014 LRAM'!AR282*AJ1161</f>
        <v>0</v>
      </c>
      <c r="AK1163" s="374">
        <f>'4.  2011-2014 LRAM'!AS282*AK1161</f>
        <v>0</v>
      </c>
      <c r="AL1163" s="374">
        <f>'4.  2011-2014 LRAM'!AT282*AL1161</f>
        <v>0</v>
      </c>
      <c r="AM1163" s="374">
        <f>'4.  2011-2014 LRAM'!AU282*AM1161</f>
        <v>0</v>
      </c>
      <c r="AN1163" s="374">
        <f>'4.  2011-2014 LRAM'!AV282*AN1161</f>
        <v>0</v>
      </c>
      <c r="AO1163" s="374">
        <f>'4.  2011-2014 LRAM'!AW282*AO1161</f>
        <v>0</v>
      </c>
      <c r="AP1163" s="374">
        <f>'4.  2011-2014 LRAM'!AX282*AP1161</f>
        <v>0</v>
      </c>
      <c r="AQ1163" s="374">
        <f>'4.  2011-2014 LRAM'!AY282*AQ1161</f>
        <v>0</v>
      </c>
      <c r="AR1163" s="374">
        <f>'4.  2011-2014 LRAM'!AZ282*AR1161</f>
        <v>0</v>
      </c>
      <c r="AS1163" s="783">
        <f t="shared" si="3434"/>
        <v>0</v>
      </c>
    </row>
    <row r="1164" spans="1:45">
      <c r="B1164" s="321" t="s">
        <v>354</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'4.  2011-2014 LRAM'!AM418*AE1161</f>
        <v>0</v>
      </c>
      <c r="AF1164" s="374">
        <f>'4.  2011-2014 LRAM'!AN418*AF1161</f>
        <v>0</v>
      </c>
      <c r="AG1164" s="374">
        <f>'4.  2011-2014 LRAM'!AO418*AG1161</f>
        <v>0</v>
      </c>
      <c r="AH1164" s="374">
        <f>'4.  2011-2014 LRAM'!AP418*AH1161</f>
        <v>0</v>
      </c>
      <c r="AI1164" s="374">
        <f>'4.  2011-2014 LRAM'!AQ418*AI1161</f>
        <v>0</v>
      </c>
      <c r="AJ1164" s="374">
        <f>'4.  2011-2014 LRAM'!AR418*AJ1161</f>
        <v>0</v>
      </c>
      <c r="AK1164" s="374">
        <f>'4.  2011-2014 LRAM'!AS418*AK1161</f>
        <v>0</v>
      </c>
      <c r="AL1164" s="374">
        <f>'4.  2011-2014 LRAM'!AT418*AL1161</f>
        <v>0</v>
      </c>
      <c r="AM1164" s="374">
        <f>'4.  2011-2014 LRAM'!AU418*AM1161</f>
        <v>0</v>
      </c>
      <c r="AN1164" s="374">
        <f>'4.  2011-2014 LRAM'!AV418*AN1161</f>
        <v>0</v>
      </c>
      <c r="AO1164" s="374">
        <f>'4.  2011-2014 LRAM'!AW418*AO1161</f>
        <v>0</v>
      </c>
      <c r="AP1164" s="374">
        <f>'4.  2011-2014 LRAM'!AX418*AP1161</f>
        <v>0</v>
      </c>
      <c r="AQ1164" s="374">
        <f>'4.  2011-2014 LRAM'!AY418*AQ1161</f>
        <v>0</v>
      </c>
      <c r="AR1164" s="374">
        <f>'4.  2011-2014 LRAM'!AZ418*AR1161</f>
        <v>0</v>
      </c>
      <c r="AS1164" s="783">
        <f t="shared" si="3434"/>
        <v>0</v>
      </c>
    </row>
    <row r="1165" spans="1:45">
      <c r="B1165" s="321" t="s">
        <v>355</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'4.  2011-2014 LRAM'!AM554*AE1161</f>
        <v>0</v>
      </c>
      <c r="AF1165" s="374">
        <f>'4.  2011-2014 LRAM'!AN554*AF1161</f>
        <v>0</v>
      </c>
      <c r="AG1165" s="374">
        <f>'4.  2011-2014 LRAM'!AO554*AG1161</f>
        <v>0</v>
      </c>
      <c r="AH1165" s="374">
        <f>'4.  2011-2014 LRAM'!AP554*AH1161</f>
        <v>0</v>
      </c>
      <c r="AI1165" s="374">
        <f>'4.  2011-2014 LRAM'!AQ554*AI1161</f>
        <v>0</v>
      </c>
      <c r="AJ1165" s="374">
        <f>'4.  2011-2014 LRAM'!AR554*AJ1161</f>
        <v>0</v>
      </c>
      <c r="AK1165" s="374">
        <f>'4.  2011-2014 LRAM'!AS554*AK1161</f>
        <v>0</v>
      </c>
      <c r="AL1165" s="374">
        <f>'4.  2011-2014 LRAM'!AT554*AL1161</f>
        <v>0</v>
      </c>
      <c r="AM1165" s="374">
        <f>'4.  2011-2014 LRAM'!AU554*AM1161</f>
        <v>0</v>
      </c>
      <c r="AN1165" s="374">
        <f>'4.  2011-2014 LRAM'!AV554*AN1161</f>
        <v>0</v>
      </c>
      <c r="AO1165" s="374">
        <f>'4.  2011-2014 LRAM'!AW554*AO1161</f>
        <v>0</v>
      </c>
      <c r="AP1165" s="374">
        <f>'4.  2011-2014 LRAM'!AX554*AP1161</f>
        <v>0</v>
      </c>
      <c r="AQ1165" s="374">
        <f>'4.  2011-2014 LRAM'!AY554*AQ1161</f>
        <v>0</v>
      </c>
      <c r="AR1165" s="374">
        <f>'4.  2011-2014 LRAM'!AZ554*AR1161</f>
        <v>0</v>
      </c>
      <c r="AS1165" s="783">
        <f>SUM(AE1165:AR1165)</f>
        <v>0</v>
      </c>
    </row>
    <row r="1166" spans="1:45">
      <c r="B1166" s="321" t="s">
        <v>356</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AE212*AE1161</f>
        <v>0</v>
      </c>
      <c r="AF1166" s="374">
        <f t="shared" ref="AF1166:AR1166" si="3435">AF212*AF1161</f>
        <v>0</v>
      </c>
      <c r="AG1166" s="374">
        <f t="shared" si="3435"/>
        <v>0</v>
      </c>
      <c r="AH1166" s="374">
        <f t="shared" si="3435"/>
        <v>0</v>
      </c>
      <c r="AI1166" s="374">
        <f t="shared" si="3435"/>
        <v>0</v>
      </c>
      <c r="AJ1166" s="374">
        <f t="shared" si="3435"/>
        <v>0</v>
      </c>
      <c r="AK1166" s="374">
        <f t="shared" si="3435"/>
        <v>0</v>
      </c>
      <c r="AL1166" s="374">
        <f t="shared" si="3435"/>
        <v>0</v>
      </c>
      <c r="AM1166" s="374">
        <f t="shared" si="3435"/>
        <v>0</v>
      </c>
      <c r="AN1166" s="374">
        <f t="shared" si="3435"/>
        <v>0</v>
      </c>
      <c r="AO1166" s="374">
        <f t="shared" si="3435"/>
        <v>0</v>
      </c>
      <c r="AP1166" s="374">
        <f t="shared" si="3435"/>
        <v>0</v>
      </c>
      <c r="AQ1166" s="374">
        <f t="shared" si="3435"/>
        <v>0</v>
      </c>
      <c r="AR1166" s="374">
        <f t="shared" si="3435"/>
        <v>0</v>
      </c>
      <c r="AS1166" s="783">
        <f t="shared" si="3434"/>
        <v>0</v>
      </c>
    </row>
    <row r="1167" spans="1:45">
      <c r="B1167" s="321" t="s">
        <v>357</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AE402*AE1161</f>
        <v>0</v>
      </c>
      <c r="AF1167" s="374">
        <f t="shared" ref="AF1167:AR1167" si="3436">AF402*AF1161</f>
        <v>0</v>
      </c>
      <c r="AG1167" s="374">
        <f t="shared" si="3436"/>
        <v>0</v>
      </c>
      <c r="AH1167" s="374">
        <f t="shared" si="3436"/>
        <v>0</v>
      </c>
      <c r="AI1167" s="374">
        <f t="shared" si="3436"/>
        <v>0</v>
      </c>
      <c r="AJ1167" s="374">
        <f t="shared" si="3436"/>
        <v>0</v>
      </c>
      <c r="AK1167" s="374">
        <f t="shared" si="3436"/>
        <v>0</v>
      </c>
      <c r="AL1167" s="374">
        <f t="shared" si="3436"/>
        <v>0</v>
      </c>
      <c r="AM1167" s="374">
        <f t="shared" si="3436"/>
        <v>0</v>
      </c>
      <c r="AN1167" s="374">
        <f t="shared" si="3436"/>
        <v>0</v>
      </c>
      <c r="AO1167" s="374">
        <f t="shared" si="3436"/>
        <v>0</v>
      </c>
      <c r="AP1167" s="374">
        <f t="shared" si="3436"/>
        <v>0</v>
      </c>
      <c r="AQ1167" s="374">
        <f t="shared" si="3436"/>
        <v>0</v>
      </c>
      <c r="AR1167" s="374">
        <f t="shared" si="3436"/>
        <v>0</v>
      </c>
      <c r="AS1167" s="783">
        <f t="shared" si="3434"/>
        <v>0</v>
      </c>
    </row>
    <row r="1168" spans="1:45">
      <c r="B1168" s="321" t="s">
        <v>358</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AE592*AE1161</f>
        <v>0</v>
      </c>
      <c r="AF1168" s="374">
        <f t="shared" ref="AF1168:AR1168" si="3437">AF592*AF1161</f>
        <v>0</v>
      </c>
      <c r="AG1168" s="374">
        <f t="shared" si="3437"/>
        <v>0</v>
      </c>
      <c r="AH1168" s="374">
        <f t="shared" si="3437"/>
        <v>0</v>
      </c>
      <c r="AI1168" s="374">
        <f t="shared" si="3437"/>
        <v>0</v>
      </c>
      <c r="AJ1168" s="374">
        <f t="shared" si="3437"/>
        <v>0</v>
      </c>
      <c r="AK1168" s="374">
        <f t="shared" si="3437"/>
        <v>0</v>
      </c>
      <c r="AL1168" s="374">
        <f t="shared" si="3437"/>
        <v>0</v>
      </c>
      <c r="AM1168" s="374">
        <f t="shared" si="3437"/>
        <v>0</v>
      </c>
      <c r="AN1168" s="374">
        <f t="shared" si="3437"/>
        <v>0</v>
      </c>
      <c r="AO1168" s="374">
        <f t="shared" si="3437"/>
        <v>0</v>
      </c>
      <c r="AP1168" s="374">
        <f t="shared" si="3437"/>
        <v>0</v>
      </c>
      <c r="AQ1168" s="374">
        <f t="shared" si="3437"/>
        <v>0</v>
      </c>
      <c r="AR1168" s="374">
        <f t="shared" si="3437"/>
        <v>0</v>
      </c>
      <c r="AS1168" s="783">
        <f t="shared" si="3434"/>
        <v>0</v>
      </c>
    </row>
    <row r="1169" spans="2:45">
      <c r="B1169" s="321" t="s">
        <v>359</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AE784*AE1161</f>
        <v>0</v>
      </c>
      <c r="AF1169" s="374">
        <f t="shared" ref="AF1169:AR1169" si="3438">AF784*AF1161</f>
        <v>28981.133785999453</v>
      </c>
      <c r="AG1169" s="374">
        <f t="shared" si="3438"/>
        <v>168242.5127624688</v>
      </c>
      <c r="AH1169" s="374">
        <f t="shared" si="3438"/>
        <v>1944.2823244781887</v>
      </c>
      <c r="AI1169" s="374">
        <f t="shared" si="3438"/>
        <v>16152.172691665597</v>
      </c>
      <c r="AJ1169" s="374">
        <f t="shared" si="3438"/>
        <v>1900.6957665318921</v>
      </c>
      <c r="AK1169" s="374">
        <f t="shared" si="3438"/>
        <v>4741.5950466255827</v>
      </c>
      <c r="AL1169" s="374">
        <f t="shared" si="3438"/>
        <v>0</v>
      </c>
      <c r="AM1169" s="374">
        <f t="shared" si="3438"/>
        <v>0</v>
      </c>
      <c r="AN1169" s="374">
        <f t="shared" si="3438"/>
        <v>0</v>
      </c>
      <c r="AO1169" s="374">
        <f t="shared" si="3438"/>
        <v>0</v>
      </c>
      <c r="AP1169" s="374">
        <f t="shared" si="3438"/>
        <v>0</v>
      </c>
      <c r="AQ1169" s="374">
        <f t="shared" si="3438"/>
        <v>0</v>
      </c>
      <c r="AR1169" s="374">
        <f t="shared" si="3438"/>
        <v>0</v>
      </c>
      <c r="AS1169" s="783">
        <f t="shared" si="3434"/>
        <v>221962.39237776952</v>
      </c>
    </row>
    <row r="1170" spans="2:45">
      <c r="B1170" s="321" t="s">
        <v>360</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AE980*AE1161</f>
        <v>0</v>
      </c>
      <c r="AF1170" s="374">
        <f>AF980*AF1161</f>
        <v>4111.2935102569618</v>
      </c>
      <c r="AG1170" s="374">
        <f>AG980*AG1161</f>
        <v>96087.932538335037</v>
      </c>
      <c r="AH1170" s="374">
        <f t="shared" ref="AH1170:AR1170" si="3439">AH980*AH1161</f>
        <v>0</v>
      </c>
      <c r="AI1170" s="374">
        <f t="shared" si="3439"/>
        <v>5535.3455423783998</v>
      </c>
      <c r="AJ1170" s="374">
        <f t="shared" si="3439"/>
        <v>5359.1540028904801</v>
      </c>
      <c r="AK1170" s="374">
        <f t="shared" si="3439"/>
        <v>0</v>
      </c>
      <c r="AL1170" s="374">
        <f t="shared" si="3439"/>
        <v>0</v>
      </c>
      <c r="AM1170" s="374">
        <f t="shared" si="3439"/>
        <v>0</v>
      </c>
      <c r="AN1170" s="374">
        <f t="shared" si="3439"/>
        <v>0</v>
      </c>
      <c r="AO1170" s="374">
        <f t="shared" si="3439"/>
        <v>0</v>
      </c>
      <c r="AP1170" s="374">
        <f t="shared" si="3439"/>
        <v>0</v>
      </c>
      <c r="AQ1170" s="374">
        <f t="shared" si="3439"/>
        <v>0</v>
      </c>
      <c r="AR1170" s="374">
        <f t="shared" si="3439"/>
        <v>0</v>
      </c>
      <c r="AS1170" s="783">
        <f t="shared" si="3434"/>
        <v>111093.72559386089</v>
      </c>
    </row>
    <row r="1171" spans="2:45">
      <c r="B1171" s="321" t="s">
        <v>361</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AE1158*AE1161</f>
        <v>0</v>
      </c>
      <c r="AF1171" s="374">
        <f t="shared" ref="AF1171:AR1171" si="3440">AF1158*AF1161</f>
        <v>0</v>
      </c>
      <c r="AG1171" s="374">
        <f t="shared" si="3440"/>
        <v>2191.641936</v>
      </c>
      <c r="AH1171" s="374">
        <f t="shared" si="3440"/>
        <v>0</v>
      </c>
      <c r="AI1171" s="374">
        <f t="shared" si="3440"/>
        <v>474765.00475319999</v>
      </c>
      <c r="AJ1171" s="374">
        <f t="shared" si="3440"/>
        <v>0</v>
      </c>
      <c r="AK1171" s="374">
        <f t="shared" si="3440"/>
        <v>0</v>
      </c>
      <c r="AL1171" s="374">
        <f t="shared" si="3440"/>
        <v>0</v>
      </c>
      <c r="AM1171" s="374">
        <f t="shared" si="3440"/>
        <v>0</v>
      </c>
      <c r="AN1171" s="374">
        <f t="shared" si="3440"/>
        <v>0</v>
      </c>
      <c r="AO1171" s="374">
        <f t="shared" si="3440"/>
        <v>0</v>
      </c>
      <c r="AP1171" s="374">
        <f t="shared" si="3440"/>
        <v>0</v>
      </c>
      <c r="AQ1171" s="374">
        <f t="shared" si="3440"/>
        <v>0</v>
      </c>
      <c r="AR1171" s="374">
        <f t="shared" si="3440"/>
        <v>0</v>
      </c>
      <c r="AS1171" s="783">
        <f t="shared" si="3434"/>
        <v>476956.64668919996</v>
      </c>
    </row>
    <row r="1172" spans="2:45" ht="15.75">
      <c r="B1172" s="346" t="s">
        <v>351</v>
      </c>
      <c r="C1172" s="342"/>
      <c r="D1172" s="333"/>
      <c r="E1172" s="331"/>
      <c r="F1172" s="331"/>
      <c r="G1172" s="331"/>
      <c r="H1172" s="331"/>
      <c r="I1172" s="331"/>
      <c r="J1172" s="331"/>
      <c r="K1172" s="331"/>
      <c r="L1172" s="331"/>
      <c r="M1172" s="331"/>
      <c r="N1172" s="331"/>
      <c r="O1172" s="331"/>
      <c r="P1172" s="331"/>
      <c r="Q1172" s="331"/>
      <c r="R1172" s="297"/>
      <c r="S1172" s="331"/>
      <c r="T1172" s="331"/>
      <c r="U1172" s="331"/>
      <c r="V1172" s="333"/>
      <c r="W1172" s="333"/>
      <c r="X1172" s="333"/>
      <c r="Y1172" s="333"/>
      <c r="Z1172" s="331"/>
      <c r="AA1172" s="331"/>
      <c r="AB1172" s="331"/>
      <c r="AC1172" s="331"/>
      <c r="AD1172" s="331"/>
      <c r="AE1172" s="343">
        <f>SUM(AE1162:AE1171)</f>
        <v>0</v>
      </c>
      <c r="AF1172" s="343">
        <f>SUM(AF1162:AF1171)</f>
        <v>33092.427296256414</v>
      </c>
      <c r="AG1172" s="343">
        <f t="shared" ref="AG1172:AK1172" si="3441">SUM(AG1162:AG1171)</f>
        <v>266522.08723680384</v>
      </c>
      <c r="AH1172" s="343">
        <f t="shared" si="3441"/>
        <v>1944.2823244781887</v>
      </c>
      <c r="AI1172" s="343">
        <f t="shared" si="3441"/>
        <v>496452.52298724401</v>
      </c>
      <c r="AJ1172" s="343">
        <f t="shared" si="3441"/>
        <v>7259.8497694223724</v>
      </c>
      <c r="AK1172" s="343">
        <f t="shared" si="3441"/>
        <v>4741.5950466255827</v>
      </c>
      <c r="AL1172" s="343">
        <f>SUM(AL1162:AL1171)</f>
        <v>0</v>
      </c>
      <c r="AM1172" s="343">
        <f t="shared" ref="AM1172:AR1172" si="3442">SUM(AM1162:AM1171)</f>
        <v>0</v>
      </c>
      <c r="AN1172" s="343">
        <f t="shared" si="3442"/>
        <v>0</v>
      </c>
      <c r="AO1172" s="343">
        <f t="shared" si="3442"/>
        <v>0</v>
      </c>
      <c r="AP1172" s="343">
        <f t="shared" si="3442"/>
        <v>0</v>
      </c>
      <c r="AQ1172" s="343">
        <f t="shared" si="3442"/>
        <v>0</v>
      </c>
      <c r="AR1172" s="343">
        <f t="shared" si="3442"/>
        <v>0</v>
      </c>
      <c r="AS1172" s="784">
        <f>SUM(AS1162:AS1171)</f>
        <v>810012.76466083038</v>
      </c>
    </row>
    <row r="1173" spans="2:45" ht="15.75">
      <c r="B1173" s="346" t="s">
        <v>350</v>
      </c>
      <c r="C1173" s="342"/>
      <c r="D1173" s="347"/>
      <c r="E1173" s="331"/>
      <c r="F1173" s="331"/>
      <c r="G1173" s="331"/>
      <c r="H1173" s="331"/>
      <c r="I1173" s="331"/>
      <c r="J1173" s="331"/>
      <c r="K1173" s="331"/>
      <c r="L1173" s="331"/>
      <c r="M1173" s="331"/>
      <c r="N1173" s="331"/>
      <c r="O1173" s="331"/>
      <c r="P1173" s="331"/>
      <c r="Q1173" s="331"/>
      <c r="R1173" s="297"/>
      <c r="S1173" s="331"/>
      <c r="T1173" s="331"/>
      <c r="U1173" s="331"/>
      <c r="V1173" s="333"/>
      <c r="W1173" s="333"/>
      <c r="X1173" s="333"/>
      <c r="Y1173" s="333"/>
      <c r="Z1173" s="331"/>
      <c r="AA1173" s="331"/>
      <c r="AB1173" s="331"/>
      <c r="AC1173" s="331"/>
      <c r="AD1173" s="331"/>
      <c r="AE1173" s="344">
        <f>AE1159*AE1161</f>
        <v>0</v>
      </c>
      <c r="AF1173" s="344">
        <f t="shared" ref="AF1173:AK1173" si="3443">AF1159*AF1161</f>
        <v>46948.862000000001</v>
      </c>
      <c r="AG1173" s="344">
        <f>AG1159*AG1161</f>
        <v>442009.4768</v>
      </c>
      <c r="AH1173" s="344">
        <f t="shared" si="3443"/>
        <v>0</v>
      </c>
      <c r="AI1173" s="344">
        <f t="shared" si="3443"/>
        <v>281372.90779999999</v>
      </c>
      <c r="AJ1173" s="344">
        <f t="shared" si="3443"/>
        <v>44302.558299999997</v>
      </c>
      <c r="AK1173" s="344">
        <f t="shared" si="3443"/>
        <v>0</v>
      </c>
      <c r="AL1173" s="344">
        <f t="shared" ref="AL1173:AR1173" si="3444">AL1159*AL1161</f>
        <v>0</v>
      </c>
      <c r="AM1173" s="344">
        <f t="shared" si="3444"/>
        <v>0</v>
      </c>
      <c r="AN1173" s="344">
        <f t="shared" si="3444"/>
        <v>0</v>
      </c>
      <c r="AO1173" s="344">
        <f t="shared" si="3444"/>
        <v>0</v>
      </c>
      <c r="AP1173" s="344">
        <f t="shared" si="3444"/>
        <v>0</v>
      </c>
      <c r="AQ1173" s="344">
        <f t="shared" si="3444"/>
        <v>0</v>
      </c>
      <c r="AR1173" s="344">
        <f t="shared" si="3444"/>
        <v>0</v>
      </c>
      <c r="AS1173" s="403">
        <f>SUM(AE1173:AR1173)</f>
        <v>814633.80489999999</v>
      </c>
    </row>
    <row r="1174" spans="2:45" ht="15.75">
      <c r="B1174" s="346" t="s">
        <v>349</v>
      </c>
      <c r="C1174" s="342"/>
      <c r="D1174" s="347"/>
      <c r="E1174" s="331"/>
      <c r="F1174" s="331"/>
      <c r="G1174" s="331"/>
      <c r="H1174" s="331"/>
      <c r="I1174" s="331"/>
      <c r="J1174" s="331"/>
      <c r="K1174" s="331"/>
      <c r="L1174" s="331"/>
      <c r="M1174" s="331"/>
      <c r="N1174" s="331"/>
      <c r="O1174" s="331"/>
      <c r="P1174" s="331"/>
      <c r="Q1174" s="331"/>
      <c r="R1174" s="297"/>
      <c r="S1174" s="331"/>
      <c r="T1174" s="331"/>
      <c r="U1174" s="331"/>
      <c r="V1174" s="347"/>
      <c r="W1174" s="347"/>
      <c r="X1174" s="347"/>
      <c r="Y1174" s="347"/>
      <c r="Z1174" s="331"/>
      <c r="AA1174" s="331"/>
      <c r="AB1174" s="331"/>
      <c r="AC1174" s="331"/>
      <c r="AD1174" s="331"/>
      <c r="AE1174" s="348"/>
      <c r="AF1174" s="348"/>
      <c r="AG1174" s="348"/>
      <c r="AH1174" s="348"/>
      <c r="AI1174" s="348"/>
      <c r="AJ1174" s="348"/>
      <c r="AK1174" s="348"/>
      <c r="AL1174" s="348"/>
      <c r="AM1174" s="348"/>
      <c r="AN1174" s="348"/>
      <c r="AO1174" s="348"/>
      <c r="AP1174" s="348"/>
      <c r="AQ1174" s="348"/>
      <c r="AR1174" s="348"/>
      <c r="AS1174" s="403">
        <f>AS1172-AS1173</f>
        <v>-4621.0402391696116</v>
      </c>
    </row>
    <row r="1175" spans="2:45" ht="15.75">
      <c r="B1175" s="346"/>
      <c r="C1175" s="342"/>
      <c r="D1175" s="347"/>
      <c r="E1175" s="331"/>
      <c r="F1175" s="331"/>
      <c r="G1175" s="331"/>
      <c r="H1175" s="331"/>
      <c r="I1175" s="331"/>
      <c r="J1175" s="331"/>
      <c r="K1175" s="331"/>
      <c r="L1175" s="331"/>
      <c r="M1175" s="331"/>
      <c r="N1175" s="331"/>
      <c r="O1175" s="331"/>
      <c r="P1175" s="331"/>
      <c r="Q1175" s="331"/>
      <c r="R1175" s="297"/>
      <c r="S1175" s="331"/>
      <c r="T1175" s="331"/>
      <c r="U1175" s="331"/>
      <c r="V1175" s="347"/>
      <c r="W1175" s="347"/>
      <c r="X1175" s="347"/>
      <c r="Y1175" s="347"/>
      <c r="Z1175" s="331"/>
      <c r="AA1175" s="331"/>
      <c r="AB1175" s="331"/>
      <c r="AC1175" s="331"/>
      <c r="AD1175" s="331"/>
      <c r="AE1175" s="348"/>
      <c r="AF1175" s="348"/>
      <c r="AG1175" s="348"/>
      <c r="AH1175" s="348"/>
      <c r="AI1175" s="348"/>
      <c r="AJ1175" s="348"/>
      <c r="AK1175" s="348"/>
      <c r="AL1175" s="348"/>
      <c r="AM1175" s="348"/>
      <c r="AN1175" s="348"/>
      <c r="AO1175" s="348"/>
      <c r="AP1175" s="348"/>
      <c r="AQ1175" s="348"/>
      <c r="AR1175" s="348"/>
      <c r="AS1175" s="403"/>
    </row>
    <row r="1176" spans="2:45">
      <c r="B1176" s="321" t="s">
        <v>875</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859">
        <v>0</v>
      </c>
      <c r="AF1176" s="859">
        <v>0</v>
      </c>
      <c r="AG1176" s="859">
        <v>456.05999999999898</v>
      </c>
      <c r="AH1176" s="859">
        <v>0</v>
      </c>
      <c r="AI1176" s="859">
        <v>176354.89199999999</v>
      </c>
      <c r="AJ1176" s="859">
        <v>0</v>
      </c>
      <c r="AK1176" s="859">
        <v>0</v>
      </c>
      <c r="AL1176" s="859">
        <v>0</v>
      </c>
      <c r="AM1176" s="770">
        <f t="shared" ref="AM1176:AR1176" si="3445">IF(AM994="kw",SUMPRODUCT($Q$996:$Q$1156,$S$996:$S$1156,AM996:AM1156),SUMPRODUCT($E$996:$E$1156,AM996:AM1156))</f>
        <v>0</v>
      </c>
      <c r="AN1176" s="770">
        <f t="shared" si="3445"/>
        <v>0</v>
      </c>
      <c r="AO1176" s="770">
        <f t="shared" si="3445"/>
        <v>0</v>
      </c>
      <c r="AP1176" s="770">
        <f t="shared" si="3445"/>
        <v>0</v>
      </c>
      <c r="AQ1176" s="770">
        <f t="shared" si="3445"/>
        <v>0</v>
      </c>
      <c r="AR1176" s="770">
        <f t="shared" si="3445"/>
        <v>0</v>
      </c>
      <c r="AS1176" s="334"/>
    </row>
    <row r="1177" spans="2:45">
      <c r="B1177" s="321" t="s">
        <v>876</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859">
        <v>0</v>
      </c>
      <c r="AF1177" s="859">
        <v>-2.9103830456733704E-11</v>
      </c>
      <c r="AG1177" s="859">
        <v>453.80473835746625</v>
      </c>
      <c r="AH1177" s="859">
        <v>0</v>
      </c>
      <c r="AI1177" s="859">
        <v>176354.89199999999</v>
      </c>
      <c r="AJ1177" s="859">
        <v>0</v>
      </c>
      <c r="AK1177" s="859">
        <v>0</v>
      </c>
      <c r="AL1177" s="859">
        <v>0</v>
      </c>
      <c r="AM1177" s="770">
        <f t="shared" ref="AM1177:AR1177" si="3446">IF(AM994="kw",SUMPRODUCT($Q$996:$Q$1156,$T$996:$T$1156,AM996:AM1156),SUMPRODUCT($F$996:$F$1156,AM996:AM1156))</f>
        <v>0</v>
      </c>
      <c r="AN1177" s="770">
        <f t="shared" si="3446"/>
        <v>0</v>
      </c>
      <c r="AO1177" s="770">
        <f t="shared" si="3446"/>
        <v>0</v>
      </c>
      <c r="AP1177" s="770">
        <f t="shared" si="3446"/>
        <v>0</v>
      </c>
      <c r="AQ1177" s="770">
        <f t="shared" si="3446"/>
        <v>0</v>
      </c>
      <c r="AR1177" s="770">
        <f t="shared" si="3446"/>
        <v>0</v>
      </c>
      <c r="AS1177" s="334"/>
    </row>
    <row r="1178" spans="2:45">
      <c r="B1178" s="321" t="s">
        <v>877</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859">
        <v>0</v>
      </c>
      <c r="AF1178" s="859">
        <v>2.9103830456733704E-11</v>
      </c>
      <c r="AG1178" s="859">
        <v>453.80473835746625</v>
      </c>
      <c r="AH1178" s="859">
        <v>0</v>
      </c>
      <c r="AI1178" s="859">
        <v>176354.89199999999</v>
      </c>
      <c r="AJ1178" s="859">
        <v>0</v>
      </c>
      <c r="AK1178" s="859">
        <v>0</v>
      </c>
      <c r="AL1178" s="859">
        <v>0</v>
      </c>
      <c r="AM1178" s="770">
        <f t="shared" ref="AM1178:AR1178" si="3447">IF(AM994="kw",SUMPRODUCT($Q$996:$Q$1156,$U$996:$U$1156,AM996:AM1156),SUMPRODUCT($G$996:$G$1156,AM996:AM1156))</f>
        <v>0</v>
      </c>
      <c r="AN1178" s="770">
        <f t="shared" si="3447"/>
        <v>0</v>
      </c>
      <c r="AO1178" s="770">
        <f t="shared" si="3447"/>
        <v>0</v>
      </c>
      <c r="AP1178" s="770">
        <f t="shared" si="3447"/>
        <v>0</v>
      </c>
      <c r="AQ1178" s="770">
        <f t="shared" si="3447"/>
        <v>0</v>
      </c>
      <c r="AR1178" s="770">
        <f t="shared" si="3447"/>
        <v>0</v>
      </c>
      <c r="AS1178" s="334"/>
    </row>
    <row r="1179" spans="2:45">
      <c r="B1179" s="321" t="s">
        <v>878</v>
      </c>
      <c r="C1179" s="347"/>
      <c r="D1179" s="347"/>
      <c r="E1179" s="331"/>
      <c r="F1179" s="331"/>
      <c r="G1179" s="331"/>
      <c r="H1179" s="331"/>
      <c r="I1179" s="331"/>
      <c r="J1179" s="331"/>
      <c r="K1179" s="331"/>
      <c r="L1179" s="331"/>
      <c r="M1179" s="331"/>
      <c r="N1179" s="331"/>
      <c r="O1179" s="331"/>
      <c r="P1179" s="331"/>
      <c r="Q1179" s="331"/>
      <c r="R1179" s="297"/>
      <c r="S1179" s="331"/>
      <c r="T1179" s="331"/>
      <c r="U1179" s="331"/>
      <c r="V1179" s="347"/>
      <c r="W1179" s="342"/>
      <c r="X1179" s="347"/>
      <c r="Y1179" s="347"/>
      <c r="Z1179" s="331"/>
      <c r="AA1179" s="331"/>
      <c r="AB1179" s="331"/>
      <c r="AC1179" s="331"/>
      <c r="AD1179" s="331"/>
      <c r="AE1179" s="859">
        <v>0</v>
      </c>
      <c r="AF1179" s="859">
        <v>2.9103830456733704E-11</v>
      </c>
      <c r="AG1179" s="859">
        <v>453.80473835746625</v>
      </c>
      <c r="AH1179" s="859">
        <v>0</v>
      </c>
      <c r="AI1179" s="859">
        <v>176354.89199999999</v>
      </c>
      <c r="AJ1179" s="859">
        <v>0</v>
      </c>
      <c r="AK1179" s="859">
        <v>0</v>
      </c>
      <c r="AL1179" s="859">
        <v>0</v>
      </c>
      <c r="AM1179" s="770">
        <f t="shared" ref="AM1179:AR1179" si="3448">IF(AM994="kw",SUMPRODUCT($Q$996:$Q$1156,$V$996:$V$1156,AM996:AM1156),SUMPRODUCT($H$996:$H$1156,AM996:AM1156))</f>
        <v>0</v>
      </c>
      <c r="AN1179" s="770">
        <f t="shared" si="3448"/>
        <v>0</v>
      </c>
      <c r="AO1179" s="770">
        <f t="shared" si="3448"/>
        <v>0</v>
      </c>
      <c r="AP1179" s="770">
        <f t="shared" si="3448"/>
        <v>0</v>
      </c>
      <c r="AQ1179" s="770">
        <f t="shared" si="3448"/>
        <v>0</v>
      </c>
      <c r="AR1179" s="770">
        <f t="shared" si="3448"/>
        <v>0</v>
      </c>
      <c r="AS1179" s="334"/>
    </row>
    <row r="1180" spans="2:45">
      <c r="B1180" s="321" t="s">
        <v>879</v>
      </c>
      <c r="C1180" s="347"/>
      <c r="D1180" s="347"/>
      <c r="E1180" s="331"/>
      <c r="F1180" s="331"/>
      <c r="G1180" s="331"/>
      <c r="H1180" s="331"/>
      <c r="I1180" s="331"/>
      <c r="J1180" s="331"/>
      <c r="K1180" s="331"/>
      <c r="L1180" s="331"/>
      <c r="M1180" s="331"/>
      <c r="N1180" s="331"/>
      <c r="O1180" s="331"/>
      <c r="P1180" s="331"/>
      <c r="Q1180" s="331"/>
      <c r="R1180" s="297"/>
      <c r="S1180" s="331"/>
      <c r="T1180" s="331"/>
      <c r="U1180" s="331"/>
      <c r="V1180" s="347"/>
      <c r="W1180" s="342"/>
      <c r="X1180" s="347"/>
      <c r="Y1180" s="347"/>
      <c r="Z1180" s="331"/>
      <c r="AA1180" s="331"/>
      <c r="AB1180" s="331"/>
      <c r="AC1180" s="331"/>
      <c r="AD1180" s="331"/>
      <c r="AE1180" s="859">
        <v>0</v>
      </c>
      <c r="AF1180" s="859">
        <v>0</v>
      </c>
      <c r="AG1180" s="859">
        <v>453.79260412080009</v>
      </c>
      <c r="AH1180" s="859">
        <v>0</v>
      </c>
      <c r="AI1180" s="859">
        <v>176354.89200000002</v>
      </c>
      <c r="AJ1180" s="859">
        <v>0</v>
      </c>
      <c r="AK1180" s="859">
        <v>0</v>
      </c>
      <c r="AL1180" s="859">
        <v>0</v>
      </c>
      <c r="AM1180" s="770">
        <f t="shared" ref="AM1180:AR1180" si="3449">IF(AM994="kw",SUMPRODUCT($Q$996:$Q$1156,$W$996:$W$1156,AM996:AM1156),SUMPRODUCT($I$996:$I$1156,AM996:AM1156))</f>
        <v>0</v>
      </c>
      <c r="AN1180" s="770">
        <f t="shared" si="3449"/>
        <v>0</v>
      </c>
      <c r="AO1180" s="770">
        <f t="shared" si="3449"/>
        <v>0</v>
      </c>
      <c r="AP1180" s="770">
        <f t="shared" si="3449"/>
        <v>0</v>
      </c>
      <c r="AQ1180" s="770">
        <f t="shared" si="3449"/>
        <v>0</v>
      </c>
      <c r="AR1180" s="770">
        <f t="shared" si="3449"/>
        <v>0</v>
      </c>
      <c r="AS1180" s="334"/>
    </row>
    <row r="1181" spans="2:45">
      <c r="B1181" s="321" t="s">
        <v>880</v>
      </c>
      <c r="C1181" s="347"/>
      <c r="D1181" s="347"/>
      <c r="E1181" s="331"/>
      <c r="F1181" s="331"/>
      <c r="G1181" s="331"/>
      <c r="H1181" s="331"/>
      <c r="I1181" s="331"/>
      <c r="J1181" s="331"/>
      <c r="K1181" s="331"/>
      <c r="L1181" s="331"/>
      <c r="M1181" s="331"/>
      <c r="N1181" s="331"/>
      <c r="O1181" s="331"/>
      <c r="P1181" s="331"/>
      <c r="Q1181" s="331"/>
      <c r="R1181" s="297"/>
      <c r="S1181" s="331"/>
      <c r="T1181" s="331"/>
      <c r="U1181" s="331"/>
      <c r="V1181" s="347"/>
      <c r="W1181" s="342"/>
      <c r="X1181" s="347"/>
      <c r="Y1181" s="347"/>
      <c r="Z1181" s="331"/>
      <c r="AA1181" s="331"/>
      <c r="AB1181" s="331"/>
      <c r="AC1181" s="331"/>
      <c r="AD1181" s="331"/>
      <c r="AE1181" s="859">
        <v>0</v>
      </c>
      <c r="AF1181" s="859">
        <v>0</v>
      </c>
      <c r="AG1181" s="859">
        <v>431.78387167438115</v>
      </c>
      <c r="AH1181" s="859">
        <v>0</v>
      </c>
      <c r="AI1181" s="859">
        <v>176354.89199999999</v>
      </c>
      <c r="AJ1181" s="859">
        <v>0</v>
      </c>
      <c r="AK1181" s="859">
        <v>0</v>
      </c>
      <c r="AL1181" s="859">
        <v>0</v>
      </c>
      <c r="AM1181" s="770">
        <f t="shared" ref="AM1181:AR1181" si="3450">IF(AM994="kw",SUMPRODUCT($Q$996:$Q$1156,$X$996:$X$1156,AM996:AM1156),SUMPRODUCT($J$996:$J$1156,AM996:AM1156))</f>
        <v>0</v>
      </c>
      <c r="AN1181" s="770">
        <f t="shared" si="3450"/>
        <v>0</v>
      </c>
      <c r="AO1181" s="770">
        <f t="shared" si="3450"/>
        <v>0</v>
      </c>
      <c r="AP1181" s="770">
        <f t="shared" si="3450"/>
        <v>0</v>
      </c>
      <c r="AQ1181" s="770">
        <f t="shared" si="3450"/>
        <v>0</v>
      </c>
      <c r="AR1181" s="770">
        <f t="shared" si="3450"/>
        <v>0</v>
      </c>
      <c r="AS1181" s="334"/>
    </row>
    <row r="1182" spans="2:45">
      <c r="B1182" s="436" t="s">
        <v>881</v>
      </c>
      <c r="C1182" s="361"/>
      <c r="D1182" s="380"/>
      <c r="E1182" s="380"/>
      <c r="F1182" s="380"/>
      <c r="G1182" s="380"/>
      <c r="H1182" s="380"/>
      <c r="I1182" s="380"/>
      <c r="J1182" s="380"/>
      <c r="K1182" s="380"/>
      <c r="L1182" s="380"/>
      <c r="M1182" s="380"/>
      <c r="N1182" s="380"/>
      <c r="O1182" s="380"/>
      <c r="P1182" s="380"/>
      <c r="Q1182" s="380"/>
      <c r="R1182" s="379"/>
      <c r="S1182" s="380"/>
      <c r="T1182" s="380"/>
      <c r="U1182" s="380"/>
      <c r="V1182" s="361"/>
      <c r="W1182" s="381"/>
      <c r="X1182" s="381"/>
      <c r="Y1182" s="380"/>
      <c r="Z1182" s="380"/>
      <c r="AA1182" s="381"/>
      <c r="AB1182" s="381"/>
      <c r="AC1182" s="381"/>
      <c r="AD1182" s="381"/>
      <c r="AE1182" s="860">
        <v>0</v>
      </c>
      <c r="AF1182" s="860">
        <v>1.4551915228366852E-11</v>
      </c>
      <c r="AG1182" s="860">
        <v>431.78387167437751</v>
      </c>
      <c r="AH1182" s="860">
        <v>0</v>
      </c>
      <c r="AI1182" s="860">
        <v>176354.89199999996</v>
      </c>
      <c r="AJ1182" s="860">
        <v>0</v>
      </c>
      <c r="AK1182" s="860">
        <v>0</v>
      </c>
      <c r="AL1182" s="860">
        <v>0</v>
      </c>
      <c r="AM1182" s="771">
        <f t="shared" ref="AM1182:AR1182" si="3451">IF(AM994="kw",SUMPRODUCT($Q$996:$Q$1156,$Y$996:$Y$1156,AM996:AM1156),SUMPRODUCT($K$996:$K$1156,AM996:AM1156))</f>
        <v>0</v>
      </c>
      <c r="AN1182" s="771">
        <f t="shared" si="3451"/>
        <v>0</v>
      </c>
      <c r="AO1182" s="771">
        <f t="shared" si="3451"/>
        <v>0</v>
      </c>
      <c r="AP1182" s="771">
        <f t="shared" si="3451"/>
        <v>0</v>
      </c>
      <c r="AQ1182" s="771">
        <f t="shared" si="3451"/>
        <v>0</v>
      </c>
      <c r="AR1182" s="771">
        <f t="shared" si="3451"/>
        <v>0</v>
      </c>
      <c r="AS1182" s="382"/>
    </row>
    <row r="1183" spans="2:45" ht="19.5" customHeight="1">
      <c r="B1183" s="364" t="s">
        <v>577</v>
      </c>
      <c r="C1183" s="383"/>
      <c r="D1183" s="384"/>
      <c r="E1183" s="384"/>
      <c r="F1183" s="384"/>
      <c r="G1183" s="384"/>
      <c r="H1183" s="384"/>
      <c r="I1183" s="384"/>
      <c r="J1183" s="384"/>
      <c r="K1183" s="384"/>
      <c r="L1183" s="384"/>
      <c r="M1183" s="384"/>
      <c r="N1183" s="384"/>
      <c r="O1183" s="384"/>
      <c r="P1183" s="384"/>
      <c r="Q1183" s="384"/>
      <c r="R1183" s="384"/>
      <c r="S1183" s="384"/>
      <c r="T1183" s="384"/>
      <c r="U1183" s="384"/>
      <c r="V1183" s="367"/>
      <c r="W1183" s="368"/>
      <c r="X1183" s="384"/>
      <c r="Y1183" s="384"/>
      <c r="Z1183" s="384"/>
      <c r="AA1183" s="384"/>
      <c r="AB1183" s="384"/>
      <c r="AC1183" s="384"/>
      <c r="AD1183" s="384"/>
      <c r="AE1183" s="405"/>
      <c r="AF1183" s="405"/>
      <c r="AG1183" s="405"/>
      <c r="AH1183" s="405"/>
      <c r="AI1183" s="405"/>
      <c r="AJ1183" s="405"/>
      <c r="AK1183" s="405"/>
      <c r="AL1183" s="405"/>
      <c r="AM1183" s="405"/>
      <c r="AN1183" s="405"/>
      <c r="AO1183" s="405"/>
      <c r="AP1183" s="405"/>
      <c r="AQ1183" s="405"/>
      <c r="AR1183" s="405"/>
      <c r="AS1183" s="385"/>
    </row>
    <row r="1185" spans="1:45">
      <c r="B1185" s="579" t="s">
        <v>522</v>
      </c>
    </row>
    <row r="1186" spans="1:45" ht="15.75">
      <c r="B1186" s="277" t="s">
        <v>811</v>
      </c>
      <c r="C1186" s="278"/>
      <c r="D1186" s="579" t="s">
        <v>522</v>
      </c>
      <c r="E1186" s="250"/>
      <c r="F1186" s="579"/>
      <c r="G1186" s="250"/>
      <c r="H1186" s="250"/>
      <c r="I1186" s="250"/>
      <c r="J1186" s="250"/>
      <c r="K1186" s="250"/>
      <c r="L1186" s="250"/>
      <c r="M1186" s="250"/>
      <c r="N1186" s="250"/>
      <c r="O1186" s="250"/>
      <c r="P1186" s="250"/>
      <c r="Q1186" s="250"/>
      <c r="R1186" s="278"/>
      <c r="S1186" s="250"/>
      <c r="T1186" s="250"/>
      <c r="U1186" s="250"/>
      <c r="V1186" s="250"/>
      <c r="W1186" s="250"/>
      <c r="X1186" s="250"/>
      <c r="Y1186" s="250"/>
      <c r="Z1186" s="250"/>
      <c r="AA1186" s="250"/>
      <c r="AB1186" s="250"/>
      <c r="AC1186" s="250"/>
      <c r="AD1186" s="250"/>
      <c r="AE1186" s="267"/>
      <c r="AF1186" s="264"/>
      <c r="AG1186" s="264"/>
      <c r="AH1186" s="264"/>
      <c r="AI1186" s="264"/>
      <c r="AJ1186" s="264"/>
      <c r="AK1186" s="264"/>
      <c r="AL1186" s="264"/>
      <c r="AM1186" s="264"/>
      <c r="AN1186" s="264"/>
      <c r="AO1186" s="264"/>
      <c r="AP1186" s="264"/>
      <c r="AQ1186" s="264"/>
      <c r="AR1186" s="264"/>
    </row>
    <row r="1187" spans="1:45" ht="39.75" customHeight="1">
      <c r="B1187" s="922" t="s">
        <v>211</v>
      </c>
      <c r="C1187" s="924" t="s">
        <v>33</v>
      </c>
      <c r="D1187" s="281" t="s">
        <v>420</v>
      </c>
      <c r="E1187" s="933" t="s">
        <v>209</v>
      </c>
      <c r="F1187" s="934"/>
      <c r="G1187" s="934"/>
      <c r="H1187" s="934"/>
      <c r="I1187" s="934"/>
      <c r="J1187" s="934"/>
      <c r="K1187" s="934"/>
      <c r="L1187" s="934"/>
      <c r="M1187" s="934"/>
      <c r="N1187" s="934"/>
      <c r="O1187" s="934"/>
      <c r="P1187" s="935"/>
      <c r="Q1187" s="931" t="s">
        <v>213</v>
      </c>
      <c r="R1187" s="281" t="s">
        <v>421</v>
      </c>
      <c r="S1187" s="928" t="s">
        <v>212</v>
      </c>
      <c r="T1187" s="929"/>
      <c r="U1187" s="929"/>
      <c r="V1187" s="929"/>
      <c r="W1187" s="929"/>
      <c r="X1187" s="929"/>
      <c r="Y1187" s="929"/>
      <c r="Z1187" s="929"/>
      <c r="AA1187" s="929"/>
      <c r="AB1187" s="929"/>
      <c r="AC1187" s="929"/>
      <c r="AD1187" s="936"/>
      <c r="AE1187" s="928" t="s">
        <v>242</v>
      </c>
      <c r="AF1187" s="929"/>
      <c r="AG1187" s="929"/>
      <c r="AH1187" s="929"/>
      <c r="AI1187" s="929"/>
      <c r="AJ1187" s="929"/>
      <c r="AK1187" s="929"/>
      <c r="AL1187" s="929"/>
      <c r="AM1187" s="929"/>
      <c r="AN1187" s="929"/>
      <c r="AO1187" s="929"/>
      <c r="AP1187" s="929"/>
      <c r="AQ1187" s="929"/>
      <c r="AR1187" s="929"/>
      <c r="AS1187" s="930"/>
    </row>
    <row r="1188" spans="1:45" ht="65.25" customHeight="1">
      <c r="B1188" s="923"/>
      <c r="C1188" s="925"/>
      <c r="D1188" s="282">
        <v>2021</v>
      </c>
      <c r="E1188" s="282">
        <v>2022</v>
      </c>
      <c r="F1188" s="282">
        <v>2023</v>
      </c>
      <c r="G1188" s="282">
        <v>2024</v>
      </c>
      <c r="H1188" s="282">
        <v>2025</v>
      </c>
      <c r="I1188" s="282">
        <v>2026</v>
      </c>
      <c r="J1188" s="282">
        <v>2027</v>
      </c>
      <c r="K1188" s="282">
        <v>2028</v>
      </c>
      <c r="L1188" s="282">
        <v>2029</v>
      </c>
      <c r="M1188" s="282">
        <v>2030</v>
      </c>
      <c r="N1188" s="282">
        <v>2031</v>
      </c>
      <c r="O1188" s="282">
        <v>2032</v>
      </c>
      <c r="P1188" s="282">
        <v>2033</v>
      </c>
      <c r="Q1188" s="932"/>
      <c r="R1188" s="282">
        <v>2021</v>
      </c>
      <c r="S1188" s="282">
        <v>2022</v>
      </c>
      <c r="T1188" s="282">
        <v>2023</v>
      </c>
      <c r="U1188" s="282">
        <v>2024</v>
      </c>
      <c r="V1188" s="282">
        <v>2025</v>
      </c>
      <c r="W1188" s="282">
        <v>2026</v>
      </c>
      <c r="X1188" s="282">
        <v>2027</v>
      </c>
      <c r="Y1188" s="282">
        <v>2028</v>
      </c>
      <c r="Z1188" s="282">
        <v>2029</v>
      </c>
      <c r="AA1188" s="282">
        <v>2030</v>
      </c>
      <c r="AB1188" s="282">
        <v>2031</v>
      </c>
      <c r="AC1188" s="282">
        <v>2032</v>
      </c>
      <c r="AD1188" s="282">
        <v>2033</v>
      </c>
      <c r="AE1188" s="282" t="str">
        <f>'1.  LRAMVA Summary'!$D$53</f>
        <v>Residential</v>
      </c>
      <c r="AF1188" s="282" t="str">
        <f>'1.  LRAMVA Summary'!$E$53</f>
        <v>GS&lt;50 kW</v>
      </c>
      <c r="AG1188" s="282" t="str">
        <f>'1.  LRAMVA Summary'!$F$53</f>
        <v>General Service 50 - 4,999 kW</v>
      </c>
      <c r="AH1188" s="282" t="str">
        <f>'1.  LRAMVA Summary'!$G$53</f>
        <v>General Service 3,000 - 4,999 kW</v>
      </c>
      <c r="AI1188" s="282" t="str">
        <f>'1.  LRAMVA Summary'!$H$53</f>
        <v>Large Use - Regular</v>
      </c>
      <c r="AJ1188" s="282" t="str">
        <f>'1.  LRAMVA Summary'!$I$53</f>
        <v>Dedicated TS</v>
      </c>
      <c r="AK1188" s="282" t="str">
        <f>'1.  LRAMVA Summary'!$J$53</f>
        <v>Large Use - Ford Annex</v>
      </c>
      <c r="AL1188" s="282" t="str">
        <f>'1.  LRAMVA Summary'!$K$53</f>
        <v>Other</v>
      </c>
      <c r="AM1188" s="282" t="str">
        <f>'1.  LRAMVA Summary'!$L$53</f>
        <v/>
      </c>
      <c r="AN1188" s="282" t="str">
        <f>'1.  LRAMVA Summary'!$M$53</f>
        <v/>
      </c>
      <c r="AO1188" s="282" t="str">
        <f>'1.  LRAMVA Summary'!$N$53</f>
        <v/>
      </c>
      <c r="AP1188" s="282" t="str">
        <f>'1.  LRAMVA Summary'!$O$53</f>
        <v/>
      </c>
      <c r="AQ1188" s="282" t="str">
        <f>'1.  LRAMVA Summary'!$P$53</f>
        <v/>
      </c>
      <c r="AR1188" s="282" t="str">
        <f>'1.  LRAMVA Summary'!$Q$53</f>
        <v/>
      </c>
      <c r="AS1188" s="284" t="str">
        <f>'1.  LRAMVA Summary'!$R$53</f>
        <v>Total</v>
      </c>
    </row>
    <row r="1189" spans="1:45" ht="15" customHeight="1">
      <c r="A1189" s="521"/>
      <c r="B1189" s="507" t="s">
        <v>500</v>
      </c>
      <c r="C1189" s="286"/>
      <c r="D1189" s="286"/>
      <c r="E1189" s="286"/>
      <c r="F1189" s="286"/>
      <c r="G1189" s="286"/>
      <c r="H1189" s="286"/>
      <c r="I1189" s="286"/>
      <c r="J1189" s="286"/>
      <c r="K1189" s="286"/>
      <c r="L1189" s="286"/>
      <c r="M1189" s="286"/>
      <c r="N1189" s="286"/>
      <c r="O1189" s="286"/>
      <c r="P1189" s="286"/>
      <c r="Q1189" s="287"/>
      <c r="R1189" s="286"/>
      <c r="S1189" s="286"/>
      <c r="T1189" s="286"/>
      <c r="U1189" s="286"/>
      <c r="V1189" s="286"/>
      <c r="W1189" s="286"/>
      <c r="X1189" s="286"/>
      <c r="Y1189" s="286"/>
      <c r="Z1189" s="286"/>
      <c r="AA1189" s="286"/>
      <c r="AB1189" s="286"/>
      <c r="AC1189" s="286"/>
      <c r="AD1189" s="286"/>
      <c r="AE1189" s="288" t="str">
        <f>'1.  LRAMVA Summary'!$D$54</f>
        <v>kWh</v>
      </c>
      <c r="AF1189" s="288" t="str">
        <f>'1.  LRAMVA Summary'!$E$54</f>
        <v>kWh</v>
      </c>
      <c r="AG1189" s="288" t="str">
        <f>'1.  LRAMVA Summary'!$F$54</f>
        <v>kW</v>
      </c>
      <c r="AH1189" s="288" t="str">
        <f>'1.  LRAMVA Summary'!$G$54</f>
        <v>kW</v>
      </c>
      <c r="AI1189" s="288" t="str">
        <f>'1.  LRAMVA Summary'!$H$54</f>
        <v>kW</v>
      </c>
      <c r="AJ1189" s="288" t="str">
        <f>'1.  LRAMVA Summary'!$I$54</f>
        <v>kW</v>
      </c>
      <c r="AK1189" s="288" t="str">
        <f>'1.  LRAMVA Summary'!$J$54</f>
        <v>kW</v>
      </c>
      <c r="AL1189" s="288" t="str">
        <f>'1.  LRAMVA Summary'!$K$54</f>
        <v>kW</v>
      </c>
      <c r="AM1189" s="288">
        <f>'1.  LRAMVA Summary'!$L$54</f>
        <v>0</v>
      </c>
      <c r="AN1189" s="288">
        <f>'1.  LRAMVA Summary'!$M$54</f>
        <v>0</v>
      </c>
      <c r="AO1189" s="288">
        <f>'1.  LRAMVA Summary'!$N$54</f>
        <v>0</v>
      </c>
      <c r="AP1189" s="288">
        <f>'1.  LRAMVA Summary'!$O$54</f>
        <v>0</v>
      </c>
      <c r="AQ1189" s="288">
        <f>'1.  LRAMVA Summary'!$P$54</f>
        <v>0</v>
      </c>
      <c r="AR1189" s="288">
        <f>'1.  LRAMVA Summary'!$Q$54</f>
        <v>0</v>
      </c>
      <c r="AS1189" s="289"/>
    </row>
    <row r="1190" spans="1:45" ht="15" hidden="1" customHeight="1" outlineLevel="1">
      <c r="A1190" s="521"/>
      <c r="B1190" s="493" t="s">
        <v>493</v>
      </c>
      <c r="C1190" s="286"/>
      <c r="D1190" s="286"/>
      <c r="E1190" s="286"/>
      <c r="F1190" s="286"/>
      <c r="G1190" s="286"/>
      <c r="H1190" s="286"/>
      <c r="I1190" s="286"/>
      <c r="J1190" s="286"/>
      <c r="K1190" s="286"/>
      <c r="L1190" s="286"/>
      <c r="M1190" s="286"/>
      <c r="N1190" s="286"/>
      <c r="O1190" s="286"/>
      <c r="P1190" s="286"/>
      <c r="Q1190" s="287"/>
      <c r="R1190" s="286"/>
      <c r="S1190" s="286"/>
      <c r="T1190" s="286"/>
      <c r="U1190" s="286"/>
      <c r="V1190" s="286"/>
      <c r="W1190" s="286"/>
      <c r="X1190" s="286"/>
      <c r="Y1190" s="286"/>
      <c r="Z1190" s="286"/>
      <c r="AA1190" s="286"/>
      <c r="AB1190" s="286"/>
      <c r="AC1190" s="286"/>
      <c r="AD1190" s="286"/>
      <c r="AE1190" s="288"/>
      <c r="AF1190" s="288"/>
      <c r="AG1190" s="288"/>
      <c r="AH1190" s="288"/>
      <c r="AI1190" s="288"/>
      <c r="AJ1190" s="288"/>
      <c r="AK1190" s="288"/>
      <c r="AL1190" s="288"/>
      <c r="AM1190" s="288"/>
      <c r="AN1190" s="288"/>
      <c r="AO1190" s="288"/>
      <c r="AP1190" s="288"/>
      <c r="AQ1190" s="288"/>
      <c r="AR1190" s="288"/>
      <c r="AS1190" s="289"/>
    </row>
    <row r="1191" spans="1:45" ht="15" hidden="1" customHeight="1" outlineLevel="1">
      <c r="A1191" s="521">
        <v>1</v>
      </c>
      <c r="B1191" s="424" t="s">
        <v>95</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722</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52">AF1191</f>
        <v>0</v>
      </c>
      <c r="AG1192" s="407">
        <f t="shared" si="3452"/>
        <v>0</v>
      </c>
      <c r="AH1192" s="407">
        <f t="shared" si="3452"/>
        <v>0</v>
      </c>
      <c r="AI1192" s="407">
        <f t="shared" si="3452"/>
        <v>0</v>
      </c>
      <c r="AJ1192" s="407">
        <f t="shared" si="3452"/>
        <v>0</v>
      </c>
      <c r="AK1192" s="407">
        <f t="shared" si="3452"/>
        <v>0</v>
      </c>
      <c r="AL1192" s="407">
        <f t="shared" si="3452"/>
        <v>0</v>
      </c>
      <c r="AM1192" s="407">
        <f t="shared" si="3452"/>
        <v>0</v>
      </c>
      <c r="AN1192" s="407">
        <f t="shared" si="3452"/>
        <v>0</v>
      </c>
      <c r="AO1192" s="407">
        <f t="shared" si="3452"/>
        <v>0</v>
      </c>
      <c r="AP1192" s="407">
        <f t="shared" si="3452"/>
        <v>0</v>
      </c>
      <c r="AQ1192" s="407">
        <f t="shared" si="3452"/>
        <v>0</v>
      </c>
      <c r="AR1192" s="407">
        <f t="shared" si="3452"/>
        <v>0</v>
      </c>
      <c r="AS1192" s="294"/>
    </row>
    <row r="1193" spans="1:45" ht="15" hidden="1" customHeight="1" outlineLevel="1">
      <c r="A1193" s="521"/>
      <c r="B1193" s="295"/>
      <c r="C1193" s="296"/>
      <c r="D1193" s="296"/>
      <c r="E1193" s="296"/>
      <c r="F1193" s="296"/>
      <c r="G1193" s="296"/>
      <c r="H1193" s="296"/>
      <c r="I1193" s="296"/>
      <c r="J1193" s="747"/>
      <c r="K1193" s="296"/>
      <c r="L1193" s="296"/>
      <c r="M1193" s="296"/>
      <c r="N1193" s="296"/>
      <c r="O1193" s="296"/>
      <c r="P1193" s="296"/>
      <c r="Q1193" s="297"/>
      <c r="R1193" s="296"/>
      <c r="S1193" s="296"/>
      <c r="T1193" s="296"/>
      <c r="U1193" s="296"/>
      <c r="V1193" s="296"/>
      <c r="W1193" s="296"/>
      <c r="X1193" s="296"/>
      <c r="Y1193" s="296"/>
      <c r="Z1193" s="296"/>
      <c r="AA1193" s="296"/>
      <c r="AB1193" s="296"/>
      <c r="AC1193" s="296"/>
      <c r="AD1193" s="296"/>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2</v>
      </c>
      <c r="B1194" s="424" t="s">
        <v>96</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722</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53">AF1194</f>
        <v>0</v>
      </c>
      <c r="AG1195" s="407">
        <f t="shared" si="3453"/>
        <v>0</v>
      </c>
      <c r="AH1195" s="407">
        <f t="shared" si="3453"/>
        <v>0</v>
      </c>
      <c r="AI1195" s="407">
        <f t="shared" si="3453"/>
        <v>0</v>
      </c>
      <c r="AJ1195" s="407">
        <f t="shared" si="3453"/>
        <v>0</v>
      </c>
      <c r="AK1195" s="407">
        <f t="shared" si="3453"/>
        <v>0</v>
      </c>
      <c r="AL1195" s="407">
        <f t="shared" si="3453"/>
        <v>0</v>
      </c>
      <c r="AM1195" s="407">
        <f t="shared" si="3453"/>
        <v>0</v>
      </c>
      <c r="AN1195" s="407">
        <f t="shared" si="3453"/>
        <v>0</v>
      </c>
      <c r="AO1195" s="407">
        <f t="shared" si="3453"/>
        <v>0</v>
      </c>
      <c r="AP1195" s="407">
        <f t="shared" si="3453"/>
        <v>0</v>
      </c>
      <c r="AQ1195" s="407">
        <f t="shared" si="3453"/>
        <v>0</v>
      </c>
      <c r="AR1195" s="407">
        <f t="shared" si="3453"/>
        <v>0</v>
      </c>
      <c r="AS1195" s="294"/>
    </row>
    <row r="1196" spans="1:45" ht="15" hidden="1" customHeight="1" outlineLevel="1">
      <c r="A1196" s="521"/>
      <c r="B1196" s="295"/>
      <c r="C1196" s="296"/>
      <c r="D1196" s="301"/>
      <c r="E1196" s="301"/>
      <c r="F1196" s="301"/>
      <c r="G1196" s="301"/>
      <c r="H1196" s="301"/>
      <c r="I1196" s="301"/>
      <c r="J1196" s="301"/>
      <c r="K1196" s="301"/>
      <c r="L1196" s="301"/>
      <c r="M1196" s="301"/>
      <c r="N1196" s="301"/>
      <c r="O1196" s="301"/>
      <c r="P1196" s="301"/>
      <c r="Q1196" s="297"/>
      <c r="R1196" s="301"/>
      <c r="S1196" s="301"/>
      <c r="T1196" s="301"/>
      <c r="U1196" s="301"/>
      <c r="V1196" s="301"/>
      <c r="W1196" s="301"/>
      <c r="X1196" s="301"/>
      <c r="Y1196" s="301"/>
      <c r="Z1196" s="301"/>
      <c r="AA1196" s="301"/>
      <c r="AB1196" s="301"/>
      <c r="AC1196" s="301"/>
      <c r="AD1196" s="301"/>
      <c r="AE1196" s="408"/>
      <c r="AF1196" s="409"/>
      <c r="AG1196" s="409"/>
      <c r="AH1196" s="409"/>
      <c r="AI1196" s="409"/>
      <c r="AJ1196" s="409"/>
      <c r="AK1196" s="409"/>
      <c r="AL1196" s="409"/>
      <c r="AM1196" s="409"/>
      <c r="AN1196" s="409"/>
      <c r="AO1196" s="409"/>
      <c r="AP1196" s="409"/>
      <c r="AQ1196" s="409"/>
      <c r="AR1196" s="409"/>
      <c r="AS1196" s="299"/>
    </row>
    <row r="1197" spans="1:45" ht="15" hidden="1" customHeight="1" outlineLevel="1">
      <c r="A1197" s="521">
        <v>3</v>
      </c>
      <c r="B1197" s="424" t="s">
        <v>97</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722</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54">AF1197</f>
        <v>0</v>
      </c>
      <c r="AG1198" s="407">
        <f t="shared" si="3454"/>
        <v>0</v>
      </c>
      <c r="AH1198" s="407">
        <f t="shared" si="3454"/>
        <v>0</v>
      </c>
      <c r="AI1198" s="407">
        <f t="shared" si="3454"/>
        <v>0</v>
      </c>
      <c r="AJ1198" s="407">
        <f t="shared" si="3454"/>
        <v>0</v>
      </c>
      <c r="AK1198" s="407">
        <f t="shared" si="3454"/>
        <v>0</v>
      </c>
      <c r="AL1198" s="407">
        <f t="shared" si="3454"/>
        <v>0</v>
      </c>
      <c r="AM1198" s="407">
        <f t="shared" si="3454"/>
        <v>0</v>
      </c>
      <c r="AN1198" s="407">
        <f t="shared" si="3454"/>
        <v>0</v>
      </c>
      <c r="AO1198" s="407">
        <f t="shared" si="3454"/>
        <v>0</v>
      </c>
      <c r="AP1198" s="407">
        <f t="shared" si="3454"/>
        <v>0</v>
      </c>
      <c r="AQ1198" s="407">
        <f t="shared" si="3454"/>
        <v>0</v>
      </c>
      <c r="AR1198" s="407">
        <f t="shared" si="3454"/>
        <v>0</v>
      </c>
      <c r="AS1198" s="294"/>
    </row>
    <row r="1199" spans="1:45" ht="15" hidden="1" customHeight="1" outlineLevel="1">
      <c r="A1199" s="521"/>
      <c r="B1199" s="291"/>
      <c r="C1199" s="302"/>
      <c r="D1199" s="288"/>
      <c r="E1199" s="288"/>
      <c r="F1199" s="288"/>
      <c r="G1199" s="288"/>
      <c r="H1199" s="288"/>
      <c r="I1199" s="288"/>
      <c r="J1199" s="288"/>
      <c r="K1199" s="288"/>
      <c r="L1199" s="288"/>
      <c r="M1199" s="288"/>
      <c r="N1199" s="288"/>
      <c r="O1199" s="288"/>
      <c r="P1199" s="288"/>
      <c r="Q1199" s="288"/>
      <c r="R1199" s="288"/>
      <c r="S1199" s="288"/>
      <c r="T1199" s="288"/>
      <c r="U1199" s="288"/>
      <c r="V1199" s="288"/>
      <c r="W1199" s="288"/>
      <c r="X1199" s="288"/>
      <c r="Y1199" s="288"/>
      <c r="Z1199" s="288"/>
      <c r="AA1199" s="288"/>
      <c r="AB1199" s="288"/>
      <c r="AC1199" s="288"/>
      <c r="AD1199" s="288"/>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4</v>
      </c>
      <c r="B1200" s="509" t="s">
        <v>652</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722</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55">AF1200</f>
        <v>0</v>
      </c>
      <c r="AG1201" s="407">
        <f t="shared" si="3455"/>
        <v>0</v>
      </c>
      <c r="AH1201" s="407">
        <f t="shared" si="3455"/>
        <v>0</v>
      </c>
      <c r="AI1201" s="407">
        <f t="shared" si="3455"/>
        <v>0</v>
      </c>
      <c r="AJ1201" s="407">
        <f t="shared" si="3455"/>
        <v>0</v>
      </c>
      <c r="AK1201" s="407">
        <f t="shared" si="3455"/>
        <v>0</v>
      </c>
      <c r="AL1201" s="407">
        <f t="shared" si="3455"/>
        <v>0</v>
      </c>
      <c r="AM1201" s="407">
        <f t="shared" si="3455"/>
        <v>0</v>
      </c>
      <c r="AN1201" s="407">
        <f t="shared" si="3455"/>
        <v>0</v>
      </c>
      <c r="AO1201" s="407">
        <f t="shared" si="3455"/>
        <v>0</v>
      </c>
      <c r="AP1201" s="407">
        <f t="shared" si="3455"/>
        <v>0</v>
      </c>
      <c r="AQ1201" s="407">
        <f t="shared" si="3455"/>
        <v>0</v>
      </c>
      <c r="AR1201" s="407">
        <f t="shared" si="3455"/>
        <v>0</v>
      </c>
      <c r="AS1201" s="294"/>
    </row>
    <row r="1202" spans="1:45" ht="15" hidden="1" customHeight="1" outlineLevel="1">
      <c r="A1202" s="521"/>
      <c r="B1202" s="291"/>
      <c r="C1202" s="302"/>
      <c r="D1202" s="301"/>
      <c r="E1202" s="301"/>
      <c r="F1202" s="301"/>
      <c r="G1202" s="301"/>
      <c r="H1202" s="301"/>
      <c r="I1202" s="301"/>
      <c r="J1202" s="301"/>
      <c r="K1202" s="301"/>
      <c r="L1202" s="301"/>
      <c r="M1202" s="301"/>
      <c r="N1202" s="301"/>
      <c r="O1202" s="301"/>
      <c r="P1202" s="301"/>
      <c r="Q1202" s="288"/>
      <c r="R1202" s="301"/>
      <c r="S1202" s="301"/>
      <c r="T1202" s="301"/>
      <c r="U1202" s="301"/>
      <c r="V1202" s="301"/>
      <c r="W1202" s="301"/>
      <c r="X1202" s="301"/>
      <c r="Y1202" s="301"/>
      <c r="Z1202" s="301"/>
      <c r="AA1202" s="301"/>
      <c r="AB1202" s="301"/>
      <c r="AC1202" s="301"/>
      <c r="AD1202" s="301"/>
      <c r="AE1202" s="408"/>
      <c r="AF1202" s="408"/>
      <c r="AG1202" s="408"/>
      <c r="AH1202" s="408"/>
      <c r="AI1202" s="408"/>
      <c r="AJ1202" s="408"/>
      <c r="AK1202" s="408"/>
      <c r="AL1202" s="408"/>
      <c r="AM1202" s="408"/>
      <c r="AN1202" s="408"/>
      <c r="AO1202" s="408"/>
      <c r="AP1202" s="408"/>
      <c r="AQ1202" s="408"/>
      <c r="AR1202" s="408"/>
      <c r="AS1202" s="303"/>
    </row>
    <row r="1203" spans="1:45" ht="15" hidden="1" customHeight="1" outlineLevel="1">
      <c r="A1203" s="521">
        <v>5</v>
      </c>
      <c r="B1203" s="424" t="s">
        <v>98</v>
      </c>
      <c r="C1203" s="288" t="s">
        <v>25</v>
      </c>
      <c r="D1203" s="292"/>
      <c r="E1203" s="292"/>
      <c r="F1203" s="292"/>
      <c r="G1203" s="292"/>
      <c r="H1203" s="292"/>
      <c r="I1203" s="292"/>
      <c r="J1203" s="292"/>
      <c r="K1203" s="292"/>
      <c r="L1203" s="292"/>
      <c r="M1203" s="292"/>
      <c r="N1203" s="292"/>
      <c r="O1203" s="292"/>
      <c r="P1203" s="292"/>
      <c r="Q1203" s="288"/>
      <c r="R1203" s="292"/>
      <c r="S1203" s="292"/>
      <c r="T1203" s="292"/>
      <c r="U1203" s="292"/>
      <c r="V1203" s="292"/>
      <c r="W1203" s="292"/>
      <c r="X1203" s="292"/>
      <c r="Y1203" s="292"/>
      <c r="Z1203" s="292"/>
      <c r="AA1203" s="292"/>
      <c r="AB1203" s="292"/>
      <c r="AC1203" s="292"/>
      <c r="AD1203" s="292"/>
      <c r="AE1203" s="411"/>
      <c r="AF1203" s="411"/>
      <c r="AG1203" s="411"/>
      <c r="AH1203" s="411"/>
      <c r="AI1203" s="411"/>
      <c r="AJ1203" s="411"/>
      <c r="AK1203" s="411"/>
      <c r="AL1203" s="406"/>
      <c r="AM1203" s="406"/>
      <c r="AN1203" s="406"/>
      <c r="AO1203" s="406"/>
      <c r="AP1203" s="406"/>
      <c r="AQ1203" s="406"/>
      <c r="AR1203" s="406"/>
      <c r="AS1203" s="293">
        <f>SUM(AE1203:AR1203)</f>
        <v>0</v>
      </c>
    </row>
    <row r="1204" spans="1:45" ht="15" hidden="1" customHeight="1" outlineLevel="1">
      <c r="A1204" s="521"/>
      <c r="B1204" s="291" t="s">
        <v>722</v>
      </c>
      <c r="C1204" s="288" t="s">
        <v>163</v>
      </c>
      <c r="D1204" s="292"/>
      <c r="E1204" s="292"/>
      <c r="F1204" s="292"/>
      <c r="G1204" s="292"/>
      <c r="H1204" s="292"/>
      <c r="I1204" s="292"/>
      <c r="J1204" s="292"/>
      <c r="K1204" s="292"/>
      <c r="L1204" s="292"/>
      <c r="M1204" s="292"/>
      <c r="N1204" s="292"/>
      <c r="O1204" s="292"/>
      <c r="P1204" s="292"/>
      <c r="Q1204" s="464"/>
      <c r="R1204" s="292"/>
      <c r="S1204" s="292"/>
      <c r="T1204" s="292"/>
      <c r="U1204" s="292"/>
      <c r="V1204" s="292"/>
      <c r="W1204" s="292"/>
      <c r="X1204" s="292"/>
      <c r="Y1204" s="292"/>
      <c r="Z1204" s="292"/>
      <c r="AA1204" s="292"/>
      <c r="AB1204" s="292"/>
      <c r="AC1204" s="292"/>
      <c r="AD1204" s="292"/>
      <c r="AE1204" s="407">
        <f>AE1203</f>
        <v>0</v>
      </c>
      <c r="AF1204" s="407">
        <f t="shared" ref="AF1204:AR1204" si="3456">AF1203</f>
        <v>0</v>
      </c>
      <c r="AG1204" s="407">
        <f t="shared" si="3456"/>
        <v>0</v>
      </c>
      <c r="AH1204" s="407">
        <f t="shared" si="3456"/>
        <v>0</v>
      </c>
      <c r="AI1204" s="407">
        <f t="shared" si="3456"/>
        <v>0</v>
      </c>
      <c r="AJ1204" s="407">
        <f t="shared" si="3456"/>
        <v>0</v>
      </c>
      <c r="AK1204" s="407">
        <f t="shared" si="3456"/>
        <v>0</v>
      </c>
      <c r="AL1204" s="407">
        <f t="shared" si="3456"/>
        <v>0</v>
      </c>
      <c r="AM1204" s="407">
        <f t="shared" si="3456"/>
        <v>0</v>
      </c>
      <c r="AN1204" s="407">
        <f t="shared" si="3456"/>
        <v>0</v>
      </c>
      <c r="AO1204" s="407">
        <f t="shared" si="3456"/>
        <v>0</v>
      </c>
      <c r="AP1204" s="407">
        <f t="shared" si="3456"/>
        <v>0</v>
      </c>
      <c r="AQ1204" s="407">
        <f t="shared" si="3456"/>
        <v>0</v>
      </c>
      <c r="AR1204" s="407">
        <f t="shared" si="3456"/>
        <v>0</v>
      </c>
      <c r="AS1204" s="294"/>
    </row>
    <row r="1205" spans="1:45" ht="15" hidden="1" customHeight="1" outlineLevel="1">
      <c r="A1205" s="521"/>
      <c r="B1205" s="291"/>
      <c r="C1205" s="288"/>
      <c r="D1205" s="288"/>
      <c r="E1205" s="288"/>
      <c r="F1205" s="288"/>
      <c r="G1205" s="288"/>
      <c r="H1205" s="288"/>
      <c r="I1205" s="288"/>
      <c r="J1205" s="288"/>
      <c r="K1205" s="288"/>
      <c r="L1205" s="288"/>
      <c r="M1205" s="288"/>
      <c r="N1205" s="288"/>
      <c r="O1205" s="288"/>
      <c r="P1205" s="288"/>
      <c r="Q1205" s="288"/>
      <c r="R1205" s="288"/>
      <c r="S1205" s="288"/>
      <c r="T1205" s="288"/>
      <c r="U1205" s="288"/>
      <c r="V1205" s="288"/>
      <c r="W1205" s="288"/>
      <c r="X1205" s="288"/>
      <c r="Y1205" s="288"/>
      <c r="Z1205" s="288"/>
      <c r="AA1205" s="288"/>
      <c r="AB1205" s="288"/>
      <c r="AC1205" s="288"/>
      <c r="AD1205" s="288"/>
      <c r="AE1205" s="418"/>
      <c r="AF1205" s="419"/>
      <c r="AG1205" s="419"/>
      <c r="AH1205" s="419"/>
      <c r="AI1205" s="419"/>
      <c r="AJ1205" s="419"/>
      <c r="AK1205" s="419"/>
      <c r="AL1205" s="419"/>
      <c r="AM1205" s="419"/>
      <c r="AN1205" s="419"/>
      <c r="AO1205" s="419"/>
      <c r="AP1205" s="419"/>
      <c r="AQ1205" s="419"/>
      <c r="AR1205" s="419"/>
      <c r="AS1205" s="294"/>
    </row>
    <row r="1206" spans="1:45" ht="15.75" hidden="1" outlineLevel="1">
      <c r="A1206" s="521"/>
      <c r="B1206" s="316" t="s">
        <v>494</v>
      </c>
      <c r="C1206" s="286"/>
      <c r="D1206" s="286"/>
      <c r="E1206" s="286"/>
      <c r="F1206" s="286"/>
      <c r="G1206" s="286"/>
      <c r="H1206" s="286"/>
      <c r="I1206" s="286"/>
      <c r="J1206" s="286"/>
      <c r="K1206" s="286"/>
      <c r="L1206" s="286"/>
      <c r="M1206" s="286"/>
      <c r="N1206" s="286"/>
      <c r="O1206" s="286"/>
      <c r="P1206" s="286"/>
      <c r="Q1206" s="287"/>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289"/>
    </row>
    <row r="1207" spans="1:45" ht="15" hidden="1" customHeight="1" outlineLevel="1">
      <c r="A1207" s="521">
        <v>6</v>
      </c>
      <c r="B1207" s="424" t="s">
        <v>99</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722</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57">AF1207</f>
        <v>0</v>
      </c>
      <c r="AG1208" s="407">
        <f t="shared" si="3457"/>
        <v>0</v>
      </c>
      <c r="AH1208" s="407">
        <f t="shared" si="3457"/>
        <v>0</v>
      </c>
      <c r="AI1208" s="407">
        <f t="shared" si="3457"/>
        <v>0</v>
      </c>
      <c r="AJ1208" s="407">
        <f t="shared" si="3457"/>
        <v>0</v>
      </c>
      <c r="AK1208" s="407">
        <f t="shared" si="3457"/>
        <v>0</v>
      </c>
      <c r="AL1208" s="407">
        <f t="shared" si="3457"/>
        <v>0</v>
      </c>
      <c r="AM1208" s="407">
        <f t="shared" si="3457"/>
        <v>0</v>
      </c>
      <c r="AN1208" s="407">
        <f t="shared" si="3457"/>
        <v>0</v>
      </c>
      <c r="AO1208" s="407">
        <f t="shared" si="3457"/>
        <v>0</v>
      </c>
      <c r="AP1208" s="407">
        <f t="shared" si="3457"/>
        <v>0</v>
      </c>
      <c r="AQ1208" s="407">
        <f t="shared" si="3457"/>
        <v>0</v>
      </c>
      <c r="AR1208" s="407">
        <f t="shared" si="3457"/>
        <v>0</v>
      </c>
      <c r="AS1208" s="308"/>
    </row>
    <row r="1209" spans="1:45" ht="15" hidden="1" customHeight="1" outlineLevel="1">
      <c r="A1209" s="521"/>
      <c r="B1209" s="307"/>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2"/>
      <c r="AG1209" s="412"/>
      <c r="AH1209" s="412"/>
      <c r="AI1209" s="412"/>
      <c r="AJ1209" s="412"/>
      <c r="AK1209" s="412"/>
      <c r="AL1209" s="412"/>
      <c r="AM1209" s="412"/>
      <c r="AN1209" s="412"/>
      <c r="AO1209" s="412"/>
      <c r="AP1209" s="412"/>
      <c r="AQ1209" s="412"/>
      <c r="AR1209" s="412"/>
      <c r="AS1209" s="310"/>
    </row>
    <row r="1210" spans="1:45" ht="15" hidden="1" customHeight="1" outlineLevel="1">
      <c r="A1210" s="521">
        <v>7</v>
      </c>
      <c r="B1210" s="424" t="s">
        <v>100</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722</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58">AF1210</f>
        <v>0</v>
      </c>
      <c r="AG1211" s="407">
        <f t="shared" si="3458"/>
        <v>0</v>
      </c>
      <c r="AH1211" s="407">
        <f t="shared" si="3458"/>
        <v>0</v>
      </c>
      <c r="AI1211" s="407">
        <f t="shared" si="3458"/>
        <v>0</v>
      </c>
      <c r="AJ1211" s="407">
        <f t="shared" si="3458"/>
        <v>0</v>
      </c>
      <c r="AK1211" s="407">
        <f t="shared" si="3458"/>
        <v>0</v>
      </c>
      <c r="AL1211" s="407">
        <f t="shared" si="3458"/>
        <v>0</v>
      </c>
      <c r="AM1211" s="407">
        <f t="shared" si="3458"/>
        <v>0</v>
      </c>
      <c r="AN1211" s="407">
        <f t="shared" si="3458"/>
        <v>0</v>
      </c>
      <c r="AO1211" s="407">
        <f t="shared" si="3458"/>
        <v>0</v>
      </c>
      <c r="AP1211" s="407">
        <f t="shared" si="3458"/>
        <v>0</v>
      </c>
      <c r="AQ1211" s="407">
        <f t="shared" si="3458"/>
        <v>0</v>
      </c>
      <c r="AR1211" s="407">
        <f t="shared" si="3458"/>
        <v>0</v>
      </c>
      <c r="AS1211" s="308"/>
    </row>
    <row r="1212" spans="1:45" ht="15" hidden="1" customHeight="1" outlineLevel="1">
      <c r="A1212" s="521"/>
      <c r="B1212" s="311"/>
      <c r="C1212" s="309"/>
      <c r="D1212" s="288"/>
      <c r="E1212" s="288"/>
      <c r="F1212" s="288"/>
      <c r="G1212" s="288"/>
      <c r="H1212" s="288"/>
      <c r="I1212" s="288"/>
      <c r="J1212" s="288"/>
      <c r="K1212" s="288"/>
      <c r="L1212" s="288"/>
      <c r="M1212" s="288"/>
      <c r="N1212" s="288"/>
      <c r="O1212" s="288"/>
      <c r="P1212" s="288"/>
      <c r="Q1212" s="288"/>
      <c r="R1212" s="288"/>
      <c r="S1212" s="288"/>
      <c r="T1212" s="288"/>
      <c r="U1212" s="288"/>
      <c r="V1212" s="288"/>
      <c r="W1212" s="288"/>
      <c r="X1212" s="288"/>
      <c r="Y1212" s="288"/>
      <c r="Z1212" s="288"/>
      <c r="AA1212" s="288"/>
      <c r="AB1212" s="288"/>
      <c r="AC1212" s="288"/>
      <c r="AD1212" s="288"/>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8</v>
      </c>
      <c r="B1213" s="424" t="s">
        <v>101</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722</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59">AF1213</f>
        <v>0</v>
      </c>
      <c r="AG1214" s="407">
        <f t="shared" si="3459"/>
        <v>0</v>
      </c>
      <c r="AH1214" s="407">
        <f t="shared" si="3459"/>
        <v>0</v>
      </c>
      <c r="AI1214" s="407">
        <f t="shared" si="3459"/>
        <v>0</v>
      </c>
      <c r="AJ1214" s="407">
        <f t="shared" si="3459"/>
        <v>0</v>
      </c>
      <c r="AK1214" s="407">
        <f t="shared" si="3459"/>
        <v>0</v>
      </c>
      <c r="AL1214" s="407">
        <f t="shared" si="3459"/>
        <v>0</v>
      </c>
      <c r="AM1214" s="407">
        <f t="shared" si="3459"/>
        <v>0</v>
      </c>
      <c r="AN1214" s="407">
        <f t="shared" si="3459"/>
        <v>0</v>
      </c>
      <c r="AO1214" s="407">
        <f t="shared" si="3459"/>
        <v>0</v>
      </c>
      <c r="AP1214" s="407">
        <f t="shared" si="3459"/>
        <v>0</v>
      </c>
      <c r="AQ1214" s="407">
        <f t="shared" si="3459"/>
        <v>0</v>
      </c>
      <c r="AR1214" s="407">
        <f t="shared" si="3459"/>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3"/>
      <c r="AG1215" s="412"/>
      <c r="AH1215" s="412"/>
      <c r="AI1215" s="412"/>
      <c r="AJ1215" s="412"/>
      <c r="AK1215" s="412"/>
      <c r="AL1215" s="412"/>
      <c r="AM1215" s="412"/>
      <c r="AN1215" s="412"/>
      <c r="AO1215" s="412"/>
      <c r="AP1215" s="412"/>
      <c r="AQ1215" s="412"/>
      <c r="AR1215" s="412"/>
      <c r="AS1215" s="310"/>
    </row>
    <row r="1216" spans="1:45" ht="15" hidden="1" customHeight="1" outlineLevel="1">
      <c r="A1216" s="521">
        <v>9</v>
      </c>
      <c r="B1216" s="424" t="s">
        <v>102</v>
      </c>
      <c r="C1216" s="288" t="s">
        <v>25</v>
      </c>
      <c r="D1216" s="292"/>
      <c r="E1216" s="292"/>
      <c r="F1216" s="292"/>
      <c r="G1216" s="292"/>
      <c r="H1216" s="292"/>
      <c r="I1216" s="292"/>
      <c r="J1216" s="292"/>
      <c r="K1216" s="292"/>
      <c r="L1216" s="292"/>
      <c r="M1216" s="292"/>
      <c r="N1216" s="292"/>
      <c r="O1216" s="292"/>
      <c r="P1216" s="292"/>
      <c r="Q1216" s="292">
        <v>12</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5" ht="15" hidden="1" customHeight="1" outlineLevel="1">
      <c r="A1217" s="521"/>
      <c r="B1217" s="291" t="s">
        <v>722</v>
      </c>
      <c r="C1217" s="288" t="s">
        <v>163</v>
      </c>
      <c r="D1217" s="292"/>
      <c r="E1217" s="292"/>
      <c r="F1217" s="292"/>
      <c r="G1217" s="292"/>
      <c r="H1217" s="292"/>
      <c r="I1217" s="292"/>
      <c r="J1217" s="292"/>
      <c r="K1217" s="292"/>
      <c r="L1217" s="292"/>
      <c r="M1217" s="292"/>
      <c r="N1217" s="292"/>
      <c r="O1217" s="292"/>
      <c r="P1217" s="292"/>
      <c r="Q1217" s="292">
        <f>Q1216</f>
        <v>12</v>
      </c>
      <c r="R1217" s="292"/>
      <c r="S1217" s="292"/>
      <c r="T1217" s="292"/>
      <c r="U1217" s="292"/>
      <c r="V1217" s="292"/>
      <c r="W1217" s="292"/>
      <c r="X1217" s="292"/>
      <c r="Y1217" s="292"/>
      <c r="Z1217" s="292"/>
      <c r="AA1217" s="292"/>
      <c r="AB1217" s="292"/>
      <c r="AC1217" s="292"/>
      <c r="AD1217" s="292"/>
      <c r="AE1217" s="407">
        <f>AE1216</f>
        <v>0</v>
      </c>
      <c r="AF1217" s="407">
        <f t="shared" ref="AF1217:AR1217" si="3460">AF1216</f>
        <v>0</v>
      </c>
      <c r="AG1217" s="407">
        <f t="shared" si="3460"/>
        <v>0</v>
      </c>
      <c r="AH1217" s="407">
        <f t="shared" si="3460"/>
        <v>0</v>
      </c>
      <c r="AI1217" s="407">
        <f t="shared" si="3460"/>
        <v>0</v>
      </c>
      <c r="AJ1217" s="407">
        <f t="shared" si="3460"/>
        <v>0</v>
      </c>
      <c r="AK1217" s="407">
        <f t="shared" si="3460"/>
        <v>0</v>
      </c>
      <c r="AL1217" s="407">
        <f t="shared" si="3460"/>
        <v>0</v>
      </c>
      <c r="AM1217" s="407">
        <f t="shared" si="3460"/>
        <v>0</v>
      </c>
      <c r="AN1217" s="407">
        <f t="shared" si="3460"/>
        <v>0</v>
      </c>
      <c r="AO1217" s="407">
        <f t="shared" si="3460"/>
        <v>0</v>
      </c>
      <c r="AP1217" s="407">
        <f t="shared" si="3460"/>
        <v>0</v>
      </c>
      <c r="AQ1217" s="407">
        <f t="shared" si="3460"/>
        <v>0</v>
      </c>
      <c r="AR1217" s="407">
        <f t="shared" si="3460"/>
        <v>0</v>
      </c>
      <c r="AS1217" s="308"/>
    </row>
    <row r="1218" spans="1:45"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2"/>
      <c r="AG1218" s="412"/>
      <c r="AH1218" s="412"/>
      <c r="AI1218" s="412"/>
      <c r="AJ1218" s="412"/>
      <c r="AK1218" s="412"/>
      <c r="AL1218" s="412"/>
      <c r="AM1218" s="412"/>
      <c r="AN1218" s="412"/>
      <c r="AO1218" s="412"/>
      <c r="AP1218" s="412"/>
      <c r="AQ1218" s="412"/>
      <c r="AR1218" s="412"/>
      <c r="AS1218" s="310"/>
    </row>
    <row r="1219" spans="1:45" ht="15" hidden="1" customHeight="1" outlineLevel="1">
      <c r="A1219" s="521">
        <v>10</v>
      </c>
      <c r="B1219" s="424" t="s">
        <v>103</v>
      </c>
      <c r="C1219" s="288" t="s">
        <v>25</v>
      </c>
      <c r="D1219" s="292"/>
      <c r="E1219" s="292"/>
      <c r="F1219" s="292"/>
      <c r="G1219" s="292"/>
      <c r="H1219" s="292"/>
      <c r="I1219" s="292"/>
      <c r="J1219" s="292"/>
      <c r="K1219" s="292"/>
      <c r="L1219" s="292"/>
      <c r="M1219" s="292"/>
      <c r="N1219" s="292"/>
      <c r="O1219" s="292"/>
      <c r="P1219" s="292"/>
      <c r="Q1219" s="292">
        <v>3</v>
      </c>
      <c r="R1219" s="292"/>
      <c r="S1219" s="292"/>
      <c r="T1219" s="292"/>
      <c r="U1219" s="292"/>
      <c r="V1219" s="292"/>
      <c r="W1219" s="292"/>
      <c r="X1219" s="292"/>
      <c r="Y1219" s="292"/>
      <c r="Z1219" s="292"/>
      <c r="AA1219" s="292"/>
      <c r="AB1219" s="292"/>
      <c r="AC1219" s="292"/>
      <c r="AD1219" s="292"/>
      <c r="AE1219" s="411"/>
      <c r="AF1219" s="411"/>
      <c r="AG1219" s="411"/>
      <c r="AH1219" s="411"/>
      <c r="AI1219" s="411"/>
      <c r="AJ1219" s="411"/>
      <c r="AK1219" s="411"/>
      <c r="AL1219" s="411"/>
      <c r="AM1219" s="411"/>
      <c r="AN1219" s="411"/>
      <c r="AO1219" s="411"/>
      <c r="AP1219" s="411"/>
      <c r="AQ1219" s="411"/>
      <c r="AR1219" s="411"/>
      <c r="AS1219" s="293">
        <f>SUM(AE1219:AR1219)</f>
        <v>0</v>
      </c>
    </row>
    <row r="1220" spans="1:45" ht="15" hidden="1" customHeight="1" outlineLevel="1">
      <c r="A1220" s="521"/>
      <c r="B1220" s="291" t="s">
        <v>722</v>
      </c>
      <c r="C1220" s="288" t="s">
        <v>163</v>
      </c>
      <c r="D1220" s="292"/>
      <c r="E1220" s="292"/>
      <c r="F1220" s="292"/>
      <c r="G1220" s="292"/>
      <c r="H1220" s="292"/>
      <c r="I1220" s="292"/>
      <c r="J1220" s="292"/>
      <c r="K1220" s="292"/>
      <c r="L1220" s="292"/>
      <c r="M1220" s="292"/>
      <c r="N1220" s="292"/>
      <c r="O1220" s="292"/>
      <c r="P1220" s="292"/>
      <c r="Q1220" s="292">
        <f>Q1219</f>
        <v>3</v>
      </c>
      <c r="R1220" s="292"/>
      <c r="S1220" s="292"/>
      <c r="T1220" s="292"/>
      <c r="U1220" s="292"/>
      <c r="V1220" s="292"/>
      <c r="W1220" s="292"/>
      <c r="X1220" s="292"/>
      <c r="Y1220" s="292"/>
      <c r="Z1220" s="292"/>
      <c r="AA1220" s="292"/>
      <c r="AB1220" s="292"/>
      <c r="AC1220" s="292"/>
      <c r="AD1220" s="292"/>
      <c r="AE1220" s="407">
        <f>AE1219</f>
        <v>0</v>
      </c>
      <c r="AF1220" s="407">
        <f t="shared" ref="AF1220:AR1220" si="3461">AF1219</f>
        <v>0</v>
      </c>
      <c r="AG1220" s="407">
        <f t="shared" si="3461"/>
        <v>0</v>
      </c>
      <c r="AH1220" s="407">
        <f t="shared" si="3461"/>
        <v>0</v>
      </c>
      <c r="AI1220" s="407">
        <f t="shared" si="3461"/>
        <v>0</v>
      </c>
      <c r="AJ1220" s="407">
        <f t="shared" si="3461"/>
        <v>0</v>
      </c>
      <c r="AK1220" s="407">
        <f t="shared" si="3461"/>
        <v>0</v>
      </c>
      <c r="AL1220" s="407">
        <f t="shared" si="3461"/>
        <v>0</v>
      </c>
      <c r="AM1220" s="407">
        <f t="shared" si="3461"/>
        <v>0</v>
      </c>
      <c r="AN1220" s="407">
        <f t="shared" si="3461"/>
        <v>0</v>
      </c>
      <c r="AO1220" s="407">
        <f t="shared" si="3461"/>
        <v>0</v>
      </c>
      <c r="AP1220" s="407">
        <f t="shared" si="3461"/>
        <v>0</v>
      </c>
      <c r="AQ1220" s="407">
        <f t="shared" si="3461"/>
        <v>0</v>
      </c>
      <c r="AR1220" s="407">
        <f t="shared" si="3461"/>
        <v>0</v>
      </c>
      <c r="AS1220" s="308"/>
    </row>
    <row r="1221" spans="1:45" ht="15" hidden="1" customHeight="1" outlineLevel="1">
      <c r="A1221" s="521"/>
      <c r="B1221" s="311"/>
      <c r="C1221" s="309"/>
      <c r="D1221" s="313"/>
      <c r="E1221" s="313"/>
      <c r="F1221" s="313"/>
      <c r="G1221" s="313"/>
      <c r="H1221" s="313"/>
      <c r="I1221" s="313"/>
      <c r="J1221" s="313"/>
      <c r="K1221" s="313"/>
      <c r="L1221" s="313"/>
      <c r="M1221" s="313"/>
      <c r="N1221" s="313"/>
      <c r="O1221" s="313"/>
      <c r="P1221" s="313"/>
      <c r="Q1221" s="288"/>
      <c r="R1221" s="313"/>
      <c r="S1221" s="313"/>
      <c r="T1221" s="313"/>
      <c r="U1221" s="313"/>
      <c r="V1221" s="313"/>
      <c r="W1221" s="313"/>
      <c r="X1221" s="313"/>
      <c r="Y1221" s="313"/>
      <c r="Z1221" s="313"/>
      <c r="AA1221" s="313"/>
      <c r="AB1221" s="313"/>
      <c r="AC1221" s="313"/>
      <c r="AD1221" s="313"/>
      <c r="AE1221" s="412"/>
      <c r="AF1221" s="413"/>
      <c r="AG1221" s="412"/>
      <c r="AH1221" s="412"/>
      <c r="AI1221" s="412"/>
      <c r="AJ1221" s="412"/>
      <c r="AK1221" s="412"/>
      <c r="AL1221" s="412"/>
      <c r="AM1221" s="412"/>
      <c r="AN1221" s="412"/>
      <c r="AO1221" s="412"/>
      <c r="AP1221" s="412"/>
      <c r="AQ1221" s="412"/>
      <c r="AR1221" s="412"/>
      <c r="AS1221" s="310"/>
    </row>
    <row r="1222" spans="1:45" ht="15" hidden="1" customHeight="1" outlineLevel="1">
      <c r="A1222" s="521"/>
      <c r="B1222" s="285" t="s">
        <v>10</v>
      </c>
      <c r="C1222" s="286"/>
      <c r="D1222" s="286"/>
      <c r="E1222" s="286"/>
      <c r="F1222" s="286"/>
      <c r="G1222" s="286"/>
      <c r="H1222" s="286"/>
      <c r="I1222" s="286"/>
      <c r="J1222" s="286"/>
      <c r="K1222" s="286"/>
      <c r="L1222" s="286"/>
      <c r="M1222" s="286"/>
      <c r="N1222" s="286"/>
      <c r="O1222" s="286"/>
      <c r="P1222" s="286"/>
      <c r="Q1222" s="287"/>
      <c r="R1222" s="286"/>
      <c r="S1222" s="286"/>
      <c r="T1222" s="286"/>
      <c r="U1222" s="286"/>
      <c r="V1222" s="286"/>
      <c r="W1222" s="286"/>
      <c r="X1222" s="286"/>
      <c r="Y1222" s="286"/>
      <c r="Z1222" s="286"/>
      <c r="AA1222" s="286"/>
      <c r="AB1222" s="286"/>
      <c r="AC1222" s="286"/>
      <c r="AD1222" s="286"/>
      <c r="AE1222" s="410"/>
      <c r="AF1222" s="410"/>
      <c r="AG1222" s="410"/>
      <c r="AH1222" s="410"/>
      <c r="AI1222" s="410"/>
      <c r="AJ1222" s="410"/>
      <c r="AK1222" s="410"/>
      <c r="AL1222" s="410"/>
      <c r="AM1222" s="410"/>
      <c r="AN1222" s="410"/>
      <c r="AO1222" s="410"/>
      <c r="AP1222" s="410"/>
      <c r="AQ1222" s="410"/>
      <c r="AR1222" s="410"/>
      <c r="AS1222" s="289"/>
    </row>
    <row r="1223" spans="1:45" ht="15" hidden="1" customHeight="1" outlineLevel="1">
      <c r="A1223" s="521">
        <v>11</v>
      </c>
      <c r="B1223" s="424" t="s">
        <v>104</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22"/>
      <c r="AF1223" s="411"/>
      <c r="AG1223" s="411"/>
      <c r="AH1223" s="411"/>
      <c r="AI1223" s="411"/>
      <c r="AJ1223" s="411"/>
      <c r="AK1223" s="411"/>
      <c r="AL1223" s="411"/>
      <c r="AM1223" s="411"/>
      <c r="AN1223" s="411"/>
      <c r="AO1223" s="411"/>
      <c r="AP1223" s="411"/>
      <c r="AQ1223" s="411"/>
      <c r="AR1223" s="411"/>
      <c r="AS1223" s="293">
        <f>SUM(AE1223:AR1223)</f>
        <v>0</v>
      </c>
    </row>
    <row r="1224" spans="1:45" ht="15" hidden="1" customHeight="1" outlineLevel="1">
      <c r="A1224" s="521"/>
      <c r="B1224" s="291" t="s">
        <v>722</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62">AF1223</f>
        <v>0</v>
      </c>
      <c r="AG1224" s="407">
        <f t="shared" si="3462"/>
        <v>0</v>
      </c>
      <c r="AH1224" s="407">
        <f t="shared" si="3462"/>
        <v>0</v>
      </c>
      <c r="AI1224" s="407">
        <f t="shared" si="3462"/>
        <v>0</v>
      </c>
      <c r="AJ1224" s="407">
        <f t="shared" si="3462"/>
        <v>0</v>
      </c>
      <c r="AK1224" s="407">
        <f t="shared" si="3462"/>
        <v>0</v>
      </c>
      <c r="AL1224" s="407">
        <f t="shared" si="3462"/>
        <v>0</v>
      </c>
      <c r="AM1224" s="407">
        <f t="shared" si="3462"/>
        <v>0</v>
      </c>
      <c r="AN1224" s="407">
        <f t="shared" si="3462"/>
        <v>0</v>
      </c>
      <c r="AO1224" s="407">
        <f t="shared" si="3462"/>
        <v>0</v>
      </c>
      <c r="AP1224" s="407">
        <f t="shared" si="3462"/>
        <v>0</v>
      </c>
      <c r="AQ1224" s="407">
        <f t="shared" si="3462"/>
        <v>0</v>
      </c>
      <c r="AR1224" s="407">
        <f t="shared" si="3462"/>
        <v>0</v>
      </c>
      <c r="AS1224" s="294"/>
    </row>
    <row r="1225" spans="1:45"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08"/>
      <c r="AF1225" s="417"/>
      <c r="AG1225" s="417"/>
      <c r="AH1225" s="417"/>
      <c r="AI1225" s="417"/>
      <c r="AJ1225" s="417"/>
      <c r="AK1225" s="417"/>
      <c r="AL1225" s="417"/>
      <c r="AM1225" s="417"/>
      <c r="AN1225" s="417"/>
      <c r="AO1225" s="417"/>
      <c r="AP1225" s="417"/>
      <c r="AQ1225" s="417"/>
      <c r="AR1225" s="417"/>
      <c r="AS1225" s="303"/>
    </row>
    <row r="1226" spans="1:45" ht="28.5" hidden="1" customHeight="1" outlineLevel="1">
      <c r="A1226" s="521">
        <v>12</v>
      </c>
      <c r="B1226" s="424" t="s">
        <v>105</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5" ht="15" hidden="1" customHeight="1" outlineLevel="1">
      <c r="A1227" s="521"/>
      <c r="B1227" s="291" t="s">
        <v>722</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63">AF1226</f>
        <v>0</v>
      </c>
      <c r="AG1227" s="407">
        <f t="shared" si="3463"/>
        <v>0</v>
      </c>
      <c r="AH1227" s="407">
        <f t="shared" si="3463"/>
        <v>0</v>
      </c>
      <c r="AI1227" s="407">
        <f t="shared" si="3463"/>
        <v>0</v>
      </c>
      <c r="AJ1227" s="407">
        <f t="shared" si="3463"/>
        <v>0</v>
      </c>
      <c r="AK1227" s="407">
        <f t="shared" si="3463"/>
        <v>0</v>
      </c>
      <c r="AL1227" s="407">
        <f t="shared" si="3463"/>
        <v>0</v>
      </c>
      <c r="AM1227" s="407">
        <f t="shared" si="3463"/>
        <v>0</v>
      </c>
      <c r="AN1227" s="407">
        <f t="shared" si="3463"/>
        <v>0</v>
      </c>
      <c r="AO1227" s="407">
        <f t="shared" si="3463"/>
        <v>0</v>
      </c>
      <c r="AP1227" s="407">
        <f t="shared" si="3463"/>
        <v>0</v>
      </c>
      <c r="AQ1227" s="407">
        <f t="shared" si="3463"/>
        <v>0</v>
      </c>
      <c r="AR1227" s="407">
        <f t="shared" si="3463"/>
        <v>0</v>
      </c>
      <c r="AS1227" s="294"/>
    </row>
    <row r="1228" spans="1:45"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18"/>
      <c r="AF1228" s="418"/>
      <c r="AG1228" s="408"/>
      <c r="AH1228" s="408"/>
      <c r="AI1228" s="408"/>
      <c r="AJ1228" s="408"/>
      <c r="AK1228" s="408"/>
      <c r="AL1228" s="408"/>
      <c r="AM1228" s="408"/>
      <c r="AN1228" s="408"/>
      <c r="AO1228" s="408"/>
      <c r="AP1228" s="408"/>
      <c r="AQ1228" s="408"/>
      <c r="AR1228" s="408"/>
      <c r="AS1228" s="303"/>
    </row>
    <row r="1229" spans="1:45" ht="15" hidden="1" customHeight="1" outlineLevel="1">
      <c r="A1229" s="521">
        <v>13</v>
      </c>
      <c r="B1229" s="424" t="s">
        <v>106</v>
      </c>
      <c r="C1229" s="288" t="s">
        <v>25</v>
      </c>
      <c r="D1229" s="292"/>
      <c r="E1229" s="292"/>
      <c r="F1229" s="292"/>
      <c r="G1229" s="292"/>
      <c r="H1229" s="292"/>
      <c r="I1229" s="292"/>
      <c r="J1229" s="292"/>
      <c r="K1229" s="292"/>
      <c r="L1229" s="292"/>
      <c r="M1229" s="292"/>
      <c r="N1229" s="292"/>
      <c r="O1229" s="292"/>
      <c r="P1229" s="292"/>
      <c r="Q1229" s="292">
        <v>12</v>
      </c>
      <c r="R1229" s="292"/>
      <c r="S1229" s="292"/>
      <c r="T1229" s="292"/>
      <c r="U1229" s="292"/>
      <c r="V1229" s="292"/>
      <c r="W1229" s="292"/>
      <c r="X1229" s="292"/>
      <c r="Y1229" s="292"/>
      <c r="Z1229" s="292"/>
      <c r="AA1229" s="292"/>
      <c r="AB1229" s="292"/>
      <c r="AC1229" s="292"/>
      <c r="AD1229" s="292"/>
      <c r="AE1229" s="406"/>
      <c r="AF1229" s="411"/>
      <c r="AG1229" s="411"/>
      <c r="AH1229" s="411"/>
      <c r="AI1229" s="411"/>
      <c r="AJ1229" s="411"/>
      <c r="AK1229" s="411"/>
      <c r="AL1229" s="411"/>
      <c r="AM1229" s="411"/>
      <c r="AN1229" s="411"/>
      <c r="AO1229" s="411"/>
      <c r="AP1229" s="411"/>
      <c r="AQ1229" s="411"/>
      <c r="AR1229" s="411"/>
      <c r="AS1229" s="293">
        <f>SUM(AE1229:AR1229)</f>
        <v>0</v>
      </c>
    </row>
    <row r="1230" spans="1:45" ht="15" hidden="1" customHeight="1" outlineLevel="1">
      <c r="A1230" s="521"/>
      <c r="B1230" s="291" t="s">
        <v>722</v>
      </c>
      <c r="C1230" s="288" t="s">
        <v>163</v>
      </c>
      <c r="D1230" s="292"/>
      <c r="E1230" s="292"/>
      <c r="F1230" s="292"/>
      <c r="G1230" s="292"/>
      <c r="H1230" s="292"/>
      <c r="I1230" s="292"/>
      <c r="J1230" s="292"/>
      <c r="K1230" s="292"/>
      <c r="L1230" s="292"/>
      <c r="M1230" s="292"/>
      <c r="N1230" s="292"/>
      <c r="O1230" s="292"/>
      <c r="P1230" s="292"/>
      <c r="Q1230" s="292">
        <f>Q1229</f>
        <v>12</v>
      </c>
      <c r="R1230" s="292"/>
      <c r="S1230" s="292"/>
      <c r="T1230" s="292"/>
      <c r="U1230" s="292"/>
      <c r="V1230" s="292"/>
      <c r="W1230" s="292"/>
      <c r="X1230" s="292"/>
      <c r="Y1230" s="292"/>
      <c r="Z1230" s="292"/>
      <c r="AA1230" s="292"/>
      <c r="AB1230" s="292"/>
      <c r="AC1230" s="292"/>
      <c r="AD1230" s="292"/>
      <c r="AE1230" s="407">
        <f>AE1229</f>
        <v>0</v>
      </c>
      <c r="AF1230" s="407">
        <f t="shared" ref="AF1230:AR1230" si="3464">AF1229</f>
        <v>0</v>
      </c>
      <c r="AG1230" s="407">
        <f t="shared" si="3464"/>
        <v>0</v>
      </c>
      <c r="AH1230" s="407">
        <f t="shared" si="3464"/>
        <v>0</v>
      </c>
      <c r="AI1230" s="407">
        <f t="shared" si="3464"/>
        <v>0</v>
      </c>
      <c r="AJ1230" s="407">
        <f t="shared" si="3464"/>
        <v>0</v>
      </c>
      <c r="AK1230" s="407">
        <f t="shared" si="3464"/>
        <v>0</v>
      </c>
      <c r="AL1230" s="407">
        <f t="shared" si="3464"/>
        <v>0</v>
      </c>
      <c r="AM1230" s="407">
        <f t="shared" si="3464"/>
        <v>0</v>
      </c>
      <c r="AN1230" s="407">
        <f t="shared" si="3464"/>
        <v>0</v>
      </c>
      <c r="AO1230" s="407">
        <f t="shared" si="3464"/>
        <v>0</v>
      </c>
      <c r="AP1230" s="407">
        <f t="shared" si="3464"/>
        <v>0</v>
      </c>
      <c r="AQ1230" s="407">
        <f t="shared" si="3464"/>
        <v>0</v>
      </c>
      <c r="AR1230" s="407">
        <f t="shared" si="3464"/>
        <v>0</v>
      </c>
      <c r="AS1230" s="303"/>
    </row>
    <row r="1231" spans="1:45" ht="15" hidden="1" customHeight="1" outlineLevel="1">
      <c r="A1231" s="521"/>
      <c r="B1231" s="312"/>
      <c r="C1231" s="302"/>
      <c r="D1231" s="288"/>
      <c r="E1231" s="288"/>
      <c r="F1231" s="288"/>
      <c r="G1231" s="288"/>
      <c r="H1231" s="288"/>
      <c r="I1231" s="288"/>
      <c r="J1231" s="288"/>
      <c r="K1231" s="288"/>
      <c r="L1231" s="288"/>
      <c r="M1231" s="288"/>
      <c r="N1231" s="288"/>
      <c r="O1231" s="288"/>
      <c r="P1231" s="288"/>
      <c r="Q1231" s="288"/>
      <c r="R1231" s="288"/>
      <c r="S1231" s="288"/>
      <c r="T1231" s="288"/>
      <c r="U1231" s="288"/>
      <c r="V1231" s="288"/>
      <c r="W1231" s="288"/>
      <c r="X1231" s="288"/>
      <c r="Y1231" s="288"/>
      <c r="Z1231" s="288"/>
      <c r="AA1231" s="288"/>
      <c r="AB1231" s="288"/>
      <c r="AC1231" s="288"/>
      <c r="AD1231" s="288"/>
      <c r="AE1231" s="408"/>
      <c r="AF1231" s="408"/>
      <c r="AG1231" s="408"/>
      <c r="AH1231" s="408"/>
      <c r="AI1231" s="408"/>
      <c r="AJ1231" s="408"/>
      <c r="AK1231" s="408"/>
      <c r="AL1231" s="408"/>
      <c r="AM1231" s="408"/>
      <c r="AN1231" s="408"/>
      <c r="AO1231" s="408"/>
      <c r="AP1231" s="408"/>
      <c r="AQ1231" s="408"/>
      <c r="AR1231" s="408"/>
      <c r="AS1231" s="303"/>
    </row>
    <row r="1232" spans="1:45" ht="15" hidden="1" customHeight="1" outlineLevel="1">
      <c r="A1232" s="521"/>
      <c r="B1232" s="285" t="s">
        <v>107</v>
      </c>
      <c r="C1232" s="286"/>
      <c r="D1232" s="287"/>
      <c r="E1232" s="287"/>
      <c r="F1232" s="287"/>
      <c r="G1232" s="287"/>
      <c r="H1232" s="287"/>
      <c r="I1232" s="287"/>
      <c r="J1232" s="287"/>
      <c r="K1232" s="287"/>
      <c r="L1232" s="287"/>
      <c r="M1232" s="287"/>
      <c r="N1232" s="287"/>
      <c r="O1232" s="287"/>
      <c r="P1232" s="287"/>
      <c r="Q1232" s="287"/>
      <c r="R1232" s="287"/>
      <c r="S1232" s="286"/>
      <c r="T1232" s="286"/>
      <c r="U1232" s="286"/>
      <c r="V1232" s="286"/>
      <c r="W1232" s="286"/>
      <c r="X1232" s="286"/>
      <c r="Y1232" s="286"/>
      <c r="Z1232" s="286"/>
      <c r="AA1232" s="286"/>
      <c r="AB1232" s="286"/>
      <c r="AC1232" s="286"/>
      <c r="AD1232" s="286"/>
      <c r="AE1232" s="410"/>
      <c r="AF1232" s="410"/>
      <c r="AG1232" s="410"/>
      <c r="AH1232" s="410"/>
      <c r="AI1232" s="410"/>
      <c r="AJ1232" s="410"/>
      <c r="AK1232" s="410"/>
      <c r="AL1232" s="410"/>
      <c r="AM1232" s="410"/>
      <c r="AN1232" s="410"/>
      <c r="AO1232" s="410"/>
      <c r="AP1232" s="410"/>
      <c r="AQ1232" s="410"/>
      <c r="AR1232" s="410"/>
      <c r="AS1232" s="289"/>
    </row>
    <row r="1233" spans="1:46" ht="15" hidden="1" customHeight="1" outlineLevel="1">
      <c r="A1233" s="521">
        <v>14</v>
      </c>
      <c r="B1233" s="312" t="s">
        <v>108</v>
      </c>
      <c r="C1233" s="288" t="s">
        <v>25</v>
      </c>
      <c r="D1233" s="292"/>
      <c r="E1233" s="292"/>
      <c r="F1233" s="292"/>
      <c r="G1233" s="292"/>
      <c r="H1233" s="292"/>
      <c r="I1233" s="292"/>
      <c r="J1233" s="292"/>
      <c r="K1233" s="292"/>
      <c r="L1233" s="292"/>
      <c r="M1233" s="292"/>
      <c r="N1233" s="292"/>
      <c r="O1233" s="292"/>
      <c r="P1233" s="292"/>
      <c r="Q1233" s="292">
        <v>12</v>
      </c>
      <c r="R1233" s="292"/>
      <c r="S1233" s="292"/>
      <c r="T1233" s="292"/>
      <c r="U1233" s="292"/>
      <c r="V1233" s="292"/>
      <c r="W1233" s="292"/>
      <c r="X1233" s="292"/>
      <c r="Y1233" s="292"/>
      <c r="Z1233" s="292"/>
      <c r="AA1233" s="292"/>
      <c r="AB1233" s="292"/>
      <c r="AC1233" s="292"/>
      <c r="AD1233" s="292"/>
      <c r="AE1233" s="406"/>
      <c r="AF1233" s="406"/>
      <c r="AG1233" s="406"/>
      <c r="AH1233" s="406"/>
      <c r="AI1233" s="406"/>
      <c r="AJ1233" s="406"/>
      <c r="AK1233" s="406"/>
      <c r="AL1233" s="406"/>
      <c r="AM1233" s="406"/>
      <c r="AN1233" s="406"/>
      <c r="AO1233" s="406"/>
      <c r="AP1233" s="406"/>
      <c r="AQ1233" s="406"/>
      <c r="AR1233" s="406"/>
      <c r="AS1233" s="293">
        <f>SUM(AE1233:AR1233)</f>
        <v>0</v>
      </c>
    </row>
    <row r="1234" spans="1:46" ht="15" hidden="1" customHeight="1" outlineLevel="1">
      <c r="A1234" s="521"/>
      <c r="B1234" s="291" t="s">
        <v>722</v>
      </c>
      <c r="C1234" s="288" t="s">
        <v>163</v>
      </c>
      <c r="D1234" s="292"/>
      <c r="E1234" s="292"/>
      <c r="F1234" s="292"/>
      <c r="G1234" s="292"/>
      <c r="H1234" s="292"/>
      <c r="I1234" s="292"/>
      <c r="J1234" s="292"/>
      <c r="K1234" s="292"/>
      <c r="L1234" s="292"/>
      <c r="M1234" s="292"/>
      <c r="N1234" s="292"/>
      <c r="O1234" s="292"/>
      <c r="P1234" s="292"/>
      <c r="Q1234" s="292">
        <f>Q1233</f>
        <v>12</v>
      </c>
      <c r="R1234" s="292"/>
      <c r="S1234" s="292"/>
      <c r="T1234" s="292"/>
      <c r="U1234" s="292"/>
      <c r="V1234" s="292"/>
      <c r="W1234" s="292"/>
      <c r="X1234" s="292"/>
      <c r="Y1234" s="292"/>
      <c r="Z1234" s="292"/>
      <c r="AA1234" s="292"/>
      <c r="AB1234" s="292"/>
      <c r="AC1234" s="292"/>
      <c r="AD1234" s="292"/>
      <c r="AE1234" s="407">
        <f>AE1233</f>
        <v>0</v>
      </c>
      <c r="AF1234" s="407">
        <f t="shared" ref="AF1234:AR1234" si="3465">AF1233</f>
        <v>0</v>
      </c>
      <c r="AG1234" s="407">
        <f t="shared" si="3465"/>
        <v>0</v>
      </c>
      <c r="AH1234" s="407">
        <f t="shared" si="3465"/>
        <v>0</v>
      </c>
      <c r="AI1234" s="407">
        <f t="shared" si="3465"/>
        <v>0</v>
      </c>
      <c r="AJ1234" s="407">
        <f t="shared" si="3465"/>
        <v>0</v>
      </c>
      <c r="AK1234" s="407">
        <f t="shared" si="3465"/>
        <v>0</v>
      </c>
      <c r="AL1234" s="407">
        <f t="shared" si="3465"/>
        <v>0</v>
      </c>
      <c r="AM1234" s="407">
        <f t="shared" si="3465"/>
        <v>0</v>
      </c>
      <c r="AN1234" s="407">
        <f t="shared" si="3465"/>
        <v>0</v>
      </c>
      <c r="AO1234" s="407">
        <f t="shared" si="3465"/>
        <v>0</v>
      </c>
      <c r="AP1234" s="407">
        <f t="shared" si="3465"/>
        <v>0</v>
      </c>
      <c r="AQ1234" s="407">
        <f t="shared" si="3465"/>
        <v>0</v>
      </c>
      <c r="AR1234" s="407">
        <f t="shared" si="3465"/>
        <v>0</v>
      </c>
      <c r="AS1234" s="294"/>
    </row>
    <row r="1235" spans="1:46" ht="15" hidden="1" customHeight="1" outlineLevel="1">
      <c r="A1235" s="521"/>
      <c r="B1235" s="312"/>
      <c r="C1235" s="302"/>
      <c r="D1235" s="288"/>
      <c r="E1235" s="288"/>
      <c r="F1235" s="288"/>
      <c r="G1235" s="288"/>
      <c r="H1235" s="288"/>
      <c r="I1235" s="288"/>
      <c r="J1235" s="288"/>
      <c r="K1235" s="288"/>
      <c r="L1235" s="288"/>
      <c r="M1235" s="288"/>
      <c r="N1235" s="288"/>
      <c r="O1235" s="288"/>
      <c r="P1235" s="288"/>
      <c r="Q1235" s="464"/>
      <c r="R1235" s="288"/>
      <c r="S1235" s="288"/>
      <c r="T1235" s="288"/>
      <c r="U1235" s="288"/>
      <c r="V1235" s="288"/>
      <c r="W1235" s="288"/>
      <c r="X1235" s="288"/>
      <c r="Y1235" s="288"/>
      <c r="Z1235" s="288"/>
      <c r="AA1235" s="288"/>
      <c r="AB1235" s="288"/>
      <c r="AC1235" s="288"/>
      <c r="AD1235" s="288"/>
      <c r="AE1235" s="408"/>
      <c r="AF1235" s="408"/>
      <c r="AG1235" s="408"/>
      <c r="AH1235" s="408"/>
      <c r="AI1235" s="408"/>
      <c r="AJ1235" s="408"/>
      <c r="AK1235" s="408"/>
      <c r="AL1235" s="408"/>
      <c r="AM1235" s="408"/>
      <c r="AN1235" s="408"/>
      <c r="AO1235" s="408"/>
      <c r="AP1235" s="408"/>
      <c r="AQ1235" s="408"/>
      <c r="AR1235" s="408"/>
      <c r="AS1235" s="298"/>
      <c r="AT1235" s="616"/>
    </row>
    <row r="1236" spans="1:46" s="306" customFormat="1" ht="15.75" hidden="1" outlineLevel="1">
      <c r="A1236" s="521"/>
      <c r="B1236" s="285" t="s">
        <v>486</v>
      </c>
      <c r="C1236" s="288"/>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12"/>
      <c r="AL1236" s="412"/>
      <c r="AM1236" s="412"/>
      <c r="AN1236" s="412"/>
      <c r="AO1236" s="412"/>
      <c r="AP1236" s="412"/>
      <c r="AQ1236" s="412"/>
      <c r="AR1236" s="412"/>
      <c r="AS1236" s="506"/>
      <c r="AT1236" s="617"/>
    </row>
    <row r="1237" spans="1:46" hidden="1" outlineLevel="1">
      <c r="A1237" s="521">
        <v>15</v>
      </c>
      <c r="B1237" s="291" t="s">
        <v>491</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618">
        <f>SUM(AE1237:AR1237)</f>
        <v>0</v>
      </c>
      <c r="AT1237" s="616"/>
    </row>
    <row r="1238" spans="1:46" hidden="1" outlineLevel="1">
      <c r="A1238" s="521"/>
      <c r="B1238" s="291" t="s">
        <v>722</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AF1237</f>
        <v>0</v>
      </c>
      <c r="AG1238" s="407">
        <f t="shared" ref="AG1238:AI1238" si="3466">AG1237</f>
        <v>0</v>
      </c>
      <c r="AH1238" s="407">
        <f t="shared" si="3466"/>
        <v>0</v>
      </c>
      <c r="AI1238" s="407">
        <f t="shared" si="3466"/>
        <v>0</v>
      </c>
      <c r="AJ1238" s="407">
        <f>AJ1237</f>
        <v>0</v>
      </c>
      <c r="AK1238" s="407">
        <f t="shared" ref="AK1238:AR1238" si="3467">AK1237</f>
        <v>0</v>
      </c>
      <c r="AL1238" s="407">
        <f t="shared" si="3467"/>
        <v>0</v>
      </c>
      <c r="AM1238" s="407">
        <f t="shared" si="3467"/>
        <v>0</v>
      </c>
      <c r="AN1238" s="407">
        <f t="shared" si="3467"/>
        <v>0</v>
      </c>
      <c r="AO1238" s="407">
        <f t="shared" si="3467"/>
        <v>0</v>
      </c>
      <c r="AP1238" s="407">
        <f t="shared" si="3467"/>
        <v>0</v>
      </c>
      <c r="AQ1238" s="407">
        <f t="shared" si="3467"/>
        <v>0</v>
      </c>
      <c r="AR1238" s="407">
        <f t="shared" si="3467"/>
        <v>0</v>
      </c>
      <c r="AS1238" s="294"/>
    </row>
    <row r="1239" spans="1:46" hidden="1" outlineLevel="1">
      <c r="A1239" s="521"/>
      <c r="B1239" s="312"/>
      <c r="C1239" s="302"/>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08"/>
      <c r="AL1239" s="408"/>
      <c r="AM1239" s="408"/>
      <c r="AN1239" s="408"/>
      <c r="AO1239" s="408"/>
      <c r="AP1239" s="408"/>
      <c r="AQ1239" s="408"/>
      <c r="AR1239" s="408"/>
      <c r="AS1239" s="303"/>
    </row>
    <row r="1240" spans="1:46" s="280" customFormat="1" hidden="1" outlineLevel="1">
      <c r="A1240" s="521">
        <v>16</v>
      </c>
      <c r="B1240" s="321" t="s">
        <v>487</v>
      </c>
      <c r="C1240" s="288" t="s">
        <v>25</v>
      </c>
      <c r="D1240" s="292"/>
      <c r="E1240" s="292"/>
      <c r="F1240" s="292"/>
      <c r="G1240" s="292"/>
      <c r="H1240" s="292"/>
      <c r="I1240" s="292"/>
      <c r="J1240" s="292"/>
      <c r="K1240" s="292"/>
      <c r="L1240" s="292"/>
      <c r="M1240" s="292"/>
      <c r="N1240" s="292"/>
      <c r="O1240" s="292"/>
      <c r="P1240" s="292"/>
      <c r="Q1240" s="292">
        <v>0</v>
      </c>
      <c r="R1240" s="292"/>
      <c r="S1240" s="292"/>
      <c r="T1240" s="292"/>
      <c r="U1240" s="292"/>
      <c r="V1240" s="292"/>
      <c r="W1240" s="292"/>
      <c r="X1240" s="292"/>
      <c r="Y1240" s="292"/>
      <c r="Z1240" s="292"/>
      <c r="AA1240" s="292"/>
      <c r="AB1240" s="292"/>
      <c r="AC1240" s="292"/>
      <c r="AD1240" s="292"/>
      <c r="AE1240" s="406"/>
      <c r="AF1240" s="406"/>
      <c r="AG1240" s="406"/>
      <c r="AH1240" s="406"/>
      <c r="AI1240" s="406"/>
      <c r="AJ1240" s="406"/>
      <c r="AK1240" s="406"/>
      <c r="AL1240" s="406"/>
      <c r="AM1240" s="406"/>
      <c r="AN1240" s="406"/>
      <c r="AO1240" s="406"/>
      <c r="AP1240" s="406"/>
      <c r="AQ1240" s="406"/>
      <c r="AR1240" s="406"/>
      <c r="AS1240" s="293">
        <f>SUM(AE1240:AR1240)</f>
        <v>0</v>
      </c>
    </row>
    <row r="1241" spans="1:46" s="280" customFormat="1" hidden="1" outlineLevel="1">
      <c r="A1241" s="521"/>
      <c r="B1241" s="291" t="s">
        <v>722</v>
      </c>
      <c r="C1241" s="288" t="s">
        <v>163</v>
      </c>
      <c r="D1241" s="292"/>
      <c r="E1241" s="292"/>
      <c r="F1241" s="292"/>
      <c r="G1241" s="292"/>
      <c r="H1241" s="292"/>
      <c r="I1241" s="292"/>
      <c r="J1241" s="292"/>
      <c r="K1241" s="292"/>
      <c r="L1241" s="292"/>
      <c r="M1241" s="292"/>
      <c r="N1241" s="292"/>
      <c r="O1241" s="292"/>
      <c r="P1241" s="292"/>
      <c r="Q1241" s="292">
        <f>Q1240</f>
        <v>0</v>
      </c>
      <c r="R1241" s="292"/>
      <c r="S1241" s="292"/>
      <c r="T1241" s="292"/>
      <c r="U1241" s="292"/>
      <c r="V1241" s="292"/>
      <c r="W1241" s="292"/>
      <c r="X1241" s="292"/>
      <c r="Y1241" s="292"/>
      <c r="Z1241" s="292"/>
      <c r="AA1241" s="292"/>
      <c r="AB1241" s="292"/>
      <c r="AC1241" s="292"/>
      <c r="AD1241" s="292"/>
      <c r="AE1241" s="407">
        <f>AE1240</f>
        <v>0</v>
      </c>
      <c r="AF1241" s="407">
        <f t="shared" ref="AF1241:AQ1241" si="3468">AF1240</f>
        <v>0</v>
      </c>
      <c r="AG1241" s="407">
        <f t="shared" si="3468"/>
        <v>0</v>
      </c>
      <c r="AH1241" s="407">
        <f t="shared" si="3468"/>
        <v>0</v>
      </c>
      <c r="AI1241" s="407">
        <f t="shared" si="3468"/>
        <v>0</v>
      </c>
      <c r="AJ1241" s="407">
        <f t="shared" si="3468"/>
        <v>0</v>
      </c>
      <c r="AK1241" s="407">
        <f t="shared" si="3468"/>
        <v>0</v>
      </c>
      <c r="AL1241" s="407">
        <f t="shared" si="3468"/>
        <v>0</v>
      </c>
      <c r="AM1241" s="407">
        <f t="shared" si="3468"/>
        <v>0</v>
      </c>
      <c r="AN1241" s="407">
        <f t="shared" si="3468"/>
        <v>0</v>
      </c>
      <c r="AO1241" s="407">
        <f t="shared" si="3468"/>
        <v>0</v>
      </c>
      <c r="AP1241" s="407">
        <f t="shared" si="3468"/>
        <v>0</v>
      </c>
      <c r="AQ1241" s="407">
        <f t="shared" si="3468"/>
        <v>0</v>
      </c>
      <c r="AR1241" s="407">
        <f>AR1240</f>
        <v>0</v>
      </c>
      <c r="AS1241" s="294"/>
    </row>
    <row r="1242" spans="1:46" s="280" customFormat="1" hidden="1" outlineLevel="1">
      <c r="A1242" s="521"/>
      <c r="B1242" s="321"/>
      <c r="C1242" s="288"/>
      <c r="D1242" s="288"/>
      <c r="E1242" s="288"/>
      <c r="F1242" s="288"/>
      <c r="G1242" s="288"/>
      <c r="H1242" s="288"/>
      <c r="I1242" s="288"/>
      <c r="J1242" s="288"/>
      <c r="K1242" s="288"/>
      <c r="L1242" s="288"/>
      <c r="M1242" s="288"/>
      <c r="N1242" s="288"/>
      <c r="O1242" s="288"/>
      <c r="P1242" s="288"/>
      <c r="Q1242" s="288"/>
      <c r="R1242" s="288"/>
      <c r="S1242" s="288"/>
      <c r="T1242" s="288"/>
      <c r="U1242" s="288"/>
      <c r="V1242" s="288"/>
      <c r="W1242" s="288"/>
      <c r="X1242" s="288"/>
      <c r="Y1242" s="288"/>
      <c r="Z1242" s="288"/>
      <c r="AA1242" s="288"/>
      <c r="AB1242" s="288"/>
      <c r="AC1242" s="288"/>
      <c r="AD1242" s="288"/>
      <c r="AE1242" s="408"/>
      <c r="AF1242" s="408"/>
      <c r="AG1242" s="408"/>
      <c r="AH1242" s="408"/>
      <c r="AI1242" s="408"/>
      <c r="AJ1242" s="408"/>
      <c r="AK1242" s="412"/>
      <c r="AL1242" s="412"/>
      <c r="AM1242" s="412"/>
      <c r="AN1242" s="412"/>
      <c r="AO1242" s="412"/>
      <c r="AP1242" s="412"/>
      <c r="AQ1242" s="412"/>
      <c r="AR1242" s="412"/>
      <c r="AS1242" s="310"/>
    </row>
    <row r="1243" spans="1:46" ht="15.75" hidden="1" outlineLevel="1">
      <c r="A1243" s="521"/>
      <c r="B1243" s="508" t="s">
        <v>492</v>
      </c>
      <c r="C1243" s="317"/>
      <c r="D1243" s="287"/>
      <c r="E1243" s="286"/>
      <c r="F1243" s="286"/>
      <c r="G1243" s="286"/>
      <c r="H1243" s="286"/>
      <c r="I1243" s="286"/>
      <c r="J1243" s="286"/>
      <c r="K1243" s="286"/>
      <c r="L1243" s="286"/>
      <c r="M1243" s="286"/>
      <c r="N1243" s="286"/>
      <c r="O1243" s="286"/>
      <c r="P1243" s="286"/>
      <c r="Q1243" s="287"/>
      <c r="R1243" s="286"/>
      <c r="S1243" s="286"/>
      <c r="T1243" s="286"/>
      <c r="U1243" s="286"/>
      <c r="V1243" s="286"/>
      <c r="W1243" s="286"/>
      <c r="X1243" s="286"/>
      <c r="Y1243" s="286"/>
      <c r="Z1243" s="286"/>
      <c r="AA1243" s="286"/>
      <c r="AB1243" s="286"/>
      <c r="AC1243" s="286"/>
      <c r="AD1243" s="286"/>
      <c r="AE1243" s="410"/>
      <c r="AF1243" s="410"/>
      <c r="AG1243" s="410"/>
      <c r="AH1243" s="410"/>
      <c r="AI1243" s="410"/>
      <c r="AJ1243" s="410"/>
      <c r="AK1243" s="410"/>
      <c r="AL1243" s="410"/>
      <c r="AM1243" s="410"/>
      <c r="AN1243" s="410"/>
      <c r="AO1243" s="410"/>
      <c r="AP1243" s="410"/>
      <c r="AQ1243" s="410"/>
      <c r="AR1243" s="410"/>
      <c r="AS1243" s="289"/>
    </row>
    <row r="1244" spans="1:46" hidden="1" outlineLevel="1">
      <c r="A1244" s="521">
        <v>17</v>
      </c>
      <c r="B1244" s="424" t="s">
        <v>112</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idden="1" outlineLevel="1">
      <c r="A1245" s="521"/>
      <c r="B1245" s="291" t="s">
        <v>722</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469">AF1244</f>
        <v>0</v>
      </c>
      <c r="AG1245" s="407">
        <f t="shared" si="3469"/>
        <v>0</v>
      </c>
      <c r="AH1245" s="407">
        <f t="shared" si="3469"/>
        <v>0</v>
      </c>
      <c r="AI1245" s="407">
        <f t="shared" si="3469"/>
        <v>0</v>
      </c>
      <c r="AJ1245" s="407">
        <f t="shared" si="3469"/>
        <v>0</v>
      </c>
      <c r="AK1245" s="407">
        <f t="shared" si="3469"/>
        <v>0</v>
      </c>
      <c r="AL1245" s="407">
        <f t="shared" si="3469"/>
        <v>0</v>
      </c>
      <c r="AM1245" s="407">
        <f t="shared" si="3469"/>
        <v>0</v>
      </c>
      <c r="AN1245" s="407">
        <f t="shared" si="3469"/>
        <v>0</v>
      </c>
      <c r="AO1245" s="407">
        <f t="shared" si="3469"/>
        <v>0</v>
      </c>
      <c r="AP1245" s="407">
        <f t="shared" si="3469"/>
        <v>0</v>
      </c>
      <c r="AQ1245" s="407">
        <f t="shared" si="3469"/>
        <v>0</v>
      </c>
      <c r="AR1245" s="407">
        <f t="shared" si="3469"/>
        <v>0</v>
      </c>
      <c r="AS1245" s="303"/>
    </row>
    <row r="1246" spans="1:46" hidden="1" outlineLevel="1">
      <c r="A1246" s="521"/>
      <c r="B1246" s="291"/>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8"/>
      <c r="AF1246" s="421"/>
      <c r="AG1246" s="421"/>
      <c r="AH1246" s="421"/>
      <c r="AI1246" s="421"/>
      <c r="AJ1246" s="421"/>
      <c r="AK1246" s="421"/>
      <c r="AL1246" s="421"/>
      <c r="AM1246" s="421"/>
      <c r="AN1246" s="421"/>
      <c r="AO1246" s="421"/>
      <c r="AP1246" s="421"/>
      <c r="AQ1246" s="421"/>
      <c r="AR1246" s="421"/>
      <c r="AS1246" s="303"/>
    </row>
    <row r="1247" spans="1:46" hidden="1" outlineLevel="1">
      <c r="A1247" s="521">
        <v>18</v>
      </c>
      <c r="B1247" s="424" t="s">
        <v>109</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idden="1" outlineLevel="1">
      <c r="A1248" s="521"/>
      <c r="B1248" s="291" t="s">
        <v>722</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470">AF1247</f>
        <v>0</v>
      </c>
      <c r="AG1248" s="407">
        <f t="shared" si="3470"/>
        <v>0</v>
      </c>
      <c r="AH1248" s="407">
        <f t="shared" si="3470"/>
        <v>0</v>
      </c>
      <c r="AI1248" s="407">
        <f t="shared" si="3470"/>
        <v>0</v>
      </c>
      <c r="AJ1248" s="407">
        <f t="shared" si="3470"/>
        <v>0</v>
      </c>
      <c r="AK1248" s="407">
        <f t="shared" si="3470"/>
        <v>0</v>
      </c>
      <c r="AL1248" s="407">
        <f t="shared" si="3470"/>
        <v>0</v>
      </c>
      <c r="AM1248" s="407">
        <f t="shared" si="3470"/>
        <v>0</v>
      </c>
      <c r="AN1248" s="407">
        <f t="shared" si="3470"/>
        <v>0</v>
      </c>
      <c r="AO1248" s="407">
        <f t="shared" si="3470"/>
        <v>0</v>
      </c>
      <c r="AP1248" s="407">
        <f t="shared" si="3470"/>
        <v>0</v>
      </c>
      <c r="AQ1248" s="407">
        <f t="shared" si="3470"/>
        <v>0</v>
      </c>
      <c r="AR1248" s="407">
        <f t="shared" si="3470"/>
        <v>0</v>
      </c>
      <c r="AS1248" s="303"/>
    </row>
    <row r="1249" spans="1:4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19"/>
      <c r="AF1249" s="420"/>
      <c r="AG1249" s="420"/>
      <c r="AH1249" s="420"/>
      <c r="AI1249" s="420"/>
      <c r="AJ1249" s="420"/>
      <c r="AK1249" s="420"/>
      <c r="AL1249" s="420"/>
      <c r="AM1249" s="420"/>
      <c r="AN1249" s="420"/>
      <c r="AO1249" s="420"/>
      <c r="AP1249" s="420"/>
      <c r="AQ1249" s="420"/>
      <c r="AR1249" s="420"/>
      <c r="AS1249" s="294"/>
    </row>
    <row r="1250" spans="1:45" hidden="1" outlineLevel="1">
      <c r="A1250" s="521">
        <v>19</v>
      </c>
      <c r="B1250" s="424" t="s">
        <v>111</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idden="1" outlineLevel="1">
      <c r="A1251" s="521"/>
      <c r="B1251" s="291" t="s">
        <v>722</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AE1250</f>
        <v>0</v>
      </c>
      <c r="AF1251" s="407">
        <f t="shared" ref="AF1251:AR1251" si="3471">AF1250</f>
        <v>0</v>
      </c>
      <c r="AG1251" s="407">
        <f t="shared" si="3471"/>
        <v>0</v>
      </c>
      <c r="AH1251" s="407">
        <f t="shared" si="3471"/>
        <v>0</v>
      </c>
      <c r="AI1251" s="407">
        <f t="shared" si="3471"/>
        <v>0</v>
      </c>
      <c r="AJ1251" s="407">
        <f t="shared" si="3471"/>
        <v>0</v>
      </c>
      <c r="AK1251" s="407">
        <f t="shared" si="3471"/>
        <v>0</v>
      </c>
      <c r="AL1251" s="407">
        <f t="shared" si="3471"/>
        <v>0</v>
      </c>
      <c r="AM1251" s="407">
        <f t="shared" si="3471"/>
        <v>0</v>
      </c>
      <c r="AN1251" s="407">
        <f t="shared" si="3471"/>
        <v>0</v>
      </c>
      <c r="AO1251" s="407">
        <f t="shared" si="3471"/>
        <v>0</v>
      </c>
      <c r="AP1251" s="407">
        <f t="shared" si="3471"/>
        <v>0</v>
      </c>
      <c r="AQ1251" s="407">
        <f t="shared" si="3471"/>
        <v>0</v>
      </c>
      <c r="AR1251" s="407">
        <f t="shared" si="3471"/>
        <v>0</v>
      </c>
      <c r="AS1251" s="294"/>
    </row>
    <row r="1252" spans="1:45" hidden="1" outlineLevel="1">
      <c r="A1252" s="521"/>
      <c r="B1252" s="319"/>
      <c r="C1252" s="288"/>
      <c r="D1252" s="288"/>
      <c r="E1252" s="288"/>
      <c r="F1252" s="288"/>
      <c r="G1252" s="288"/>
      <c r="H1252" s="288"/>
      <c r="I1252" s="288"/>
      <c r="J1252" s="288"/>
      <c r="K1252" s="288"/>
      <c r="L1252" s="288"/>
      <c r="M1252" s="288"/>
      <c r="N1252" s="288"/>
      <c r="O1252" s="288"/>
      <c r="P1252" s="288"/>
      <c r="Q1252" s="288"/>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idden="1" outlineLevel="1">
      <c r="A1253" s="521">
        <v>20</v>
      </c>
      <c r="B1253" s="424" t="s">
        <v>110</v>
      </c>
      <c r="C1253" s="288" t="s">
        <v>25</v>
      </c>
      <c r="D1253" s="292"/>
      <c r="E1253" s="292"/>
      <c r="F1253" s="292"/>
      <c r="G1253" s="292"/>
      <c r="H1253" s="292"/>
      <c r="I1253" s="292"/>
      <c r="J1253" s="292"/>
      <c r="K1253" s="292"/>
      <c r="L1253" s="292"/>
      <c r="M1253" s="292"/>
      <c r="N1253" s="292"/>
      <c r="O1253" s="292"/>
      <c r="P1253" s="292"/>
      <c r="Q1253" s="292">
        <v>12</v>
      </c>
      <c r="R1253" s="292"/>
      <c r="S1253" s="292"/>
      <c r="T1253" s="292"/>
      <c r="U1253" s="292"/>
      <c r="V1253" s="292"/>
      <c r="W1253" s="292"/>
      <c r="X1253" s="292"/>
      <c r="Y1253" s="292"/>
      <c r="Z1253" s="292"/>
      <c r="AA1253" s="292"/>
      <c r="AB1253" s="292"/>
      <c r="AC1253" s="292"/>
      <c r="AD1253" s="292"/>
      <c r="AE1253" s="422"/>
      <c r="AF1253" s="406"/>
      <c r="AG1253" s="406"/>
      <c r="AH1253" s="406"/>
      <c r="AI1253" s="406"/>
      <c r="AJ1253" s="406"/>
      <c r="AK1253" s="406"/>
      <c r="AL1253" s="411"/>
      <c r="AM1253" s="411"/>
      <c r="AN1253" s="411"/>
      <c r="AO1253" s="411"/>
      <c r="AP1253" s="411"/>
      <c r="AQ1253" s="411"/>
      <c r="AR1253" s="411"/>
      <c r="AS1253" s="293">
        <f>SUM(AE1253:AR1253)</f>
        <v>0</v>
      </c>
    </row>
    <row r="1254" spans="1:45" hidden="1" outlineLevel="1">
      <c r="A1254" s="521"/>
      <c r="B1254" s="291" t="s">
        <v>722</v>
      </c>
      <c r="C1254" s="288" t="s">
        <v>163</v>
      </c>
      <c r="D1254" s="292"/>
      <c r="E1254" s="292"/>
      <c r="F1254" s="292"/>
      <c r="G1254" s="292"/>
      <c r="H1254" s="292"/>
      <c r="I1254" s="292"/>
      <c r="J1254" s="292"/>
      <c r="K1254" s="292"/>
      <c r="L1254" s="292"/>
      <c r="M1254" s="292"/>
      <c r="N1254" s="292"/>
      <c r="O1254" s="292"/>
      <c r="P1254" s="292"/>
      <c r="Q1254" s="292">
        <f>Q1253</f>
        <v>12</v>
      </c>
      <c r="R1254" s="292"/>
      <c r="S1254" s="292"/>
      <c r="T1254" s="292"/>
      <c r="U1254" s="292"/>
      <c r="V1254" s="292"/>
      <c r="W1254" s="292"/>
      <c r="X1254" s="292"/>
      <c r="Y1254" s="292"/>
      <c r="Z1254" s="292"/>
      <c r="AA1254" s="292"/>
      <c r="AB1254" s="292"/>
      <c r="AC1254" s="292"/>
      <c r="AD1254" s="292"/>
      <c r="AE1254" s="407">
        <f t="shared" ref="AE1254:AR1254" si="3472">AE1253</f>
        <v>0</v>
      </c>
      <c r="AF1254" s="407">
        <f t="shared" si="3472"/>
        <v>0</v>
      </c>
      <c r="AG1254" s="407">
        <f t="shared" si="3472"/>
        <v>0</v>
      </c>
      <c r="AH1254" s="407">
        <f t="shared" si="3472"/>
        <v>0</v>
      </c>
      <c r="AI1254" s="407">
        <f t="shared" si="3472"/>
        <v>0</v>
      </c>
      <c r="AJ1254" s="407">
        <f t="shared" si="3472"/>
        <v>0</v>
      </c>
      <c r="AK1254" s="407">
        <f t="shared" si="3472"/>
        <v>0</v>
      </c>
      <c r="AL1254" s="407">
        <f t="shared" si="3472"/>
        <v>0</v>
      </c>
      <c r="AM1254" s="407">
        <f t="shared" si="3472"/>
        <v>0</v>
      </c>
      <c r="AN1254" s="407">
        <f t="shared" si="3472"/>
        <v>0</v>
      </c>
      <c r="AO1254" s="407">
        <f t="shared" si="3472"/>
        <v>0</v>
      </c>
      <c r="AP1254" s="407">
        <f t="shared" si="3472"/>
        <v>0</v>
      </c>
      <c r="AQ1254" s="407">
        <f t="shared" si="3472"/>
        <v>0</v>
      </c>
      <c r="AR1254" s="407">
        <f t="shared" si="3472"/>
        <v>0</v>
      </c>
      <c r="AS1254" s="303"/>
    </row>
    <row r="1255" spans="1:45" ht="15.75" hidden="1" outlineLevel="1">
      <c r="A1255" s="521"/>
      <c r="B1255" s="320"/>
      <c r="C1255" s="297"/>
      <c r="D1255" s="288"/>
      <c r="E1255" s="288"/>
      <c r="F1255" s="288"/>
      <c r="G1255" s="288"/>
      <c r="H1255" s="288"/>
      <c r="I1255" s="288"/>
      <c r="J1255" s="288"/>
      <c r="K1255" s="288"/>
      <c r="L1255" s="288"/>
      <c r="M1255" s="288"/>
      <c r="N1255" s="288"/>
      <c r="O1255" s="288"/>
      <c r="P1255" s="288"/>
      <c r="Q1255" s="297"/>
      <c r="R1255" s="288"/>
      <c r="S1255" s="288"/>
      <c r="T1255" s="288"/>
      <c r="U1255" s="288"/>
      <c r="V1255" s="288"/>
      <c r="W1255" s="288"/>
      <c r="X1255" s="288"/>
      <c r="Y1255" s="288"/>
      <c r="Z1255" s="288"/>
      <c r="AA1255" s="288"/>
      <c r="AB1255" s="288"/>
      <c r="AC1255" s="288"/>
      <c r="AD1255" s="288"/>
      <c r="AE1255" s="408"/>
      <c r="AF1255" s="408"/>
      <c r="AG1255" s="408"/>
      <c r="AH1255" s="408"/>
      <c r="AI1255" s="408"/>
      <c r="AJ1255" s="408"/>
      <c r="AK1255" s="408"/>
      <c r="AL1255" s="408"/>
      <c r="AM1255" s="408"/>
      <c r="AN1255" s="408"/>
      <c r="AO1255" s="408"/>
      <c r="AP1255" s="408"/>
      <c r="AQ1255" s="408"/>
      <c r="AR1255" s="408"/>
      <c r="AS1255" s="303"/>
    </row>
    <row r="1256" spans="1:45" ht="15.75" hidden="1" outlineLevel="1">
      <c r="A1256" s="521"/>
      <c r="B1256" s="507" t="s">
        <v>499</v>
      </c>
      <c r="C1256" s="288"/>
      <c r="D1256" s="288"/>
      <c r="E1256" s="288"/>
      <c r="F1256" s="288"/>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418"/>
      <c r="AF1256" s="421"/>
      <c r="AG1256" s="421"/>
      <c r="AH1256" s="421"/>
      <c r="AI1256" s="421"/>
      <c r="AJ1256" s="421"/>
      <c r="AK1256" s="421"/>
      <c r="AL1256" s="421"/>
      <c r="AM1256" s="421"/>
      <c r="AN1256" s="421"/>
      <c r="AO1256" s="421"/>
      <c r="AP1256" s="421"/>
      <c r="AQ1256" s="421"/>
      <c r="AR1256" s="421"/>
      <c r="AS1256" s="303"/>
    </row>
    <row r="1257" spans="1:45" ht="15.75" hidden="1" outlineLevel="1">
      <c r="A1257" s="521"/>
      <c r="B1257" s="493" t="s">
        <v>495</v>
      </c>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21</v>
      </c>
      <c r="B1258" s="424" t="s">
        <v>113</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722</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473">AF1258</f>
        <v>0</v>
      </c>
      <c r="AG1259" s="407">
        <f t="shared" si="3473"/>
        <v>0</v>
      </c>
      <c r="AH1259" s="407">
        <f t="shared" si="3473"/>
        <v>0</v>
      </c>
      <c r="AI1259" s="407">
        <f t="shared" si="3473"/>
        <v>0</v>
      </c>
      <c r="AJ1259" s="407">
        <f t="shared" si="3473"/>
        <v>0</v>
      </c>
      <c r="AK1259" s="407">
        <f t="shared" si="3473"/>
        <v>0</v>
      </c>
      <c r="AL1259" s="407">
        <f t="shared" si="3473"/>
        <v>0</v>
      </c>
      <c r="AM1259" s="407">
        <f t="shared" si="3473"/>
        <v>0</v>
      </c>
      <c r="AN1259" s="407">
        <f t="shared" si="3473"/>
        <v>0</v>
      </c>
      <c r="AO1259" s="407">
        <f t="shared" si="3473"/>
        <v>0</v>
      </c>
      <c r="AP1259" s="407">
        <f t="shared" si="3473"/>
        <v>0</v>
      </c>
      <c r="AQ1259" s="407">
        <f t="shared" si="3473"/>
        <v>0</v>
      </c>
      <c r="AR1259" s="407">
        <f t="shared" si="3473"/>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22</v>
      </c>
      <c r="B1261" s="424" t="s">
        <v>114</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722</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474">AF1261</f>
        <v>0</v>
      </c>
      <c r="AG1262" s="407">
        <f t="shared" si="3474"/>
        <v>0</v>
      </c>
      <c r="AH1262" s="407">
        <f t="shared" si="3474"/>
        <v>0</v>
      </c>
      <c r="AI1262" s="407">
        <f t="shared" si="3474"/>
        <v>0</v>
      </c>
      <c r="AJ1262" s="407">
        <f t="shared" si="3474"/>
        <v>0</v>
      </c>
      <c r="AK1262" s="407">
        <f t="shared" si="3474"/>
        <v>0</v>
      </c>
      <c r="AL1262" s="407">
        <f t="shared" si="3474"/>
        <v>0</v>
      </c>
      <c r="AM1262" s="407">
        <f t="shared" si="3474"/>
        <v>0</v>
      </c>
      <c r="AN1262" s="407">
        <f t="shared" si="3474"/>
        <v>0</v>
      </c>
      <c r="AO1262" s="407">
        <f t="shared" si="3474"/>
        <v>0</v>
      </c>
      <c r="AP1262" s="407">
        <f t="shared" si="3474"/>
        <v>0</v>
      </c>
      <c r="AQ1262" s="407">
        <f t="shared" si="3474"/>
        <v>0</v>
      </c>
      <c r="AR1262" s="407">
        <f t="shared" si="3474"/>
        <v>0</v>
      </c>
      <c r="AS1262" s="303"/>
    </row>
    <row r="1263" spans="1:45" ht="15" hidden="1" customHeight="1" outlineLevel="1">
      <c r="A1263" s="521"/>
      <c r="B1263" s="291"/>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23</v>
      </c>
      <c r="B1264" s="424" t="s">
        <v>115</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722</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475">AF1264</f>
        <v>0</v>
      </c>
      <c r="AG1265" s="407">
        <f t="shared" si="3475"/>
        <v>0</v>
      </c>
      <c r="AH1265" s="407">
        <f t="shared" si="3475"/>
        <v>0</v>
      </c>
      <c r="AI1265" s="407">
        <f t="shared" si="3475"/>
        <v>0</v>
      </c>
      <c r="AJ1265" s="407">
        <f t="shared" si="3475"/>
        <v>0</v>
      </c>
      <c r="AK1265" s="407">
        <f t="shared" si="3475"/>
        <v>0</v>
      </c>
      <c r="AL1265" s="407">
        <f t="shared" si="3475"/>
        <v>0</v>
      </c>
      <c r="AM1265" s="407">
        <f t="shared" si="3475"/>
        <v>0</v>
      </c>
      <c r="AN1265" s="407">
        <f t="shared" si="3475"/>
        <v>0</v>
      </c>
      <c r="AO1265" s="407">
        <f t="shared" si="3475"/>
        <v>0</v>
      </c>
      <c r="AP1265" s="407">
        <f t="shared" si="3475"/>
        <v>0</v>
      </c>
      <c r="AQ1265" s="407">
        <f t="shared" si="3475"/>
        <v>0</v>
      </c>
      <c r="AR1265" s="407">
        <f t="shared" si="3475"/>
        <v>0</v>
      </c>
      <c r="AS1265" s="303"/>
    </row>
    <row r="1266" spans="1:45" ht="15" hidden="1" customHeight="1" outlineLevel="1">
      <c r="A1266" s="521"/>
      <c r="B1266" s="426"/>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1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v>24</v>
      </c>
      <c r="B1267" s="424" t="s">
        <v>116</v>
      </c>
      <c r="C1267" s="288" t="s">
        <v>25</v>
      </c>
      <c r="D1267" s="292"/>
      <c r="E1267" s="292"/>
      <c r="F1267" s="292"/>
      <c r="G1267" s="292"/>
      <c r="H1267" s="292"/>
      <c r="I1267" s="292"/>
      <c r="J1267" s="292"/>
      <c r="K1267" s="292"/>
      <c r="L1267" s="292"/>
      <c r="M1267" s="292"/>
      <c r="N1267" s="292"/>
      <c r="O1267" s="292"/>
      <c r="P1267" s="292"/>
      <c r="Q1267" s="288"/>
      <c r="R1267" s="292"/>
      <c r="S1267" s="292"/>
      <c r="T1267" s="292"/>
      <c r="U1267" s="292"/>
      <c r="V1267" s="292"/>
      <c r="W1267" s="292"/>
      <c r="X1267" s="292"/>
      <c r="Y1267" s="292"/>
      <c r="Z1267" s="292"/>
      <c r="AA1267" s="292"/>
      <c r="AB1267" s="292"/>
      <c r="AC1267" s="292"/>
      <c r="AD1267" s="292"/>
      <c r="AE1267" s="406"/>
      <c r="AF1267" s="406"/>
      <c r="AG1267" s="406"/>
      <c r="AH1267" s="406"/>
      <c r="AI1267" s="406"/>
      <c r="AJ1267" s="406"/>
      <c r="AK1267" s="406"/>
      <c r="AL1267" s="406"/>
      <c r="AM1267" s="406"/>
      <c r="AN1267" s="406"/>
      <c r="AO1267" s="406"/>
      <c r="AP1267" s="406"/>
      <c r="AQ1267" s="406"/>
      <c r="AR1267" s="406"/>
      <c r="AS1267" s="293">
        <f>SUM(AE1267:AR1267)</f>
        <v>0</v>
      </c>
    </row>
    <row r="1268" spans="1:45" ht="15" hidden="1" customHeight="1" outlineLevel="1">
      <c r="A1268" s="521"/>
      <c r="B1268" s="291" t="s">
        <v>722</v>
      </c>
      <c r="C1268" s="288" t="s">
        <v>163</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7">
        <f>AE1267</f>
        <v>0</v>
      </c>
      <c r="AF1268" s="407">
        <f t="shared" ref="AF1268:AR1268" si="3476">AF1267</f>
        <v>0</v>
      </c>
      <c r="AG1268" s="407">
        <f t="shared" si="3476"/>
        <v>0</v>
      </c>
      <c r="AH1268" s="407">
        <f t="shared" si="3476"/>
        <v>0</v>
      </c>
      <c r="AI1268" s="407">
        <f t="shared" si="3476"/>
        <v>0</v>
      </c>
      <c r="AJ1268" s="407">
        <f t="shared" si="3476"/>
        <v>0</v>
      </c>
      <c r="AK1268" s="407">
        <f t="shared" si="3476"/>
        <v>0</v>
      </c>
      <c r="AL1268" s="407">
        <f t="shared" si="3476"/>
        <v>0</v>
      </c>
      <c r="AM1268" s="407">
        <f t="shared" si="3476"/>
        <v>0</v>
      </c>
      <c r="AN1268" s="407">
        <f t="shared" si="3476"/>
        <v>0</v>
      </c>
      <c r="AO1268" s="407">
        <f t="shared" si="3476"/>
        <v>0</v>
      </c>
      <c r="AP1268" s="407">
        <f t="shared" si="3476"/>
        <v>0</v>
      </c>
      <c r="AQ1268" s="407">
        <f t="shared" si="3476"/>
        <v>0</v>
      </c>
      <c r="AR1268" s="407">
        <f t="shared" si="3476"/>
        <v>0</v>
      </c>
      <c r="AS1268" s="303"/>
    </row>
    <row r="1269" spans="1:45" ht="15" hidden="1" customHeight="1" outlineLevel="1">
      <c r="A1269" s="521"/>
      <c r="B1269" s="291"/>
      <c r="C1269" s="288"/>
      <c r="D1269" s="288"/>
      <c r="E1269" s="288"/>
      <c r="F1269" s="288"/>
      <c r="G1269" s="288"/>
      <c r="H1269" s="288"/>
      <c r="I1269" s="288"/>
      <c r="J1269" s="288"/>
      <c r="K1269" s="288"/>
      <c r="L1269" s="288"/>
      <c r="M1269" s="288"/>
      <c r="N1269" s="288"/>
      <c r="O1269" s="288"/>
      <c r="P1269" s="288"/>
      <c r="Q1269" s="288"/>
      <c r="R1269" s="288"/>
      <c r="S1269" s="288"/>
      <c r="T1269" s="288"/>
      <c r="U1269" s="288"/>
      <c r="V1269" s="288"/>
      <c r="W1269" s="288"/>
      <c r="X1269" s="288"/>
      <c r="Y1269" s="288"/>
      <c r="Z1269" s="288"/>
      <c r="AA1269" s="288"/>
      <c r="AB1269" s="288"/>
      <c r="AC1269" s="288"/>
      <c r="AD1269" s="288"/>
      <c r="AE1269" s="408"/>
      <c r="AF1269" s="421"/>
      <c r="AG1269" s="421"/>
      <c r="AH1269" s="421"/>
      <c r="AI1269" s="421"/>
      <c r="AJ1269" s="421"/>
      <c r="AK1269" s="421"/>
      <c r="AL1269" s="421"/>
      <c r="AM1269" s="421"/>
      <c r="AN1269" s="421"/>
      <c r="AO1269" s="421"/>
      <c r="AP1269" s="421"/>
      <c r="AQ1269" s="421"/>
      <c r="AR1269" s="421"/>
      <c r="AS1269" s="303"/>
    </row>
    <row r="1270" spans="1:45" ht="15" hidden="1" customHeight="1" outlineLevel="1">
      <c r="A1270" s="521"/>
      <c r="B1270" s="285" t="s">
        <v>496</v>
      </c>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25</v>
      </c>
      <c r="B1271" s="424" t="s">
        <v>117</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21"/>
      <c r="B1272" s="291" t="s">
        <v>722</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477">AF1271</f>
        <v>0</v>
      </c>
      <c r="AG1272" s="407">
        <f t="shared" si="3477"/>
        <v>0</v>
      </c>
      <c r="AH1272" s="407">
        <f t="shared" si="3477"/>
        <v>0</v>
      </c>
      <c r="AI1272" s="407">
        <f t="shared" si="3477"/>
        <v>0</v>
      </c>
      <c r="AJ1272" s="407">
        <f t="shared" si="3477"/>
        <v>0</v>
      </c>
      <c r="AK1272" s="407">
        <f t="shared" si="3477"/>
        <v>0</v>
      </c>
      <c r="AL1272" s="407">
        <f t="shared" si="3477"/>
        <v>0</v>
      </c>
      <c r="AM1272" s="407">
        <f t="shared" si="3477"/>
        <v>0</v>
      </c>
      <c r="AN1272" s="407">
        <f t="shared" si="3477"/>
        <v>0</v>
      </c>
      <c r="AO1272" s="407">
        <f t="shared" si="3477"/>
        <v>0</v>
      </c>
      <c r="AP1272" s="407">
        <f t="shared" si="3477"/>
        <v>0</v>
      </c>
      <c r="AQ1272" s="407">
        <f t="shared" si="3477"/>
        <v>0</v>
      </c>
      <c r="AR1272" s="407">
        <f t="shared" si="3477"/>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26</v>
      </c>
      <c r="B1274" s="424" t="s">
        <v>118</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722</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478">AF1274</f>
        <v>0</v>
      </c>
      <c r="AG1275" s="407">
        <f t="shared" si="3478"/>
        <v>0</v>
      </c>
      <c r="AH1275" s="407">
        <f t="shared" si="3478"/>
        <v>0</v>
      </c>
      <c r="AI1275" s="407">
        <f t="shared" si="3478"/>
        <v>0</v>
      </c>
      <c r="AJ1275" s="407">
        <f t="shared" si="3478"/>
        <v>0</v>
      </c>
      <c r="AK1275" s="407">
        <f t="shared" si="3478"/>
        <v>0</v>
      </c>
      <c r="AL1275" s="407">
        <f t="shared" si="3478"/>
        <v>0</v>
      </c>
      <c r="AM1275" s="407">
        <f t="shared" si="3478"/>
        <v>0</v>
      </c>
      <c r="AN1275" s="407">
        <f t="shared" si="3478"/>
        <v>0</v>
      </c>
      <c r="AO1275" s="407">
        <f t="shared" si="3478"/>
        <v>0</v>
      </c>
      <c r="AP1275" s="407">
        <f t="shared" si="3478"/>
        <v>0</v>
      </c>
      <c r="AQ1275" s="407">
        <f t="shared" si="3478"/>
        <v>0</v>
      </c>
      <c r="AR1275" s="407">
        <f t="shared" si="3478"/>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27</v>
      </c>
      <c r="B1277" s="424" t="s">
        <v>119</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722</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 t="shared" ref="AF1278:AR1278" si="3479">AF1277</f>
        <v>0</v>
      </c>
      <c r="AG1278" s="407">
        <f t="shared" si="3479"/>
        <v>0</v>
      </c>
      <c r="AH1278" s="407">
        <f t="shared" si="3479"/>
        <v>0</v>
      </c>
      <c r="AI1278" s="407">
        <f t="shared" si="3479"/>
        <v>0</v>
      </c>
      <c r="AJ1278" s="407">
        <f t="shared" si="3479"/>
        <v>0</v>
      </c>
      <c r="AK1278" s="407">
        <f t="shared" si="3479"/>
        <v>0</v>
      </c>
      <c r="AL1278" s="407">
        <f t="shared" si="3479"/>
        <v>0</v>
      </c>
      <c r="AM1278" s="407">
        <f t="shared" si="3479"/>
        <v>0</v>
      </c>
      <c r="AN1278" s="407">
        <f t="shared" si="3479"/>
        <v>0</v>
      </c>
      <c r="AO1278" s="407">
        <f t="shared" si="3479"/>
        <v>0</v>
      </c>
      <c r="AP1278" s="407">
        <f t="shared" si="3479"/>
        <v>0</v>
      </c>
      <c r="AQ1278" s="407">
        <f t="shared" si="3479"/>
        <v>0</v>
      </c>
      <c r="AR1278" s="407">
        <f t="shared" si="3479"/>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28</v>
      </c>
      <c r="B1280" s="424" t="s">
        <v>120</v>
      </c>
      <c r="C1280" s="288" t="s">
        <v>25</v>
      </c>
      <c r="D1280" s="292"/>
      <c r="E1280" s="292"/>
      <c r="F1280" s="292"/>
      <c r="G1280" s="292"/>
      <c r="H1280" s="292"/>
      <c r="I1280" s="292"/>
      <c r="J1280" s="292"/>
      <c r="K1280" s="292"/>
      <c r="L1280" s="292"/>
      <c r="M1280" s="292"/>
      <c r="N1280" s="292"/>
      <c r="O1280" s="292"/>
      <c r="P1280" s="292"/>
      <c r="Q1280" s="292">
        <v>12</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722</v>
      </c>
      <c r="C1281" s="288" t="s">
        <v>163</v>
      </c>
      <c r="D1281" s="292"/>
      <c r="E1281" s="292"/>
      <c r="F1281" s="292"/>
      <c r="G1281" s="292"/>
      <c r="H1281" s="292"/>
      <c r="I1281" s="292"/>
      <c r="J1281" s="292"/>
      <c r="K1281" s="292"/>
      <c r="L1281" s="292"/>
      <c r="M1281" s="292"/>
      <c r="N1281" s="292"/>
      <c r="O1281" s="292"/>
      <c r="P1281" s="292"/>
      <c r="Q1281" s="292">
        <f>Q1280</f>
        <v>12</v>
      </c>
      <c r="R1281" s="292"/>
      <c r="S1281" s="292"/>
      <c r="T1281" s="292"/>
      <c r="U1281" s="292"/>
      <c r="V1281" s="292"/>
      <c r="W1281" s="292"/>
      <c r="X1281" s="292"/>
      <c r="Y1281" s="292"/>
      <c r="Z1281" s="292"/>
      <c r="AA1281" s="292"/>
      <c r="AB1281" s="292"/>
      <c r="AC1281" s="292"/>
      <c r="AD1281" s="292"/>
      <c r="AE1281" s="407">
        <f>AE1280</f>
        <v>0</v>
      </c>
      <c r="AF1281" s="407">
        <f>AF1280</f>
        <v>0</v>
      </c>
      <c r="AG1281" s="407">
        <f t="shared" ref="AG1281:AJ1281" si="3480">AG1280</f>
        <v>0</v>
      </c>
      <c r="AH1281" s="407">
        <f t="shared" si="3480"/>
        <v>0</v>
      </c>
      <c r="AI1281" s="407">
        <f t="shared" si="3480"/>
        <v>0</v>
      </c>
      <c r="AJ1281" s="407">
        <f t="shared" si="3480"/>
        <v>0</v>
      </c>
      <c r="AK1281" s="407">
        <f>AK1280</f>
        <v>0</v>
      </c>
      <c r="AL1281" s="407">
        <f t="shared" ref="AL1281:AR1281" si="3481">AL1280</f>
        <v>0</v>
      </c>
      <c r="AM1281" s="407">
        <f t="shared" si="3481"/>
        <v>0</v>
      </c>
      <c r="AN1281" s="407">
        <f t="shared" si="3481"/>
        <v>0</v>
      </c>
      <c r="AO1281" s="407">
        <f t="shared" si="3481"/>
        <v>0</v>
      </c>
      <c r="AP1281" s="407">
        <f t="shared" si="3481"/>
        <v>0</v>
      </c>
      <c r="AQ1281" s="407">
        <f t="shared" si="3481"/>
        <v>0</v>
      </c>
      <c r="AR1281" s="407">
        <f t="shared" si="3481"/>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29</v>
      </c>
      <c r="B1283" s="424" t="s">
        <v>121</v>
      </c>
      <c r="C1283" s="288" t="s">
        <v>25</v>
      </c>
      <c r="D1283" s="292"/>
      <c r="E1283" s="292"/>
      <c r="F1283" s="292"/>
      <c r="G1283" s="292"/>
      <c r="H1283" s="292"/>
      <c r="I1283" s="292"/>
      <c r="J1283" s="292"/>
      <c r="K1283" s="292"/>
      <c r="L1283" s="292"/>
      <c r="M1283" s="292"/>
      <c r="N1283" s="292"/>
      <c r="O1283" s="292"/>
      <c r="P1283" s="292"/>
      <c r="Q1283" s="292">
        <v>3</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722</v>
      </c>
      <c r="C1284" s="288" t="s">
        <v>163</v>
      </c>
      <c r="D1284" s="292"/>
      <c r="E1284" s="292"/>
      <c r="F1284" s="292"/>
      <c r="G1284" s="292"/>
      <c r="H1284" s="292"/>
      <c r="I1284" s="292"/>
      <c r="J1284" s="292"/>
      <c r="K1284" s="292"/>
      <c r="L1284" s="292"/>
      <c r="M1284" s="292"/>
      <c r="N1284" s="292"/>
      <c r="O1284" s="292"/>
      <c r="P1284" s="292"/>
      <c r="Q1284" s="292">
        <f>Q1283</f>
        <v>3</v>
      </c>
      <c r="R1284" s="292"/>
      <c r="S1284" s="292"/>
      <c r="T1284" s="292"/>
      <c r="U1284" s="292"/>
      <c r="V1284" s="292"/>
      <c r="W1284" s="292"/>
      <c r="X1284" s="292"/>
      <c r="Y1284" s="292"/>
      <c r="Z1284" s="292"/>
      <c r="AA1284" s="292"/>
      <c r="AB1284" s="292"/>
      <c r="AC1284" s="292"/>
      <c r="AD1284" s="292"/>
      <c r="AE1284" s="407">
        <f>AE1283</f>
        <v>0</v>
      </c>
      <c r="AF1284" s="407">
        <f t="shared" ref="AF1284:AR1284" si="3482">AF1283</f>
        <v>0</v>
      </c>
      <c r="AG1284" s="407">
        <f t="shared" si="3482"/>
        <v>0</v>
      </c>
      <c r="AH1284" s="407">
        <f t="shared" si="3482"/>
        <v>0</v>
      </c>
      <c r="AI1284" s="407">
        <f t="shared" si="3482"/>
        <v>0</v>
      </c>
      <c r="AJ1284" s="407">
        <f t="shared" si="3482"/>
        <v>0</v>
      </c>
      <c r="AK1284" s="407">
        <f t="shared" si="3482"/>
        <v>0</v>
      </c>
      <c r="AL1284" s="407">
        <f t="shared" si="3482"/>
        <v>0</v>
      </c>
      <c r="AM1284" s="407">
        <f t="shared" si="3482"/>
        <v>0</v>
      </c>
      <c r="AN1284" s="407">
        <f t="shared" si="3482"/>
        <v>0</v>
      </c>
      <c r="AO1284" s="407">
        <f t="shared" si="3482"/>
        <v>0</v>
      </c>
      <c r="AP1284" s="407">
        <f t="shared" si="3482"/>
        <v>0</v>
      </c>
      <c r="AQ1284" s="407">
        <f t="shared" si="3482"/>
        <v>0</v>
      </c>
      <c r="AR1284" s="407">
        <f t="shared" si="3482"/>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30</v>
      </c>
      <c r="B1286" s="424" t="s">
        <v>122</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722</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483">AF1286</f>
        <v>0</v>
      </c>
      <c r="AG1287" s="407">
        <f t="shared" si="3483"/>
        <v>0</v>
      </c>
      <c r="AH1287" s="407">
        <f t="shared" si="3483"/>
        <v>0</v>
      </c>
      <c r="AI1287" s="407">
        <f t="shared" si="3483"/>
        <v>0</v>
      </c>
      <c r="AJ1287" s="407">
        <f t="shared" si="3483"/>
        <v>0</v>
      </c>
      <c r="AK1287" s="407">
        <f t="shared" si="3483"/>
        <v>0</v>
      </c>
      <c r="AL1287" s="407">
        <f t="shared" si="3483"/>
        <v>0</v>
      </c>
      <c r="AM1287" s="407">
        <f t="shared" si="3483"/>
        <v>0</v>
      </c>
      <c r="AN1287" s="407">
        <f t="shared" si="3483"/>
        <v>0</v>
      </c>
      <c r="AO1287" s="407">
        <f t="shared" si="3483"/>
        <v>0</v>
      </c>
      <c r="AP1287" s="407">
        <f t="shared" si="3483"/>
        <v>0</v>
      </c>
      <c r="AQ1287" s="407">
        <f t="shared" si="3483"/>
        <v>0</v>
      </c>
      <c r="AR1287" s="407">
        <f t="shared" si="3483"/>
        <v>0</v>
      </c>
      <c r="AS1287" s="303"/>
    </row>
    <row r="1288" spans="1:45" ht="15" hidden="1" customHeight="1" outlineLevel="1">
      <c r="A1288" s="521"/>
      <c r="B1288" s="291"/>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31</v>
      </c>
      <c r="B1289" s="424" t="s">
        <v>123</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722</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484">AF1289</f>
        <v>0</v>
      </c>
      <c r="AG1290" s="407">
        <f t="shared" si="3484"/>
        <v>0</v>
      </c>
      <c r="AH1290" s="407">
        <f t="shared" si="3484"/>
        <v>0</v>
      </c>
      <c r="AI1290" s="407">
        <f t="shared" si="3484"/>
        <v>0</v>
      </c>
      <c r="AJ1290" s="407">
        <f t="shared" si="3484"/>
        <v>0</v>
      </c>
      <c r="AK1290" s="407">
        <f t="shared" si="3484"/>
        <v>0</v>
      </c>
      <c r="AL1290" s="407">
        <f t="shared" si="3484"/>
        <v>0</v>
      </c>
      <c r="AM1290" s="407">
        <f t="shared" si="3484"/>
        <v>0</v>
      </c>
      <c r="AN1290" s="407">
        <f t="shared" si="3484"/>
        <v>0</v>
      </c>
      <c r="AO1290" s="407">
        <f t="shared" si="3484"/>
        <v>0</v>
      </c>
      <c r="AP1290" s="407">
        <f t="shared" si="3484"/>
        <v>0</v>
      </c>
      <c r="AQ1290" s="407">
        <f t="shared" si="3484"/>
        <v>0</v>
      </c>
      <c r="AR1290" s="407">
        <f t="shared" si="3484"/>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v>32</v>
      </c>
      <c r="B1292" s="424" t="s">
        <v>124</v>
      </c>
      <c r="C1292" s="288" t="s">
        <v>25</v>
      </c>
      <c r="D1292" s="292"/>
      <c r="E1292" s="292"/>
      <c r="F1292" s="292"/>
      <c r="G1292" s="292"/>
      <c r="H1292" s="292"/>
      <c r="I1292" s="292"/>
      <c r="J1292" s="292"/>
      <c r="K1292" s="292"/>
      <c r="L1292" s="292"/>
      <c r="M1292" s="292"/>
      <c r="N1292" s="292"/>
      <c r="O1292" s="292"/>
      <c r="P1292" s="292"/>
      <c r="Q1292" s="292">
        <v>12</v>
      </c>
      <c r="R1292" s="292"/>
      <c r="S1292" s="292"/>
      <c r="T1292" s="292"/>
      <c r="U1292" s="292"/>
      <c r="V1292" s="292"/>
      <c r="W1292" s="292"/>
      <c r="X1292" s="292"/>
      <c r="Y1292" s="292"/>
      <c r="Z1292" s="292"/>
      <c r="AA1292" s="292"/>
      <c r="AB1292" s="292"/>
      <c r="AC1292" s="292"/>
      <c r="AD1292" s="292"/>
      <c r="AE1292" s="422"/>
      <c r="AF1292" s="411"/>
      <c r="AG1292" s="411"/>
      <c r="AH1292" s="411"/>
      <c r="AI1292" s="411"/>
      <c r="AJ1292" s="411"/>
      <c r="AK1292" s="411"/>
      <c r="AL1292" s="411"/>
      <c r="AM1292" s="411"/>
      <c r="AN1292" s="411"/>
      <c r="AO1292" s="411"/>
      <c r="AP1292" s="411"/>
      <c r="AQ1292" s="411"/>
      <c r="AR1292" s="411"/>
      <c r="AS1292" s="293">
        <f>SUM(AE1292:AR1292)</f>
        <v>0</v>
      </c>
    </row>
    <row r="1293" spans="1:45" ht="15" hidden="1" customHeight="1" outlineLevel="1">
      <c r="A1293" s="521"/>
      <c r="B1293" s="291" t="s">
        <v>722</v>
      </c>
      <c r="C1293" s="288" t="s">
        <v>163</v>
      </c>
      <c r="D1293" s="292"/>
      <c r="E1293" s="292"/>
      <c r="F1293" s="292"/>
      <c r="G1293" s="292"/>
      <c r="H1293" s="292"/>
      <c r="I1293" s="292"/>
      <c r="J1293" s="292"/>
      <c r="K1293" s="292"/>
      <c r="L1293" s="292"/>
      <c r="M1293" s="292"/>
      <c r="N1293" s="292"/>
      <c r="O1293" s="292"/>
      <c r="P1293" s="292"/>
      <c r="Q1293" s="292">
        <f>Q1292</f>
        <v>12</v>
      </c>
      <c r="R1293" s="292"/>
      <c r="S1293" s="292"/>
      <c r="T1293" s="292"/>
      <c r="U1293" s="292"/>
      <c r="V1293" s="292"/>
      <c r="W1293" s="292"/>
      <c r="X1293" s="292"/>
      <c r="Y1293" s="292"/>
      <c r="Z1293" s="292"/>
      <c r="AA1293" s="292"/>
      <c r="AB1293" s="292"/>
      <c r="AC1293" s="292"/>
      <c r="AD1293" s="292"/>
      <c r="AE1293" s="407">
        <f>AE1292</f>
        <v>0</v>
      </c>
      <c r="AF1293" s="407">
        <f t="shared" ref="AF1293:AR1293" si="3485">AF1292</f>
        <v>0</v>
      </c>
      <c r="AG1293" s="407">
        <f t="shared" si="3485"/>
        <v>0</v>
      </c>
      <c r="AH1293" s="407">
        <f t="shared" si="3485"/>
        <v>0</v>
      </c>
      <c r="AI1293" s="407">
        <f t="shared" si="3485"/>
        <v>0</v>
      </c>
      <c r="AJ1293" s="407">
        <f t="shared" si="3485"/>
        <v>0</v>
      </c>
      <c r="AK1293" s="407">
        <f t="shared" si="3485"/>
        <v>0</v>
      </c>
      <c r="AL1293" s="407">
        <f t="shared" si="3485"/>
        <v>0</v>
      </c>
      <c r="AM1293" s="407">
        <f t="shared" si="3485"/>
        <v>0</v>
      </c>
      <c r="AN1293" s="407">
        <f t="shared" si="3485"/>
        <v>0</v>
      </c>
      <c r="AO1293" s="407">
        <f t="shared" si="3485"/>
        <v>0</v>
      </c>
      <c r="AP1293" s="407">
        <f t="shared" si="3485"/>
        <v>0</v>
      </c>
      <c r="AQ1293" s="407">
        <f t="shared" si="3485"/>
        <v>0</v>
      </c>
      <c r="AR1293" s="407">
        <f t="shared" si="3485"/>
        <v>0</v>
      </c>
      <c r="AS1293" s="303"/>
    </row>
    <row r="1294" spans="1:45" ht="15" hidden="1" customHeight="1" outlineLevel="1">
      <c r="A1294" s="521"/>
      <c r="B1294" s="424"/>
      <c r="C1294" s="288"/>
      <c r="D1294" s="288"/>
      <c r="E1294" s="288"/>
      <c r="F1294" s="288"/>
      <c r="G1294" s="288"/>
      <c r="H1294" s="288"/>
      <c r="I1294" s="288"/>
      <c r="J1294" s="288"/>
      <c r="K1294" s="288"/>
      <c r="L1294" s="288"/>
      <c r="M1294" s="288"/>
      <c r="N1294" s="288"/>
      <c r="O1294" s="288"/>
      <c r="P1294" s="288"/>
      <c r="Q1294" s="288"/>
      <c r="R1294" s="288"/>
      <c r="S1294" s="288"/>
      <c r="T1294" s="288"/>
      <c r="U1294" s="288"/>
      <c r="V1294" s="288"/>
      <c r="W1294" s="288"/>
      <c r="X1294" s="288"/>
      <c r="Y1294" s="288"/>
      <c r="Z1294" s="288"/>
      <c r="AA1294" s="288"/>
      <c r="AB1294" s="288"/>
      <c r="AC1294" s="288"/>
      <c r="AD1294" s="288"/>
      <c r="AE1294" s="408"/>
      <c r="AF1294" s="421"/>
      <c r="AG1294" s="421"/>
      <c r="AH1294" s="421"/>
      <c r="AI1294" s="421"/>
      <c r="AJ1294" s="421"/>
      <c r="AK1294" s="421"/>
      <c r="AL1294" s="421"/>
      <c r="AM1294" s="421"/>
      <c r="AN1294" s="421"/>
      <c r="AO1294" s="421"/>
      <c r="AP1294" s="421"/>
      <c r="AQ1294" s="421"/>
      <c r="AR1294" s="421"/>
      <c r="AS1294" s="303"/>
    </row>
    <row r="1295" spans="1:45" ht="15" hidden="1" customHeight="1" outlineLevel="1">
      <c r="A1295" s="521"/>
      <c r="B1295" s="285" t="s">
        <v>497</v>
      </c>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33</v>
      </c>
      <c r="B1296" s="424" t="s">
        <v>125</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722</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486">AF1296</f>
        <v>0</v>
      </c>
      <c r="AG1297" s="407">
        <f t="shared" si="3486"/>
        <v>0</v>
      </c>
      <c r="AH1297" s="407">
        <f t="shared" si="3486"/>
        <v>0</v>
      </c>
      <c r="AI1297" s="407">
        <f t="shared" si="3486"/>
        <v>0</v>
      </c>
      <c r="AJ1297" s="407">
        <f t="shared" si="3486"/>
        <v>0</v>
      </c>
      <c r="AK1297" s="407">
        <f t="shared" si="3486"/>
        <v>0</v>
      </c>
      <c r="AL1297" s="407">
        <f t="shared" si="3486"/>
        <v>0</v>
      </c>
      <c r="AM1297" s="407">
        <f t="shared" si="3486"/>
        <v>0</v>
      </c>
      <c r="AN1297" s="407">
        <f t="shared" si="3486"/>
        <v>0</v>
      </c>
      <c r="AO1297" s="407">
        <f t="shared" si="3486"/>
        <v>0</v>
      </c>
      <c r="AP1297" s="407">
        <f t="shared" si="3486"/>
        <v>0</v>
      </c>
      <c r="AQ1297" s="407">
        <f t="shared" si="3486"/>
        <v>0</v>
      </c>
      <c r="AR1297" s="407">
        <f t="shared" si="3486"/>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34</v>
      </c>
      <c r="B1299" s="424" t="s">
        <v>126</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722</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487">AF1299</f>
        <v>0</v>
      </c>
      <c r="AG1300" s="407">
        <f t="shared" si="3487"/>
        <v>0</v>
      </c>
      <c r="AH1300" s="407">
        <f t="shared" si="3487"/>
        <v>0</v>
      </c>
      <c r="AI1300" s="407">
        <f t="shared" si="3487"/>
        <v>0</v>
      </c>
      <c r="AJ1300" s="407">
        <f t="shared" si="3487"/>
        <v>0</v>
      </c>
      <c r="AK1300" s="407">
        <f t="shared" si="3487"/>
        <v>0</v>
      </c>
      <c r="AL1300" s="407">
        <f t="shared" si="3487"/>
        <v>0</v>
      </c>
      <c r="AM1300" s="407">
        <f t="shared" si="3487"/>
        <v>0</v>
      </c>
      <c r="AN1300" s="407">
        <f t="shared" si="3487"/>
        <v>0</v>
      </c>
      <c r="AO1300" s="407">
        <f t="shared" si="3487"/>
        <v>0</v>
      </c>
      <c r="AP1300" s="407">
        <f t="shared" si="3487"/>
        <v>0</v>
      </c>
      <c r="AQ1300" s="407">
        <f t="shared" si="3487"/>
        <v>0</v>
      </c>
      <c r="AR1300" s="407">
        <f t="shared" si="3487"/>
        <v>0</v>
      </c>
      <c r="AS1300" s="303"/>
    </row>
    <row r="1301" spans="1:45" ht="15" hidden="1" customHeight="1" outlineLevel="1">
      <c r="A1301" s="521"/>
      <c r="B1301" s="424"/>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v>35</v>
      </c>
      <c r="B1302" s="424" t="s">
        <v>127</v>
      </c>
      <c r="C1302" s="288" t="s">
        <v>25</v>
      </c>
      <c r="D1302" s="292"/>
      <c r="E1302" s="292"/>
      <c r="F1302" s="292"/>
      <c r="G1302" s="292"/>
      <c r="H1302" s="292"/>
      <c r="I1302" s="292"/>
      <c r="J1302" s="292"/>
      <c r="K1302" s="292"/>
      <c r="L1302" s="292"/>
      <c r="M1302" s="292"/>
      <c r="N1302" s="292"/>
      <c r="O1302" s="292"/>
      <c r="P1302" s="292"/>
      <c r="Q1302" s="292">
        <v>0</v>
      </c>
      <c r="R1302" s="292"/>
      <c r="S1302" s="292"/>
      <c r="T1302" s="292"/>
      <c r="U1302" s="292"/>
      <c r="V1302" s="292"/>
      <c r="W1302" s="292"/>
      <c r="X1302" s="292"/>
      <c r="Y1302" s="292"/>
      <c r="Z1302" s="292"/>
      <c r="AA1302" s="292"/>
      <c r="AB1302" s="292"/>
      <c r="AC1302" s="292"/>
      <c r="AD1302" s="292"/>
      <c r="AE1302" s="422"/>
      <c r="AF1302" s="411"/>
      <c r="AG1302" s="411"/>
      <c r="AH1302" s="411"/>
      <c r="AI1302" s="411"/>
      <c r="AJ1302" s="411"/>
      <c r="AK1302" s="411"/>
      <c r="AL1302" s="411"/>
      <c r="AM1302" s="411"/>
      <c r="AN1302" s="411"/>
      <c r="AO1302" s="411"/>
      <c r="AP1302" s="411"/>
      <c r="AQ1302" s="411"/>
      <c r="AR1302" s="411"/>
      <c r="AS1302" s="293">
        <f>SUM(AE1302:AR1302)</f>
        <v>0</v>
      </c>
    </row>
    <row r="1303" spans="1:45" ht="15" hidden="1" customHeight="1" outlineLevel="1">
      <c r="A1303" s="521"/>
      <c r="B1303" s="291" t="s">
        <v>722</v>
      </c>
      <c r="C1303" s="288" t="s">
        <v>163</v>
      </c>
      <c r="D1303" s="292"/>
      <c r="E1303" s="292"/>
      <c r="F1303" s="292"/>
      <c r="G1303" s="292"/>
      <c r="H1303" s="292"/>
      <c r="I1303" s="292"/>
      <c r="J1303" s="292"/>
      <c r="K1303" s="292"/>
      <c r="L1303" s="292"/>
      <c r="M1303" s="292"/>
      <c r="N1303" s="292"/>
      <c r="O1303" s="292"/>
      <c r="P1303" s="292"/>
      <c r="Q1303" s="292">
        <f>Q1302</f>
        <v>0</v>
      </c>
      <c r="R1303" s="292"/>
      <c r="S1303" s="292"/>
      <c r="T1303" s="292"/>
      <c r="U1303" s="292"/>
      <c r="V1303" s="292"/>
      <c r="W1303" s="292"/>
      <c r="X1303" s="292"/>
      <c r="Y1303" s="292"/>
      <c r="Z1303" s="292"/>
      <c r="AA1303" s="292"/>
      <c r="AB1303" s="292"/>
      <c r="AC1303" s="292"/>
      <c r="AD1303" s="292"/>
      <c r="AE1303" s="407">
        <f>AE1302</f>
        <v>0</v>
      </c>
      <c r="AF1303" s="407">
        <f t="shared" ref="AF1303:AR1303" si="3488">AF1302</f>
        <v>0</v>
      </c>
      <c r="AG1303" s="407">
        <f t="shared" si="3488"/>
        <v>0</v>
      </c>
      <c r="AH1303" s="407">
        <f t="shared" si="3488"/>
        <v>0</v>
      </c>
      <c r="AI1303" s="407">
        <f t="shared" si="3488"/>
        <v>0</v>
      </c>
      <c r="AJ1303" s="407">
        <f t="shared" si="3488"/>
        <v>0</v>
      </c>
      <c r="AK1303" s="407">
        <f t="shared" si="3488"/>
        <v>0</v>
      </c>
      <c r="AL1303" s="407">
        <f t="shared" si="3488"/>
        <v>0</v>
      </c>
      <c r="AM1303" s="407">
        <f t="shared" si="3488"/>
        <v>0</v>
      </c>
      <c r="AN1303" s="407">
        <f t="shared" si="3488"/>
        <v>0</v>
      </c>
      <c r="AO1303" s="407">
        <f t="shared" si="3488"/>
        <v>0</v>
      </c>
      <c r="AP1303" s="407">
        <f t="shared" si="3488"/>
        <v>0</v>
      </c>
      <c r="AQ1303" s="407">
        <f t="shared" si="3488"/>
        <v>0</v>
      </c>
      <c r="AR1303" s="407">
        <f t="shared" si="3488"/>
        <v>0</v>
      </c>
      <c r="AS1303" s="303"/>
    </row>
    <row r="1304" spans="1:45" ht="15" hidden="1" customHeight="1" outlineLevel="1">
      <c r="A1304" s="521"/>
      <c r="B1304" s="427"/>
      <c r="C1304" s="288"/>
      <c r="D1304" s="288"/>
      <c r="E1304" s="288"/>
      <c r="F1304" s="288"/>
      <c r="G1304" s="288"/>
      <c r="H1304" s="288"/>
      <c r="I1304" s="288"/>
      <c r="J1304" s="288"/>
      <c r="K1304" s="288"/>
      <c r="L1304" s="288"/>
      <c r="M1304" s="288"/>
      <c r="N1304" s="288"/>
      <c r="O1304" s="288"/>
      <c r="P1304" s="288"/>
      <c r="Q1304" s="288"/>
      <c r="R1304" s="288"/>
      <c r="S1304" s="288"/>
      <c r="T1304" s="288"/>
      <c r="U1304" s="288"/>
      <c r="V1304" s="288"/>
      <c r="W1304" s="288"/>
      <c r="X1304" s="288"/>
      <c r="Y1304" s="288"/>
      <c r="Z1304" s="288"/>
      <c r="AA1304" s="288"/>
      <c r="AB1304" s="288"/>
      <c r="AC1304" s="288"/>
      <c r="AD1304" s="288"/>
      <c r="AE1304" s="408"/>
      <c r="AF1304" s="421"/>
      <c r="AG1304" s="421"/>
      <c r="AH1304" s="421"/>
      <c r="AI1304" s="421"/>
      <c r="AJ1304" s="421"/>
      <c r="AK1304" s="421"/>
      <c r="AL1304" s="421"/>
      <c r="AM1304" s="421"/>
      <c r="AN1304" s="421"/>
      <c r="AO1304" s="421"/>
      <c r="AP1304" s="421"/>
      <c r="AQ1304" s="421"/>
      <c r="AR1304" s="421"/>
      <c r="AS1304" s="303"/>
    </row>
    <row r="1305" spans="1:45" ht="15" hidden="1" customHeight="1" outlineLevel="1">
      <c r="A1305" s="521"/>
      <c r="B1305" s="285" t="s">
        <v>498</v>
      </c>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28.5" hidden="1" customHeight="1" outlineLevel="1">
      <c r="A1306" s="521">
        <v>36</v>
      </c>
      <c r="B1306" s="424" t="s">
        <v>128</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722</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489">AF1306</f>
        <v>0</v>
      </c>
      <c r="AG1307" s="407">
        <f t="shared" si="3489"/>
        <v>0</v>
      </c>
      <c r="AH1307" s="407">
        <f t="shared" si="3489"/>
        <v>0</v>
      </c>
      <c r="AI1307" s="407">
        <f t="shared" si="3489"/>
        <v>0</v>
      </c>
      <c r="AJ1307" s="407">
        <f t="shared" si="3489"/>
        <v>0</v>
      </c>
      <c r="AK1307" s="407">
        <f t="shared" si="3489"/>
        <v>0</v>
      </c>
      <c r="AL1307" s="407">
        <f t="shared" si="3489"/>
        <v>0</v>
      </c>
      <c r="AM1307" s="407">
        <f t="shared" si="3489"/>
        <v>0</v>
      </c>
      <c r="AN1307" s="407">
        <f t="shared" si="3489"/>
        <v>0</v>
      </c>
      <c r="AO1307" s="407">
        <f t="shared" si="3489"/>
        <v>0</v>
      </c>
      <c r="AP1307" s="407">
        <f t="shared" si="3489"/>
        <v>0</v>
      </c>
      <c r="AQ1307" s="407">
        <f t="shared" si="3489"/>
        <v>0</v>
      </c>
      <c r="AR1307" s="407">
        <f t="shared" si="3489"/>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37</v>
      </c>
      <c r="B1309" s="424" t="s">
        <v>129</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722</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490">AF1309</f>
        <v>0</v>
      </c>
      <c r="AG1310" s="407">
        <f t="shared" si="3490"/>
        <v>0</v>
      </c>
      <c r="AH1310" s="407">
        <f t="shared" si="3490"/>
        <v>0</v>
      </c>
      <c r="AI1310" s="407">
        <f t="shared" si="3490"/>
        <v>0</v>
      </c>
      <c r="AJ1310" s="407">
        <f t="shared" si="3490"/>
        <v>0</v>
      </c>
      <c r="AK1310" s="407">
        <f t="shared" si="3490"/>
        <v>0</v>
      </c>
      <c r="AL1310" s="407">
        <f t="shared" si="3490"/>
        <v>0</v>
      </c>
      <c r="AM1310" s="407">
        <f t="shared" si="3490"/>
        <v>0</v>
      </c>
      <c r="AN1310" s="407">
        <f t="shared" si="3490"/>
        <v>0</v>
      </c>
      <c r="AO1310" s="407">
        <f t="shared" si="3490"/>
        <v>0</v>
      </c>
      <c r="AP1310" s="407">
        <f t="shared" si="3490"/>
        <v>0</v>
      </c>
      <c r="AQ1310" s="407">
        <f t="shared" si="3490"/>
        <v>0</v>
      </c>
      <c r="AR1310" s="407">
        <f t="shared" si="3490"/>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38</v>
      </c>
      <c r="B1312" s="424" t="s">
        <v>130</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722</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491">AF1312</f>
        <v>0</v>
      </c>
      <c r="AG1313" s="407">
        <f t="shared" si="3491"/>
        <v>0</v>
      </c>
      <c r="AH1313" s="407">
        <f t="shared" si="3491"/>
        <v>0</v>
      </c>
      <c r="AI1313" s="407">
        <f t="shared" si="3491"/>
        <v>0</v>
      </c>
      <c r="AJ1313" s="407">
        <f t="shared" si="3491"/>
        <v>0</v>
      </c>
      <c r="AK1313" s="407">
        <f t="shared" si="3491"/>
        <v>0</v>
      </c>
      <c r="AL1313" s="407">
        <f t="shared" si="3491"/>
        <v>0</v>
      </c>
      <c r="AM1313" s="407">
        <f t="shared" si="3491"/>
        <v>0</v>
      </c>
      <c r="AN1313" s="407">
        <f t="shared" si="3491"/>
        <v>0</v>
      </c>
      <c r="AO1313" s="407">
        <f t="shared" si="3491"/>
        <v>0</v>
      </c>
      <c r="AP1313" s="407">
        <f t="shared" si="3491"/>
        <v>0</v>
      </c>
      <c r="AQ1313" s="407">
        <f t="shared" si="3491"/>
        <v>0</v>
      </c>
      <c r="AR1313" s="407">
        <f t="shared" si="3491"/>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39</v>
      </c>
      <c r="B1315" s="424" t="s">
        <v>131</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722</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492">AF1315</f>
        <v>0</v>
      </c>
      <c r="AG1316" s="407">
        <f t="shared" si="3492"/>
        <v>0</v>
      </c>
      <c r="AH1316" s="407">
        <f t="shared" si="3492"/>
        <v>0</v>
      </c>
      <c r="AI1316" s="407">
        <f t="shared" si="3492"/>
        <v>0</v>
      </c>
      <c r="AJ1316" s="407">
        <f t="shared" si="3492"/>
        <v>0</v>
      </c>
      <c r="AK1316" s="407">
        <f t="shared" si="3492"/>
        <v>0</v>
      </c>
      <c r="AL1316" s="407">
        <f t="shared" si="3492"/>
        <v>0</v>
      </c>
      <c r="AM1316" s="407">
        <f t="shared" si="3492"/>
        <v>0</v>
      </c>
      <c r="AN1316" s="407">
        <f t="shared" si="3492"/>
        <v>0</v>
      </c>
      <c r="AO1316" s="407">
        <f t="shared" si="3492"/>
        <v>0</v>
      </c>
      <c r="AP1316" s="407">
        <f t="shared" si="3492"/>
        <v>0</v>
      </c>
      <c r="AQ1316" s="407">
        <f t="shared" si="3492"/>
        <v>0</v>
      </c>
      <c r="AR1316" s="407">
        <f t="shared" si="3492"/>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15" hidden="1" customHeight="1" outlineLevel="1">
      <c r="A1318" s="521">
        <v>40</v>
      </c>
      <c r="B1318" s="424" t="s">
        <v>132</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722</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493">AF1318</f>
        <v>0</v>
      </c>
      <c r="AG1319" s="407">
        <f t="shared" si="3493"/>
        <v>0</v>
      </c>
      <c r="AH1319" s="407">
        <f t="shared" si="3493"/>
        <v>0</v>
      </c>
      <c r="AI1319" s="407">
        <f t="shared" si="3493"/>
        <v>0</v>
      </c>
      <c r="AJ1319" s="407">
        <f t="shared" si="3493"/>
        <v>0</v>
      </c>
      <c r="AK1319" s="407">
        <f t="shared" si="3493"/>
        <v>0</v>
      </c>
      <c r="AL1319" s="407">
        <f t="shared" si="3493"/>
        <v>0</v>
      </c>
      <c r="AM1319" s="407">
        <f t="shared" si="3493"/>
        <v>0</v>
      </c>
      <c r="AN1319" s="407">
        <f t="shared" si="3493"/>
        <v>0</v>
      </c>
      <c r="AO1319" s="407">
        <f t="shared" si="3493"/>
        <v>0</v>
      </c>
      <c r="AP1319" s="407">
        <f t="shared" si="3493"/>
        <v>0</v>
      </c>
      <c r="AQ1319" s="407">
        <f t="shared" si="3493"/>
        <v>0</v>
      </c>
      <c r="AR1319" s="407">
        <f t="shared" si="3493"/>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41</v>
      </c>
      <c r="B1321" s="424" t="s">
        <v>133</v>
      </c>
      <c r="C1321" s="288" t="s">
        <v>25</v>
      </c>
      <c r="D1321" s="292"/>
      <c r="E1321" s="292"/>
      <c r="F1321" s="292"/>
      <c r="G1321" s="292"/>
      <c r="H1321" s="292"/>
      <c r="I1321" s="292"/>
      <c r="J1321" s="292"/>
      <c r="K1321" s="292"/>
      <c r="L1321" s="292"/>
      <c r="M1321" s="292"/>
      <c r="N1321" s="292"/>
      <c r="O1321" s="292"/>
      <c r="P1321" s="292"/>
      <c r="Q1321" s="292">
        <v>12</v>
      </c>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722</v>
      </c>
      <c r="C1322" s="288" t="s">
        <v>163</v>
      </c>
      <c r="D1322" s="292"/>
      <c r="E1322" s="292"/>
      <c r="F1322" s="292"/>
      <c r="G1322" s="292"/>
      <c r="H1322" s="292"/>
      <c r="I1322" s="292"/>
      <c r="J1322" s="292"/>
      <c r="K1322" s="292"/>
      <c r="L1322" s="292"/>
      <c r="M1322" s="292"/>
      <c r="N1322" s="292"/>
      <c r="O1322" s="292"/>
      <c r="P1322" s="292"/>
      <c r="Q1322" s="292">
        <f>Q1321</f>
        <v>12</v>
      </c>
      <c r="R1322" s="292"/>
      <c r="S1322" s="292"/>
      <c r="T1322" s="292"/>
      <c r="U1322" s="292"/>
      <c r="V1322" s="292"/>
      <c r="W1322" s="292"/>
      <c r="X1322" s="292"/>
      <c r="Y1322" s="292"/>
      <c r="Z1322" s="292"/>
      <c r="AA1322" s="292"/>
      <c r="AB1322" s="292"/>
      <c r="AC1322" s="292"/>
      <c r="AD1322" s="292"/>
      <c r="AE1322" s="407">
        <f>AE1321</f>
        <v>0</v>
      </c>
      <c r="AF1322" s="407">
        <f t="shared" ref="AF1322:AR1322" si="3494">AF1321</f>
        <v>0</v>
      </c>
      <c r="AG1322" s="407">
        <f t="shared" si="3494"/>
        <v>0</v>
      </c>
      <c r="AH1322" s="407">
        <f t="shared" si="3494"/>
        <v>0</v>
      </c>
      <c r="AI1322" s="407">
        <f t="shared" si="3494"/>
        <v>0</v>
      </c>
      <c r="AJ1322" s="407">
        <f t="shared" si="3494"/>
        <v>0</v>
      </c>
      <c r="AK1322" s="407">
        <f t="shared" si="3494"/>
        <v>0</v>
      </c>
      <c r="AL1322" s="407">
        <f t="shared" si="3494"/>
        <v>0</v>
      </c>
      <c r="AM1322" s="407">
        <f t="shared" si="3494"/>
        <v>0</v>
      </c>
      <c r="AN1322" s="407">
        <f t="shared" si="3494"/>
        <v>0</v>
      </c>
      <c r="AO1322" s="407">
        <f t="shared" si="3494"/>
        <v>0</v>
      </c>
      <c r="AP1322" s="407">
        <f t="shared" si="3494"/>
        <v>0</v>
      </c>
      <c r="AQ1322" s="407">
        <f t="shared" si="3494"/>
        <v>0</v>
      </c>
      <c r="AR1322" s="407">
        <f t="shared" si="3494"/>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28.5" hidden="1" customHeight="1" outlineLevel="1">
      <c r="A1324" s="521">
        <v>42</v>
      </c>
      <c r="B1324" s="424" t="s">
        <v>134</v>
      </c>
      <c r="C1324" s="288" t="s">
        <v>25</v>
      </c>
      <c r="D1324" s="292"/>
      <c r="E1324" s="292"/>
      <c r="F1324" s="292"/>
      <c r="G1324" s="292"/>
      <c r="H1324" s="292"/>
      <c r="I1324" s="292"/>
      <c r="J1324" s="292"/>
      <c r="K1324" s="292"/>
      <c r="L1324" s="292"/>
      <c r="M1324" s="292"/>
      <c r="N1324" s="292"/>
      <c r="O1324" s="292"/>
      <c r="P1324" s="292"/>
      <c r="Q1324" s="288"/>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722</v>
      </c>
      <c r="C1325" s="288" t="s">
        <v>163</v>
      </c>
      <c r="D1325" s="292"/>
      <c r="E1325" s="292"/>
      <c r="F1325" s="292"/>
      <c r="G1325" s="292"/>
      <c r="H1325" s="292"/>
      <c r="I1325" s="292"/>
      <c r="J1325" s="292"/>
      <c r="K1325" s="292"/>
      <c r="L1325" s="292"/>
      <c r="M1325" s="292"/>
      <c r="N1325" s="292"/>
      <c r="O1325" s="292"/>
      <c r="P1325" s="292"/>
      <c r="Q1325" s="464"/>
      <c r="R1325" s="292"/>
      <c r="S1325" s="292"/>
      <c r="T1325" s="292"/>
      <c r="U1325" s="292"/>
      <c r="V1325" s="292"/>
      <c r="W1325" s="292"/>
      <c r="X1325" s="292"/>
      <c r="Y1325" s="292"/>
      <c r="Z1325" s="292"/>
      <c r="AA1325" s="292"/>
      <c r="AB1325" s="292"/>
      <c r="AC1325" s="292"/>
      <c r="AD1325" s="292"/>
      <c r="AE1325" s="407">
        <f>AE1324</f>
        <v>0</v>
      </c>
      <c r="AF1325" s="407">
        <f t="shared" ref="AF1325:AR1325" si="3495">AF1324</f>
        <v>0</v>
      </c>
      <c r="AG1325" s="407">
        <f t="shared" si="3495"/>
        <v>0</v>
      </c>
      <c r="AH1325" s="407">
        <f t="shared" si="3495"/>
        <v>0</v>
      </c>
      <c r="AI1325" s="407">
        <f t="shared" si="3495"/>
        <v>0</v>
      </c>
      <c r="AJ1325" s="407">
        <f t="shared" si="3495"/>
        <v>0</v>
      </c>
      <c r="AK1325" s="407">
        <f t="shared" si="3495"/>
        <v>0</v>
      </c>
      <c r="AL1325" s="407">
        <f t="shared" si="3495"/>
        <v>0</v>
      </c>
      <c r="AM1325" s="407">
        <f t="shared" si="3495"/>
        <v>0</v>
      </c>
      <c r="AN1325" s="407">
        <f t="shared" si="3495"/>
        <v>0</v>
      </c>
      <c r="AO1325" s="407">
        <f t="shared" si="3495"/>
        <v>0</v>
      </c>
      <c r="AP1325" s="407">
        <f t="shared" si="3495"/>
        <v>0</v>
      </c>
      <c r="AQ1325" s="407">
        <f t="shared" si="3495"/>
        <v>0</v>
      </c>
      <c r="AR1325" s="407">
        <f t="shared" si="3495"/>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15" hidden="1" customHeight="1" outlineLevel="1">
      <c r="A1327" s="521">
        <v>43</v>
      </c>
      <c r="B1327" s="424" t="s">
        <v>135</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722</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496">AF1327</f>
        <v>0</v>
      </c>
      <c r="AG1328" s="407">
        <f t="shared" si="3496"/>
        <v>0</v>
      </c>
      <c r="AH1328" s="407">
        <f t="shared" si="3496"/>
        <v>0</v>
      </c>
      <c r="AI1328" s="407">
        <f t="shared" si="3496"/>
        <v>0</v>
      </c>
      <c r="AJ1328" s="407">
        <f t="shared" si="3496"/>
        <v>0</v>
      </c>
      <c r="AK1328" s="407">
        <f t="shared" si="3496"/>
        <v>0</v>
      </c>
      <c r="AL1328" s="407">
        <f t="shared" si="3496"/>
        <v>0</v>
      </c>
      <c r="AM1328" s="407">
        <f t="shared" si="3496"/>
        <v>0</v>
      </c>
      <c r="AN1328" s="407">
        <f t="shared" si="3496"/>
        <v>0</v>
      </c>
      <c r="AO1328" s="407">
        <f t="shared" si="3496"/>
        <v>0</v>
      </c>
      <c r="AP1328" s="407">
        <f t="shared" si="3496"/>
        <v>0</v>
      </c>
      <c r="AQ1328" s="407">
        <f t="shared" si="3496"/>
        <v>0</v>
      </c>
      <c r="AR1328" s="407">
        <f t="shared" si="3496"/>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28.5" hidden="1" customHeight="1" outlineLevel="1">
      <c r="A1330" s="521">
        <v>44</v>
      </c>
      <c r="B1330" s="424" t="s">
        <v>136</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722</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497">AF1330</f>
        <v>0</v>
      </c>
      <c r="AG1331" s="407">
        <f t="shared" si="3497"/>
        <v>0</v>
      </c>
      <c r="AH1331" s="407">
        <f t="shared" si="3497"/>
        <v>0</v>
      </c>
      <c r="AI1331" s="407">
        <f t="shared" si="3497"/>
        <v>0</v>
      </c>
      <c r="AJ1331" s="407">
        <f t="shared" si="3497"/>
        <v>0</v>
      </c>
      <c r="AK1331" s="407">
        <f t="shared" si="3497"/>
        <v>0</v>
      </c>
      <c r="AL1331" s="407">
        <f t="shared" si="3497"/>
        <v>0</v>
      </c>
      <c r="AM1331" s="407">
        <f t="shared" si="3497"/>
        <v>0</v>
      </c>
      <c r="AN1331" s="407">
        <f t="shared" si="3497"/>
        <v>0</v>
      </c>
      <c r="AO1331" s="407">
        <f t="shared" si="3497"/>
        <v>0</v>
      </c>
      <c r="AP1331" s="407">
        <f t="shared" si="3497"/>
        <v>0</v>
      </c>
      <c r="AQ1331" s="407">
        <f t="shared" si="3497"/>
        <v>0</v>
      </c>
      <c r="AR1331" s="407">
        <f t="shared" si="3497"/>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450000000000003" hidden="1" customHeight="1" outlineLevel="1">
      <c r="A1333" s="521">
        <v>45</v>
      </c>
      <c r="B1333" s="424" t="s">
        <v>137</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722</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498">AF1333</f>
        <v>0</v>
      </c>
      <c r="AG1334" s="407">
        <f t="shared" si="3498"/>
        <v>0</v>
      </c>
      <c r="AH1334" s="407">
        <f t="shared" si="3498"/>
        <v>0</v>
      </c>
      <c r="AI1334" s="407">
        <f t="shared" si="3498"/>
        <v>0</v>
      </c>
      <c r="AJ1334" s="407">
        <f t="shared" si="3498"/>
        <v>0</v>
      </c>
      <c r="AK1334" s="407">
        <f t="shared" si="3498"/>
        <v>0</v>
      </c>
      <c r="AL1334" s="407">
        <f t="shared" si="3498"/>
        <v>0</v>
      </c>
      <c r="AM1334" s="407">
        <f t="shared" si="3498"/>
        <v>0</v>
      </c>
      <c r="AN1334" s="407">
        <f t="shared" si="3498"/>
        <v>0</v>
      </c>
      <c r="AO1334" s="407">
        <f t="shared" si="3498"/>
        <v>0</v>
      </c>
      <c r="AP1334" s="407">
        <f t="shared" si="3498"/>
        <v>0</v>
      </c>
      <c r="AQ1334" s="407">
        <f t="shared" si="3498"/>
        <v>0</v>
      </c>
      <c r="AR1334" s="407">
        <f t="shared" si="3498"/>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2.1" hidden="1" customHeight="1" outlineLevel="1">
      <c r="A1336" s="521">
        <v>46</v>
      </c>
      <c r="B1336" s="424" t="s">
        <v>138</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722</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499">AF1336</f>
        <v>0</v>
      </c>
      <c r="AG1337" s="407">
        <f t="shared" si="3499"/>
        <v>0</v>
      </c>
      <c r="AH1337" s="407">
        <f t="shared" si="3499"/>
        <v>0</v>
      </c>
      <c r="AI1337" s="407">
        <f t="shared" si="3499"/>
        <v>0</v>
      </c>
      <c r="AJ1337" s="407">
        <f t="shared" si="3499"/>
        <v>0</v>
      </c>
      <c r="AK1337" s="407">
        <f t="shared" si="3499"/>
        <v>0</v>
      </c>
      <c r="AL1337" s="407">
        <f t="shared" si="3499"/>
        <v>0</v>
      </c>
      <c r="AM1337" s="407">
        <f t="shared" si="3499"/>
        <v>0</v>
      </c>
      <c r="AN1337" s="407">
        <f t="shared" si="3499"/>
        <v>0</v>
      </c>
      <c r="AO1337" s="407">
        <f t="shared" si="3499"/>
        <v>0</v>
      </c>
      <c r="AP1337" s="407">
        <f t="shared" si="3499"/>
        <v>0</v>
      </c>
      <c r="AQ1337" s="407">
        <f t="shared" si="3499"/>
        <v>0</v>
      </c>
      <c r="AR1337" s="407">
        <f t="shared" si="3499"/>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5.450000000000003" hidden="1" customHeight="1" outlineLevel="1">
      <c r="A1339" s="521">
        <v>47</v>
      </c>
      <c r="B1339" s="424" t="s">
        <v>139</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722</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00">AF1339</f>
        <v>0</v>
      </c>
      <c r="AG1340" s="407">
        <f t="shared" si="3500"/>
        <v>0</v>
      </c>
      <c r="AH1340" s="407">
        <f t="shared" si="3500"/>
        <v>0</v>
      </c>
      <c r="AI1340" s="407">
        <f t="shared" si="3500"/>
        <v>0</v>
      </c>
      <c r="AJ1340" s="407">
        <f t="shared" si="3500"/>
        <v>0</v>
      </c>
      <c r="AK1340" s="407">
        <f t="shared" si="3500"/>
        <v>0</v>
      </c>
      <c r="AL1340" s="407">
        <f t="shared" si="3500"/>
        <v>0</v>
      </c>
      <c r="AM1340" s="407">
        <f t="shared" si="3500"/>
        <v>0</v>
      </c>
      <c r="AN1340" s="407">
        <f t="shared" si="3500"/>
        <v>0</v>
      </c>
      <c r="AO1340" s="407">
        <f t="shared" si="3500"/>
        <v>0</v>
      </c>
      <c r="AP1340" s="407">
        <f t="shared" si="3500"/>
        <v>0</v>
      </c>
      <c r="AQ1340" s="407">
        <f t="shared" si="3500"/>
        <v>0</v>
      </c>
      <c r="AR1340" s="407">
        <f t="shared" si="3500"/>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9.75" hidden="1" customHeight="1" outlineLevel="1">
      <c r="A1342" s="521">
        <v>48</v>
      </c>
      <c r="B1342" s="424" t="s">
        <v>140</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722</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01">AF1342</f>
        <v>0</v>
      </c>
      <c r="AG1343" s="407">
        <f t="shared" si="3501"/>
        <v>0</v>
      </c>
      <c r="AH1343" s="407">
        <f t="shared" si="3501"/>
        <v>0</v>
      </c>
      <c r="AI1343" s="407">
        <f t="shared" si="3501"/>
        <v>0</v>
      </c>
      <c r="AJ1343" s="407">
        <f t="shared" si="3501"/>
        <v>0</v>
      </c>
      <c r="AK1343" s="407">
        <f t="shared" si="3501"/>
        <v>0</v>
      </c>
      <c r="AL1343" s="407">
        <f t="shared" si="3501"/>
        <v>0</v>
      </c>
      <c r="AM1343" s="407">
        <f t="shared" si="3501"/>
        <v>0</v>
      </c>
      <c r="AN1343" s="407">
        <f t="shared" si="3501"/>
        <v>0</v>
      </c>
      <c r="AO1343" s="407">
        <f t="shared" si="3501"/>
        <v>0</v>
      </c>
      <c r="AP1343" s="407">
        <f t="shared" si="3501"/>
        <v>0</v>
      </c>
      <c r="AQ1343" s="407">
        <f t="shared" si="3501"/>
        <v>0</v>
      </c>
      <c r="AR1343" s="407">
        <f t="shared" si="3501"/>
        <v>0</v>
      </c>
      <c r="AS1343" s="303"/>
    </row>
    <row r="1344" spans="1:45" ht="15" hidden="1" customHeight="1" outlineLevel="1">
      <c r="A1344" s="521"/>
      <c r="B1344" s="424"/>
      <c r="C1344" s="288"/>
      <c r="D1344" s="288"/>
      <c r="E1344" s="288"/>
      <c r="F1344" s="288"/>
      <c r="G1344" s="288"/>
      <c r="H1344" s="288"/>
      <c r="I1344" s="288"/>
      <c r="J1344" s="288"/>
      <c r="K1344" s="288"/>
      <c r="L1344" s="288"/>
      <c r="M1344" s="288"/>
      <c r="N1344" s="288"/>
      <c r="O1344" s="288"/>
      <c r="P1344" s="288"/>
      <c r="Q1344" s="288"/>
      <c r="R1344" s="288"/>
      <c r="S1344" s="288"/>
      <c r="T1344" s="288"/>
      <c r="U1344" s="288"/>
      <c r="V1344" s="288"/>
      <c r="W1344" s="288"/>
      <c r="X1344" s="288"/>
      <c r="Y1344" s="288"/>
      <c r="Z1344" s="288"/>
      <c r="AA1344" s="288"/>
      <c r="AB1344" s="288"/>
      <c r="AC1344" s="288"/>
      <c r="AD1344" s="288"/>
      <c r="AE1344" s="408"/>
      <c r="AF1344" s="421"/>
      <c r="AG1344" s="421"/>
      <c r="AH1344" s="421"/>
      <c r="AI1344" s="421"/>
      <c r="AJ1344" s="421"/>
      <c r="AK1344" s="421"/>
      <c r="AL1344" s="421"/>
      <c r="AM1344" s="421"/>
      <c r="AN1344" s="421"/>
      <c r="AO1344" s="421"/>
      <c r="AP1344" s="421"/>
      <c r="AQ1344" s="421"/>
      <c r="AR1344" s="421"/>
      <c r="AS1344" s="303"/>
    </row>
    <row r="1345" spans="1:45" ht="33" hidden="1" customHeight="1" outlineLevel="1">
      <c r="A1345" s="521">
        <v>49</v>
      </c>
      <c r="B1345" s="424" t="s">
        <v>141</v>
      </c>
      <c r="C1345" s="288" t="s">
        <v>25</v>
      </c>
      <c r="D1345" s="292"/>
      <c r="E1345" s="292"/>
      <c r="F1345" s="292"/>
      <c r="G1345" s="292"/>
      <c r="H1345" s="292"/>
      <c r="I1345" s="292"/>
      <c r="J1345" s="292"/>
      <c r="K1345" s="292"/>
      <c r="L1345" s="292"/>
      <c r="M1345" s="292"/>
      <c r="N1345" s="292"/>
      <c r="O1345" s="292"/>
      <c r="P1345" s="292"/>
      <c r="Q1345" s="292">
        <v>12</v>
      </c>
      <c r="R1345" s="292"/>
      <c r="S1345" s="292"/>
      <c r="T1345" s="292"/>
      <c r="U1345" s="292"/>
      <c r="V1345" s="292"/>
      <c r="W1345" s="292"/>
      <c r="X1345" s="292"/>
      <c r="Y1345" s="292"/>
      <c r="Z1345" s="292"/>
      <c r="AA1345" s="292"/>
      <c r="AB1345" s="292"/>
      <c r="AC1345" s="292"/>
      <c r="AD1345" s="292"/>
      <c r="AE1345" s="422"/>
      <c r="AF1345" s="411"/>
      <c r="AG1345" s="411"/>
      <c r="AH1345" s="411"/>
      <c r="AI1345" s="411"/>
      <c r="AJ1345" s="411"/>
      <c r="AK1345" s="411"/>
      <c r="AL1345" s="411"/>
      <c r="AM1345" s="411"/>
      <c r="AN1345" s="411"/>
      <c r="AO1345" s="411"/>
      <c r="AP1345" s="411"/>
      <c r="AQ1345" s="411"/>
      <c r="AR1345" s="411"/>
      <c r="AS1345" s="293">
        <f>SUM(AE1345:AR1345)</f>
        <v>0</v>
      </c>
    </row>
    <row r="1346" spans="1:45" ht="15" hidden="1" customHeight="1" outlineLevel="1">
      <c r="A1346" s="521"/>
      <c r="B1346" s="291" t="s">
        <v>722</v>
      </c>
      <c r="C1346" s="288" t="s">
        <v>163</v>
      </c>
      <c r="D1346" s="292"/>
      <c r="E1346" s="292"/>
      <c r="F1346" s="292"/>
      <c r="G1346" s="292"/>
      <c r="H1346" s="292"/>
      <c r="I1346" s="292"/>
      <c r="J1346" s="292"/>
      <c r="K1346" s="292"/>
      <c r="L1346" s="292"/>
      <c r="M1346" s="292"/>
      <c r="N1346" s="292"/>
      <c r="O1346" s="292"/>
      <c r="P1346" s="292"/>
      <c r="Q1346" s="292">
        <f>Q1345</f>
        <v>12</v>
      </c>
      <c r="R1346" s="292"/>
      <c r="S1346" s="292"/>
      <c r="T1346" s="292"/>
      <c r="U1346" s="292"/>
      <c r="V1346" s="292"/>
      <c r="W1346" s="292"/>
      <c r="X1346" s="292"/>
      <c r="Y1346" s="292"/>
      <c r="Z1346" s="292"/>
      <c r="AA1346" s="292"/>
      <c r="AB1346" s="292"/>
      <c r="AC1346" s="292"/>
      <c r="AD1346" s="292"/>
      <c r="AE1346" s="407">
        <f>AE1345</f>
        <v>0</v>
      </c>
      <c r="AF1346" s="407">
        <f t="shared" ref="AF1346:AR1346" si="3502">AF1345</f>
        <v>0</v>
      </c>
      <c r="AG1346" s="407">
        <f t="shared" si="3502"/>
        <v>0</v>
      </c>
      <c r="AH1346" s="407">
        <f t="shared" si="3502"/>
        <v>0</v>
      </c>
      <c r="AI1346" s="407">
        <f t="shared" si="3502"/>
        <v>0</v>
      </c>
      <c r="AJ1346" s="407">
        <f t="shared" si="3502"/>
        <v>0</v>
      </c>
      <c r="AK1346" s="407">
        <f t="shared" si="3502"/>
        <v>0</v>
      </c>
      <c r="AL1346" s="407">
        <f t="shared" si="3502"/>
        <v>0</v>
      </c>
      <c r="AM1346" s="407">
        <f t="shared" si="3502"/>
        <v>0</v>
      </c>
      <c r="AN1346" s="407">
        <f t="shared" si="3502"/>
        <v>0</v>
      </c>
      <c r="AO1346" s="407">
        <f t="shared" si="3502"/>
        <v>0</v>
      </c>
      <c r="AP1346" s="407">
        <f t="shared" si="3502"/>
        <v>0</v>
      </c>
      <c r="AQ1346" s="407">
        <f t="shared" si="3502"/>
        <v>0</v>
      </c>
      <c r="AR1346" s="407">
        <f t="shared" si="3502"/>
        <v>0</v>
      </c>
      <c r="AS1346" s="303"/>
    </row>
    <row r="1347" spans="1:45" hidden="1" outlineLevel="1">
      <c r="A1347" s="521"/>
      <c r="AS1347" s="759"/>
    </row>
    <row r="1348" spans="1:45" ht="15.75" hidden="1" outlineLevel="1">
      <c r="A1348" s="521"/>
      <c r="B1348" s="763" t="s">
        <v>933</v>
      </c>
      <c r="AS1348" s="759"/>
    </row>
    <row r="1349" spans="1:45" hidden="1" outlineLevel="1">
      <c r="A1349" s="521">
        <v>50</v>
      </c>
      <c r="AS1349" s="759"/>
    </row>
    <row r="1350" spans="1:45" ht="15.75" hidden="1" outlineLevel="1">
      <c r="A1350" s="521"/>
      <c r="B1350" s="424" t="s">
        <v>932</v>
      </c>
      <c r="C1350" s="288" t="s">
        <v>25</v>
      </c>
      <c r="D1350" s="292"/>
      <c r="E1350" s="292"/>
      <c r="F1350" s="292"/>
      <c r="G1350" s="292"/>
      <c r="H1350" s="292"/>
      <c r="I1350" s="292"/>
      <c r="J1350" s="292"/>
      <c r="K1350" s="292"/>
      <c r="L1350" s="292"/>
      <c r="M1350" s="292"/>
      <c r="N1350" s="292"/>
      <c r="O1350" s="292"/>
      <c r="P1350" s="292"/>
      <c r="Q1350" s="292">
        <v>12</v>
      </c>
      <c r="R1350" s="292"/>
      <c r="S1350" s="292"/>
      <c r="T1350" s="292"/>
      <c r="U1350" s="292"/>
      <c r="V1350" s="292"/>
      <c r="W1350" s="292"/>
      <c r="X1350" s="292"/>
      <c r="Y1350" s="292"/>
      <c r="Z1350" s="292"/>
      <c r="AA1350" s="292"/>
      <c r="AB1350" s="292"/>
      <c r="AC1350" s="292"/>
      <c r="AD1350" s="292"/>
      <c r="AE1350" s="422"/>
      <c r="AF1350" s="411"/>
      <c r="AG1350" s="411"/>
      <c r="AH1350" s="411"/>
      <c r="AI1350" s="411"/>
      <c r="AJ1350" s="411"/>
      <c r="AK1350" s="411"/>
      <c r="AL1350" s="411"/>
      <c r="AM1350" s="411"/>
      <c r="AN1350" s="411"/>
      <c r="AO1350" s="411"/>
      <c r="AP1350" s="411"/>
      <c r="AQ1350" s="411"/>
      <c r="AR1350" s="411"/>
      <c r="AS1350" s="293">
        <f>SUM(AE1350:AR1350)</f>
        <v>0</v>
      </c>
    </row>
    <row r="1351" spans="1:45" hidden="1" outlineLevel="1">
      <c r="A1351" s="521"/>
      <c r="B1351" s="291" t="s">
        <v>722</v>
      </c>
      <c r="C1351" s="288" t="s">
        <v>163</v>
      </c>
      <c r="D1351" s="292"/>
      <c r="E1351" s="292"/>
      <c r="F1351" s="292"/>
      <c r="G1351" s="292"/>
      <c r="H1351" s="292"/>
      <c r="I1351" s="292"/>
      <c r="J1351" s="292"/>
      <c r="K1351" s="292"/>
      <c r="L1351" s="292"/>
      <c r="M1351" s="292"/>
      <c r="N1351" s="292"/>
      <c r="O1351" s="292"/>
      <c r="P1351" s="292"/>
      <c r="Q1351" s="292">
        <f>Q1350</f>
        <v>12</v>
      </c>
      <c r="R1351" s="292"/>
      <c r="S1351" s="292"/>
      <c r="T1351" s="292"/>
      <c r="U1351" s="292"/>
      <c r="V1351" s="292"/>
      <c r="W1351" s="292"/>
      <c r="X1351" s="292"/>
      <c r="Y1351" s="292"/>
      <c r="Z1351" s="292"/>
      <c r="AA1351" s="292"/>
      <c r="AB1351" s="292"/>
      <c r="AC1351" s="292"/>
      <c r="AD1351" s="292"/>
      <c r="AE1351" s="407">
        <f>AE1350</f>
        <v>0</v>
      </c>
      <c r="AF1351" s="407">
        <f t="shared" ref="AF1351:AR1351" si="3503">AF1350</f>
        <v>0</v>
      </c>
      <c r="AG1351" s="407">
        <f t="shared" si="3503"/>
        <v>0</v>
      </c>
      <c r="AH1351" s="407">
        <f t="shared" si="3503"/>
        <v>0</v>
      </c>
      <c r="AI1351" s="407">
        <f t="shared" si="3503"/>
        <v>0</v>
      </c>
      <c r="AJ1351" s="407">
        <f t="shared" si="3503"/>
        <v>0</v>
      </c>
      <c r="AK1351" s="407">
        <f t="shared" si="3503"/>
        <v>0</v>
      </c>
      <c r="AL1351" s="407">
        <f t="shared" si="3503"/>
        <v>0</v>
      </c>
      <c r="AM1351" s="407">
        <f t="shared" si="3503"/>
        <v>0</v>
      </c>
      <c r="AN1351" s="407">
        <f t="shared" si="3503"/>
        <v>0</v>
      </c>
      <c r="AO1351" s="407">
        <f t="shared" si="3503"/>
        <v>0</v>
      </c>
      <c r="AP1351" s="407">
        <f t="shared" si="3503"/>
        <v>0</v>
      </c>
      <c r="AQ1351" s="407">
        <f t="shared" si="3503"/>
        <v>0</v>
      </c>
      <c r="AR1351" s="407">
        <f t="shared" si="3503"/>
        <v>0</v>
      </c>
      <c r="AS1351" s="303"/>
    </row>
    <row r="1352" spans="1:45" ht="15" hidden="1" customHeight="1" outlineLevel="1">
      <c r="A1352" s="521"/>
      <c r="B1352" s="291"/>
      <c r="C1352" s="302"/>
      <c r="D1352" s="288"/>
      <c r="E1352" s="288"/>
      <c r="F1352" s="288"/>
      <c r="G1352" s="288"/>
      <c r="H1352" s="288"/>
      <c r="I1352" s="288"/>
      <c r="J1352" s="288"/>
      <c r="K1352" s="288"/>
      <c r="L1352" s="288"/>
      <c r="M1352" s="288"/>
      <c r="N1352" s="288"/>
      <c r="O1352" s="288"/>
      <c r="P1352" s="288"/>
      <c r="Q1352" s="288"/>
      <c r="R1352" s="288"/>
      <c r="S1352" s="288"/>
      <c r="T1352" s="288"/>
      <c r="U1352" s="288"/>
      <c r="V1352" s="288"/>
      <c r="W1352" s="288"/>
      <c r="X1352" s="288"/>
      <c r="Y1352" s="288"/>
      <c r="Z1352" s="288"/>
      <c r="AA1352" s="288"/>
      <c r="AB1352" s="288"/>
      <c r="AC1352" s="288"/>
      <c r="AD1352" s="288"/>
      <c r="AE1352" s="298"/>
      <c r="AF1352" s="298"/>
      <c r="AG1352" s="298"/>
      <c r="AH1352" s="298"/>
      <c r="AI1352" s="298"/>
      <c r="AJ1352" s="298"/>
      <c r="AK1352" s="298"/>
      <c r="AL1352" s="298"/>
      <c r="AM1352" s="298"/>
      <c r="AN1352" s="298"/>
      <c r="AO1352" s="298"/>
      <c r="AP1352" s="298"/>
      <c r="AQ1352" s="298"/>
      <c r="AR1352" s="298"/>
      <c r="AS1352" s="303"/>
    </row>
    <row r="1353" spans="1:45" ht="15.75" collapsed="1">
      <c r="B1353" s="324" t="s">
        <v>723</v>
      </c>
      <c r="C1353" s="326"/>
      <c r="D1353" s="326">
        <f>SUM(D1191:D1346)</f>
        <v>0</v>
      </c>
      <c r="E1353" s="326"/>
      <c r="F1353" s="326"/>
      <c r="G1353" s="326"/>
      <c r="H1353" s="326"/>
      <c r="I1353" s="326"/>
      <c r="J1353" s="326"/>
      <c r="K1353" s="326"/>
      <c r="L1353" s="326"/>
      <c r="M1353" s="326"/>
      <c r="N1353" s="326"/>
      <c r="O1353" s="326"/>
      <c r="P1353" s="326"/>
      <c r="Q1353" s="326"/>
      <c r="R1353" s="326">
        <f>SUM(R1191:R1346)</f>
        <v>0</v>
      </c>
      <c r="S1353" s="326"/>
      <c r="T1353" s="326"/>
      <c r="U1353" s="326"/>
      <c r="V1353" s="326"/>
      <c r="W1353" s="326"/>
      <c r="X1353" s="326"/>
      <c r="Y1353" s="326"/>
      <c r="Z1353" s="326"/>
      <c r="AA1353" s="326"/>
      <c r="AB1353" s="326"/>
      <c r="AC1353" s="326"/>
      <c r="AD1353" s="326"/>
      <c r="AE1353" s="326">
        <f>IF(AE1189="kWh",SUMPRODUCT(D1191:D1351,AE1191:AE1351))</f>
        <v>0</v>
      </c>
      <c r="AF1353" s="326">
        <f>IF(AF1189="kWh",SUMPRODUCT(D1191:D1351,AF1191:AF1351))</f>
        <v>0</v>
      </c>
      <c r="AG1353" s="326">
        <f>IF(AG1189="kw",SUMPRODUCT(Q1191:Q1351,R1191:R1351,AG1191:AG1351),SUMPRODUCT(D1191:D1351,AG1191:AG1351))</f>
        <v>0</v>
      </c>
      <c r="AH1353" s="326">
        <f>IF(AH1189="kw",SUMPRODUCT(Q1191:Q1346,R1191:R1346,AH1191:AH1346),SUMPRODUCT(D1191:D1346,AH1191:AH1346))</f>
        <v>0</v>
      </c>
      <c r="AI1353" s="326">
        <f>IF(AI1189="kw",SUMPRODUCT(Q1191:Q1346,R1191:R1346,AI1191:AI1346),SUMPRODUCT(D1191:D1346,AI1191:AI1346))</f>
        <v>0</v>
      </c>
      <c r="AJ1353" s="326">
        <f>IF(AJ1189="kw",SUMPRODUCT(Q1191:Q1346,R1191:R1346,AJ1191:AJ1346),SUMPRODUCT(D1191:D1346,AJ1191:AJ1346))</f>
        <v>0</v>
      </c>
      <c r="AK1353" s="326">
        <f>IF(AK1189="kw",SUMPRODUCT(Q1191:Q1346,R1191:R1346,AK1191:AK1346),SUMPRODUCT(D1191:D1346,AK1191:AK1346))</f>
        <v>0</v>
      </c>
      <c r="AL1353" s="326">
        <f>IF(AL1189="kw",SUMPRODUCT(Q1191:Q1346,R1191:R1346,AL1191:AL1346),SUMPRODUCT(D1191:D1346,AL1191:AL1346))</f>
        <v>0</v>
      </c>
      <c r="AM1353" s="326">
        <f>IF(AM1189="kw",SUMPRODUCT(Q1191:Q1346,R1191:R1346,AM1191:AM1346),SUMPRODUCT(D1191:D1346,AM1191:AM1346))</f>
        <v>0</v>
      </c>
      <c r="AN1353" s="326">
        <f>IF(AN1189="kw",SUMPRODUCT(Q1191:Q1346,R1191:R1346,AN1191:AN1346),SUMPRODUCT(D1191:D1346,AN1191:AN1346))</f>
        <v>0</v>
      </c>
      <c r="AO1353" s="326">
        <f>IF(AO1189="kw",SUMPRODUCT(Q1191:Q1346,R1191:R1346,AO1191:AO1346),SUMPRODUCT(D1191:D1346,AO1191:AO1346))</f>
        <v>0</v>
      </c>
      <c r="AP1353" s="326">
        <f>IF(AP1189="kw",SUMPRODUCT(Q1191:Q1346,R1191:R1346,AP1191:AP1346),SUMPRODUCT(D1191:D1346,AP1191:AP1346))</f>
        <v>0</v>
      </c>
      <c r="AQ1353" s="326">
        <f>IF(AQ1189="kw",SUMPRODUCT(Q1191:Q1346,R1191:R1346,AQ1191:AQ1346),SUMPRODUCT(D1191:D1346,AQ1191:AQ1346))</f>
        <v>0</v>
      </c>
      <c r="AR1353" s="326">
        <f>IF(AR1189="kw",SUMPRODUCT(Q1191:Q1346,R1191:R1346,AR1191:AR1346),SUMPRODUCT(D1191:D1346,AR1191:AR1346))</f>
        <v>0</v>
      </c>
      <c r="AS1353" s="327"/>
    </row>
    <row r="1354" spans="1:45" ht="15.75">
      <c r="B1354" s="387" t="s">
        <v>724</v>
      </c>
      <c r="C1354" s="388"/>
      <c r="D1354" s="388"/>
      <c r="E1354" s="388"/>
      <c r="F1354" s="388"/>
      <c r="G1354" s="388"/>
      <c r="H1354" s="388"/>
      <c r="I1354" s="388"/>
      <c r="J1354" s="388"/>
      <c r="K1354" s="388"/>
      <c r="L1354" s="388"/>
      <c r="M1354" s="388"/>
      <c r="N1354" s="388"/>
      <c r="O1354" s="388"/>
      <c r="P1354" s="388"/>
      <c r="Q1354" s="388"/>
      <c r="R1354" s="388"/>
      <c r="S1354" s="388"/>
      <c r="T1354" s="388"/>
      <c r="U1354" s="388"/>
      <c r="V1354" s="388"/>
      <c r="W1354" s="388"/>
      <c r="X1354" s="388"/>
      <c r="Y1354" s="388"/>
      <c r="Z1354" s="388"/>
      <c r="AA1354" s="388"/>
      <c r="AB1354" s="388"/>
      <c r="AC1354" s="388"/>
      <c r="AD1354" s="388"/>
      <c r="AE1354" s="388">
        <f>HLOOKUP(AE1188,'2. LRAMVA Threshold'!$B$42:$Q$60,13,FALSE)</f>
        <v>1598201</v>
      </c>
      <c r="AF1354" s="388">
        <f>HLOOKUP(AF1188,'2. LRAMVA Threshold'!$B$42:$Q$60,13,FALSE)</f>
        <v>2729585</v>
      </c>
      <c r="AG1354" s="388">
        <f>HLOOKUP(AG1188,'2. LRAMVA Threshold'!$B$42:$Q$60,13,FALSE)</f>
        <v>91978</v>
      </c>
      <c r="AH1354" s="388">
        <f>HLOOKUP(AH1188,'2. LRAMVA Threshold'!$B$42:$Q$60,13,FALSE)</f>
        <v>0</v>
      </c>
      <c r="AI1354" s="388">
        <f>HLOOKUP(AI1188,'2. LRAMVA Threshold'!$B$42:$Q$60,13,FALSE)</f>
        <v>104518</v>
      </c>
      <c r="AJ1354" s="388">
        <f>HLOOKUP(AJ1188,'2. LRAMVA Threshold'!$B$42:$Q$60,13,FALSE)</f>
        <v>12089</v>
      </c>
      <c r="AK1354" s="388">
        <f>HLOOKUP(AK1188,'2. LRAMVA Threshold'!$B$42:$Q$60,13,FALSE)</f>
        <v>0</v>
      </c>
      <c r="AL1354" s="388">
        <f>HLOOKUP(AL1188,'2. LRAMVA Threshold'!$B$42:$Q$60,13,FALSE)</f>
        <v>0</v>
      </c>
      <c r="AM1354" s="388">
        <f>HLOOKUP(AM1188,'2. LRAMVA Threshold'!$B$42:$Q$60,13,FALSE)</f>
        <v>0</v>
      </c>
      <c r="AN1354" s="388">
        <f>HLOOKUP(AN1188,'2. LRAMVA Threshold'!$B$42:$Q$60,13,FALSE)</f>
        <v>0</v>
      </c>
      <c r="AO1354" s="388">
        <f>HLOOKUP(AO1188,'2. LRAMVA Threshold'!$B$42:$Q$60,13,FALSE)</f>
        <v>0</v>
      </c>
      <c r="AP1354" s="388">
        <f>HLOOKUP(AP1188,'2. LRAMVA Threshold'!$B$42:$Q$60,13,FALSE)</f>
        <v>0</v>
      </c>
      <c r="AQ1354" s="388">
        <f>HLOOKUP(AQ1188,'2. LRAMVA Threshold'!$B$42:$Q$60,13,FALSE)</f>
        <v>0</v>
      </c>
      <c r="AR1354" s="388">
        <f>HLOOKUP(AR1188,'2. LRAMVA Threshold'!$B$42:$Q$60,13,FALSE)</f>
        <v>0</v>
      </c>
      <c r="AS1354" s="438"/>
    </row>
    <row r="1355" spans="1:45">
      <c r="B1355" s="390"/>
      <c r="C1355" s="428"/>
      <c r="D1355" s="429"/>
      <c r="E1355" s="429"/>
      <c r="F1355" s="429"/>
      <c r="G1355" s="429"/>
      <c r="H1355" s="429"/>
      <c r="I1355" s="429"/>
      <c r="J1355" s="429"/>
      <c r="K1355" s="429"/>
      <c r="L1355" s="429"/>
      <c r="M1355" s="429"/>
      <c r="N1355" s="392"/>
      <c r="O1355" s="392"/>
      <c r="P1355" s="392"/>
      <c r="Q1355" s="429"/>
      <c r="R1355" s="430"/>
      <c r="S1355" s="429"/>
      <c r="T1355" s="429"/>
      <c r="U1355" s="429"/>
      <c r="V1355" s="431"/>
      <c r="W1355" s="431"/>
      <c r="X1355" s="431"/>
      <c r="Y1355" s="431"/>
      <c r="Z1355" s="429"/>
      <c r="AA1355" s="429"/>
      <c r="AB1355" s="392"/>
      <c r="AC1355" s="392"/>
      <c r="AD1355" s="392"/>
      <c r="AE1355" s="432"/>
      <c r="AF1355" s="432"/>
      <c r="AG1355" s="432"/>
      <c r="AH1355" s="432"/>
      <c r="AI1355" s="432"/>
      <c r="AJ1355" s="432"/>
      <c r="AK1355" s="432"/>
      <c r="AL1355" s="395"/>
      <c r="AM1355" s="395"/>
      <c r="AN1355" s="395"/>
      <c r="AO1355" s="395"/>
      <c r="AP1355" s="395"/>
      <c r="AQ1355" s="395"/>
      <c r="AR1355" s="395"/>
      <c r="AS1355" s="396"/>
    </row>
    <row r="1356" spans="1:45">
      <c r="B1356" s="321" t="s">
        <v>725</v>
      </c>
      <c r="C1356" s="335"/>
      <c r="D1356" s="335"/>
      <c r="E1356" s="372"/>
      <c r="F1356" s="372"/>
      <c r="G1356" s="372"/>
      <c r="H1356" s="372"/>
      <c r="I1356" s="372"/>
      <c r="J1356" s="372"/>
      <c r="K1356" s="372"/>
      <c r="L1356" s="372"/>
      <c r="M1356" s="372"/>
      <c r="N1356" s="372"/>
      <c r="O1356" s="372"/>
      <c r="P1356" s="372"/>
      <c r="Q1356" s="372"/>
      <c r="R1356" s="288"/>
      <c r="S1356" s="337"/>
      <c r="T1356" s="337"/>
      <c r="U1356" s="337"/>
      <c r="V1356" s="336"/>
      <c r="W1356" s="336"/>
      <c r="X1356" s="336"/>
      <c r="Y1356" s="336"/>
      <c r="Z1356" s="337"/>
      <c r="AA1356" s="337"/>
      <c r="AB1356" s="337"/>
      <c r="AC1356" s="337"/>
      <c r="AD1356" s="337"/>
      <c r="AE1356" s="824">
        <f>HLOOKUP(AE$35,'3.  Distribution Rates'!$C$122:$P$135,13,FALSE)</f>
        <v>0</v>
      </c>
      <c r="AF1356" s="824">
        <f>HLOOKUP(AF$35,'3.  Distribution Rates'!$C$122:$P$135,13,FALSE)</f>
        <v>1.7500000000000002E-2</v>
      </c>
      <c r="AG1356" s="338">
        <f>HLOOKUP(AG$35,'3.  Distribution Rates'!$C$122:$P$135,13,FALSE)</f>
        <v>4.8968999999999996</v>
      </c>
      <c r="AH1356" s="338">
        <f>HLOOKUP(AH$35,'3.  Distribution Rates'!$C$122:$P$135,13,FALSE)</f>
        <v>4.8968999999999996</v>
      </c>
      <c r="AI1356" s="338">
        <f>HLOOKUP(AI$35,'3.  Distribution Rates'!$C$122:$P$135,13,FALSE)</f>
        <v>2.7431999999999999</v>
      </c>
      <c r="AJ1356" s="338">
        <f>HLOOKUP(AJ$35,'3.  Distribution Rates'!$C$122:$P$135,13,FALSE)</f>
        <v>3.7342999999999997</v>
      </c>
      <c r="AK1356" s="338">
        <f>HLOOKUP(AK$35,'3.  Distribution Rates'!$C$122:$P$135,13,FALSE)</f>
        <v>3.7342999999999997</v>
      </c>
      <c r="AL1356" s="338">
        <f>HLOOKUP(AL$35,'3.  Distribution Rates'!$C$122:$P$135,13,FALSE)</f>
        <v>0</v>
      </c>
      <c r="AM1356" s="338">
        <f>HLOOKUP(AM$35,'3.  Distribution Rates'!$C$122:$P$135,13,FALSE)</f>
        <v>0</v>
      </c>
      <c r="AN1356" s="338">
        <f>HLOOKUP(AN$35,'3.  Distribution Rates'!$C$122:$P$135,13,FALSE)</f>
        <v>0</v>
      </c>
      <c r="AO1356" s="338">
        <f>HLOOKUP(AO$35,'3.  Distribution Rates'!$C$122:$P$135,13,FALSE)</f>
        <v>0</v>
      </c>
      <c r="AP1356" s="338">
        <f>HLOOKUP(AP$35,'3.  Distribution Rates'!$C$122:$P$135,13,FALSE)</f>
        <v>0</v>
      </c>
      <c r="AQ1356" s="338">
        <f>HLOOKUP(AQ$35,'3.  Distribution Rates'!$C$122:$P$135,13,FALSE)</f>
        <v>0</v>
      </c>
      <c r="AR1356" s="338">
        <f>HLOOKUP(AR$35,'3.  Distribution Rates'!$C$122:$P$135,13,FALSE)</f>
        <v>0</v>
      </c>
      <c r="AS1356" s="440"/>
    </row>
    <row r="1357" spans="1:45">
      <c r="B1357" s="321" t="s">
        <v>726</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LRAM'!AM144*AE1356</f>
        <v>0</v>
      </c>
      <c r="AF1357" s="374">
        <f>'4.  2011-2014 LRAM'!AN144*AF1356</f>
        <v>0</v>
      </c>
      <c r="AG1357" s="374">
        <f>'4.  2011-2014 LRAM'!AO144*AG1356</f>
        <v>0</v>
      </c>
      <c r="AH1357" s="374">
        <f>'4.  2011-2014 LRAM'!AP144*AH1356</f>
        <v>0</v>
      </c>
      <c r="AI1357" s="374">
        <f>'4.  2011-2014 LRAM'!AQ144*AI1356</f>
        <v>0</v>
      </c>
      <c r="AJ1357" s="374">
        <f>'4.  2011-2014 LRAM'!AR144*AJ1356</f>
        <v>0</v>
      </c>
      <c r="AK1357" s="374">
        <f>'4.  2011-2014 LRAM'!AS144*AK1356</f>
        <v>0</v>
      </c>
      <c r="AL1357" s="374">
        <f>'4.  2011-2014 LRAM'!AT144*AL1356</f>
        <v>0</v>
      </c>
      <c r="AM1357" s="374">
        <f>'4.  2011-2014 LRAM'!AU144*AM1356</f>
        <v>0</v>
      </c>
      <c r="AN1357" s="374">
        <f>'4.  2011-2014 LRAM'!AV144*AN1356</f>
        <v>0</v>
      </c>
      <c r="AO1357" s="374">
        <f>'4.  2011-2014 LRAM'!AW144*AO1356</f>
        <v>0</v>
      </c>
      <c r="AP1357" s="374">
        <f>'4.  2011-2014 LRAM'!AX144*AP1356</f>
        <v>0</v>
      </c>
      <c r="AQ1357" s="374">
        <f>'4.  2011-2014 LRAM'!AY144*AQ1356</f>
        <v>0</v>
      </c>
      <c r="AR1357" s="374">
        <f>'4.  2011-2014 LRAM'!AZ144*AR1356</f>
        <v>0</v>
      </c>
      <c r="AS1357" s="615">
        <f t="shared" ref="AS1357:AS1367" si="3504">SUM(AE1357:AR1357)</f>
        <v>0</v>
      </c>
    </row>
    <row r="1358" spans="1:45">
      <c r="B1358" s="321" t="s">
        <v>727</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'4.  2011-2014 LRAM'!AM283*AE1356</f>
        <v>0</v>
      </c>
      <c r="AF1358" s="374">
        <f>'4.  2011-2014 LRAM'!AN283*AF1356</f>
        <v>0</v>
      </c>
      <c r="AG1358" s="374">
        <f>'4.  2011-2014 LRAM'!AO283*AG1356</f>
        <v>0</v>
      </c>
      <c r="AH1358" s="374">
        <f>'4.  2011-2014 LRAM'!AP283*AH1356</f>
        <v>0</v>
      </c>
      <c r="AI1358" s="374">
        <f>'4.  2011-2014 LRAM'!AQ283*AI1356</f>
        <v>0</v>
      </c>
      <c r="AJ1358" s="374">
        <f>'4.  2011-2014 LRAM'!AR283*AJ1356</f>
        <v>0</v>
      </c>
      <c r="AK1358" s="374">
        <f>'4.  2011-2014 LRAM'!AS283*AK1356</f>
        <v>0</v>
      </c>
      <c r="AL1358" s="374">
        <f>'4.  2011-2014 LRAM'!AT283*AL1356</f>
        <v>0</v>
      </c>
      <c r="AM1358" s="374">
        <f>'4.  2011-2014 LRAM'!AU283*AM1356</f>
        <v>0</v>
      </c>
      <c r="AN1358" s="374">
        <f>'4.  2011-2014 LRAM'!AV283*AN1356</f>
        <v>0</v>
      </c>
      <c r="AO1358" s="374">
        <f>'4.  2011-2014 LRAM'!AW283*AO1356</f>
        <v>0</v>
      </c>
      <c r="AP1358" s="374">
        <f>'4.  2011-2014 LRAM'!AX283*AP1356</f>
        <v>0</v>
      </c>
      <c r="AQ1358" s="374">
        <f>'4.  2011-2014 LRAM'!AY283*AQ1356</f>
        <v>0</v>
      </c>
      <c r="AR1358" s="374">
        <f>'4.  2011-2014 LRAM'!AZ283*AR1356</f>
        <v>0</v>
      </c>
      <c r="AS1358" s="615">
        <f t="shared" si="3504"/>
        <v>0</v>
      </c>
    </row>
    <row r="1359" spans="1:45">
      <c r="B1359" s="321" t="s">
        <v>728</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'4.  2011-2014 LRAM'!AM419*AE1356</f>
        <v>0</v>
      </c>
      <c r="AF1359" s="374">
        <f>'4.  2011-2014 LRAM'!AN419*AF1356</f>
        <v>0</v>
      </c>
      <c r="AG1359" s="374">
        <f>'4.  2011-2014 LRAM'!AO419*AG1356</f>
        <v>0</v>
      </c>
      <c r="AH1359" s="374">
        <f>'4.  2011-2014 LRAM'!AP419*AH1356</f>
        <v>0</v>
      </c>
      <c r="AI1359" s="374">
        <f>'4.  2011-2014 LRAM'!AQ419*AI1356</f>
        <v>0</v>
      </c>
      <c r="AJ1359" s="374">
        <f>'4.  2011-2014 LRAM'!AR419*AJ1356</f>
        <v>0</v>
      </c>
      <c r="AK1359" s="374">
        <f>'4.  2011-2014 LRAM'!AS419*AK1356</f>
        <v>0</v>
      </c>
      <c r="AL1359" s="374">
        <f>'4.  2011-2014 LRAM'!AT419*AL1356</f>
        <v>0</v>
      </c>
      <c r="AM1359" s="374">
        <f>'4.  2011-2014 LRAM'!AU419*AM1356</f>
        <v>0</v>
      </c>
      <c r="AN1359" s="374">
        <f>'4.  2011-2014 LRAM'!AV419*AN1356</f>
        <v>0</v>
      </c>
      <c r="AO1359" s="374">
        <f>'4.  2011-2014 LRAM'!AW419*AO1356</f>
        <v>0</v>
      </c>
      <c r="AP1359" s="374">
        <f>'4.  2011-2014 LRAM'!AX419*AP1356</f>
        <v>0</v>
      </c>
      <c r="AQ1359" s="374">
        <f>'4.  2011-2014 LRAM'!AY419*AQ1356</f>
        <v>0</v>
      </c>
      <c r="AR1359" s="374">
        <f>'4.  2011-2014 LRAM'!AZ419*AR1356</f>
        <v>0</v>
      </c>
      <c r="AS1359" s="615">
        <f t="shared" si="3504"/>
        <v>0</v>
      </c>
    </row>
    <row r="1360" spans="1:45">
      <c r="B1360" s="321" t="s">
        <v>729</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'4.  2011-2014 LRAM'!AM555*AE1356</f>
        <v>0</v>
      </c>
      <c r="AF1360" s="374">
        <f>'4.  2011-2014 LRAM'!AN555*AF1356</f>
        <v>0</v>
      </c>
      <c r="AG1360" s="374">
        <f>'4.  2011-2014 LRAM'!AO555*AG1356</f>
        <v>0</v>
      </c>
      <c r="AH1360" s="374">
        <f>'4.  2011-2014 LRAM'!AP555*AH1356</f>
        <v>0</v>
      </c>
      <c r="AI1360" s="374">
        <f>'4.  2011-2014 LRAM'!AQ555*AI1356</f>
        <v>0</v>
      </c>
      <c r="AJ1360" s="374">
        <f>'4.  2011-2014 LRAM'!AR555*AJ1356</f>
        <v>0</v>
      </c>
      <c r="AK1360" s="374">
        <f>'4.  2011-2014 LRAM'!AS555*AK1356</f>
        <v>0</v>
      </c>
      <c r="AL1360" s="374">
        <f>'4.  2011-2014 LRAM'!AT555*AL1356</f>
        <v>0</v>
      </c>
      <c r="AM1360" s="374">
        <f>'4.  2011-2014 LRAM'!AU555*AM1356</f>
        <v>0</v>
      </c>
      <c r="AN1360" s="374">
        <f>'4.  2011-2014 LRAM'!AV555*AN1356</f>
        <v>0</v>
      </c>
      <c r="AO1360" s="374">
        <f>'4.  2011-2014 LRAM'!AW555*AO1356</f>
        <v>0</v>
      </c>
      <c r="AP1360" s="374">
        <f>'4.  2011-2014 LRAM'!AX555*AP1356</f>
        <v>0</v>
      </c>
      <c r="AQ1360" s="374">
        <f>'4.  2011-2014 LRAM'!AY555*AQ1356</f>
        <v>0</v>
      </c>
      <c r="AR1360" s="374">
        <f>'4.  2011-2014 LRAM'!AZ555*AR1356</f>
        <v>0</v>
      </c>
      <c r="AS1360" s="615">
        <f>SUM(AE1360:AR1360)</f>
        <v>0</v>
      </c>
    </row>
    <row r="1361" spans="2:45">
      <c r="B1361" s="321" t="s">
        <v>730</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AE213*AE1356</f>
        <v>0</v>
      </c>
      <c r="AF1361" s="374">
        <f t="shared" ref="AF1361:AR1361" si="3505">AF213*AF1356</f>
        <v>0</v>
      </c>
      <c r="AG1361" s="374">
        <f t="shared" si="3505"/>
        <v>0</v>
      </c>
      <c r="AH1361" s="374">
        <f t="shared" si="3505"/>
        <v>0</v>
      </c>
      <c r="AI1361" s="374">
        <f t="shared" si="3505"/>
        <v>0</v>
      </c>
      <c r="AJ1361" s="374">
        <f t="shared" si="3505"/>
        <v>0</v>
      </c>
      <c r="AK1361" s="374">
        <f t="shared" si="3505"/>
        <v>0</v>
      </c>
      <c r="AL1361" s="374">
        <f t="shared" si="3505"/>
        <v>0</v>
      </c>
      <c r="AM1361" s="374">
        <f t="shared" si="3505"/>
        <v>0</v>
      </c>
      <c r="AN1361" s="374">
        <f t="shared" si="3505"/>
        <v>0</v>
      </c>
      <c r="AO1361" s="374">
        <f t="shared" si="3505"/>
        <v>0</v>
      </c>
      <c r="AP1361" s="374">
        <f t="shared" si="3505"/>
        <v>0</v>
      </c>
      <c r="AQ1361" s="374">
        <f t="shared" si="3505"/>
        <v>0</v>
      </c>
      <c r="AR1361" s="374">
        <f t="shared" si="3505"/>
        <v>0</v>
      </c>
      <c r="AS1361" s="615">
        <f t="shared" si="3504"/>
        <v>0</v>
      </c>
    </row>
    <row r="1362" spans="2:45">
      <c r="B1362" s="321" t="s">
        <v>731</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AE403*AE1356</f>
        <v>0</v>
      </c>
      <c r="AF1362" s="374">
        <f t="shared" ref="AF1362:AR1362" si="3506">AF403*AF1356</f>
        <v>0</v>
      </c>
      <c r="AG1362" s="374">
        <f t="shared" si="3506"/>
        <v>0</v>
      </c>
      <c r="AH1362" s="374">
        <f t="shared" si="3506"/>
        <v>0</v>
      </c>
      <c r="AI1362" s="374">
        <f t="shared" si="3506"/>
        <v>0</v>
      </c>
      <c r="AJ1362" s="374">
        <f t="shared" si="3506"/>
        <v>0</v>
      </c>
      <c r="AK1362" s="374">
        <f t="shared" si="3506"/>
        <v>0</v>
      </c>
      <c r="AL1362" s="374">
        <f t="shared" si="3506"/>
        <v>0</v>
      </c>
      <c r="AM1362" s="374">
        <f t="shared" si="3506"/>
        <v>0</v>
      </c>
      <c r="AN1362" s="374">
        <f t="shared" si="3506"/>
        <v>0</v>
      </c>
      <c r="AO1362" s="374">
        <f t="shared" si="3506"/>
        <v>0</v>
      </c>
      <c r="AP1362" s="374">
        <f t="shared" si="3506"/>
        <v>0</v>
      </c>
      <c r="AQ1362" s="374">
        <f t="shared" si="3506"/>
        <v>0</v>
      </c>
      <c r="AR1362" s="374">
        <f t="shared" si="3506"/>
        <v>0</v>
      </c>
      <c r="AS1362" s="615">
        <f t="shared" si="3504"/>
        <v>0</v>
      </c>
    </row>
    <row r="1363" spans="2:45">
      <c r="B1363" s="321" t="s">
        <v>732</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AE593*AE1356</f>
        <v>0</v>
      </c>
      <c r="AF1363" s="374">
        <f t="shared" ref="AF1363:AR1363" si="3507">AF593*AF1356</f>
        <v>0</v>
      </c>
      <c r="AG1363" s="374">
        <f t="shared" si="3507"/>
        <v>0</v>
      </c>
      <c r="AH1363" s="374">
        <f t="shared" si="3507"/>
        <v>0</v>
      </c>
      <c r="AI1363" s="374">
        <f t="shared" si="3507"/>
        <v>0</v>
      </c>
      <c r="AJ1363" s="374">
        <f t="shared" si="3507"/>
        <v>0</v>
      </c>
      <c r="AK1363" s="374">
        <f t="shared" si="3507"/>
        <v>0</v>
      </c>
      <c r="AL1363" s="374">
        <f t="shared" si="3507"/>
        <v>0</v>
      </c>
      <c r="AM1363" s="374">
        <f t="shared" si="3507"/>
        <v>0</v>
      </c>
      <c r="AN1363" s="374">
        <f t="shared" si="3507"/>
        <v>0</v>
      </c>
      <c r="AO1363" s="374">
        <f t="shared" si="3507"/>
        <v>0</v>
      </c>
      <c r="AP1363" s="374">
        <f t="shared" si="3507"/>
        <v>0</v>
      </c>
      <c r="AQ1363" s="374">
        <f t="shared" si="3507"/>
        <v>0</v>
      </c>
      <c r="AR1363" s="374">
        <f t="shared" si="3507"/>
        <v>0</v>
      </c>
      <c r="AS1363" s="615">
        <f t="shared" si="3504"/>
        <v>0</v>
      </c>
    </row>
    <row r="1364" spans="2:45">
      <c r="B1364" s="321" t="s">
        <v>733</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AE785*AE1356</f>
        <v>0</v>
      </c>
      <c r="AF1364" s="374">
        <f t="shared" ref="AF1364:AR1364" si="3508">AF785*AF1356</f>
        <v>29474.827131423881</v>
      </c>
      <c r="AG1364" s="374">
        <f t="shared" si="3508"/>
        <v>171438.8059163701</v>
      </c>
      <c r="AH1364" s="374">
        <f t="shared" si="3508"/>
        <v>1981.2210992877563</v>
      </c>
      <c r="AI1364" s="374">
        <f t="shared" si="3508"/>
        <v>16458.764580727711</v>
      </c>
      <c r="AJ1364" s="374">
        <f t="shared" si="3508"/>
        <v>1936.7937896581016</v>
      </c>
      <c r="AK1364" s="374">
        <f t="shared" si="3508"/>
        <v>4831.6474425229662</v>
      </c>
      <c r="AL1364" s="374">
        <f t="shared" si="3508"/>
        <v>0</v>
      </c>
      <c r="AM1364" s="374">
        <f t="shared" si="3508"/>
        <v>0</v>
      </c>
      <c r="AN1364" s="374">
        <f t="shared" si="3508"/>
        <v>0</v>
      </c>
      <c r="AO1364" s="374">
        <f t="shared" si="3508"/>
        <v>0</v>
      </c>
      <c r="AP1364" s="374">
        <f t="shared" si="3508"/>
        <v>0</v>
      </c>
      <c r="AQ1364" s="374">
        <f t="shared" si="3508"/>
        <v>0</v>
      </c>
      <c r="AR1364" s="374">
        <f t="shared" si="3508"/>
        <v>0</v>
      </c>
      <c r="AS1364" s="615">
        <f t="shared" si="3504"/>
        <v>226122.05995999053</v>
      </c>
    </row>
    <row r="1365" spans="2:45">
      <c r="B1365" s="321" t="s">
        <v>734</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AE1356*AE981</f>
        <v>0</v>
      </c>
      <c r="AF1365" s="374">
        <f t="shared" ref="AF1365:AR1365" si="3509">AF1356*AF981</f>
        <v>4162.3167603056436</v>
      </c>
      <c r="AG1365" s="374">
        <f t="shared" si="3509"/>
        <v>97829.806822205166</v>
      </c>
      <c r="AH1365" s="374">
        <f t="shared" si="3509"/>
        <v>0</v>
      </c>
      <c r="AI1365" s="374">
        <f t="shared" si="3509"/>
        <v>5612.5221005242638</v>
      </c>
      <c r="AJ1365" s="374">
        <f t="shared" si="3509"/>
        <v>5433.9302193242775</v>
      </c>
      <c r="AK1365" s="374">
        <f t="shared" si="3509"/>
        <v>0</v>
      </c>
      <c r="AL1365" s="374">
        <f t="shared" si="3509"/>
        <v>0</v>
      </c>
      <c r="AM1365" s="374">
        <f t="shared" si="3509"/>
        <v>0</v>
      </c>
      <c r="AN1365" s="374">
        <f t="shared" si="3509"/>
        <v>0</v>
      </c>
      <c r="AO1365" s="374">
        <f t="shared" si="3509"/>
        <v>0</v>
      </c>
      <c r="AP1365" s="374">
        <f t="shared" si="3509"/>
        <v>0</v>
      </c>
      <c r="AQ1365" s="374">
        <f t="shared" si="3509"/>
        <v>0</v>
      </c>
      <c r="AR1365" s="374">
        <f t="shared" si="3509"/>
        <v>0</v>
      </c>
      <c r="AS1365" s="615">
        <f t="shared" si="3504"/>
        <v>113038.57590235936</v>
      </c>
    </row>
    <row r="1366" spans="2:45">
      <c r="B1366" s="321" t="s">
        <v>739</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AE1176*AE1356</f>
        <v>0</v>
      </c>
      <c r="AF1366" s="374">
        <f t="shared" ref="AF1366:AR1366" si="3510">AF1176*AF1356</f>
        <v>0</v>
      </c>
      <c r="AG1366" s="374">
        <f t="shared" si="3510"/>
        <v>2233.2802139999949</v>
      </c>
      <c r="AH1366" s="374">
        <f t="shared" si="3510"/>
        <v>0</v>
      </c>
      <c r="AI1366" s="374">
        <f t="shared" si="3510"/>
        <v>483776.73973439995</v>
      </c>
      <c r="AJ1366" s="374">
        <f t="shared" si="3510"/>
        <v>0</v>
      </c>
      <c r="AK1366" s="374">
        <f t="shared" si="3510"/>
        <v>0</v>
      </c>
      <c r="AL1366" s="374">
        <f t="shared" si="3510"/>
        <v>0</v>
      </c>
      <c r="AM1366" s="374">
        <f t="shared" si="3510"/>
        <v>0</v>
      </c>
      <c r="AN1366" s="374">
        <f t="shared" si="3510"/>
        <v>0</v>
      </c>
      <c r="AO1366" s="374">
        <f t="shared" si="3510"/>
        <v>0</v>
      </c>
      <c r="AP1366" s="374">
        <f t="shared" si="3510"/>
        <v>0</v>
      </c>
      <c r="AQ1366" s="374">
        <f t="shared" si="3510"/>
        <v>0</v>
      </c>
      <c r="AR1366" s="374">
        <f t="shared" si="3510"/>
        <v>0</v>
      </c>
      <c r="AS1366" s="615">
        <f t="shared" si="3504"/>
        <v>486010.01994839992</v>
      </c>
    </row>
    <row r="1367" spans="2:45">
      <c r="B1367" s="321" t="s">
        <v>735</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AE1353*AE1356</f>
        <v>0</v>
      </c>
      <c r="AF1367" s="374">
        <f t="shared" ref="AF1367:AR1367" si="3511">AF1353*AF1356</f>
        <v>0</v>
      </c>
      <c r="AG1367" s="374">
        <f t="shared" si="3511"/>
        <v>0</v>
      </c>
      <c r="AH1367" s="374">
        <f t="shared" si="3511"/>
        <v>0</v>
      </c>
      <c r="AI1367" s="374">
        <f t="shared" si="3511"/>
        <v>0</v>
      </c>
      <c r="AJ1367" s="374">
        <f t="shared" si="3511"/>
        <v>0</v>
      </c>
      <c r="AK1367" s="374">
        <f t="shared" si="3511"/>
        <v>0</v>
      </c>
      <c r="AL1367" s="374">
        <f t="shared" si="3511"/>
        <v>0</v>
      </c>
      <c r="AM1367" s="374">
        <f t="shared" si="3511"/>
        <v>0</v>
      </c>
      <c r="AN1367" s="374">
        <f t="shared" si="3511"/>
        <v>0</v>
      </c>
      <c r="AO1367" s="374">
        <f t="shared" si="3511"/>
        <v>0</v>
      </c>
      <c r="AP1367" s="374">
        <f t="shared" si="3511"/>
        <v>0</v>
      </c>
      <c r="AQ1367" s="374">
        <f t="shared" si="3511"/>
        <v>0</v>
      </c>
      <c r="AR1367" s="374">
        <f t="shared" si="3511"/>
        <v>0</v>
      </c>
      <c r="AS1367" s="615">
        <f t="shared" si="3504"/>
        <v>0</v>
      </c>
    </row>
    <row r="1368" spans="2:45" ht="15.75">
      <c r="B1368" s="346" t="s">
        <v>736</v>
      </c>
      <c r="C1368" s="342"/>
      <c r="D1368" s="333"/>
      <c r="E1368" s="331"/>
      <c r="F1368" s="331"/>
      <c r="G1368" s="331"/>
      <c r="H1368" s="331"/>
      <c r="I1368" s="331"/>
      <c r="J1368" s="331"/>
      <c r="K1368" s="331"/>
      <c r="L1368" s="331"/>
      <c r="M1368" s="331"/>
      <c r="N1368" s="331"/>
      <c r="O1368" s="331"/>
      <c r="P1368" s="331"/>
      <c r="Q1368" s="331"/>
      <c r="R1368" s="297"/>
      <c r="S1368" s="331"/>
      <c r="T1368" s="331"/>
      <c r="U1368" s="331"/>
      <c r="V1368" s="333"/>
      <c r="W1368" s="333"/>
      <c r="X1368" s="333"/>
      <c r="Y1368" s="333"/>
      <c r="Z1368" s="331"/>
      <c r="AA1368" s="331"/>
      <c r="AB1368" s="331"/>
      <c r="AC1368" s="331"/>
      <c r="AD1368" s="331"/>
      <c r="AE1368" s="343">
        <f>SUM(AE1357:AE1367)</f>
        <v>0</v>
      </c>
      <c r="AF1368" s="343">
        <f t="shared" ref="AF1368:AR1368" si="3512">SUM(AF1357:AF1367)</f>
        <v>33637.143891729524</v>
      </c>
      <c r="AG1368" s="343">
        <f t="shared" si="3512"/>
        <v>271501.89295257523</v>
      </c>
      <c r="AH1368" s="343">
        <f t="shared" si="3512"/>
        <v>1981.2210992877563</v>
      </c>
      <c r="AI1368" s="343">
        <f t="shared" si="3512"/>
        <v>505848.0264156519</v>
      </c>
      <c r="AJ1368" s="343">
        <f t="shared" si="3512"/>
        <v>7370.724008982379</v>
      </c>
      <c r="AK1368" s="343">
        <f t="shared" si="3512"/>
        <v>4831.6474425229662</v>
      </c>
      <c r="AL1368" s="343">
        <f t="shared" si="3512"/>
        <v>0</v>
      </c>
      <c r="AM1368" s="343">
        <f t="shared" si="3512"/>
        <v>0</v>
      </c>
      <c r="AN1368" s="343">
        <f t="shared" si="3512"/>
        <v>0</v>
      </c>
      <c r="AO1368" s="343">
        <f t="shared" si="3512"/>
        <v>0</v>
      </c>
      <c r="AP1368" s="343">
        <f t="shared" si="3512"/>
        <v>0</v>
      </c>
      <c r="AQ1368" s="343">
        <f t="shared" si="3512"/>
        <v>0</v>
      </c>
      <c r="AR1368" s="343">
        <f t="shared" si="3512"/>
        <v>0</v>
      </c>
      <c r="AS1368" s="785">
        <f>SUM(AS1357:AS1367)</f>
        <v>825170.65581074986</v>
      </c>
    </row>
    <row r="1369" spans="2:45" ht="15.75">
      <c r="B1369" s="346" t="s">
        <v>737</v>
      </c>
      <c r="C1369" s="342"/>
      <c r="D1369" s="347"/>
      <c r="E1369" s="331"/>
      <c r="F1369" s="331"/>
      <c r="G1369" s="331"/>
      <c r="H1369" s="331"/>
      <c r="I1369" s="331"/>
      <c r="J1369" s="331"/>
      <c r="K1369" s="331"/>
      <c r="L1369" s="331"/>
      <c r="M1369" s="331"/>
      <c r="N1369" s="331"/>
      <c r="O1369" s="331"/>
      <c r="P1369" s="331"/>
      <c r="Q1369" s="331"/>
      <c r="R1369" s="297"/>
      <c r="S1369" s="331"/>
      <c r="T1369" s="331"/>
      <c r="U1369" s="331"/>
      <c r="V1369" s="333"/>
      <c r="W1369" s="333"/>
      <c r="X1369" s="333"/>
      <c r="Y1369" s="333"/>
      <c r="Z1369" s="331"/>
      <c r="AA1369" s="331"/>
      <c r="AB1369" s="331"/>
      <c r="AC1369" s="331"/>
      <c r="AD1369" s="331"/>
      <c r="AE1369" s="344">
        <f>AE1354*AE1356</f>
        <v>0</v>
      </c>
      <c r="AF1369" s="344">
        <f t="shared" ref="AF1369:AR1369" si="3513">AF1354*AF1356</f>
        <v>47767.737500000003</v>
      </c>
      <c r="AG1369" s="344">
        <f t="shared" si="3513"/>
        <v>450407.06819999998</v>
      </c>
      <c r="AH1369" s="344">
        <f t="shared" si="3513"/>
        <v>0</v>
      </c>
      <c r="AI1369" s="344">
        <f t="shared" si="3513"/>
        <v>286713.77759999997</v>
      </c>
      <c r="AJ1369" s="344">
        <f t="shared" si="3513"/>
        <v>45143.952699999994</v>
      </c>
      <c r="AK1369" s="344">
        <f t="shared" si="3513"/>
        <v>0</v>
      </c>
      <c r="AL1369" s="344">
        <f t="shared" si="3513"/>
        <v>0</v>
      </c>
      <c r="AM1369" s="344">
        <f t="shared" si="3513"/>
        <v>0</v>
      </c>
      <c r="AN1369" s="344">
        <f t="shared" si="3513"/>
        <v>0</v>
      </c>
      <c r="AO1369" s="344">
        <f t="shared" si="3513"/>
        <v>0</v>
      </c>
      <c r="AP1369" s="344">
        <f t="shared" si="3513"/>
        <v>0</v>
      </c>
      <c r="AQ1369" s="344">
        <f t="shared" si="3513"/>
        <v>0</v>
      </c>
      <c r="AR1369" s="344">
        <f t="shared" si="3513"/>
        <v>0</v>
      </c>
      <c r="AS1369" s="403">
        <f>SUM(AE1369:AR1369)</f>
        <v>830032.53599999996</v>
      </c>
    </row>
    <row r="1370" spans="2:45" ht="15.75">
      <c r="B1370" s="346" t="s">
        <v>738</v>
      </c>
      <c r="C1370" s="342"/>
      <c r="D1370" s="347"/>
      <c r="E1370" s="331"/>
      <c r="F1370" s="331"/>
      <c r="G1370" s="331"/>
      <c r="H1370" s="331"/>
      <c r="I1370" s="331"/>
      <c r="J1370" s="331"/>
      <c r="K1370" s="331"/>
      <c r="L1370" s="331"/>
      <c r="M1370" s="331"/>
      <c r="N1370" s="331"/>
      <c r="O1370" s="331"/>
      <c r="P1370" s="331"/>
      <c r="Q1370" s="331"/>
      <c r="R1370" s="297"/>
      <c r="S1370" s="331"/>
      <c r="T1370" s="331"/>
      <c r="U1370" s="331"/>
      <c r="V1370" s="347"/>
      <c r="W1370" s="347"/>
      <c r="X1370" s="347"/>
      <c r="Y1370" s="347"/>
      <c r="Z1370" s="331"/>
      <c r="AA1370" s="331"/>
      <c r="AB1370" s="331"/>
      <c r="AC1370" s="331"/>
      <c r="AD1370" s="331"/>
      <c r="AE1370" s="348"/>
      <c r="AF1370" s="348"/>
      <c r="AG1370" s="348"/>
      <c r="AH1370" s="348"/>
      <c r="AI1370" s="348"/>
      <c r="AJ1370" s="348"/>
      <c r="AK1370" s="348"/>
      <c r="AL1370" s="348"/>
      <c r="AM1370" s="348"/>
      <c r="AN1370" s="348"/>
      <c r="AO1370" s="348"/>
      <c r="AP1370" s="348"/>
      <c r="AQ1370" s="348"/>
      <c r="AR1370" s="348"/>
      <c r="AS1370" s="403">
        <f>AS1368-AS1369</f>
        <v>-4861.8801892501069</v>
      </c>
    </row>
    <row r="1371" spans="2:45" ht="15.75">
      <c r="B1371" s="346"/>
      <c r="C1371" s="342"/>
      <c r="D1371" s="347"/>
      <c r="E1371" s="331"/>
      <c r="F1371" s="331"/>
      <c r="G1371" s="331"/>
      <c r="H1371" s="331"/>
      <c r="I1371" s="331"/>
      <c r="J1371" s="331"/>
      <c r="K1371" s="331"/>
      <c r="L1371" s="331"/>
      <c r="M1371" s="331"/>
      <c r="N1371" s="331"/>
      <c r="O1371" s="331"/>
      <c r="P1371" s="331"/>
      <c r="Q1371" s="331"/>
      <c r="R1371" s="297"/>
      <c r="S1371" s="331"/>
      <c r="T1371" s="331"/>
      <c r="U1371" s="331"/>
      <c r="V1371" s="347"/>
      <c r="W1371" s="347"/>
      <c r="X1371" s="347"/>
      <c r="Y1371" s="347"/>
      <c r="Z1371" s="331"/>
      <c r="AA1371" s="331"/>
      <c r="AB1371" s="331"/>
      <c r="AC1371" s="331"/>
      <c r="AD1371" s="331"/>
      <c r="AE1371" s="348"/>
      <c r="AF1371" s="348"/>
      <c r="AG1371" s="348"/>
      <c r="AH1371" s="348"/>
      <c r="AI1371" s="348"/>
      <c r="AJ1371" s="348"/>
      <c r="AK1371" s="348"/>
      <c r="AL1371" s="348"/>
      <c r="AM1371" s="348"/>
      <c r="AN1371" s="348"/>
      <c r="AO1371" s="348"/>
      <c r="AP1371" s="348"/>
      <c r="AQ1371" s="348"/>
      <c r="AR1371" s="348"/>
      <c r="AS1371" s="403"/>
    </row>
    <row r="1372" spans="2:45">
      <c r="B1372" s="321" t="s">
        <v>882</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70">
        <f>SUMPRODUCT($E$1191:$E$1351,AE1191:AE1351)</f>
        <v>0</v>
      </c>
      <c r="AF1372" s="770">
        <f>SUMPRODUCT($E$1191:$E$1351,AF1191:AF1351)</f>
        <v>0</v>
      </c>
      <c r="AG1372" s="770">
        <f>IF(AG1189="kw",SUMPRODUCT($Q$1191:$Q$1351,$S$1191:$S$1351,AG1191:AG1351),SUMPRODUCT($E$1191:$E$1351,AG1191:AG1351))</f>
        <v>0</v>
      </c>
      <c r="AH1372" s="770">
        <f t="shared" ref="AH1372:AR1372" si="3514">IF(AH1189="kw",SUMPRODUCT($Q$1191:$Q$1351,$S$1191:$S$1351,AH1191:AH1351),SUMPRODUCT($E$1191:$E$1351,AH1191:AH1351))</f>
        <v>0</v>
      </c>
      <c r="AI1372" s="770">
        <f t="shared" si="3514"/>
        <v>0</v>
      </c>
      <c r="AJ1372" s="770">
        <f t="shared" si="3514"/>
        <v>0</v>
      </c>
      <c r="AK1372" s="770">
        <f t="shared" si="3514"/>
        <v>0</v>
      </c>
      <c r="AL1372" s="770">
        <f t="shared" si="3514"/>
        <v>0</v>
      </c>
      <c r="AM1372" s="770">
        <f t="shared" si="3514"/>
        <v>0</v>
      </c>
      <c r="AN1372" s="770">
        <f t="shared" si="3514"/>
        <v>0</v>
      </c>
      <c r="AO1372" s="770">
        <f t="shared" si="3514"/>
        <v>0</v>
      </c>
      <c r="AP1372" s="770">
        <f t="shared" si="3514"/>
        <v>0</v>
      </c>
      <c r="AQ1372" s="770">
        <f t="shared" si="3514"/>
        <v>0</v>
      </c>
      <c r="AR1372" s="770">
        <f t="shared" si="3514"/>
        <v>0</v>
      </c>
      <c r="AS1372" s="334"/>
    </row>
    <row r="1373" spans="2:45">
      <c r="B1373" s="321" t="s">
        <v>883</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70">
        <f>SUMPRODUCT($F$1191:$F$1351,AE1191:AE1351)</f>
        <v>0</v>
      </c>
      <c r="AF1373" s="770">
        <f>SUMPRODUCT($F$1191:$F$1351,AF1191:AF1351)</f>
        <v>0</v>
      </c>
      <c r="AG1373" s="770">
        <f>IF(AG1189="kw",SUMPRODUCT($Q$1191:$Q$1351,$T$1191:$T$1351,AG1191:AG1351),SUMPRODUCT($F$1191:$F$1351,AG1191:AG1351))</f>
        <v>0</v>
      </c>
      <c r="AH1373" s="770">
        <f t="shared" ref="AH1373:AR1373" si="3515">IF(AH1189="kw",SUMPRODUCT($Q$1191:$Q$1351,$T$1191:$T$1351,AH1191:AH1351),SUMPRODUCT($F$1191:$F$1351,AH1191:AH1351))</f>
        <v>0</v>
      </c>
      <c r="AI1373" s="770">
        <f t="shared" si="3515"/>
        <v>0</v>
      </c>
      <c r="AJ1373" s="770">
        <f t="shared" si="3515"/>
        <v>0</v>
      </c>
      <c r="AK1373" s="770">
        <f t="shared" si="3515"/>
        <v>0</v>
      </c>
      <c r="AL1373" s="770">
        <f t="shared" si="3515"/>
        <v>0</v>
      </c>
      <c r="AM1373" s="770">
        <f t="shared" si="3515"/>
        <v>0</v>
      </c>
      <c r="AN1373" s="770">
        <f t="shared" si="3515"/>
        <v>0</v>
      </c>
      <c r="AO1373" s="770">
        <f t="shared" si="3515"/>
        <v>0</v>
      </c>
      <c r="AP1373" s="770">
        <f t="shared" si="3515"/>
        <v>0</v>
      </c>
      <c r="AQ1373" s="770">
        <f t="shared" si="3515"/>
        <v>0</v>
      </c>
      <c r="AR1373" s="770">
        <f t="shared" si="3515"/>
        <v>0</v>
      </c>
      <c r="AS1373" s="334"/>
    </row>
    <row r="1374" spans="2:45">
      <c r="B1374" s="321" t="s">
        <v>884</v>
      </c>
      <c r="C1374" s="347"/>
      <c r="D1374" s="347"/>
      <c r="E1374" s="331"/>
      <c r="F1374" s="331"/>
      <c r="G1374" s="331"/>
      <c r="H1374" s="331"/>
      <c r="I1374" s="331"/>
      <c r="J1374" s="331"/>
      <c r="K1374" s="331"/>
      <c r="L1374" s="331"/>
      <c r="M1374" s="331"/>
      <c r="N1374" s="331"/>
      <c r="O1374" s="331"/>
      <c r="P1374" s="331"/>
      <c r="Q1374" s="331"/>
      <c r="R1374" s="297"/>
      <c r="S1374" s="331"/>
      <c r="T1374" s="331"/>
      <c r="U1374" s="331"/>
      <c r="V1374" s="347"/>
      <c r="W1374" s="342"/>
      <c r="X1374" s="347"/>
      <c r="Y1374" s="347"/>
      <c r="Z1374" s="331"/>
      <c r="AA1374" s="331"/>
      <c r="AB1374" s="331"/>
      <c r="AC1374" s="331"/>
      <c r="AD1374" s="331"/>
      <c r="AE1374" s="770">
        <f>SUMPRODUCT($G$1191:$G$1351,AE1191:AE1351)</f>
        <v>0</v>
      </c>
      <c r="AF1374" s="770">
        <f>SUMPRODUCT($G$1191:$G$1351,AF1191:AF1351)</f>
        <v>0</v>
      </c>
      <c r="AG1374" s="770">
        <f>IF(AG1189="kw",SUMPRODUCT($Q$1191:$Q$1351,$U$1191:$U$1351,AG1191:AG1351),SUMPRODUCT($G$1191:$G$1351,AG1191:AG1351))</f>
        <v>0</v>
      </c>
      <c r="AH1374" s="770">
        <f t="shared" ref="AH1374:AR1374" si="3516">IF(AH1189="kw",SUMPRODUCT($Q$1191:$Q$1351,$U$1191:$U$1351,AH1191:AH1351),SUMPRODUCT($G$1191:$G$1351,AH1191:AH1351))</f>
        <v>0</v>
      </c>
      <c r="AI1374" s="770">
        <f t="shared" si="3516"/>
        <v>0</v>
      </c>
      <c r="AJ1374" s="770">
        <f t="shared" si="3516"/>
        <v>0</v>
      </c>
      <c r="AK1374" s="770">
        <f t="shared" si="3516"/>
        <v>0</v>
      </c>
      <c r="AL1374" s="770">
        <f t="shared" si="3516"/>
        <v>0</v>
      </c>
      <c r="AM1374" s="770">
        <f t="shared" si="3516"/>
        <v>0</v>
      </c>
      <c r="AN1374" s="770">
        <f t="shared" si="3516"/>
        <v>0</v>
      </c>
      <c r="AO1374" s="770">
        <f t="shared" si="3516"/>
        <v>0</v>
      </c>
      <c r="AP1374" s="770">
        <f t="shared" si="3516"/>
        <v>0</v>
      </c>
      <c r="AQ1374" s="770">
        <f t="shared" si="3516"/>
        <v>0</v>
      </c>
      <c r="AR1374" s="770">
        <f t="shared" si="3516"/>
        <v>0</v>
      </c>
      <c r="AS1374" s="334"/>
    </row>
    <row r="1375" spans="2:45">
      <c r="B1375" s="321" t="s">
        <v>885</v>
      </c>
      <c r="C1375" s="347"/>
      <c r="D1375" s="347"/>
      <c r="E1375" s="331"/>
      <c r="F1375" s="331"/>
      <c r="G1375" s="331"/>
      <c r="H1375" s="331"/>
      <c r="I1375" s="331"/>
      <c r="J1375" s="331"/>
      <c r="K1375" s="331"/>
      <c r="L1375" s="331"/>
      <c r="M1375" s="331"/>
      <c r="N1375" s="331"/>
      <c r="O1375" s="331"/>
      <c r="P1375" s="331"/>
      <c r="Q1375" s="331"/>
      <c r="R1375" s="297"/>
      <c r="S1375" s="331"/>
      <c r="T1375" s="331"/>
      <c r="U1375" s="331"/>
      <c r="V1375" s="347"/>
      <c r="W1375" s="342"/>
      <c r="X1375" s="347"/>
      <c r="Y1375" s="347"/>
      <c r="Z1375" s="331"/>
      <c r="AA1375" s="331"/>
      <c r="AB1375" s="331"/>
      <c r="AC1375" s="331"/>
      <c r="AD1375" s="331"/>
      <c r="AE1375" s="770">
        <f>SUMPRODUCT($H$1191:$H$1351,AE1191:AE1351)</f>
        <v>0</v>
      </c>
      <c r="AF1375" s="770">
        <f>SUMPRODUCT($H$1191:$H$1351,AF1191:AF1351)</f>
        <v>0</v>
      </c>
      <c r="AG1375" s="770">
        <f>IF(AG1189="kw",SUMPRODUCT($Q$1191:$Q$1351,$V$1191:$V$1351,AG1191:AG1351),SUMPRODUCT($H$1191:$H$1351,AG1191:AG1351))</f>
        <v>0</v>
      </c>
      <c r="AH1375" s="770">
        <f t="shared" ref="AH1375:AR1375" si="3517">IF(AH1189="kw",SUMPRODUCT($Q$1191:$Q$1351,$V$1191:$V$1351,AH1191:AH1351),SUMPRODUCT($H$1191:$H$1351,AH1191:AH1351))</f>
        <v>0</v>
      </c>
      <c r="AI1375" s="770">
        <f t="shared" si="3517"/>
        <v>0</v>
      </c>
      <c r="AJ1375" s="770">
        <f t="shared" si="3517"/>
        <v>0</v>
      </c>
      <c r="AK1375" s="770">
        <f t="shared" si="3517"/>
        <v>0</v>
      </c>
      <c r="AL1375" s="770">
        <f t="shared" si="3517"/>
        <v>0</v>
      </c>
      <c r="AM1375" s="770">
        <f t="shared" si="3517"/>
        <v>0</v>
      </c>
      <c r="AN1375" s="770">
        <f t="shared" si="3517"/>
        <v>0</v>
      </c>
      <c r="AO1375" s="770">
        <f t="shared" si="3517"/>
        <v>0</v>
      </c>
      <c r="AP1375" s="770">
        <f t="shared" si="3517"/>
        <v>0</v>
      </c>
      <c r="AQ1375" s="770">
        <f t="shared" si="3517"/>
        <v>0</v>
      </c>
      <c r="AR1375" s="770">
        <f t="shared" si="3517"/>
        <v>0</v>
      </c>
      <c r="AS1375" s="334"/>
    </row>
    <row r="1376" spans="2:45">
      <c r="B1376" s="321" t="s">
        <v>886</v>
      </c>
      <c r="C1376" s="347"/>
      <c r="D1376" s="347"/>
      <c r="E1376" s="331"/>
      <c r="F1376" s="331"/>
      <c r="G1376" s="331"/>
      <c r="H1376" s="331"/>
      <c r="I1376" s="331"/>
      <c r="J1376" s="331"/>
      <c r="K1376" s="331"/>
      <c r="L1376" s="331"/>
      <c r="M1376" s="331"/>
      <c r="N1376" s="331"/>
      <c r="O1376" s="331"/>
      <c r="P1376" s="331"/>
      <c r="Q1376" s="331"/>
      <c r="R1376" s="297"/>
      <c r="S1376" s="331"/>
      <c r="T1376" s="331"/>
      <c r="U1376" s="331"/>
      <c r="V1376" s="347"/>
      <c r="W1376" s="342"/>
      <c r="X1376" s="347"/>
      <c r="Y1376" s="347"/>
      <c r="Z1376" s="331"/>
      <c r="AA1376" s="331"/>
      <c r="AB1376" s="331"/>
      <c r="AC1376" s="331"/>
      <c r="AD1376" s="331"/>
      <c r="AE1376" s="770">
        <f>SUMPRODUCT($I$1191:$I$1351,AE1191:AE1351)</f>
        <v>0</v>
      </c>
      <c r="AF1376" s="770">
        <f>SUMPRODUCT($I$1191:$I$1351,AF1191:AF1351)</f>
        <v>0</v>
      </c>
      <c r="AG1376" s="770">
        <f>IF(AG1189="kw",SUMPRODUCT($Q$1191:$Q$1351,$W$1191:$W$1351,AG1191:AG1351),SUMPRODUCT($I$1191:$I$1351,AG1191:AG1351))</f>
        <v>0</v>
      </c>
      <c r="AH1376" s="770">
        <f t="shared" ref="AH1376:AR1376" si="3518">IF(AH1189="kw",SUMPRODUCT($Q$1191:$Q$1351,$W$1191:$W$1351,AH1191:AH1351),SUMPRODUCT($I$1191:$I$1351,AH1191:AH1351))</f>
        <v>0</v>
      </c>
      <c r="AI1376" s="770">
        <f t="shared" si="3518"/>
        <v>0</v>
      </c>
      <c r="AJ1376" s="770">
        <f t="shared" si="3518"/>
        <v>0</v>
      </c>
      <c r="AK1376" s="770">
        <f t="shared" si="3518"/>
        <v>0</v>
      </c>
      <c r="AL1376" s="770">
        <f t="shared" si="3518"/>
        <v>0</v>
      </c>
      <c r="AM1376" s="770">
        <f t="shared" si="3518"/>
        <v>0</v>
      </c>
      <c r="AN1376" s="770">
        <f t="shared" si="3518"/>
        <v>0</v>
      </c>
      <c r="AO1376" s="770">
        <f t="shared" si="3518"/>
        <v>0</v>
      </c>
      <c r="AP1376" s="770">
        <f t="shared" si="3518"/>
        <v>0</v>
      </c>
      <c r="AQ1376" s="770">
        <f t="shared" si="3518"/>
        <v>0</v>
      </c>
      <c r="AR1376" s="770">
        <f t="shared" si="3518"/>
        <v>0</v>
      </c>
      <c r="AS1376" s="334"/>
    </row>
    <row r="1377" spans="1:45">
      <c r="B1377" s="377" t="s">
        <v>887</v>
      </c>
      <c r="C1377" s="441"/>
      <c r="D1377" s="441"/>
      <c r="E1377" s="442"/>
      <c r="F1377" s="442"/>
      <c r="G1377" s="442"/>
      <c r="H1377" s="442"/>
      <c r="I1377" s="442"/>
      <c r="J1377" s="442"/>
      <c r="K1377" s="442"/>
      <c r="L1377" s="442"/>
      <c r="M1377" s="442"/>
      <c r="N1377" s="442"/>
      <c r="O1377" s="442"/>
      <c r="P1377" s="442"/>
      <c r="Q1377" s="442"/>
      <c r="R1377" s="443"/>
      <c r="S1377" s="442"/>
      <c r="T1377" s="442"/>
      <c r="U1377" s="442"/>
      <c r="V1377" s="441"/>
      <c r="W1377" s="444"/>
      <c r="X1377" s="441"/>
      <c r="Y1377" s="441"/>
      <c r="Z1377" s="442"/>
      <c r="AA1377" s="442"/>
      <c r="AB1377" s="442"/>
      <c r="AC1377" s="442"/>
      <c r="AD1377" s="442"/>
      <c r="AE1377" s="771">
        <f>SUMPRODUCT($J$1191:$J$1351,AE1191:AE1351)</f>
        <v>0</v>
      </c>
      <c r="AF1377" s="771">
        <f>SUMPRODUCT($J$1191:$J$1351,AF1191:AF1351)</f>
        <v>0</v>
      </c>
      <c r="AG1377" s="771">
        <f>IF(AG1189="kw",SUMPRODUCT($Q$1191:$Q$1351,$X$1191:$X$1351,AG1191:AG1351),SUMPRODUCT($J$1191:$J$1351,AG1191:AG1351))</f>
        <v>0</v>
      </c>
      <c r="AH1377" s="771">
        <f t="shared" ref="AH1377:AR1377" si="3519">IF(AH1189="kw",SUMPRODUCT($Q$1191:$Q$1351,$X$1191:$X$1351,AH1191:AH1351),SUMPRODUCT($J$1191:$J$1351,AH1191:AH1351))</f>
        <v>0</v>
      </c>
      <c r="AI1377" s="771">
        <f t="shared" si="3519"/>
        <v>0</v>
      </c>
      <c r="AJ1377" s="771">
        <f t="shared" si="3519"/>
        <v>0</v>
      </c>
      <c r="AK1377" s="771">
        <f t="shared" si="3519"/>
        <v>0</v>
      </c>
      <c r="AL1377" s="771">
        <f t="shared" si="3519"/>
        <v>0</v>
      </c>
      <c r="AM1377" s="771">
        <f t="shared" si="3519"/>
        <v>0</v>
      </c>
      <c r="AN1377" s="771">
        <f t="shared" si="3519"/>
        <v>0</v>
      </c>
      <c r="AO1377" s="771">
        <f t="shared" si="3519"/>
        <v>0</v>
      </c>
      <c r="AP1377" s="771">
        <f t="shared" si="3519"/>
        <v>0</v>
      </c>
      <c r="AQ1377" s="771">
        <f t="shared" si="3519"/>
        <v>0</v>
      </c>
      <c r="AR1377" s="771">
        <f t="shared" si="3519"/>
        <v>0</v>
      </c>
      <c r="AS1377" s="382"/>
    </row>
    <row r="1378" spans="1:45" ht="19.5" customHeight="1">
      <c r="B1378" s="364" t="s">
        <v>577</v>
      </c>
      <c r="C1378" s="383"/>
      <c r="D1378" s="384"/>
      <c r="E1378" s="384"/>
      <c r="F1378" s="384"/>
      <c r="G1378" s="384"/>
      <c r="H1378" s="384"/>
      <c r="I1378" s="384"/>
      <c r="J1378" s="384"/>
      <c r="K1378" s="384"/>
      <c r="L1378" s="384"/>
      <c r="M1378" s="384"/>
      <c r="N1378" s="384"/>
      <c r="O1378" s="384"/>
      <c r="P1378" s="384"/>
      <c r="Q1378" s="384"/>
      <c r="R1378" s="384"/>
      <c r="S1378" s="384"/>
      <c r="T1378" s="384"/>
      <c r="U1378" s="384"/>
      <c r="V1378" s="367"/>
      <c r="W1378" s="368"/>
      <c r="X1378" s="384"/>
      <c r="Y1378" s="384"/>
      <c r="Z1378" s="384"/>
      <c r="AA1378" s="384"/>
      <c r="AB1378" s="384"/>
      <c r="AC1378" s="384"/>
      <c r="AD1378" s="384"/>
      <c r="AE1378" s="405"/>
      <c r="AF1378" s="405"/>
      <c r="AG1378" s="405"/>
      <c r="AH1378" s="405"/>
      <c r="AI1378" s="405"/>
      <c r="AJ1378" s="405"/>
      <c r="AK1378" s="405"/>
      <c r="AL1378" s="405"/>
      <c r="AM1378" s="405"/>
      <c r="AN1378" s="405"/>
      <c r="AO1378" s="405"/>
      <c r="AP1378" s="405"/>
      <c r="AQ1378" s="405"/>
      <c r="AR1378" s="405"/>
      <c r="AS1378" s="385"/>
    </row>
    <row r="1379" spans="1:45" ht="19.5" customHeight="1">
      <c r="B1379" s="760"/>
      <c r="C1379" s="761"/>
      <c r="D1379" s="742"/>
      <c r="E1379" s="742"/>
      <c r="F1379" s="742"/>
      <c r="G1379" s="742"/>
      <c r="H1379" s="742"/>
      <c r="I1379" s="742"/>
      <c r="J1379" s="742"/>
      <c r="K1379" s="742"/>
      <c r="L1379" s="742"/>
      <c r="M1379" s="742"/>
      <c r="N1379" s="742"/>
      <c r="O1379" s="742"/>
      <c r="P1379" s="742"/>
      <c r="Q1379" s="742"/>
      <c r="R1379" s="742"/>
      <c r="S1379" s="742"/>
      <c r="T1379" s="742"/>
      <c r="U1379" s="742"/>
      <c r="V1379" s="301"/>
      <c r="W1379" s="762"/>
      <c r="X1379" s="742"/>
      <c r="Y1379" s="742"/>
      <c r="Z1379" s="742"/>
      <c r="AA1379" s="742"/>
      <c r="AB1379" s="742"/>
      <c r="AC1379" s="742"/>
      <c r="AD1379" s="742"/>
      <c r="AE1379" s="252"/>
      <c r="AF1379" s="252"/>
      <c r="AG1379" s="252"/>
      <c r="AH1379" s="252"/>
      <c r="AI1379" s="252"/>
      <c r="AJ1379" s="252"/>
      <c r="AK1379" s="252"/>
      <c r="AL1379" s="252"/>
      <c r="AM1379" s="252"/>
      <c r="AN1379" s="252"/>
      <c r="AO1379" s="252"/>
      <c r="AP1379" s="252"/>
      <c r="AQ1379" s="252"/>
      <c r="AR1379" s="252"/>
      <c r="AS1379" s="253"/>
    </row>
    <row r="1380" spans="1:45" ht="15.75">
      <c r="B1380" s="277" t="s">
        <v>812</v>
      </c>
      <c r="C1380" s="278"/>
      <c r="D1380" s="579" t="s">
        <v>522</v>
      </c>
      <c r="E1380" s="250"/>
      <c r="F1380" s="579"/>
      <c r="G1380" s="250"/>
      <c r="H1380" s="250"/>
      <c r="I1380" s="250"/>
      <c r="J1380" s="250"/>
      <c r="K1380" s="250"/>
      <c r="L1380" s="250"/>
      <c r="M1380" s="250"/>
      <c r="N1380" s="250"/>
      <c r="O1380" s="250"/>
      <c r="P1380" s="250"/>
      <c r="Q1380" s="250"/>
      <c r="R1380" s="278"/>
      <c r="S1380" s="250"/>
      <c r="T1380" s="250"/>
      <c r="U1380" s="250"/>
      <c r="V1380" s="250"/>
      <c r="W1380" s="250"/>
      <c r="X1380" s="250"/>
      <c r="Y1380" s="250"/>
      <c r="Z1380" s="250"/>
      <c r="AA1380" s="250"/>
      <c r="AB1380" s="250"/>
      <c r="AC1380" s="250"/>
      <c r="AD1380" s="250"/>
      <c r="AE1380" s="267"/>
      <c r="AF1380" s="264"/>
      <c r="AG1380" s="264"/>
      <c r="AH1380" s="264"/>
      <c r="AI1380" s="264"/>
      <c r="AJ1380" s="264"/>
      <c r="AK1380" s="264"/>
      <c r="AL1380" s="264"/>
      <c r="AM1380" s="264"/>
      <c r="AN1380" s="264"/>
      <c r="AO1380" s="264"/>
      <c r="AP1380" s="264"/>
      <c r="AQ1380" s="264"/>
      <c r="AR1380" s="264"/>
    </row>
    <row r="1381" spans="1:45" ht="39.75" customHeight="1">
      <c r="B1381" s="922" t="s">
        <v>211</v>
      </c>
      <c r="C1381" s="924" t="s">
        <v>33</v>
      </c>
      <c r="D1381" s="281" t="s">
        <v>420</v>
      </c>
      <c r="E1381" s="933" t="s">
        <v>209</v>
      </c>
      <c r="F1381" s="934"/>
      <c r="G1381" s="934"/>
      <c r="H1381" s="934"/>
      <c r="I1381" s="934"/>
      <c r="J1381" s="934"/>
      <c r="K1381" s="934"/>
      <c r="L1381" s="934"/>
      <c r="M1381" s="934"/>
      <c r="N1381" s="934"/>
      <c r="O1381" s="934"/>
      <c r="P1381" s="935"/>
      <c r="Q1381" s="931" t="s">
        <v>213</v>
      </c>
      <c r="R1381" s="281" t="s">
        <v>421</v>
      </c>
      <c r="S1381" s="928" t="s">
        <v>212</v>
      </c>
      <c r="T1381" s="929"/>
      <c r="U1381" s="929"/>
      <c r="V1381" s="929"/>
      <c r="W1381" s="929"/>
      <c r="X1381" s="929"/>
      <c r="Y1381" s="929"/>
      <c r="Z1381" s="929"/>
      <c r="AA1381" s="929"/>
      <c r="AB1381" s="929"/>
      <c r="AC1381" s="929"/>
      <c r="AD1381" s="936"/>
      <c r="AE1381" s="928" t="s">
        <v>242</v>
      </c>
      <c r="AF1381" s="929"/>
      <c r="AG1381" s="929"/>
      <c r="AH1381" s="929"/>
      <c r="AI1381" s="929"/>
      <c r="AJ1381" s="929"/>
      <c r="AK1381" s="929"/>
      <c r="AL1381" s="929"/>
      <c r="AM1381" s="929"/>
      <c r="AN1381" s="929"/>
      <c r="AO1381" s="929"/>
      <c r="AP1381" s="929"/>
      <c r="AQ1381" s="929"/>
      <c r="AR1381" s="929"/>
      <c r="AS1381" s="930"/>
    </row>
    <row r="1382" spans="1:45" ht="65.25" customHeight="1">
      <c r="B1382" s="923"/>
      <c r="C1382" s="925"/>
      <c r="D1382" s="282">
        <v>2022</v>
      </c>
      <c r="E1382" s="282">
        <v>2023</v>
      </c>
      <c r="F1382" s="282">
        <v>2024</v>
      </c>
      <c r="G1382" s="282">
        <v>2025</v>
      </c>
      <c r="H1382" s="282">
        <v>2026</v>
      </c>
      <c r="I1382" s="282">
        <v>2027</v>
      </c>
      <c r="J1382" s="282">
        <v>2028</v>
      </c>
      <c r="K1382" s="282">
        <v>2029</v>
      </c>
      <c r="L1382" s="282">
        <v>2030</v>
      </c>
      <c r="M1382" s="282">
        <v>2031</v>
      </c>
      <c r="N1382" s="282">
        <v>2032</v>
      </c>
      <c r="O1382" s="282">
        <v>2033</v>
      </c>
      <c r="P1382" s="282">
        <v>2034</v>
      </c>
      <c r="Q1382" s="932"/>
      <c r="R1382" s="282">
        <v>2022</v>
      </c>
      <c r="S1382" s="282">
        <v>2023</v>
      </c>
      <c r="T1382" s="282">
        <v>2024</v>
      </c>
      <c r="U1382" s="282">
        <v>2025</v>
      </c>
      <c r="V1382" s="282">
        <v>2026</v>
      </c>
      <c r="W1382" s="282">
        <v>2027</v>
      </c>
      <c r="X1382" s="282">
        <v>2028</v>
      </c>
      <c r="Y1382" s="282">
        <v>2029</v>
      </c>
      <c r="Z1382" s="282">
        <v>2030</v>
      </c>
      <c r="AA1382" s="282">
        <v>2031</v>
      </c>
      <c r="AB1382" s="282">
        <v>2032</v>
      </c>
      <c r="AC1382" s="282">
        <v>2033</v>
      </c>
      <c r="AD1382" s="282">
        <v>2034</v>
      </c>
      <c r="AE1382" s="282" t="str">
        <f>'1.  LRAMVA Summary'!$D$53</f>
        <v>Residential</v>
      </c>
      <c r="AF1382" s="282" t="str">
        <f>'1.  LRAMVA Summary'!$E$53</f>
        <v>GS&lt;50 kW</v>
      </c>
      <c r="AG1382" s="282" t="str">
        <f>'1.  LRAMVA Summary'!$F$53</f>
        <v>General Service 50 - 4,999 kW</v>
      </c>
      <c r="AH1382" s="282" t="str">
        <f>'1.  LRAMVA Summary'!$G$53</f>
        <v>General Service 3,000 - 4,999 kW</v>
      </c>
      <c r="AI1382" s="282" t="str">
        <f>'1.  LRAMVA Summary'!$H$53</f>
        <v>Large Use - Regular</v>
      </c>
      <c r="AJ1382" s="282" t="str">
        <f>'1.  LRAMVA Summary'!$I$53</f>
        <v>Dedicated TS</v>
      </c>
      <c r="AK1382" s="282" t="str">
        <f>'1.  LRAMVA Summary'!$J$53</f>
        <v>Large Use - Ford Annex</v>
      </c>
      <c r="AL1382" s="282" t="str">
        <f>'1.  LRAMVA Summary'!$K$53</f>
        <v>Other</v>
      </c>
      <c r="AM1382" s="282" t="str">
        <f>'1.  LRAMVA Summary'!$L$53</f>
        <v/>
      </c>
      <c r="AN1382" s="282" t="str">
        <f>'1.  LRAMVA Summary'!$M$53</f>
        <v/>
      </c>
      <c r="AO1382" s="282" t="str">
        <f>'1.  LRAMVA Summary'!$N$53</f>
        <v/>
      </c>
      <c r="AP1382" s="282" t="str">
        <f>'1.  LRAMVA Summary'!$O$53</f>
        <v/>
      </c>
      <c r="AQ1382" s="282" t="str">
        <f>'1.  LRAMVA Summary'!$P$53</f>
        <v/>
      </c>
      <c r="AR1382" s="282" t="str">
        <f>'1.  LRAMVA Summary'!$Q$53</f>
        <v/>
      </c>
      <c r="AS1382" s="284" t="str">
        <f>'1.  LRAMVA Summary'!$R$53</f>
        <v>Total</v>
      </c>
    </row>
    <row r="1383" spans="1:45" ht="15" customHeight="1">
      <c r="A1383" s="521"/>
      <c r="B1383" s="507" t="s">
        <v>500</v>
      </c>
      <c r="C1383" s="286"/>
      <c r="D1383" s="286"/>
      <c r="E1383" s="286"/>
      <c r="F1383" s="286"/>
      <c r="G1383" s="286"/>
      <c r="H1383" s="286"/>
      <c r="I1383" s="286"/>
      <c r="J1383" s="286"/>
      <c r="K1383" s="286"/>
      <c r="L1383" s="286"/>
      <c r="M1383" s="286"/>
      <c r="N1383" s="286"/>
      <c r="O1383" s="286"/>
      <c r="P1383" s="286"/>
      <c r="Q1383" s="287"/>
      <c r="R1383" s="286"/>
      <c r="S1383" s="286"/>
      <c r="T1383" s="286"/>
      <c r="U1383" s="286"/>
      <c r="V1383" s="286"/>
      <c r="W1383" s="286"/>
      <c r="X1383" s="286"/>
      <c r="Y1383" s="286"/>
      <c r="Z1383" s="286"/>
      <c r="AA1383" s="286"/>
      <c r="AB1383" s="286"/>
      <c r="AC1383" s="286"/>
      <c r="AD1383" s="286"/>
      <c r="AE1383" s="288" t="str">
        <f>'1.  LRAMVA Summary'!$D$54</f>
        <v>kWh</v>
      </c>
      <c r="AF1383" s="288" t="str">
        <f>'1.  LRAMVA Summary'!$E$54</f>
        <v>kWh</v>
      </c>
      <c r="AG1383" s="288" t="str">
        <f>'1.  LRAMVA Summary'!$F$54</f>
        <v>kW</v>
      </c>
      <c r="AH1383" s="288" t="str">
        <f>'1.  LRAMVA Summary'!$G$54</f>
        <v>kW</v>
      </c>
      <c r="AI1383" s="288" t="str">
        <f>'1.  LRAMVA Summary'!$H$54</f>
        <v>kW</v>
      </c>
      <c r="AJ1383" s="288" t="str">
        <f>'1.  LRAMVA Summary'!$I$54</f>
        <v>kW</v>
      </c>
      <c r="AK1383" s="288" t="str">
        <f>'1.  LRAMVA Summary'!$J$54</f>
        <v>kW</v>
      </c>
      <c r="AL1383" s="288" t="str">
        <f>'1.  LRAMVA Summary'!$K$54</f>
        <v>kW</v>
      </c>
      <c r="AM1383" s="288">
        <f>'1.  LRAMVA Summary'!$L$54</f>
        <v>0</v>
      </c>
      <c r="AN1383" s="288">
        <f>'1.  LRAMVA Summary'!$M$54</f>
        <v>0</v>
      </c>
      <c r="AO1383" s="288">
        <f>'1.  LRAMVA Summary'!$N$54</f>
        <v>0</v>
      </c>
      <c r="AP1383" s="288">
        <f>'1.  LRAMVA Summary'!$O$54</f>
        <v>0</v>
      </c>
      <c r="AQ1383" s="288">
        <f>'1.  LRAMVA Summary'!$P$54</f>
        <v>0</v>
      </c>
      <c r="AR1383" s="288">
        <f>'1.  LRAMVA Summary'!$Q$54</f>
        <v>0</v>
      </c>
      <c r="AS1383" s="289"/>
    </row>
    <row r="1384" spans="1:45" ht="15" hidden="1" customHeight="1" outlineLevel="1">
      <c r="A1384" s="521"/>
      <c r="B1384" s="493" t="s">
        <v>493</v>
      </c>
      <c r="C1384" s="286"/>
      <c r="D1384" s="286"/>
      <c r="E1384" s="286"/>
      <c r="F1384" s="286"/>
      <c r="G1384" s="286"/>
      <c r="H1384" s="286"/>
      <c r="I1384" s="286"/>
      <c r="J1384" s="286"/>
      <c r="K1384" s="286"/>
      <c r="L1384" s="286"/>
      <c r="M1384" s="286"/>
      <c r="N1384" s="286"/>
      <c r="O1384" s="286"/>
      <c r="P1384" s="286"/>
      <c r="Q1384" s="287"/>
      <c r="R1384" s="286"/>
      <c r="S1384" s="286"/>
      <c r="T1384" s="286"/>
      <c r="U1384" s="286"/>
      <c r="V1384" s="286"/>
      <c r="W1384" s="286"/>
      <c r="X1384" s="286"/>
      <c r="Y1384" s="286"/>
      <c r="Z1384" s="286"/>
      <c r="AA1384" s="286"/>
      <c r="AB1384" s="286"/>
      <c r="AC1384" s="286"/>
      <c r="AD1384" s="286"/>
      <c r="AE1384" s="288"/>
      <c r="AF1384" s="288"/>
      <c r="AG1384" s="288"/>
      <c r="AH1384" s="288"/>
      <c r="AI1384" s="288"/>
      <c r="AJ1384" s="288"/>
      <c r="AK1384" s="288"/>
      <c r="AL1384" s="288"/>
      <c r="AM1384" s="288"/>
      <c r="AN1384" s="288"/>
      <c r="AO1384" s="288"/>
      <c r="AP1384" s="288"/>
      <c r="AQ1384" s="288"/>
      <c r="AR1384" s="288"/>
      <c r="AS1384" s="289"/>
    </row>
    <row r="1385" spans="1:45" ht="15" hidden="1" customHeight="1" outlineLevel="1">
      <c r="A1385" s="521">
        <v>1</v>
      </c>
      <c r="B1385" s="424" t="s">
        <v>95</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740</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20">AF1385</f>
        <v>0</v>
      </c>
      <c r="AG1386" s="407">
        <f t="shared" si="3520"/>
        <v>0</v>
      </c>
      <c r="AH1386" s="407">
        <f t="shared" si="3520"/>
        <v>0</v>
      </c>
      <c r="AI1386" s="407">
        <f t="shared" si="3520"/>
        <v>0</v>
      </c>
      <c r="AJ1386" s="407">
        <f t="shared" si="3520"/>
        <v>0</v>
      </c>
      <c r="AK1386" s="407">
        <f t="shared" si="3520"/>
        <v>0</v>
      </c>
      <c r="AL1386" s="407">
        <f t="shared" si="3520"/>
        <v>0</v>
      </c>
      <c r="AM1386" s="407">
        <f t="shared" si="3520"/>
        <v>0</v>
      </c>
      <c r="AN1386" s="407">
        <f t="shared" si="3520"/>
        <v>0</v>
      </c>
      <c r="AO1386" s="407">
        <f t="shared" si="3520"/>
        <v>0</v>
      </c>
      <c r="AP1386" s="407">
        <f t="shared" si="3520"/>
        <v>0</v>
      </c>
      <c r="AQ1386" s="407">
        <f t="shared" si="3520"/>
        <v>0</v>
      </c>
      <c r="AR1386" s="407">
        <f t="shared" si="3520"/>
        <v>0</v>
      </c>
      <c r="AS1386" s="294"/>
    </row>
    <row r="1387" spans="1:45" ht="15" hidden="1" customHeight="1" outlineLevel="1">
      <c r="A1387" s="521"/>
      <c r="B1387" s="295"/>
      <c r="C1387" s="296"/>
      <c r="D1387" s="296"/>
      <c r="E1387" s="296"/>
      <c r="F1387" s="296"/>
      <c r="G1387" s="296"/>
      <c r="H1387" s="296"/>
      <c r="I1387" s="296"/>
      <c r="J1387" s="747"/>
      <c r="K1387" s="296"/>
      <c r="L1387" s="296"/>
      <c r="M1387" s="296"/>
      <c r="N1387" s="296"/>
      <c r="O1387" s="296"/>
      <c r="P1387" s="296"/>
      <c r="Q1387" s="297"/>
      <c r="R1387" s="296"/>
      <c r="S1387" s="296"/>
      <c r="T1387" s="296"/>
      <c r="U1387" s="296"/>
      <c r="V1387" s="296"/>
      <c r="W1387" s="296"/>
      <c r="X1387" s="296"/>
      <c r="Y1387" s="296"/>
      <c r="Z1387" s="296"/>
      <c r="AA1387" s="296"/>
      <c r="AB1387" s="296"/>
      <c r="AC1387" s="296"/>
      <c r="AD1387" s="296"/>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2</v>
      </c>
      <c r="B1388" s="424" t="s">
        <v>96</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740</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21">AF1388</f>
        <v>0</v>
      </c>
      <c r="AG1389" s="407">
        <f t="shared" si="3521"/>
        <v>0</v>
      </c>
      <c r="AH1389" s="407">
        <f t="shared" si="3521"/>
        <v>0</v>
      </c>
      <c r="AI1389" s="407">
        <f t="shared" si="3521"/>
        <v>0</v>
      </c>
      <c r="AJ1389" s="407">
        <f t="shared" si="3521"/>
        <v>0</v>
      </c>
      <c r="AK1389" s="407">
        <f t="shared" si="3521"/>
        <v>0</v>
      </c>
      <c r="AL1389" s="407">
        <f t="shared" si="3521"/>
        <v>0</v>
      </c>
      <c r="AM1389" s="407">
        <f t="shared" si="3521"/>
        <v>0</v>
      </c>
      <c r="AN1389" s="407">
        <f t="shared" si="3521"/>
        <v>0</v>
      </c>
      <c r="AO1389" s="407">
        <f t="shared" si="3521"/>
        <v>0</v>
      </c>
      <c r="AP1389" s="407">
        <f t="shared" si="3521"/>
        <v>0</v>
      </c>
      <c r="AQ1389" s="407">
        <f t="shared" si="3521"/>
        <v>0</v>
      </c>
      <c r="AR1389" s="407">
        <f t="shared" si="3521"/>
        <v>0</v>
      </c>
      <c r="AS1389" s="294"/>
    </row>
    <row r="1390" spans="1:45" ht="15" hidden="1" customHeight="1" outlineLevel="1">
      <c r="A1390" s="521"/>
      <c r="B1390" s="295"/>
      <c r="C1390" s="296"/>
      <c r="D1390" s="301"/>
      <c r="E1390" s="301"/>
      <c r="F1390" s="301"/>
      <c r="G1390" s="301"/>
      <c r="H1390" s="301"/>
      <c r="I1390" s="301"/>
      <c r="J1390" s="301"/>
      <c r="K1390" s="301"/>
      <c r="L1390" s="301"/>
      <c r="M1390" s="301"/>
      <c r="N1390" s="301"/>
      <c r="O1390" s="301"/>
      <c r="P1390" s="301"/>
      <c r="Q1390" s="297"/>
      <c r="R1390" s="301"/>
      <c r="S1390" s="301"/>
      <c r="T1390" s="301"/>
      <c r="U1390" s="301"/>
      <c r="V1390" s="301"/>
      <c r="W1390" s="301"/>
      <c r="X1390" s="301"/>
      <c r="Y1390" s="301"/>
      <c r="Z1390" s="301"/>
      <c r="AA1390" s="301"/>
      <c r="AB1390" s="301"/>
      <c r="AC1390" s="301"/>
      <c r="AD1390" s="301"/>
      <c r="AE1390" s="408"/>
      <c r="AF1390" s="409"/>
      <c r="AG1390" s="409"/>
      <c r="AH1390" s="409"/>
      <c r="AI1390" s="409"/>
      <c r="AJ1390" s="409"/>
      <c r="AK1390" s="409"/>
      <c r="AL1390" s="409"/>
      <c r="AM1390" s="409"/>
      <c r="AN1390" s="409"/>
      <c r="AO1390" s="409"/>
      <c r="AP1390" s="409"/>
      <c r="AQ1390" s="409"/>
      <c r="AR1390" s="409"/>
      <c r="AS1390" s="299"/>
    </row>
    <row r="1391" spans="1:45" ht="15" hidden="1" customHeight="1" outlineLevel="1">
      <c r="A1391" s="521">
        <v>3</v>
      </c>
      <c r="B1391" s="424" t="s">
        <v>97</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740</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22">AF1391</f>
        <v>0</v>
      </c>
      <c r="AG1392" s="407">
        <f t="shared" si="3522"/>
        <v>0</v>
      </c>
      <c r="AH1392" s="407">
        <f t="shared" si="3522"/>
        <v>0</v>
      </c>
      <c r="AI1392" s="407">
        <f t="shared" si="3522"/>
        <v>0</v>
      </c>
      <c r="AJ1392" s="407">
        <f t="shared" si="3522"/>
        <v>0</v>
      </c>
      <c r="AK1392" s="407">
        <f t="shared" si="3522"/>
        <v>0</v>
      </c>
      <c r="AL1392" s="407">
        <f t="shared" si="3522"/>
        <v>0</v>
      </c>
      <c r="AM1392" s="407">
        <f t="shared" si="3522"/>
        <v>0</v>
      </c>
      <c r="AN1392" s="407">
        <f t="shared" si="3522"/>
        <v>0</v>
      </c>
      <c r="AO1392" s="407">
        <f t="shared" si="3522"/>
        <v>0</v>
      </c>
      <c r="AP1392" s="407">
        <f t="shared" si="3522"/>
        <v>0</v>
      </c>
      <c r="AQ1392" s="407">
        <f t="shared" si="3522"/>
        <v>0</v>
      </c>
      <c r="AR1392" s="407">
        <f t="shared" si="3522"/>
        <v>0</v>
      </c>
      <c r="AS1392" s="294"/>
    </row>
    <row r="1393" spans="1:45" ht="15" hidden="1" customHeight="1" outlineLevel="1">
      <c r="A1393" s="521"/>
      <c r="B1393" s="291"/>
      <c r="C1393" s="302"/>
      <c r="D1393" s="288"/>
      <c r="E1393" s="288"/>
      <c r="F1393" s="288"/>
      <c r="G1393" s="288"/>
      <c r="H1393" s="288"/>
      <c r="I1393" s="288"/>
      <c r="J1393" s="288"/>
      <c r="K1393" s="288"/>
      <c r="L1393" s="288"/>
      <c r="M1393" s="288"/>
      <c r="N1393" s="288"/>
      <c r="O1393" s="288"/>
      <c r="P1393" s="288"/>
      <c r="Q1393" s="288"/>
      <c r="R1393" s="288"/>
      <c r="S1393" s="288"/>
      <c r="T1393" s="288"/>
      <c r="U1393" s="288"/>
      <c r="V1393" s="288"/>
      <c r="W1393" s="288"/>
      <c r="X1393" s="288"/>
      <c r="Y1393" s="288"/>
      <c r="Z1393" s="288"/>
      <c r="AA1393" s="288"/>
      <c r="AB1393" s="288"/>
      <c r="AC1393" s="288"/>
      <c r="AD1393" s="288"/>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4</v>
      </c>
      <c r="B1394" s="509" t="s">
        <v>652</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740</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23">AF1394</f>
        <v>0</v>
      </c>
      <c r="AG1395" s="407">
        <f t="shared" si="3523"/>
        <v>0</v>
      </c>
      <c r="AH1395" s="407">
        <f t="shared" si="3523"/>
        <v>0</v>
      </c>
      <c r="AI1395" s="407">
        <f t="shared" si="3523"/>
        <v>0</v>
      </c>
      <c r="AJ1395" s="407">
        <f t="shared" si="3523"/>
        <v>0</v>
      </c>
      <c r="AK1395" s="407">
        <f t="shared" si="3523"/>
        <v>0</v>
      </c>
      <c r="AL1395" s="407">
        <f t="shared" si="3523"/>
        <v>0</v>
      </c>
      <c r="AM1395" s="407">
        <f t="shared" si="3523"/>
        <v>0</v>
      </c>
      <c r="AN1395" s="407">
        <f t="shared" si="3523"/>
        <v>0</v>
      </c>
      <c r="AO1395" s="407">
        <f t="shared" si="3523"/>
        <v>0</v>
      </c>
      <c r="AP1395" s="407">
        <f t="shared" si="3523"/>
        <v>0</v>
      </c>
      <c r="AQ1395" s="407">
        <f t="shared" si="3523"/>
        <v>0</v>
      </c>
      <c r="AR1395" s="407">
        <f t="shared" si="3523"/>
        <v>0</v>
      </c>
      <c r="AS1395" s="294"/>
    </row>
    <row r="1396" spans="1:45" ht="15" hidden="1" customHeight="1" outlineLevel="1">
      <c r="A1396" s="521"/>
      <c r="B1396" s="291"/>
      <c r="C1396" s="302"/>
      <c r="D1396" s="301"/>
      <c r="E1396" s="301"/>
      <c r="F1396" s="301"/>
      <c r="G1396" s="301"/>
      <c r="H1396" s="301"/>
      <c r="I1396" s="301"/>
      <c r="J1396" s="301"/>
      <c r="K1396" s="301"/>
      <c r="L1396" s="301"/>
      <c r="M1396" s="301"/>
      <c r="N1396" s="301"/>
      <c r="O1396" s="301"/>
      <c r="P1396" s="301"/>
      <c r="Q1396" s="288"/>
      <c r="R1396" s="301"/>
      <c r="S1396" s="301"/>
      <c r="T1396" s="301"/>
      <c r="U1396" s="301"/>
      <c r="V1396" s="301"/>
      <c r="W1396" s="301"/>
      <c r="X1396" s="301"/>
      <c r="Y1396" s="301"/>
      <c r="Z1396" s="301"/>
      <c r="AA1396" s="301"/>
      <c r="AB1396" s="301"/>
      <c r="AC1396" s="301"/>
      <c r="AD1396" s="301"/>
      <c r="AE1396" s="408"/>
      <c r="AF1396" s="408"/>
      <c r="AG1396" s="408"/>
      <c r="AH1396" s="408"/>
      <c r="AI1396" s="408"/>
      <c r="AJ1396" s="408"/>
      <c r="AK1396" s="408"/>
      <c r="AL1396" s="408"/>
      <c r="AM1396" s="408"/>
      <c r="AN1396" s="408"/>
      <c r="AO1396" s="408"/>
      <c r="AP1396" s="408"/>
      <c r="AQ1396" s="408"/>
      <c r="AR1396" s="408"/>
      <c r="AS1396" s="303"/>
    </row>
    <row r="1397" spans="1:45" ht="15" hidden="1" customHeight="1" outlineLevel="1">
      <c r="A1397" s="521">
        <v>5</v>
      </c>
      <c r="B1397" s="424" t="s">
        <v>98</v>
      </c>
      <c r="C1397" s="288" t="s">
        <v>25</v>
      </c>
      <c r="D1397" s="292"/>
      <c r="E1397" s="292"/>
      <c r="F1397" s="292"/>
      <c r="G1397" s="292"/>
      <c r="H1397" s="292"/>
      <c r="I1397" s="292"/>
      <c r="J1397" s="292"/>
      <c r="K1397" s="292"/>
      <c r="L1397" s="292"/>
      <c r="M1397" s="292"/>
      <c r="N1397" s="292"/>
      <c r="O1397" s="292"/>
      <c r="P1397" s="292"/>
      <c r="Q1397" s="288"/>
      <c r="R1397" s="292"/>
      <c r="S1397" s="292"/>
      <c r="T1397" s="292"/>
      <c r="U1397" s="292"/>
      <c r="V1397" s="292"/>
      <c r="W1397" s="292"/>
      <c r="X1397" s="292"/>
      <c r="Y1397" s="292"/>
      <c r="Z1397" s="292"/>
      <c r="AA1397" s="292"/>
      <c r="AB1397" s="292"/>
      <c r="AC1397" s="292"/>
      <c r="AD1397" s="292"/>
      <c r="AE1397" s="411"/>
      <c r="AF1397" s="411"/>
      <c r="AG1397" s="411"/>
      <c r="AH1397" s="411"/>
      <c r="AI1397" s="411"/>
      <c r="AJ1397" s="411"/>
      <c r="AK1397" s="411"/>
      <c r="AL1397" s="406"/>
      <c r="AM1397" s="406"/>
      <c r="AN1397" s="406"/>
      <c r="AO1397" s="406"/>
      <c r="AP1397" s="406"/>
      <c r="AQ1397" s="406"/>
      <c r="AR1397" s="406"/>
      <c r="AS1397" s="293">
        <f>SUM(AE1397:AR1397)</f>
        <v>0</v>
      </c>
    </row>
    <row r="1398" spans="1:45" ht="15" hidden="1" customHeight="1" outlineLevel="1">
      <c r="A1398" s="521"/>
      <c r="B1398" s="291" t="s">
        <v>740</v>
      </c>
      <c r="C1398" s="288" t="s">
        <v>163</v>
      </c>
      <c r="D1398" s="292"/>
      <c r="E1398" s="292"/>
      <c r="F1398" s="292"/>
      <c r="G1398" s="292"/>
      <c r="H1398" s="292"/>
      <c r="I1398" s="292"/>
      <c r="J1398" s="292"/>
      <c r="K1398" s="292"/>
      <c r="L1398" s="292"/>
      <c r="M1398" s="292"/>
      <c r="N1398" s="292"/>
      <c r="O1398" s="292"/>
      <c r="P1398" s="292"/>
      <c r="Q1398" s="464"/>
      <c r="R1398" s="292"/>
      <c r="S1398" s="292"/>
      <c r="T1398" s="292"/>
      <c r="U1398" s="292"/>
      <c r="V1398" s="292"/>
      <c r="W1398" s="292"/>
      <c r="X1398" s="292"/>
      <c r="Y1398" s="292"/>
      <c r="Z1398" s="292"/>
      <c r="AA1398" s="292"/>
      <c r="AB1398" s="292"/>
      <c r="AC1398" s="292"/>
      <c r="AD1398" s="292"/>
      <c r="AE1398" s="407">
        <f>AE1397</f>
        <v>0</v>
      </c>
      <c r="AF1398" s="407">
        <f t="shared" ref="AF1398:AR1398" si="3524">AF1397</f>
        <v>0</v>
      </c>
      <c r="AG1398" s="407">
        <f t="shared" si="3524"/>
        <v>0</v>
      </c>
      <c r="AH1398" s="407">
        <f t="shared" si="3524"/>
        <v>0</v>
      </c>
      <c r="AI1398" s="407">
        <f t="shared" si="3524"/>
        <v>0</v>
      </c>
      <c r="AJ1398" s="407">
        <f t="shared" si="3524"/>
        <v>0</v>
      </c>
      <c r="AK1398" s="407">
        <f t="shared" si="3524"/>
        <v>0</v>
      </c>
      <c r="AL1398" s="407">
        <f t="shared" si="3524"/>
        <v>0</v>
      </c>
      <c r="AM1398" s="407">
        <f t="shared" si="3524"/>
        <v>0</v>
      </c>
      <c r="AN1398" s="407">
        <f t="shared" si="3524"/>
        <v>0</v>
      </c>
      <c r="AO1398" s="407">
        <f t="shared" si="3524"/>
        <v>0</v>
      </c>
      <c r="AP1398" s="407">
        <f t="shared" si="3524"/>
        <v>0</v>
      </c>
      <c r="AQ1398" s="407">
        <f t="shared" si="3524"/>
        <v>0</v>
      </c>
      <c r="AR1398" s="407">
        <f t="shared" si="3524"/>
        <v>0</v>
      </c>
      <c r="AS1398" s="294"/>
    </row>
    <row r="1399" spans="1:45" ht="15" hidden="1" customHeight="1" outlineLevel="1">
      <c r="A1399" s="521"/>
      <c r="B1399" s="291"/>
      <c r="C1399" s="288"/>
      <c r="D1399" s="288"/>
      <c r="E1399" s="288"/>
      <c r="F1399" s="288"/>
      <c r="G1399" s="288"/>
      <c r="H1399" s="288"/>
      <c r="I1399" s="288"/>
      <c r="J1399" s="288"/>
      <c r="K1399" s="288"/>
      <c r="L1399" s="288"/>
      <c r="M1399" s="288"/>
      <c r="N1399" s="288"/>
      <c r="O1399" s="288"/>
      <c r="P1399" s="288"/>
      <c r="Q1399" s="288"/>
      <c r="R1399" s="288"/>
      <c r="S1399" s="288"/>
      <c r="T1399" s="288"/>
      <c r="U1399" s="288"/>
      <c r="V1399" s="288"/>
      <c r="W1399" s="288"/>
      <c r="X1399" s="288"/>
      <c r="Y1399" s="288"/>
      <c r="Z1399" s="288"/>
      <c r="AA1399" s="288"/>
      <c r="AB1399" s="288"/>
      <c r="AC1399" s="288"/>
      <c r="AD1399" s="288"/>
      <c r="AE1399" s="418"/>
      <c r="AF1399" s="419"/>
      <c r="AG1399" s="419"/>
      <c r="AH1399" s="419"/>
      <c r="AI1399" s="419"/>
      <c r="AJ1399" s="419"/>
      <c r="AK1399" s="419"/>
      <c r="AL1399" s="419"/>
      <c r="AM1399" s="419"/>
      <c r="AN1399" s="419"/>
      <c r="AO1399" s="419"/>
      <c r="AP1399" s="419"/>
      <c r="AQ1399" s="419"/>
      <c r="AR1399" s="419"/>
      <c r="AS1399" s="294"/>
    </row>
    <row r="1400" spans="1:45" ht="15.75" hidden="1" outlineLevel="1">
      <c r="A1400" s="521"/>
      <c r="B1400" s="316" t="s">
        <v>494</v>
      </c>
      <c r="C1400" s="286"/>
      <c r="D1400" s="286"/>
      <c r="E1400" s="286"/>
      <c r="F1400" s="286"/>
      <c r="G1400" s="286"/>
      <c r="H1400" s="286"/>
      <c r="I1400" s="286"/>
      <c r="J1400" s="286"/>
      <c r="K1400" s="286"/>
      <c r="L1400" s="286"/>
      <c r="M1400" s="286"/>
      <c r="N1400" s="286"/>
      <c r="O1400" s="286"/>
      <c r="P1400" s="286"/>
      <c r="Q1400" s="287"/>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289"/>
    </row>
    <row r="1401" spans="1:45" ht="15" hidden="1" customHeight="1" outlineLevel="1">
      <c r="A1401" s="521">
        <v>6</v>
      </c>
      <c r="B1401" s="424" t="s">
        <v>99</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740</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25">AF1401</f>
        <v>0</v>
      </c>
      <c r="AG1402" s="407">
        <f t="shared" si="3525"/>
        <v>0</v>
      </c>
      <c r="AH1402" s="407">
        <f t="shared" si="3525"/>
        <v>0</v>
      </c>
      <c r="AI1402" s="407">
        <f t="shared" si="3525"/>
        <v>0</v>
      </c>
      <c r="AJ1402" s="407">
        <f t="shared" si="3525"/>
        <v>0</v>
      </c>
      <c r="AK1402" s="407">
        <f t="shared" si="3525"/>
        <v>0</v>
      </c>
      <c r="AL1402" s="407">
        <f t="shared" si="3525"/>
        <v>0</v>
      </c>
      <c r="AM1402" s="407">
        <f t="shared" si="3525"/>
        <v>0</v>
      </c>
      <c r="AN1402" s="407">
        <f t="shared" si="3525"/>
        <v>0</v>
      </c>
      <c r="AO1402" s="407">
        <f t="shared" si="3525"/>
        <v>0</v>
      </c>
      <c r="AP1402" s="407">
        <f t="shared" si="3525"/>
        <v>0</v>
      </c>
      <c r="AQ1402" s="407">
        <f t="shared" si="3525"/>
        <v>0</v>
      </c>
      <c r="AR1402" s="407">
        <f t="shared" si="3525"/>
        <v>0</v>
      </c>
      <c r="AS1402" s="308"/>
    </row>
    <row r="1403" spans="1:45" ht="15" hidden="1" customHeight="1" outlineLevel="1">
      <c r="A1403" s="521"/>
      <c r="B1403" s="307"/>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2"/>
      <c r="AG1403" s="412"/>
      <c r="AH1403" s="412"/>
      <c r="AI1403" s="412"/>
      <c r="AJ1403" s="412"/>
      <c r="AK1403" s="412"/>
      <c r="AL1403" s="412"/>
      <c r="AM1403" s="412"/>
      <c r="AN1403" s="412"/>
      <c r="AO1403" s="412"/>
      <c r="AP1403" s="412"/>
      <c r="AQ1403" s="412"/>
      <c r="AR1403" s="412"/>
      <c r="AS1403" s="310"/>
    </row>
    <row r="1404" spans="1:45" ht="15" hidden="1" customHeight="1" outlineLevel="1">
      <c r="A1404" s="521">
        <v>7</v>
      </c>
      <c r="B1404" s="424" t="s">
        <v>100</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740</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26">AF1404</f>
        <v>0</v>
      </c>
      <c r="AG1405" s="407">
        <f t="shared" si="3526"/>
        <v>0</v>
      </c>
      <c r="AH1405" s="407">
        <f t="shared" si="3526"/>
        <v>0</v>
      </c>
      <c r="AI1405" s="407">
        <f t="shared" si="3526"/>
        <v>0</v>
      </c>
      <c r="AJ1405" s="407">
        <f t="shared" si="3526"/>
        <v>0</v>
      </c>
      <c r="AK1405" s="407">
        <f t="shared" si="3526"/>
        <v>0</v>
      </c>
      <c r="AL1405" s="407">
        <f t="shared" si="3526"/>
        <v>0</v>
      </c>
      <c r="AM1405" s="407">
        <f t="shared" si="3526"/>
        <v>0</v>
      </c>
      <c r="AN1405" s="407">
        <f t="shared" si="3526"/>
        <v>0</v>
      </c>
      <c r="AO1405" s="407">
        <f t="shared" si="3526"/>
        <v>0</v>
      </c>
      <c r="AP1405" s="407">
        <f t="shared" si="3526"/>
        <v>0</v>
      </c>
      <c r="AQ1405" s="407">
        <f t="shared" si="3526"/>
        <v>0</v>
      </c>
      <c r="AR1405" s="407">
        <f t="shared" si="3526"/>
        <v>0</v>
      </c>
      <c r="AS1405" s="308"/>
    </row>
    <row r="1406" spans="1:45" ht="15" hidden="1" customHeight="1" outlineLevel="1">
      <c r="A1406" s="521"/>
      <c r="B1406" s="311"/>
      <c r="C1406" s="309"/>
      <c r="D1406" s="288"/>
      <c r="E1406" s="288"/>
      <c r="F1406" s="288"/>
      <c r="G1406" s="288"/>
      <c r="H1406" s="288"/>
      <c r="I1406" s="288"/>
      <c r="J1406" s="288"/>
      <c r="K1406" s="288"/>
      <c r="L1406" s="288"/>
      <c r="M1406" s="288"/>
      <c r="N1406" s="288"/>
      <c r="O1406" s="288"/>
      <c r="P1406" s="288"/>
      <c r="Q1406" s="288"/>
      <c r="R1406" s="288"/>
      <c r="S1406" s="288"/>
      <c r="T1406" s="288"/>
      <c r="U1406" s="288"/>
      <c r="V1406" s="288"/>
      <c r="W1406" s="288"/>
      <c r="X1406" s="288"/>
      <c r="Y1406" s="288"/>
      <c r="Z1406" s="288"/>
      <c r="AA1406" s="288"/>
      <c r="AB1406" s="288"/>
      <c r="AC1406" s="288"/>
      <c r="AD1406" s="288"/>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8</v>
      </c>
      <c r="B1407" s="424" t="s">
        <v>101</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740</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27">AF1407</f>
        <v>0</v>
      </c>
      <c r="AG1408" s="407">
        <f t="shared" si="3527"/>
        <v>0</v>
      </c>
      <c r="AH1408" s="407">
        <f t="shared" si="3527"/>
        <v>0</v>
      </c>
      <c r="AI1408" s="407">
        <f t="shared" si="3527"/>
        <v>0</v>
      </c>
      <c r="AJ1408" s="407">
        <f t="shared" si="3527"/>
        <v>0</v>
      </c>
      <c r="AK1408" s="407">
        <f t="shared" si="3527"/>
        <v>0</v>
      </c>
      <c r="AL1408" s="407">
        <f t="shared" si="3527"/>
        <v>0</v>
      </c>
      <c r="AM1408" s="407">
        <f t="shared" si="3527"/>
        <v>0</v>
      </c>
      <c r="AN1408" s="407">
        <f t="shared" si="3527"/>
        <v>0</v>
      </c>
      <c r="AO1408" s="407">
        <f t="shared" si="3527"/>
        <v>0</v>
      </c>
      <c r="AP1408" s="407">
        <f t="shared" si="3527"/>
        <v>0</v>
      </c>
      <c r="AQ1408" s="407">
        <f t="shared" si="3527"/>
        <v>0</v>
      </c>
      <c r="AR1408" s="407">
        <f t="shared" si="3527"/>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3"/>
      <c r="AG1409" s="412"/>
      <c r="AH1409" s="412"/>
      <c r="AI1409" s="412"/>
      <c r="AJ1409" s="412"/>
      <c r="AK1409" s="412"/>
      <c r="AL1409" s="412"/>
      <c r="AM1409" s="412"/>
      <c r="AN1409" s="412"/>
      <c r="AO1409" s="412"/>
      <c r="AP1409" s="412"/>
      <c r="AQ1409" s="412"/>
      <c r="AR1409" s="412"/>
      <c r="AS1409" s="310"/>
    </row>
    <row r="1410" spans="1:45" ht="15" hidden="1" customHeight="1" outlineLevel="1">
      <c r="A1410" s="521">
        <v>9</v>
      </c>
      <c r="B1410" s="424" t="s">
        <v>102</v>
      </c>
      <c r="C1410" s="288" t="s">
        <v>25</v>
      </c>
      <c r="D1410" s="292"/>
      <c r="E1410" s="292"/>
      <c r="F1410" s="292"/>
      <c r="G1410" s="292"/>
      <c r="H1410" s="292"/>
      <c r="I1410" s="292"/>
      <c r="J1410" s="292"/>
      <c r="K1410" s="292"/>
      <c r="L1410" s="292"/>
      <c r="M1410" s="292"/>
      <c r="N1410" s="292"/>
      <c r="O1410" s="292"/>
      <c r="P1410" s="292"/>
      <c r="Q1410" s="292">
        <v>12</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740</v>
      </c>
      <c r="C1411" s="288" t="s">
        <v>163</v>
      </c>
      <c r="D1411" s="292"/>
      <c r="E1411" s="292"/>
      <c r="F1411" s="292"/>
      <c r="G1411" s="292"/>
      <c r="H1411" s="292"/>
      <c r="I1411" s="292"/>
      <c r="J1411" s="292"/>
      <c r="K1411" s="292"/>
      <c r="L1411" s="292"/>
      <c r="M1411" s="292"/>
      <c r="N1411" s="292"/>
      <c r="O1411" s="292"/>
      <c r="P1411" s="292"/>
      <c r="Q1411" s="292">
        <f>Q1410</f>
        <v>12</v>
      </c>
      <c r="R1411" s="292"/>
      <c r="S1411" s="292"/>
      <c r="T1411" s="292"/>
      <c r="U1411" s="292"/>
      <c r="V1411" s="292"/>
      <c r="W1411" s="292"/>
      <c r="X1411" s="292"/>
      <c r="Y1411" s="292"/>
      <c r="Z1411" s="292"/>
      <c r="AA1411" s="292"/>
      <c r="AB1411" s="292"/>
      <c r="AC1411" s="292"/>
      <c r="AD1411" s="292"/>
      <c r="AE1411" s="407">
        <f>AE1410</f>
        <v>0</v>
      </c>
      <c r="AF1411" s="407">
        <f t="shared" ref="AF1411:AR1411" si="3528">AF1410</f>
        <v>0</v>
      </c>
      <c r="AG1411" s="407">
        <f t="shared" si="3528"/>
        <v>0</v>
      </c>
      <c r="AH1411" s="407">
        <f t="shared" si="3528"/>
        <v>0</v>
      </c>
      <c r="AI1411" s="407">
        <f t="shared" si="3528"/>
        <v>0</v>
      </c>
      <c r="AJ1411" s="407">
        <f t="shared" si="3528"/>
        <v>0</v>
      </c>
      <c r="AK1411" s="407">
        <f t="shared" si="3528"/>
        <v>0</v>
      </c>
      <c r="AL1411" s="407">
        <f t="shared" si="3528"/>
        <v>0</v>
      </c>
      <c r="AM1411" s="407">
        <f t="shared" si="3528"/>
        <v>0</v>
      </c>
      <c r="AN1411" s="407">
        <f t="shared" si="3528"/>
        <v>0</v>
      </c>
      <c r="AO1411" s="407">
        <f t="shared" si="3528"/>
        <v>0</v>
      </c>
      <c r="AP1411" s="407">
        <f t="shared" si="3528"/>
        <v>0</v>
      </c>
      <c r="AQ1411" s="407">
        <f t="shared" si="3528"/>
        <v>0</v>
      </c>
      <c r="AR1411" s="407">
        <f t="shared" si="3528"/>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2"/>
      <c r="AG1412" s="412"/>
      <c r="AH1412" s="412"/>
      <c r="AI1412" s="412"/>
      <c r="AJ1412" s="412"/>
      <c r="AK1412" s="412"/>
      <c r="AL1412" s="412"/>
      <c r="AM1412" s="412"/>
      <c r="AN1412" s="412"/>
      <c r="AO1412" s="412"/>
      <c r="AP1412" s="412"/>
      <c r="AQ1412" s="412"/>
      <c r="AR1412" s="412"/>
      <c r="AS1412" s="310"/>
    </row>
    <row r="1413" spans="1:45" ht="15" hidden="1" customHeight="1" outlineLevel="1">
      <c r="A1413" s="521">
        <v>10</v>
      </c>
      <c r="B1413" s="424" t="s">
        <v>103</v>
      </c>
      <c r="C1413" s="288" t="s">
        <v>25</v>
      </c>
      <c r="D1413" s="292"/>
      <c r="E1413" s="292"/>
      <c r="F1413" s="292"/>
      <c r="G1413" s="292"/>
      <c r="H1413" s="292"/>
      <c r="I1413" s="292"/>
      <c r="J1413" s="292"/>
      <c r="K1413" s="292"/>
      <c r="L1413" s="292"/>
      <c r="M1413" s="292"/>
      <c r="N1413" s="292"/>
      <c r="O1413" s="292"/>
      <c r="P1413" s="292"/>
      <c r="Q1413" s="292">
        <v>3</v>
      </c>
      <c r="R1413" s="292"/>
      <c r="S1413" s="292"/>
      <c r="T1413" s="292"/>
      <c r="U1413" s="292"/>
      <c r="V1413" s="292"/>
      <c r="W1413" s="292"/>
      <c r="X1413" s="292"/>
      <c r="Y1413" s="292"/>
      <c r="Z1413" s="292"/>
      <c r="AA1413" s="292"/>
      <c r="AB1413" s="292"/>
      <c r="AC1413" s="292"/>
      <c r="AD1413" s="292"/>
      <c r="AE1413" s="411"/>
      <c r="AF1413" s="411"/>
      <c r="AG1413" s="411"/>
      <c r="AH1413" s="411"/>
      <c r="AI1413" s="411"/>
      <c r="AJ1413" s="411"/>
      <c r="AK1413" s="411"/>
      <c r="AL1413" s="411"/>
      <c r="AM1413" s="411"/>
      <c r="AN1413" s="411"/>
      <c r="AO1413" s="411"/>
      <c r="AP1413" s="411"/>
      <c r="AQ1413" s="411"/>
      <c r="AR1413" s="411"/>
      <c r="AS1413" s="293">
        <f>SUM(AE1413:AR1413)</f>
        <v>0</v>
      </c>
    </row>
    <row r="1414" spans="1:45" ht="15" hidden="1" customHeight="1" outlineLevel="1">
      <c r="A1414" s="521"/>
      <c r="B1414" s="291" t="s">
        <v>740</v>
      </c>
      <c r="C1414" s="288" t="s">
        <v>163</v>
      </c>
      <c r="D1414" s="292"/>
      <c r="E1414" s="292"/>
      <c r="F1414" s="292"/>
      <c r="G1414" s="292"/>
      <c r="H1414" s="292"/>
      <c r="I1414" s="292"/>
      <c r="J1414" s="292"/>
      <c r="K1414" s="292"/>
      <c r="L1414" s="292"/>
      <c r="M1414" s="292"/>
      <c r="N1414" s="292"/>
      <c r="O1414" s="292"/>
      <c r="P1414" s="292"/>
      <c r="Q1414" s="292">
        <f>Q1413</f>
        <v>3</v>
      </c>
      <c r="R1414" s="292"/>
      <c r="S1414" s="292"/>
      <c r="T1414" s="292"/>
      <c r="U1414" s="292"/>
      <c r="V1414" s="292"/>
      <c r="W1414" s="292"/>
      <c r="X1414" s="292"/>
      <c r="Y1414" s="292"/>
      <c r="Z1414" s="292"/>
      <c r="AA1414" s="292"/>
      <c r="AB1414" s="292"/>
      <c r="AC1414" s="292"/>
      <c r="AD1414" s="292"/>
      <c r="AE1414" s="407">
        <f>AE1413</f>
        <v>0</v>
      </c>
      <c r="AF1414" s="407">
        <f t="shared" ref="AF1414:AR1414" si="3529">AF1413</f>
        <v>0</v>
      </c>
      <c r="AG1414" s="407">
        <f t="shared" si="3529"/>
        <v>0</v>
      </c>
      <c r="AH1414" s="407">
        <f t="shared" si="3529"/>
        <v>0</v>
      </c>
      <c r="AI1414" s="407">
        <f t="shared" si="3529"/>
        <v>0</v>
      </c>
      <c r="AJ1414" s="407">
        <f t="shared" si="3529"/>
        <v>0</v>
      </c>
      <c r="AK1414" s="407">
        <f t="shared" si="3529"/>
        <v>0</v>
      </c>
      <c r="AL1414" s="407">
        <f t="shared" si="3529"/>
        <v>0</v>
      </c>
      <c r="AM1414" s="407">
        <f t="shared" si="3529"/>
        <v>0</v>
      </c>
      <c r="AN1414" s="407">
        <f t="shared" si="3529"/>
        <v>0</v>
      </c>
      <c r="AO1414" s="407">
        <f t="shared" si="3529"/>
        <v>0</v>
      </c>
      <c r="AP1414" s="407">
        <f t="shared" si="3529"/>
        <v>0</v>
      </c>
      <c r="AQ1414" s="407">
        <f t="shared" si="3529"/>
        <v>0</v>
      </c>
      <c r="AR1414" s="407">
        <f t="shared" si="3529"/>
        <v>0</v>
      </c>
      <c r="AS1414" s="308"/>
    </row>
    <row r="1415" spans="1:45" ht="15" hidden="1" customHeight="1" outlineLevel="1">
      <c r="A1415" s="521"/>
      <c r="B1415" s="311"/>
      <c r="C1415" s="309"/>
      <c r="D1415" s="313"/>
      <c r="E1415" s="313"/>
      <c r="F1415" s="313"/>
      <c r="G1415" s="313"/>
      <c r="H1415" s="313"/>
      <c r="I1415" s="313"/>
      <c r="J1415" s="313"/>
      <c r="K1415" s="313"/>
      <c r="L1415" s="313"/>
      <c r="M1415" s="313"/>
      <c r="N1415" s="313"/>
      <c r="O1415" s="313"/>
      <c r="P1415" s="313"/>
      <c r="Q1415" s="288"/>
      <c r="R1415" s="313"/>
      <c r="S1415" s="313"/>
      <c r="T1415" s="313"/>
      <c r="U1415" s="313"/>
      <c r="V1415" s="313"/>
      <c r="W1415" s="313"/>
      <c r="X1415" s="313"/>
      <c r="Y1415" s="313"/>
      <c r="Z1415" s="313"/>
      <c r="AA1415" s="313"/>
      <c r="AB1415" s="313"/>
      <c r="AC1415" s="313"/>
      <c r="AD1415" s="313"/>
      <c r="AE1415" s="412"/>
      <c r="AF1415" s="413"/>
      <c r="AG1415" s="412"/>
      <c r="AH1415" s="412"/>
      <c r="AI1415" s="412"/>
      <c r="AJ1415" s="412"/>
      <c r="AK1415" s="412"/>
      <c r="AL1415" s="412"/>
      <c r="AM1415" s="412"/>
      <c r="AN1415" s="412"/>
      <c r="AO1415" s="412"/>
      <c r="AP1415" s="412"/>
      <c r="AQ1415" s="412"/>
      <c r="AR1415" s="412"/>
      <c r="AS1415" s="310"/>
    </row>
    <row r="1416" spans="1:45" ht="15" hidden="1" customHeight="1" outlineLevel="1">
      <c r="A1416" s="521"/>
      <c r="B1416" s="285" t="s">
        <v>10</v>
      </c>
      <c r="C1416" s="286"/>
      <c r="D1416" s="286"/>
      <c r="E1416" s="286"/>
      <c r="F1416" s="286"/>
      <c r="G1416" s="286"/>
      <c r="H1416" s="286"/>
      <c r="I1416" s="286"/>
      <c r="J1416" s="286"/>
      <c r="K1416" s="286"/>
      <c r="L1416" s="286"/>
      <c r="M1416" s="286"/>
      <c r="N1416" s="286"/>
      <c r="O1416" s="286"/>
      <c r="P1416" s="286"/>
      <c r="Q1416" s="287"/>
      <c r="R1416" s="286"/>
      <c r="S1416" s="286"/>
      <c r="T1416" s="286"/>
      <c r="U1416" s="286"/>
      <c r="V1416" s="286"/>
      <c r="W1416" s="286"/>
      <c r="X1416" s="286"/>
      <c r="Y1416" s="286"/>
      <c r="Z1416" s="286"/>
      <c r="AA1416" s="286"/>
      <c r="AB1416" s="286"/>
      <c r="AC1416" s="286"/>
      <c r="AD1416" s="286"/>
      <c r="AE1416" s="410"/>
      <c r="AF1416" s="410"/>
      <c r="AG1416" s="410"/>
      <c r="AH1416" s="410"/>
      <c r="AI1416" s="410"/>
      <c r="AJ1416" s="410"/>
      <c r="AK1416" s="410"/>
      <c r="AL1416" s="410"/>
      <c r="AM1416" s="410"/>
      <c r="AN1416" s="410"/>
      <c r="AO1416" s="410"/>
      <c r="AP1416" s="410"/>
      <c r="AQ1416" s="410"/>
      <c r="AR1416" s="410"/>
      <c r="AS1416" s="289"/>
    </row>
    <row r="1417" spans="1:45" ht="15" hidden="1" customHeight="1" outlineLevel="1">
      <c r="A1417" s="521">
        <v>11</v>
      </c>
      <c r="B1417" s="424" t="s">
        <v>104</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22"/>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740</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30">AF1417</f>
        <v>0</v>
      </c>
      <c r="AG1418" s="407">
        <f t="shared" si="3530"/>
        <v>0</v>
      </c>
      <c r="AH1418" s="407">
        <f t="shared" si="3530"/>
        <v>0</v>
      </c>
      <c r="AI1418" s="407">
        <f t="shared" si="3530"/>
        <v>0</v>
      </c>
      <c r="AJ1418" s="407">
        <f t="shared" si="3530"/>
        <v>0</v>
      </c>
      <c r="AK1418" s="407">
        <f t="shared" si="3530"/>
        <v>0</v>
      </c>
      <c r="AL1418" s="407">
        <f t="shared" si="3530"/>
        <v>0</v>
      </c>
      <c r="AM1418" s="407">
        <f t="shared" si="3530"/>
        <v>0</v>
      </c>
      <c r="AN1418" s="407">
        <f t="shared" si="3530"/>
        <v>0</v>
      </c>
      <c r="AO1418" s="407">
        <f t="shared" si="3530"/>
        <v>0</v>
      </c>
      <c r="AP1418" s="407">
        <f t="shared" si="3530"/>
        <v>0</v>
      </c>
      <c r="AQ1418" s="407">
        <f t="shared" si="3530"/>
        <v>0</v>
      </c>
      <c r="AR1418" s="407">
        <f t="shared" si="3530"/>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08"/>
      <c r="AF1419" s="417"/>
      <c r="AG1419" s="417"/>
      <c r="AH1419" s="417"/>
      <c r="AI1419" s="417"/>
      <c r="AJ1419" s="417"/>
      <c r="AK1419" s="417"/>
      <c r="AL1419" s="417"/>
      <c r="AM1419" s="417"/>
      <c r="AN1419" s="417"/>
      <c r="AO1419" s="417"/>
      <c r="AP1419" s="417"/>
      <c r="AQ1419" s="417"/>
      <c r="AR1419" s="417"/>
      <c r="AS1419" s="303"/>
    </row>
    <row r="1420" spans="1:45" ht="28.5" hidden="1" customHeight="1" outlineLevel="1">
      <c r="A1420" s="521">
        <v>12</v>
      </c>
      <c r="B1420" s="424" t="s">
        <v>105</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740</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31">AF1420</f>
        <v>0</v>
      </c>
      <c r="AG1421" s="407">
        <f t="shared" si="3531"/>
        <v>0</v>
      </c>
      <c r="AH1421" s="407">
        <f t="shared" si="3531"/>
        <v>0</v>
      </c>
      <c r="AI1421" s="407">
        <f t="shared" si="3531"/>
        <v>0</v>
      </c>
      <c r="AJ1421" s="407">
        <f t="shared" si="3531"/>
        <v>0</v>
      </c>
      <c r="AK1421" s="407">
        <f t="shared" si="3531"/>
        <v>0</v>
      </c>
      <c r="AL1421" s="407">
        <f t="shared" si="3531"/>
        <v>0</v>
      </c>
      <c r="AM1421" s="407">
        <f t="shared" si="3531"/>
        <v>0</v>
      </c>
      <c r="AN1421" s="407">
        <f t="shared" si="3531"/>
        <v>0</v>
      </c>
      <c r="AO1421" s="407">
        <f t="shared" si="3531"/>
        <v>0</v>
      </c>
      <c r="AP1421" s="407">
        <f t="shared" si="3531"/>
        <v>0</v>
      </c>
      <c r="AQ1421" s="407">
        <f t="shared" si="3531"/>
        <v>0</v>
      </c>
      <c r="AR1421" s="407">
        <f t="shared" si="3531"/>
        <v>0</v>
      </c>
      <c r="AS1421" s="294"/>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18"/>
      <c r="AF1422" s="418"/>
      <c r="AG1422" s="408"/>
      <c r="AH1422" s="408"/>
      <c r="AI1422" s="408"/>
      <c r="AJ1422" s="408"/>
      <c r="AK1422" s="408"/>
      <c r="AL1422" s="408"/>
      <c r="AM1422" s="408"/>
      <c r="AN1422" s="408"/>
      <c r="AO1422" s="408"/>
      <c r="AP1422" s="408"/>
      <c r="AQ1422" s="408"/>
      <c r="AR1422" s="408"/>
      <c r="AS1422" s="303"/>
    </row>
    <row r="1423" spans="1:45" ht="15" hidden="1" customHeight="1" outlineLevel="1">
      <c r="A1423" s="521">
        <v>13</v>
      </c>
      <c r="B1423" s="424" t="s">
        <v>106</v>
      </c>
      <c r="C1423" s="288" t="s">
        <v>25</v>
      </c>
      <c r="D1423" s="292"/>
      <c r="E1423" s="292"/>
      <c r="F1423" s="292"/>
      <c r="G1423" s="292"/>
      <c r="H1423" s="292"/>
      <c r="I1423" s="292"/>
      <c r="J1423" s="292"/>
      <c r="K1423" s="292"/>
      <c r="L1423" s="292"/>
      <c r="M1423" s="292"/>
      <c r="N1423" s="292"/>
      <c r="O1423" s="292"/>
      <c r="P1423" s="292"/>
      <c r="Q1423" s="292">
        <v>12</v>
      </c>
      <c r="R1423" s="292"/>
      <c r="S1423" s="292"/>
      <c r="T1423" s="292"/>
      <c r="U1423" s="292"/>
      <c r="V1423" s="292"/>
      <c r="W1423" s="292"/>
      <c r="X1423" s="292"/>
      <c r="Y1423" s="292"/>
      <c r="Z1423" s="292"/>
      <c r="AA1423" s="292"/>
      <c r="AB1423" s="292"/>
      <c r="AC1423" s="292"/>
      <c r="AD1423" s="292"/>
      <c r="AE1423" s="406"/>
      <c r="AF1423" s="411"/>
      <c r="AG1423" s="411"/>
      <c r="AH1423" s="411"/>
      <c r="AI1423" s="411"/>
      <c r="AJ1423" s="411"/>
      <c r="AK1423" s="411"/>
      <c r="AL1423" s="411"/>
      <c r="AM1423" s="411"/>
      <c r="AN1423" s="411"/>
      <c r="AO1423" s="411"/>
      <c r="AP1423" s="411"/>
      <c r="AQ1423" s="411"/>
      <c r="AR1423" s="411"/>
      <c r="AS1423" s="293">
        <f>SUM(AE1423:AR1423)</f>
        <v>0</v>
      </c>
    </row>
    <row r="1424" spans="1:45" ht="15" hidden="1" customHeight="1" outlineLevel="1">
      <c r="A1424" s="521"/>
      <c r="B1424" s="291" t="s">
        <v>740</v>
      </c>
      <c r="C1424" s="288" t="s">
        <v>163</v>
      </c>
      <c r="D1424" s="292"/>
      <c r="E1424" s="292"/>
      <c r="F1424" s="292"/>
      <c r="G1424" s="292"/>
      <c r="H1424" s="292"/>
      <c r="I1424" s="292"/>
      <c r="J1424" s="292"/>
      <c r="K1424" s="292"/>
      <c r="L1424" s="292"/>
      <c r="M1424" s="292"/>
      <c r="N1424" s="292"/>
      <c r="O1424" s="292"/>
      <c r="P1424" s="292"/>
      <c r="Q1424" s="292">
        <f>Q1423</f>
        <v>12</v>
      </c>
      <c r="R1424" s="292"/>
      <c r="S1424" s="292"/>
      <c r="T1424" s="292"/>
      <c r="U1424" s="292"/>
      <c r="V1424" s="292"/>
      <c r="W1424" s="292"/>
      <c r="X1424" s="292"/>
      <c r="Y1424" s="292"/>
      <c r="Z1424" s="292"/>
      <c r="AA1424" s="292"/>
      <c r="AB1424" s="292"/>
      <c r="AC1424" s="292"/>
      <c r="AD1424" s="292"/>
      <c r="AE1424" s="407">
        <f>AE1423</f>
        <v>0</v>
      </c>
      <c r="AF1424" s="407">
        <f t="shared" ref="AF1424:AR1424" si="3532">AF1423</f>
        <v>0</v>
      </c>
      <c r="AG1424" s="407">
        <f t="shared" si="3532"/>
        <v>0</v>
      </c>
      <c r="AH1424" s="407">
        <f t="shared" si="3532"/>
        <v>0</v>
      </c>
      <c r="AI1424" s="407">
        <f t="shared" si="3532"/>
        <v>0</v>
      </c>
      <c r="AJ1424" s="407">
        <f t="shared" si="3532"/>
        <v>0</v>
      </c>
      <c r="AK1424" s="407">
        <f t="shared" si="3532"/>
        <v>0</v>
      </c>
      <c r="AL1424" s="407">
        <f t="shared" si="3532"/>
        <v>0</v>
      </c>
      <c r="AM1424" s="407">
        <f t="shared" si="3532"/>
        <v>0</v>
      </c>
      <c r="AN1424" s="407">
        <f t="shared" si="3532"/>
        <v>0</v>
      </c>
      <c r="AO1424" s="407">
        <f t="shared" si="3532"/>
        <v>0</v>
      </c>
      <c r="AP1424" s="407">
        <f t="shared" si="3532"/>
        <v>0</v>
      </c>
      <c r="AQ1424" s="407">
        <f t="shared" si="3532"/>
        <v>0</v>
      </c>
      <c r="AR1424" s="407">
        <f t="shared" si="3532"/>
        <v>0</v>
      </c>
      <c r="AS1424" s="303"/>
    </row>
    <row r="1425" spans="1:46" ht="15" hidden="1" customHeight="1" outlineLevel="1">
      <c r="A1425" s="521"/>
      <c r="B1425" s="312"/>
      <c r="C1425" s="302"/>
      <c r="D1425" s="288"/>
      <c r="E1425" s="288"/>
      <c r="F1425" s="288"/>
      <c r="G1425" s="288"/>
      <c r="H1425" s="288"/>
      <c r="I1425" s="288"/>
      <c r="J1425" s="288"/>
      <c r="K1425" s="288"/>
      <c r="L1425" s="288"/>
      <c r="M1425" s="288"/>
      <c r="N1425" s="288"/>
      <c r="O1425" s="288"/>
      <c r="P1425" s="288"/>
      <c r="Q1425" s="288"/>
      <c r="R1425" s="288"/>
      <c r="S1425" s="288"/>
      <c r="T1425" s="288"/>
      <c r="U1425" s="288"/>
      <c r="V1425" s="288"/>
      <c r="W1425" s="288"/>
      <c r="X1425" s="288"/>
      <c r="Y1425" s="288"/>
      <c r="Z1425" s="288"/>
      <c r="AA1425" s="288"/>
      <c r="AB1425" s="288"/>
      <c r="AC1425" s="288"/>
      <c r="AD1425" s="288"/>
      <c r="AE1425" s="408"/>
      <c r="AF1425" s="408"/>
      <c r="AG1425" s="408"/>
      <c r="AH1425" s="408"/>
      <c r="AI1425" s="408"/>
      <c r="AJ1425" s="408"/>
      <c r="AK1425" s="408"/>
      <c r="AL1425" s="408"/>
      <c r="AM1425" s="408"/>
      <c r="AN1425" s="408"/>
      <c r="AO1425" s="408"/>
      <c r="AP1425" s="408"/>
      <c r="AQ1425" s="408"/>
      <c r="AR1425" s="408"/>
      <c r="AS1425" s="303"/>
    </row>
    <row r="1426" spans="1:46" ht="15" hidden="1" customHeight="1" outlineLevel="1">
      <c r="A1426" s="521"/>
      <c r="B1426" s="285" t="s">
        <v>107</v>
      </c>
      <c r="C1426" s="286"/>
      <c r="D1426" s="287"/>
      <c r="E1426" s="287"/>
      <c r="F1426" s="287"/>
      <c r="G1426" s="287"/>
      <c r="H1426" s="287"/>
      <c r="I1426" s="287"/>
      <c r="J1426" s="287"/>
      <c r="K1426" s="287"/>
      <c r="L1426" s="287"/>
      <c r="M1426" s="287"/>
      <c r="N1426" s="287"/>
      <c r="O1426" s="287"/>
      <c r="P1426" s="287"/>
      <c r="Q1426" s="287"/>
      <c r="R1426" s="287"/>
      <c r="S1426" s="286"/>
      <c r="T1426" s="286"/>
      <c r="U1426" s="286"/>
      <c r="V1426" s="286"/>
      <c r="W1426" s="286"/>
      <c r="X1426" s="286"/>
      <c r="Y1426" s="286"/>
      <c r="Z1426" s="286"/>
      <c r="AA1426" s="286"/>
      <c r="AB1426" s="286"/>
      <c r="AC1426" s="286"/>
      <c r="AD1426" s="286"/>
      <c r="AE1426" s="410"/>
      <c r="AF1426" s="410"/>
      <c r="AG1426" s="410"/>
      <c r="AH1426" s="410"/>
      <c r="AI1426" s="410"/>
      <c r="AJ1426" s="410"/>
      <c r="AK1426" s="410"/>
      <c r="AL1426" s="410"/>
      <c r="AM1426" s="410"/>
      <c r="AN1426" s="410"/>
      <c r="AO1426" s="410"/>
      <c r="AP1426" s="410"/>
      <c r="AQ1426" s="410"/>
      <c r="AR1426" s="410"/>
      <c r="AS1426" s="289"/>
    </row>
    <row r="1427" spans="1:46" ht="15" hidden="1" customHeight="1" outlineLevel="1">
      <c r="A1427" s="521">
        <v>14</v>
      </c>
      <c r="B1427" s="312" t="s">
        <v>108</v>
      </c>
      <c r="C1427" s="288" t="s">
        <v>25</v>
      </c>
      <c r="D1427" s="292"/>
      <c r="E1427" s="292"/>
      <c r="F1427" s="292"/>
      <c r="G1427" s="292"/>
      <c r="H1427" s="292"/>
      <c r="I1427" s="292"/>
      <c r="J1427" s="292"/>
      <c r="K1427" s="292"/>
      <c r="L1427" s="292"/>
      <c r="M1427" s="292"/>
      <c r="N1427" s="292"/>
      <c r="O1427" s="292"/>
      <c r="P1427" s="292"/>
      <c r="Q1427" s="292">
        <v>12</v>
      </c>
      <c r="R1427" s="292"/>
      <c r="S1427" s="292"/>
      <c r="T1427" s="292"/>
      <c r="U1427" s="292"/>
      <c r="V1427" s="292"/>
      <c r="W1427" s="292"/>
      <c r="X1427" s="292"/>
      <c r="Y1427" s="292"/>
      <c r="Z1427" s="292"/>
      <c r="AA1427" s="292"/>
      <c r="AB1427" s="292"/>
      <c r="AC1427" s="292"/>
      <c r="AD1427" s="292"/>
      <c r="AE1427" s="406"/>
      <c r="AF1427" s="406"/>
      <c r="AG1427" s="406"/>
      <c r="AH1427" s="406"/>
      <c r="AI1427" s="406"/>
      <c r="AJ1427" s="406"/>
      <c r="AK1427" s="406"/>
      <c r="AL1427" s="406"/>
      <c r="AM1427" s="406"/>
      <c r="AN1427" s="406"/>
      <c r="AO1427" s="406"/>
      <c r="AP1427" s="406"/>
      <c r="AQ1427" s="406"/>
      <c r="AR1427" s="406"/>
      <c r="AS1427" s="293">
        <f>SUM(AE1427:AR1427)</f>
        <v>0</v>
      </c>
    </row>
    <row r="1428" spans="1:46" ht="15" hidden="1" customHeight="1" outlineLevel="1">
      <c r="A1428" s="521"/>
      <c r="B1428" s="291" t="s">
        <v>740</v>
      </c>
      <c r="C1428" s="288" t="s">
        <v>163</v>
      </c>
      <c r="D1428" s="292"/>
      <c r="E1428" s="292"/>
      <c r="F1428" s="292"/>
      <c r="G1428" s="292"/>
      <c r="H1428" s="292"/>
      <c r="I1428" s="292"/>
      <c r="J1428" s="292"/>
      <c r="K1428" s="292"/>
      <c r="L1428" s="292"/>
      <c r="M1428" s="292"/>
      <c r="N1428" s="292"/>
      <c r="O1428" s="292"/>
      <c r="P1428" s="292"/>
      <c r="Q1428" s="292">
        <f>Q1427</f>
        <v>12</v>
      </c>
      <c r="R1428" s="292"/>
      <c r="S1428" s="292"/>
      <c r="T1428" s="292"/>
      <c r="U1428" s="292"/>
      <c r="V1428" s="292"/>
      <c r="W1428" s="292"/>
      <c r="X1428" s="292"/>
      <c r="Y1428" s="292"/>
      <c r="Z1428" s="292"/>
      <c r="AA1428" s="292"/>
      <c r="AB1428" s="292"/>
      <c r="AC1428" s="292"/>
      <c r="AD1428" s="292"/>
      <c r="AE1428" s="407">
        <f>AE1427</f>
        <v>0</v>
      </c>
      <c r="AF1428" s="407">
        <f t="shared" ref="AF1428:AR1428" si="3533">AF1427</f>
        <v>0</v>
      </c>
      <c r="AG1428" s="407">
        <f t="shared" si="3533"/>
        <v>0</v>
      </c>
      <c r="AH1428" s="407">
        <f t="shared" si="3533"/>
        <v>0</v>
      </c>
      <c r="AI1428" s="407">
        <f t="shared" si="3533"/>
        <v>0</v>
      </c>
      <c r="AJ1428" s="407">
        <f t="shared" si="3533"/>
        <v>0</v>
      </c>
      <c r="AK1428" s="407">
        <f t="shared" si="3533"/>
        <v>0</v>
      </c>
      <c r="AL1428" s="407">
        <f t="shared" si="3533"/>
        <v>0</v>
      </c>
      <c r="AM1428" s="407">
        <f t="shared" si="3533"/>
        <v>0</v>
      </c>
      <c r="AN1428" s="407">
        <f t="shared" si="3533"/>
        <v>0</v>
      </c>
      <c r="AO1428" s="407">
        <f t="shared" si="3533"/>
        <v>0</v>
      </c>
      <c r="AP1428" s="407">
        <f t="shared" si="3533"/>
        <v>0</v>
      </c>
      <c r="AQ1428" s="407">
        <f t="shared" si="3533"/>
        <v>0</v>
      </c>
      <c r="AR1428" s="407">
        <f t="shared" si="3533"/>
        <v>0</v>
      </c>
      <c r="AS1428" s="294"/>
    </row>
    <row r="1429" spans="1:46" ht="15" hidden="1" customHeight="1" outlineLevel="1">
      <c r="A1429" s="521"/>
      <c r="B1429" s="312"/>
      <c r="C1429" s="302"/>
      <c r="D1429" s="288"/>
      <c r="E1429" s="288"/>
      <c r="F1429" s="288"/>
      <c r="G1429" s="288"/>
      <c r="H1429" s="288"/>
      <c r="I1429" s="288"/>
      <c r="J1429" s="288"/>
      <c r="K1429" s="288"/>
      <c r="L1429" s="288"/>
      <c r="M1429" s="288"/>
      <c r="N1429" s="288"/>
      <c r="O1429" s="288"/>
      <c r="P1429" s="288"/>
      <c r="Q1429" s="464"/>
      <c r="R1429" s="288"/>
      <c r="S1429" s="288"/>
      <c r="T1429" s="288"/>
      <c r="U1429" s="288"/>
      <c r="V1429" s="288"/>
      <c r="W1429" s="288"/>
      <c r="X1429" s="288"/>
      <c r="Y1429" s="288"/>
      <c r="Z1429" s="288"/>
      <c r="AA1429" s="288"/>
      <c r="AB1429" s="288"/>
      <c r="AC1429" s="288"/>
      <c r="AD1429" s="288"/>
      <c r="AE1429" s="408"/>
      <c r="AF1429" s="408"/>
      <c r="AG1429" s="408"/>
      <c r="AH1429" s="408"/>
      <c r="AI1429" s="408"/>
      <c r="AJ1429" s="408"/>
      <c r="AK1429" s="408"/>
      <c r="AL1429" s="408"/>
      <c r="AM1429" s="408"/>
      <c r="AN1429" s="408"/>
      <c r="AO1429" s="408"/>
      <c r="AP1429" s="408"/>
      <c r="AQ1429" s="408"/>
      <c r="AR1429" s="408"/>
      <c r="AS1429" s="298"/>
      <c r="AT1429" s="616"/>
    </row>
    <row r="1430" spans="1:46" s="306" customFormat="1" ht="15.75" hidden="1" outlineLevel="1">
      <c r="A1430" s="521"/>
      <c r="B1430" s="285" t="s">
        <v>486</v>
      </c>
      <c r="C1430" s="288"/>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12"/>
      <c r="AL1430" s="412"/>
      <c r="AM1430" s="412"/>
      <c r="AN1430" s="412"/>
      <c r="AO1430" s="412"/>
      <c r="AP1430" s="412"/>
      <c r="AQ1430" s="412"/>
      <c r="AR1430" s="412"/>
      <c r="AS1430" s="506"/>
      <c r="AT1430" s="617"/>
    </row>
    <row r="1431" spans="1:46" hidden="1" outlineLevel="1">
      <c r="A1431" s="521">
        <v>15</v>
      </c>
      <c r="B1431" s="291" t="s">
        <v>491</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618">
        <f>SUM(AE1431:AR1431)</f>
        <v>0</v>
      </c>
      <c r="AT1431" s="616"/>
    </row>
    <row r="1432" spans="1:46" hidden="1" outlineLevel="1">
      <c r="A1432" s="521"/>
      <c r="B1432" s="291" t="s">
        <v>740</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AF1431</f>
        <v>0</v>
      </c>
      <c r="AG1432" s="407">
        <f t="shared" ref="AG1432:AI1432" si="3534">AG1431</f>
        <v>0</v>
      </c>
      <c r="AH1432" s="407">
        <f t="shared" si="3534"/>
        <v>0</v>
      </c>
      <c r="AI1432" s="407">
        <f t="shared" si="3534"/>
        <v>0</v>
      </c>
      <c r="AJ1432" s="407">
        <f>AJ1431</f>
        <v>0</v>
      </c>
      <c r="AK1432" s="407">
        <f t="shared" ref="AK1432:AR1432" si="3535">AK1431</f>
        <v>0</v>
      </c>
      <c r="AL1432" s="407">
        <f t="shared" si="3535"/>
        <v>0</v>
      </c>
      <c r="AM1432" s="407">
        <f t="shared" si="3535"/>
        <v>0</v>
      </c>
      <c r="AN1432" s="407">
        <f t="shared" si="3535"/>
        <v>0</v>
      </c>
      <c r="AO1432" s="407">
        <f t="shared" si="3535"/>
        <v>0</v>
      </c>
      <c r="AP1432" s="407">
        <f t="shared" si="3535"/>
        <v>0</v>
      </c>
      <c r="AQ1432" s="407">
        <f t="shared" si="3535"/>
        <v>0</v>
      </c>
      <c r="AR1432" s="407">
        <f t="shared" si="3535"/>
        <v>0</v>
      </c>
      <c r="AS1432" s="294"/>
    </row>
    <row r="1433" spans="1:46" hidden="1" outlineLevel="1">
      <c r="A1433" s="521"/>
      <c r="B1433" s="312"/>
      <c r="C1433" s="302"/>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08"/>
      <c r="AL1433" s="408"/>
      <c r="AM1433" s="408"/>
      <c r="AN1433" s="408"/>
      <c r="AO1433" s="408"/>
      <c r="AP1433" s="408"/>
      <c r="AQ1433" s="408"/>
      <c r="AR1433" s="408"/>
      <c r="AS1433" s="303"/>
    </row>
    <row r="1434" spans="1:46" s="280" customFormat="1" hidden="1" outlineLevel="1">
      <c r="A1434" s="521">
        <v>16</v>
      </c>
      <c r="B1434" s="321" t="s">
        <v>487</v>
      </c>
      <c r="C1434" s="288" t="s">
        <v>25</v>
      </c>
      <c r="D1434" s="292"/>
      <c r="E1434" s="292"/>
      <c r="F1434" s="292"/>
      <c r="G1434" s="292"/>
      <c r="H1434" s="292"/>
      <c r="I1434" s="292"/>
      <c r="J1434" s="292"/>
      <c r="K1434" s="292"/>
      <c r="L1434" s="292"/>
      <c r="M1434" s="292"/>
      <c r="N1434" s="292"/>
      <c r="O1434" s="292"/>
      <c r="P1434" s="292"/>
      <c r="Q1434" s="292">
        <v>0</v>
      </c>
      <c r="R1434" s="292"/>
      <c r="S1434" s="292"/>
      <c r="T1434" s="292"/>
      <c r="U1434" s="292"/>
      <c r="V1434" s="292"/>
      <c r="W1434" s="292"/>
      <c r="X1434" s="292"/>
      <c r="Y1434" s="292"/>
      <c r="Z1434" s="292"/>
      <c r="AA1434" s="292"/>
      <c r="AB1434" s="292"/>
      <c r="AC1434" s="292"/>
      <c r="AD1434" s="292"/>
      <c r="AE1434" s="406"/>
      <c r="AF1434" s="406"/>
      <c r="AG1434" s="406"/>
      <c r="AH1434" s="406"/>
      <c r="AI1434" s="406"/>
      <c r="AJ1434" s="406"/>
      <c r="AK1434" s="406"/>
      <c r="AL1434" s="406"/>
      <c r="AM1434" s="406"/>
      <c r="AN1434" s="406"/>
      <c r="AO1434" s="406"/>
      <c r="AP1434" s="406"/>
      <c r="AQ1434" s="406"/>
      <c r="AR1434" s="406"/>
      <c r="AS1434" s="293">
        <f>SUM(AE1434:AR1434)</f>
        <v>0</v>
      </c>
    </row>
    <row r="1435" spans="1:46" s="280" customFormat="1" hidden="1" outlineLevel="1">
      <c r="A1435" s="521"/>
      <c r="B1435" s="291" t="s">
        <v>740</v>
      </c>
      <c r="C1435" s="288" t="s">
        <v>163</v>
      </c>
      <c r="D1435" s="292"/>
      <c r="E1435" s="292"/>
      <c r="F1435" s="292"/>
      <c r="G1435" s="292"/>
      <c r="H1435" s="292"/>
      <c r="I1435" s="292"/>
      <c r="J1435" s="292"/>
      <c r="K1435" s="292"/>
      <c r="L1435" s="292"/>
      <c r="M1435" s="292"/>
      <c r="N1435" s="292"/>
      <c r="O1435" s="292"/>
      <c r="P1435" s="292"/>
      <c r="Q1435" s="292">
        <f>Q1434</f>
        <v>0</v>
      </c>
      <c r="R1435" s="292"/>
      <c r="S1435" s="292"/>
      <c r="T1435" s="292"/>
      <c r="U1435" s="292"/>
      <c r="V1435" s="292"/>
      <c r="W1435" s="292"/>
      <c r="X1435" s="292"/>
      <c r="Y1435" s="292"/>
      <c r="Z1435" s="292"/>
      <c r="AA1435" s="292"/>
      <c r="AB1435" s="292"/>
      <c r="AC1435" s="292"/>
      <c r="AD1435" s="292"/>
      <c r="AE1435" s="407">
        <f>AE1434</f>
        <v>0</v>
      </c>
      <c r="AF1435" s="407">
        <f t="shared" ref="AF1435:AQ1435" si="3536">AF1434</f>
        <v>0</v>
      </c>
      <c r="AG1435" s="407">
        <f t="shared" si="3536"/>
        <v>0</v>
      </c>
      <c r="AH1435" s="407">
        <f t="shared" si="3536"/>
        <v>0</v>
      </c>
      <c r="AI1435" s="407">
        <f t="shared" si="3536"/>
        <v>0</v>
      </c>
      <c r="AJ1435" s="407">
        <f t="shared" si="3536"/>
        <v>0</v>
      </c>
      <c r="AK1435" s="407">
        <f t="shared" si="3536"/>
        <v>0</v>
      </c>
      <c r="AL1435" s="407">
        <f t="shared" si="3536"/>
        <v>0</v>
      </c>
      <c r="AM1435" s="407">
        <f t="shared" si="3536"/>
        <v>0</v>
      </c>
      <c r="AN1435" s="407">
        <f t="shared" si="3536"/>
        <v>0</v>
      </c>
      <c r="AO1435" s="407">
        <f t="shared" si="3536"/>
        <v>0</v>
      </c>
      <c r="AP1435" s="407">
        <f t="shared" si="3536"/>
        <v>0</v>
      </c>
      <c r="AQ1435" s="407">
        <f t="shared" si="3536"/>
        <v>0</v>
      </c>
      <c r="AR1435" s="407">
        <f>AR1434</f>
        <v>0</v>
      </c>
      <c r="AS1435" s="294"/>
    </row>
    <row r="1436" spans="1:46" s="280" customFormat="1" hidden="1" outlineLevel="1">
      <c r="A1436" s="521"/>
      <c r="B1436" s="321"/>
      <c r="C1436" s="288"/>
      <c r="D1436" s="288"/>
      <c r="E1436" s="288"/>
      <c r="F1436" s="288"/>
      <c r="G1436" s="288"/>
      <c r="H1436" s="288"/>
      <c r="I1436" s="288"/>
      <c r="J1436" s="288"/>
      <c r="K1436" s="288"/>
      <c r="L1436" s="288"/>
      <c r="M1436" s="288"/>
      <c r="N1436" s="288"/>
      <c r="O1436" s="288"/>
      <c r="P1436" s="288"/>
      <c r="Q1436" s="288"/>
      <c r="R1436" s="288"/>
      <c r="S1436" s="288"/>
      <c r="T1436" s="288"/>
      <c r="U1436" s="288"/>
      <c r="V1436" s="288"/>
      <c r="W1436" s="288"/>
      <c r="X1436" s="288"/>
      <c r="Y1436" s="288"/>
      <c r="Z1436" s="288"/>
      <c r="AA1436" s="288"/>
      <c r="AB1436" s="288"/>
      <c r="AC1436" s="288"/>
      <c r="AD1436" s="288"/>
      <c r="AE1436" s="408"/>
      <c r="AF1436" s="408"/>
      <c r="AG1436" s="408"/>
      <c r="AH1436" s="408"/>
      <c r="AI1436" s="408"/>
      <c r="AJ1436" s="408"/>
      <c r="AK1436" s="412"/>
      <c r="AL1436" s="412"/>
      <c r="AM1436" s="412"/>
      <c r="AN1436" s="412"/>
      <c r="AO1436" s="412"/>
      <c r="AP1436" s="412"/>
      <c r="AQ1436" s="412"/>
      <c r="AR1436" s="412"/>
      <c r="AS1436" s="310"/>
    </row>
    <row r="1437" spans="1:46" ht="15.75" hidden="1" outlineLevel="1">
      <c r="A1437" s="521"/>
      <c r="B1437" s="508" t="s">
        <v>492</v>
      </c>
      <c r="C1437" s="317"/>
      <c r="D1437" s="287"/>
      <c r="E1437" s="286"/>
      <c r="F1437" s="286"/>
      <c r="G1437" s="286"/>
      <c r="H1437" s="286"/>
      <c r="I1437" s="286"/>
      <c r="J1437" s="286"/>
      <c r="K1437" s="286"/>
      <c r="L1437" s="286"/>
      <c r="M1437" s="286"/>
      <c r="N1437" s="286"/>
      <c r="O1437" s="286"/>
      <c r="P1437" s="286"/>
      <c r="Q1437" s="287"/>
      <c r="R1437" s="286"/>
      <c r="S1437" s="286"/>
      <c r="T1437" s="286"/>
      <c r="U1437" s="286"/>
      <c r="V1437" s="286"/>
      <c r="W1437" s="286"/>
      <c r="X1437" s="286"/>
      <c r="Y1437" s="286"/>
      <c r="Z1437" s="286"/>
      <c r="AA1437" s="286"/>
      <c r="AB1437" s="286"/>
      <c r="AC1437" s="286"/>
      <c r="AD1437" s="286"/>
      <c r="AE1437" s="410"/>
      <c r="AF1437" s="410"/>
      <c r="AG1437" s="410"/>
      <c r="AH1437" s="410"/>
      <c r="AI1437" s="410"/>
      <c r="AJ1437" s="410"/>
      <c r="AK1437" s="410"/>
      <c r="AL1437" s="410"/>
      <c r="AM1437" s="410"/>
      <c r="AN1437" s="410"/>
      <c r="AO1437" s="410"/>
      <c r="AP1437" s="410"/>
      <c r="AQ1437" s="410"/>
      <c r="AR1437" s="410"/>
      <c r="AS1437" s="289"/>
    </row>
    <row r="1438" spans="1:46" hidden="1" outlineLevel="1">
      <c r="A1438" s="521">
        <v>17</v>
      </c>
      <c r="B1438" s="424" t="s">
        <v>112</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idden="1" outlineLevel="1">
      <c r="A1439" s="521"/>
      <c r="B1439" s="291" t="s">
        <v>740</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37">AF1438</f>
        <v>0</v>
      </c>
      <c r="AG1439" s="407">
        <f t="shared" si="3537"/>
        <v>0</v>
      </c>
      <c r="AH1439" s="407">
        <f t="shared" si="3537"/>
        <v>0</v>
      </c>
      <c r="AI1439" s="407">
        <f t="shared" si="3537"/>
        <v>0</v>
      </c>
      <c r="AJ1439" s="407">
        <f t="shared" si="3537"/>
        <v>0</v>
      </c>
      <c r="AK1439" s="407">
        <f t="shared" si="3537"/>
        <v>0</v>
      </c>
      <c r="AL1439" s="407">
        <f t="shared" si="3537"/>
        <v>0</v>
      </c>
      <c r="AM1439" s="407">
        <f t="shared" si="3537"/>
        <v>0</v>
      </c>
      <c r="AN1439" s="407">
        <f t="shared" si="3537"/>
        <v>0</v>
      </c>
      <c r="AO1439" s="407">
        <f t="shared" si="3537"/>
        <v>0</v>
      </c>
      <c r="AP1439" s="407">
        <f t="shared" si="3537"/>
        <v>0</v>
      </c>
      <c r="AQ1439" s="407">
        <f t="shared" si="3537"/>
        <v>0</v>
      </c>
      <c r="AR1439" s="407">
        <f t="shared" si="3537"/>
        <v>0</v>
      </c>
      <c r="AS1439" s="303"/>
    </row>
    <row r="1440" spans="1:46" hidden="1" outlineLevel="1">
      <c r="A1440" s="521"/>
      <c r="B1440" s="291"/>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8"/>
      <c r="AF1440" s="421"/>
      <c r="AG1440" s="421"/>
      <c r="AH1440" s="421"/>
      <c r="AI1440" s="421"/>
      <c r="AJ1440" s="421"/>
      <c r="AK1440" s="421"/>
      <c r="AL1440" s="421"/>
      <c r="AM1440" s="421"/>
      <c r="AN1440" s="421"/>
      <c r="AO1440" s="421"/>
      <c r="AP1440" s="421"/>
      <c r="AQ1440" s="421"/>
      <c r="AR1440" s="421"/>
      <c r="AS1440" s="303"/>
    </row>
    <row r="1441" spans="1:45" hidden="1" outlineLevel="1">
      <c r="A1441" s="521">
        <v>18</v>
      </c>
      <c r="B1441" s="424" t="s">
        <v>109</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idden="1" outlineLevel="1">
      <c r="A1442" s="521"/>
      <c r="B1442" s="291" t="s">
        <v>740</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38">AF1441</f>
        <v>0</v>
      </c>
      <c r="AG1442" s="407">
        <f t="shared" si="3538"/>
        <v>0</v>
      </c>
      <c r="AH1442" s="407">
        <f t="shared" si="3538"/>
        <v>0</v>
      </c>
      <c r="AI1442" s="407">
        <f t="shared" si="3538"/>
        <v>0</v>
      </c>
      <c r="AJ1442" s="407">
        <f t="shared" si="3538"/>
        <v>0</v>
      </c>
      <c r="AK1442" s="407">
        <f t="shared" si="3538"/>
        <v>0</v>
      </c>
      <c r="AL1442" s="407">
        <f t="shared" si="3538"/>
        <v>0</v>
      </c>
      <c r="AM1442" s="407">
        <f t="shared" si="3538"/>
        <v>0</v>
      </c>
      <c r="AN1442" s="407">
        <f t="shared" si="3538"/>
        <v>0</v>
      </c>
      <c r="AO1442" s="407">
        <f t="shared" si="3538"/>
        <v>0</v>
      </c>
      <c r="AP1442" s="407">
        <f t="shared" si="3538"/>
        <v>0</v>
      </c>
      <c r="AQ1442" s="407">
        <f t="shared" si="3538"/>
        <v>0</v>
      </c>
      <c r="AR1442" s="407">
        <f t="shared" si="3538"/>
        <v>0</v>
      </c>
      <c r="AS1442" s="303"/>
    </row>
    <row r="1443" spans="1:4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19"/>
      <c r="AF1443" s="420"/>
      <c r="AG1443" s="420"/>
      <c r="AH1443" s="420"/>
      <c r="AI1443" s="420"/>
      <c r="AJ1443" s="420"/>
      <c r="AK1443" s="420"/>
      <c r="AL1443" s="420"/>
      <c r="AM1443" s="420"/>
      <c r="AN1443" s="420"/>
      <c r="AO1443" s="420"/>
      <c r="AP1443" s="420"/>
      <c r="AQ1443" s="420"/>
      <c r="AR1443" s="420"/>
      <c r="AS1443" s="294"/>
    </row>
    <row r="1444" spans="1:45" hidden="1" outlineLevel="1">
      <c r="A1444" s="521">
        <v>19</v>
      </c>
      <c r="B1444" s="424" t="s">
        <v>111</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idden="1" outlineLevel="1">
      <c r="A1445" s="521"/>
      <c r="B1445" s="291" t="s">
        <v>740</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AE1444</f>
        <v>0</v>
      </c>
      <c r="AF1445" s="407">
        <f t="shared" ref="AF1445:AR1445" si="3539">AF1444</f>
        <v>0</v>
      </c>
      <c r="AG1445" s="407">
        <f t="shared" si="3539"/>
        <v>0</v>
      </c>
      <c r="AH1445" s="407">
        <f t="shared" si="3539"/>
        <v>0</v>
      </c>
      <c r="AI1445" s="407">
        <f t="shared" si="3539"/>
        <v>0</v>
      </c>
      <c r="AJ1445" s="407">
        <f t="shared" si="3539"/>
        <v>0</v>
      </c>
      <c r="AK1445" s="407">
        <f t="shared" si="3539"/>
        <v>0</v>
      </c>
      <c r="AL1445" s="407">
        <f t="shared" si="3539"/>
        <v>0</v>
      </c>
      <c r="AM1445" s="407">
        <f t="shared" si="3539"/>
        <v>0</v>
      </c>
      <c r="AN1445" s="407">
        <f t="shared" si="3539"/>
        <v>0</v>
      </c>
      <c r="AO1445" s="407">
        <f t="shared" si="3539"/>
        <v>0</v>
      </c>
      <c r="AP1445" s="407">
        <f t="shared" si="3539"/>
        <v>0</v>
      </c>
      <c r="AQ1445" s="407">
        <f t="shared" si="3539"/>
        <v>0</v>
      </c>
      <c r="AR1445" s="407">
        <f t="shared" si="3539"/>
        <v>0</v>
      </c>
      <c r="AS1445" s="294"/>
    </row>
    <row r="1446" spans="1:45" hidden="1" outlineLevel="1">
      <c r="A1446" s="521"/>
      <c r="B1446" s="319"/>
      <c r="C1446" s="288"/>
      <c r="D1446" s="288"/>
      <c r="E1446" s="288"/>
      <c r="F1446" s="288"/>
      <c r="G1446" s="288"/>
      <c r="H1446" s="288"/>
      <c r="I1446" s="288"/>
      <c r="J1446" s="288"/>
      <c r="K1446" s="288"/>
      <c r="L1446" s="288"/>
      <c r="M1446" s="288"/>
      <c r="N1446" s="288"/>
      <c r="O1446" s="288"/>
      <c r="P1446" s="288"/>
      <c r="Q1446" s="288"/>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idden="1" outlineLevel="1">
      <c r="A1447" s="521">
        <v>20</v>
      </c>
      <c r="B1447" s="424" t="s">
        <v>110</v>
      </c>
      <c r="C1447" s="288" t="s">
        <v>25</v>
      </c>
      <c r="D1447" s="292"/>
      <c r="E1447" s="292"/>
      <c r="F1447" s="292"/>
      <c r="G1447" s="292"/>
      <c r="H1447" s="292"/>
      <c r="I1447" s="292"/>
      <c r="J1447" s="292"/>
      <c r="K1447" s="292"/>
      <c r="L1447" s="292"/>
      <c r="M1447" s="292"/>
      <c r="N1447" s="292"/>
      <c r="O1447" s="292"/>
      <c r="P1447" s="292"/>
      <c r="Q1447" s="292">
        <v>12</v>
      </c>
      <c r="R1447" s="292"/>
      <c r="S1447" s="292"/>
      <c r="T1447" s="292"/>
      <c r="U1447" s="292"/>
      <c r="V1447" s="292"/>
      <c r="W1447" s="292"/>
      <c r="X1447" s="292"/>
      <c r="Y1447" s="292"/>
      <c r="Z1447" s="292"/>
      <c r="AA1447" s="292"/>
      <c r="AB1447" s="292"/>
      <c r="AC1447" s="292"/>
      <c r="AD1447" s="292"/>
      <c r="AE1447" s="422"/>
      <c r="AF1447" s="406"/>
      <c r="AG1447" s="406"/>
      <c r="AH1447" s="406"/>
      <c r="AI1447" s="406"/>
      <c r="AJ1447" s="406"/>
      <c r="AK1447" s="406"/>
      <c r="AL1447" s="411"/>
      <c r="AM1447" s="411"/>
      <c r="AN1447" s="411"/>
      <c r="AO1447" s="411"/>
      <c r="AP1447" s="411"/>
      <c r="AQ1447" s="411"/>
      <c r="AR1447" s="411"/>
      <c r="AS1447" s="293">
        <f>SUM(AE1447:AR1447)</f>
        <v>0</v>
      </c>
    </row>
    <row r="1448" spans="1:45" hidden="1" outlineLevel="1">
      <c r="A1448" s="521"/>
      <c r="B1448" s="291" t="s">
        <v>740</v>
      </c>
      <c r="C1448" s="288" t="s">
        <v>163</v>
      </c>
      <c r="D1448" s="292"/>
      <c r="E1448" s="292"/>
      <c r="F1448" s="292"/>
      <c r="G1448" s="292"/>
      <c r="H1448" s="292"/>
      <c r="I1448" s="292"/>
      <c r="J1448" s="292"/>
      <c r="K1448" s="292"/>
      <c r="L1448" s="292"/>
      <c r="M1448" s="292"/>
      <c r="N1448" s="292"/>
      <c r="O1448" s="292"/>
      <c r="P1448" s="292"/>
      <c r="Q1448" s="292">
        <f>Q1447</f>
        <v>12</v>
      </c>
      <c r="R1448" s="292"/>
      <c r="S1448" s="292"/>
      <c r="T1448" s="292"/>
      <c r="U1448" s="292"/>
      <c r="V1448" s="292"/>
      <c r="W1448" s="292"/>
      <c r="X1448" s="292"/>
      <c r="Y1448" s="292"/>
      <c r="Z1448" s="292"/>
      <c r="AA1448" s="292"/>
      <c r="AB1448" s="292"/>
      <c r="AC1448" s="292"/>
      <c r="AD1448" s="292"/>
      <c r="AE1448" s="407">
        <f t="shared" ref="AE1448:AR1448" si="3540">AE1447</f>
        <v>0</v>
      </c>
      <c r="AF1448" s="407">
        <f t="shared" si="3540"/>
        <v>0</v>
      </c>
      <c r="AG1448" s="407">
        <f t="shared" si="3540"/>
        <v>0</v>
      </c>
      <c r="AH1448" s="407">
        <f t="shared" si="3540"/>
        <v>0</v>
      </c>
      <c r="AI1448" s="407">
        <f t="shared" si="3540"/>
        <v>0</v>
      </c>
      <c r="AJ1448" s="407">
        <f t="shared" si="3540"/>
        <v>0</v>
      </c>
      <c r="AK1448" s="407">
        <f t="shared" si="3540"/>
        <v>0</v>
      </c>
      <c r="AL1448" s="407">
        <f t="shared" si="3540"/>
        <v>0</v>
      </c>
      <c r="AM1448" s="407">
        <f t="shared" si="3540"/>
        <v>0</v>
      </c>
      <c r="AN1448" s="407">
        <f t="shared" si="3540"/>
        <v>0</v>
      </c>
      <c r="AO1448" s="407">
        <f t="shared" si="3540"/>
        <v>0</v>
      </c>
      <c r="AP1448" s="407">
        <f t="shared" si="3540"/>
        <v>0</v>
      </c>
      <c r="AQ1448" s="407">
        <f t="shared" si="3540"/>
        <v>0</v>
      </c>
      <c r="AR1448" s="407">
        <f t="shared" si="3540"/>
        <v>0</v>
      </c>
      <c r="AS1448" s="303"/>
    </row>
    <row r="1449" spans="1:45" ht="15.75" hidden="1" outlineLevel="1">
      <c r="A1449" s="521"/>
      <c r="B1449" s="320"/>
      <c r="C1449" s="297"/>
      <c r="D1449" s="288"/>
      <c r="E1449" s="288"/>
      <c r="F1449" s="288"/>
      <c r="G1449" s="288"/>
      <c r="H1449" s="288"/>
      <c r="I1449" s="288"/>
      <c r="J1449" s="288"/>
      <c r="K1449" s="288"/>
      <c r="L1449" s="288"/>
      <c r="M1449" s="288"/>
      <c r="N1449" s="288"/>
      <c r="O1449" s="288"/>
      <c r="P1449" s="288"/>
      <c r="Q1449" s="297"/>
      <c r="R1449" s="288"/>
      <c r="S1449" s="288"/>
      <c r="T1449" s="288"/>
      <c r="U1449" s="288"/>
      <c r="V1449" s="288"/>
      <c r="W1449" s="288"/>
      <c r="X1449" s="288"/>
      <c r="Y1449" s="288"/>
      <c r="Z1449" s="288"/>
      <c r="AA1449" s="288"/>
      <c r="AB1449" s="288"/>
      <c r="AC1449" s="288"/>
      <c r="AD1449" s="288"/>
      <c r="AE1449" s="408"/>
      <c r="AF1449" s="408"/>
      <c r="AG1449" s="408"/>
      <c r="AH1449" s="408"/>
      <c r="AI1449" s="408"/>
      <c r="AJ1449" s="408"/>
      <c r="AK1449" s="408"/>
      <c r="AL1449" s="408"/>
      <c r="AM1449" s="408"/>
      <c r="AN1449" s="408"/>
      <c r="AO1449" s="408"/>
      <c r="AP1449" s="408"/>
      <c r="AQ1449" s="408"/>
      <c r="AR1449" s="408"/>
      <c r="AS1449" s="303"/>
    </row>
    <row r="1450" spans="1:45" ht="15.75" hidden="1" outlineLevel="1">
      <c r="A1450" s="521"/>
      <c r="B1450" s="507" t="s">
        <v>499</v>
      </c>
      <c r="C1450" s="288"/>
      <c r="D1450" s="288"/>
      <c r="E1450" s="288"/>
      <c r="F1450" s="288"/>
      <c r="G1450" s="288"/>
      <c r="H1450" s="288"/>
      <c r="I1450" s="288"/>
      <c r="J1450" s="288"/>
      <c r="K1450" s="288"/>
      <c r="L1450" s="288"/>
      <c r="M1450" s="288"/>
      <c r="N1450" s="288"/>
      <c r="O1450" s="288"/>
      <c r="P1450" s="288"/>
      <c r="Q1450" s="288"/>
      <c r="R1450" s="288"/>
      <c r="S1450" s="288"/>
      <c r="T1450" s="288"/>
      <c r="U1450" s="288"/>
      <c r="V1450" s="288"/>
      <c r="W1450" s="288"/>
      <c r="X1450" s="288"/>
      <c r="Y1450" s="288"/>
      <c r="Z1450" s="288"/>
      <c r="AA1450" s="288"/>
      <c r="AB1450" s="288"/>
      <c r="AC1450" s="288"/>
      <c r="AD1450" s="288"/>
      <c r="AE1450" s="418"/>
      <c r="AF1450" s="421"/>
      <c r="AG1450" s="421"/>
      <c r="AH1450" s="421"/>
      <c r="AI1450" s="421"/>
      <c r="AJ1450" s="421"/>
      <c r="AK1450" s="421"/>
      <c r="AL1450" s="421"/>
      <c r="AM1450" s="421"/>
      <c r="AN1450" s="421"/>
      <c r="AO1450" s="421"/>
      <c r="AP1450" s="421"/>
      <c r="AQ1450" s="421"/>
      <c r="AR1450" s="421"/>
      <c r="AS1450" s="303"/>
    </row>
    <row r="1451" spans="1:45" ht="15.75" hidden="1" outlineLevel="1">
      <c r="A1451" s="521"/>
      <c r="B1451" s="493" t="s">
        <v>495</v>
      </c>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21</v>
      </c>
      <c r="B1452" s="424" t="s">
        <v>113</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740</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41">AF1452</f>
        <v>0</v>
      </c>
      <c r="AG1453" s="407">
        <f t="shared" si="3541"/>
        <v>0</v>
      </c>
      <c r="AH1453" s="407">
        <f t="shared" si="3541"/>
        <v>0</v>
      </c>
      <c r="AI1453" s="407">
        <f t="shared" si="3541"/>
        <v>0</v>
      </c>
      <c r="AJ1453" s="407">
        <f t="shared" si="3541"/>
        <v>0</v>
      </c>
      <c r="AK1453" s="407">
        <f t="shared" si="3541"/>
        <v>0</v>
      </c>
      <c r="AL1453" s="407">
        <f t="shared" si="3541"/>
        <v>0</v>
      </c>
      <c r="AM1453" s="407">
        <f t="shared" si="3541"/>
        <v>0</v>
      </c>
      <c r="AN1453" s="407">
        <f t="shared" si="3541"/>
        <v>0</v>
      </c>
      <c r="AO1453" s="407">
        <f t="shared" si="3541"/>
        <v>0</v>
      </c>
      <c r="AP1453" s="407">
        <f t="shared" si="3541"/>
        <v>0</v>
      </c>
      <c r="AQ1453" s="407">
        <f t="shared" si="3541"/>
        <v>0</v>
      </c>
      <c r="AR1453" s="407">
        <f t="shared" si="3541"/>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22</v>
      </c>
      <c r="B1455" s="424" t="s">
        <v>114</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740</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42">AF1455</f>
        <v>0</v>
      </c>
      <c r="AG1456" s="407">
        <f t="shared" si="3542"/>
        <v>0</v>
      </c>
      <c r="AH1456" s="407">
        <f t="shared" si="3542"/>
        <v>0</v>
      </c>
      <c r="AI1456" s="407">
        <f t="shared" si="3542"/>
        <v>0</v>
      </c>
      <c r="AJ1456" s="407">
        <f t="shared" si="3542"/>
        <v>0</v>
      </c>
      <c r="AK1456" s="407">
        <f t="shared" si="3542"/>
        <v>0</v>
      </c>
      <c r="AL1456" s="407">
        <f t="shared" si="3542"/>
        <v>0</v>
      </c>
      <c r="AM1456" s="407">
        <f t="shared" si="3542"/>
        <v>0</v>
      </c>
      <c r="AN1456" s="407">
        <f t="shared" si="3542"/>
        <v>0</v>
      </c>
      <c r="AO1456" s="407">
        <f t="shared" si="3542"/>
        <v>0</v>
      </c>
      <c r="AP1456" s="407">
        <f t="shared" si="3542"/>
        <v>0</v>
      </c>
      <c r="AQ1456" s="407">
        <f t="shared" si="3542"/>
        <v>0</v>
      </c>
      <c r="AR1456" s="407">
        <f t="shared" si="3542"/>
        <v>0</v>
      </c>
      <c r="AS1456" s="303"/>
    </row>
    <row r="1457" spans="1:45" ht="15" hidden="1" customHeight="1" outlineLevel="1">
      <c r="A1457" s="521"/>
      <c r="B1457" s="291"/>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23</v>
      </c>
      <c r="B1458" s="424" t="s">
        <v>115</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740</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43">AF1458</f>
        <v>0</v>
      </c>
      <c r="AG1459" s="407">
        <f t="shared" si="3543"/>
        <v>0</v>
      </c>
      <c r="AH1459" s="407">
        <f t="shared" si="3543"/>
        <v>0</v>
      </c>
      <c r="AI1459" s="407">
        <f t="shared" si="3543"/>
        <v>0</v>
      </c>
      <c r="AJ1459" s="407">
        <f t="shared" si="3543"/>
        <v>0</v>
      </c>
      <c r="AK1459" s="407">
        <f t="shared" si="3543"/>
        <v>0</v>
      </c>
      <c r="AL1459" s="407">
        <f t="shared" si="3543"/>
        <v>0</v>
      </c>
      <c r="AM1459" s="407">
        <f t="shared" si="3543"/>
        <v>0</v>
      </c>
      <c r="AN1459" s="407">
        <f t="shared" si="3543"/>
        <v>0</v>
      </c>
      <c r="AO1459" s="407">
        <f t="shared" si="3543"/>
        <v>0</v>
      </c>
      <c r="AP1459" s="407">
        <f t="shared" si="3543"/>
        <v>0</v>
      </c>
      <c r="AQ1459" s="407">
        <f t="shared" si="3543"/>
        <v>0</v>
      </c>
      <c r="AR1459" s="407">
        <f t="shared" si="3543"/>
        <v>0</v>
      </c>
      <c r="AS1459" s="303"/>
    </row>
    <row r="1460" spans="1:45" ht="15" hidden="1" customHeight="1" outlineLevel="1">
      <c r="A1460" s="521"/>
      <c r="B1460" s="426"/>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1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v>24</v>
      </c>
      <c r="B1461" s="424" t="s">
        <v>116</v>
      </c>
      <c r="C1461" s="288" t="s">
        <v>25</v>
      </c>
      <c r="D1461" s="292"/>
      <c r="E1461" s="292"/>
      <c r="F1461" s="292"/>
      <c r="G1461" s="292"/>
      <c r="H1461" s="292"/>
      <c r="I1461" s="292"/>
      <c r="J1461" s="292"/>
      <c r="K1461" s="292"/>
      <c r="L1461" s="292"/>
      <c r="M1461" s="292"/>
      <c r="N1461" s="292"/>
      <c r="O1461" s="292"/>
      <c r="P1461" s="292"/>
      <c r="Q1461" s="288"/>
      <c r="R1461" s="292"/>
      <c r="S1461" s="292"/>
      <c r="T1461" s="292"/>
      <c r="U1461" s="292"/>
      <c r="V1461" s="292"/>
      <c r="W1461" s="292"/>
      <c r="X1461" s="292"/>
      <c r="Y1461" s="292"/>
      <c r="Z1461" s="292"/>
      <c r="AA1461" s="292"/>
      <c r="AB1461" s="292"/>
      <c r="AC1461" s="292"/>
      <c r="AD1461" s="292"/>
      <c r="AE1461" s="406"/>
      <c r="AF1461" s="406"/>
      <c r="AG1461" s="406"/>
      <c r="AH1461" s="406"/>
      <c r="AI1461" s="406"/>
      <c r="AJ1461" s="406"/>
      <c r="AK1461" s="406"/>
      <c r="AL1461" s="406"/>
      <c r="AM1461" s="406"/>
      <c r="AN1461" s="406"/>
      <c r="AO1461" s="406"/>
      <c r="AP1461" s="406"/>
      <c r="AQ1461" s="406"/>
      <c r="AR1461" s="406"/>
      <c r="AS1461" s="293">
        <f>SUM(AE1461:AR1461)</f>
        <v>0</v>
      </c>
    </row>
    <row r="1462" spans="1:45" ht="15" hidden="1" customHeight="1" outlineLevel="1">
      <c r="A1462" s="521"/>
      <c r="B1462" s="291" t="s">
        <v>740</v>
      </c>
      <c r="C1462" s="288" t="s">
        <v>163</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7">
        <f>AE1461</f>
        <v>0</v>
      </c>
      <c r="AF1462" s="407">
        <f t="shared" ref="AF1462:AR1462" si="3544">AF1461</f>
        <v>0</v>
      </c>
      <c r="AG1462" s="407">
        <f t="shared" si="3544"/>
        <v>0</v>
      </c>
      <c r="AH1462" s="407">
        <f t="shared" si="3544"/>
        <v>0</v>
      </c>
      <c r="AI1462" s="407">
        <f t="shared" si="3544"/>
        <v>0</v>
      </c>
      <c r="AJ1462" s="407">
        <f t="shared" si="3544"/>
        <v>0</v>
      </c>
      <c r="AK1462" s="407">
        <f t="shared" si="3544"/>
        <v>0</v>
      </c>
      <c r="AL1462" s="407">
        <f t="shared" si="3544"/>
        <v>0</v>
      </c>
      <c r="AM1462" s="407">
        <f t="shared" si="3544"/>
        <v>0</v>
      </c>
      <c r="AN1462" s="407">
        <f t="shared" si="3544"/>
        <v>0</v>
      </c>
      <c r="AO1462" s="407">
        <f t="shared" si="3544"/>
        <v>0</v>
      </c>
      <c r="AP1462" s="407">
        <f t="shared" si="3544"/>
        <v>0</v>
      </c>
      <c r="AQ1462" s="407">
        <f t="shared" si="3544"/>
        <v>0</v>
      </c>
      <c r="AR1462" s="407">
        <f t="shared" si="3544"/>
        <v>0</v>
      </c>
      <c r="AS1462" s="303"/>
    </row>
    <row r="1463" spans="1:45" ht="15" hidden="1" customHeight="1" outlineLevel="1">
      <c r="A1463" s="521"/>
      <c r="B1463" s="291"/>
      <c r="C1463" s="288"/>
      <c r="D1463" s="288"/>
      <c r="E1463" s="288"/>
      <c r="F1463" s="288"/>
      <c r="G1463" s="288"/>
      <c r="H1463" s="288"/>
      <c r="I1463" s="288"/>
      <c r="J1463" s="288"/>
      <c r="K1463" s="288"/>
      <c r="L1463" s="288"/>
      <c r="M1463" s="288"/>
      <c r="N1463" s="288"/>
      <c r="O1463" s="288"/>
      <c r="P1463" s="288"/>
      <c r="Q1463" s="288"/>
      <c r="R1463" s="288"/>
      <c r="S1463" s="288"/>
      <c r="T1463" s="288"/>
      <c r="U1463" s="288"/>
      <c r="V1463" s="288"/>
      <c r="W1463" s="288"/>
      <c r="X1463" s="288"/>
      <c r="Y1463" s="288"/>
      <c r="Z1463" s="288"/>
      <c r="AA1463" s="288"/>
      <c r="AB1463" s="288"/>
      <c r="AC1463" s="288"/>
      <c r="AD1463" s="288"/>
      <c r="AE1463" s="408"/>
      <c r="AF1463" s="421"/>
      <c r="AG1463" s="421"/>
      <c r="AH1463" s="421"/>
      <c r="AI1463" s="421"/>
      <c r="AJ1463" s="421"/>
      <c r="AK1463" s="421"/>
      <c r="AL1463" s="421"/>
      <c r="AM1463" s="421"/>
      <c r="AN1463" s="421"/>
      <c r="AO1463" s="421"/>
      <c r="AP1463" s="421"/>
      <c r="AQ1463" s="421"/>
      <c r="AR1463" s="421"/>
      <c r="AS1463" s="303"/>
    </row>
    <row r="1464" spans="1:45" ht="15" hidden="1" customHeight="1" outlineLevel="1">
      <c r="A1464" s="521"/>
      <c r="B1464" s="285" t="s">
        <v>496</v>
      </c>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25</v>
      </c>
      <c r="B1465" s="424" t="s">
        <v>117</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740</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45">AF1465</f>
        <v>0</v>
      </c>
      <c r="AG1466" s="407">
        <f t="shared" si="3545"/>
        <v>0</v>
      </c>
      <c r="AH1466" s="407">
        <f t="shared" si="3545"/>
        <v>0</v>
      </c>
      <c r="AI1466" s="407">
        <f t="shared" si="3545"/>
        <v>0</v>
      </c>
      <c r="AJ1466" s="407">
        <f t="shared" si="3545"/>
        <v>0</v>
      </c>
      <c r="AK1466" s="407">
        <f t="shared" si="3545"/>
        <v>0</v>
      </c>
      <c r="AL1466" s="407">
        <f t="shared" si="3545"/>
        <v>0</v>
      </c>
      <c r="AM1466" s="407">
        <f t="shared" si="3545"/>
        <v>0</v>
      </c>
      <c r="AN1466" s="407">
        <f t="shared" si="3545"/>
        <v>0</v>
      </c>
      <c r="AO1466" s="407">
        <f t="shared" si="3545"/>
        <v>0</v>
      </c>
      <c r="AP1466" s="407">
        <f t="shared" si="3545"/>
        <v>0</v>
      </c>
      <c r="AQ1466" s="407">
        <f t="shared" si="3545"/>
        <v>0</v>
      </c>
      <c r="AR1466" s="407">
        <f t="shared" si="3545"/>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26</v>
      </c>
      <c r="B1468" s="424" t="s">
        <v>118</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740</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46">AF1468</f>
        <v>0</v>
      </c>
      <c r="AG1469" s="407">
        <f t="shared" si="3546"/>
        <v>0</v>
      </c>
      <c r="AH1469" s="407">
        <f t="shared" si="3546"/>
        <v>0</v>
      </c>
      <c r="AI1469" s="407">
        <f t="shared" si="3546"/>
        <v>0</v>
      </c>
      <c r="AJ1469" s="407">
        <f t="shared" si="3546"/>
        <v>0</v>
      </c>
      <c r="AK1469" s="407">
        <f t="shared" si="3546"/>
        <v>0</v>
      </c>
      <c r="AL1469" s="407">
        <f t="shared" si="3546"/>
        <v>0</v>
      </c>
      <c r="AM1469" s="407">
        <f t="shared" si="3546"/>
        <v>0</v>
      </c>
      <c r="AN1469" s="407">
        <f t="shared" si="3546"/>
        <v>0</v>
      </c>
      <c r="AO1469" s="407">
        <f t="shared" si="3546"/>
        <v>0</v>
      </c>
      <c r="AP1469" s="407">
        <f t="shared" si="3546"/>
        <v>0</v>
      </c>
      <c r="AQ1469" s="407">
        <f t="shared" si="3546"/>
        <v>0</v>
      </c>
      <c r="AR1469" s="407">
        <f t="shared" si="3546"/>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27</v>
      </c>
      <c r="B1471" s="424" t="s">
        <v>119</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740</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 t="shared" ref="AF1472:AR1472" si="3547">AF1471</f>
        <v>0</v>
      </c>
      <c r="AG1472" s="407">
        <f t="shared" si="3547"/>
        <v>0</v>
      </c>
      <c r="AH1472" s="407">
        <f t="shared" si="3547"/>
        <v>0</v>
      </c>
      <c r="AI1472" s="407">
        <f t="shared" si="3547"/>
        <v>0</v>
      </c>
      <c r="AJ1472" s="407">
        <f t="shared" si="3547"/>
        <v>0</v>
      </c>
      <c r="AK1472" s="407">
        <f t="shared" si="3547"/>
        <v>0</v>
      </c>
      <c r="AL1472" s="407">
        <f t="shared" si="3547"/>
        <v>0</v>
      </c>
      <c r="AM1472" s="407">
        <f t="shared" si="3547"/>
        <v>0</v>
      </c>
      <c r="AN1472" s="407">
        <f t="shared" si="3547"/>
        <v>0</v>
      </c>
      <c r="AO1472" s="407">
        <f t="shared" si="3547"/>
        <v>0</v>
      </c>
      <c r="AP1472" s="407">
        <f t="shared" si="3547"/>
        <v>0</v>
      </c>
      <c r="AQ1472" s="407">
        <f t="shared" si="3547"/>
        <v>0</v>
      </c>
      <c r="AR1472" s="407">
        <f t="shared" si="3547"/>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28</v>
      </c>
      <c r="B1474" s="424" t="s">
        <v>120</v>
      </c>
      <c r="C1474" s="288" t="s">
        <v>25</v>
      </c>
      <c r="D1474" s="292"/>
      <c r="E1474" s="292"/>
      <c r="F1474" s="292"/>
      <c r="G1474" s="292"/>
      <c r="H1474" s="292"/>
      <c r="I1474" s="292"/>
      <c r="J1474" s="292"/>
      <c r="K1474" s="292"/>
      <c r="L1474" s="292"/>
      <c r="M1474" s="292"/>
      <c r="N1474" s="292"/>
      <c r="O1474" s="292"/>
      <c r="P1474" s="292"/>
      <c r="Q1474" s="292">
        <v>12</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740</v>
      </c>
      <c r="C1475" s="288" t="s">
        <v>163</v>
      </c>
      <c r="D1475" s="292"/>
      <c r="E1475" s="292"/>
      <c r="F1475" s="292"/>
      <c r="G1475" s="292"/>
      <c r="H1475" s="292"/>
      <c r="I1475" s="292"/>
      <c r="J1475" s="292"/>
      <c r="K1475" s="292"/>
      <c r="L1475" s="292"/>
      <c r="M1475" s="292"/>
      <c r="N1475" s="292"/>
      <c r="O1475" s="292"/>
      <c r="P1475" s="292"/>
      <c r="Q1475" s="292">
        <f>Q1474</f>
        <v>12</v>
      </c>
      <c r="R1475" s="292"/>
      <c r="S1475" s="292"/>
      <c r="T1475" s="292"/>
      <c r="U1475" s="292"/>
      <c r="V1475" s="292"/>
      <c r="W1475" s="292"/>
      <c r="X1475" s="292"/>
      <c r="Y1475" s="292"/>
      <c r="Z1475" s="292"/>
      <c r="AA1475" s="292"/>
      <c r="AB1475" s="292"/>
      <c r="AC1475" s="292"/>
      <c r="AD1475" s="292"/>
      <c r="AE1475" s="407">
        <f>AE1474</f>
        <v>0</v>
      </c>
      <c r="AF1475" s="407">
        <f>AF1474</f>
        <v>0</v>
      </c>
      <c r="AG1475" s="407">
        <f t="shared" ref="AG1475:AJ1475" si="3548">AG1474</f>
        <v>0</v>
      </c>
      <c r="AH1475" s="407">
        <f t="shared" si="3548"/>
        <v>0</v>
      </c>
      <c r="AI1475" s="407">
        <f t="shared" si="3548"/>
        <v>0</v>
      </c>
      <c r="AJ1475" s="407">
        <f t="shared" si="3548"/>
        <v>0</v>
      </c>
      <c r="AK1475" s="407">
        <f>AK1474</f>
        <v>0</v>
      </c>
      <c r="AL1475" s="407">
        <f t="shared" ref="AL1475:AR1475" si="3549">AL1474</f>
        <v>0</v>
      </c>
      <c r="AM1475" s="407">
        <f t="shared" si="3549"/>
        <v>0</v>
      </c>
      <c r="AN1475" s="407">
        <f t="shared" si="3549"/>
        <v>0</v>
      </c>
      <c r="AO1475" s="407">
        <f t="shared" si="3549"/>
        <v>0</v>
      </c>
      <c r="AP1475" s="407">
        <f t="shared" si="3549"/>
        <v>0</v>
      </c>
      <c r="AQ1475" s="407">
        <f t="shared" si="3549"/>
        <v>0</v>
      </c>
      <c r="AR1475" s="407">
        <f t="shared" si="3549"/>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29</v>
      </c>
      <c r="B1477" s="424" t="s">
        <v>121</v>
      </c>
      <c r="C1477" s="288" t="s">
        <v>25</v>
      </c>
      <c r="D1477" s="292"/>
      <c r="E1477" s="292"/>
      <c r="F1477" s="292"/>
      <c r="G1477" s="292"/>
      <c r="H1477" s="292"/>
      <c r="I1477" s="292"/>
      <c r="J1477" s="292"/>
      <c r="K1477" s="292"/>
      <c r="L1477" s="292"/>
      <c r="M1477" s="292"/>
      <c r="N1477" s="292"/>
      <c r="O1477" s="292"/>
      <c r="P1477" s="292"/>
      <c r="Q1477" s="292">
        <v>3</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740</v>
      </c>
      <c r="C1478" s="288" t="s">
        <v>163</v>
      </c>
      <c r="D1478" s="292"/>
      <c r="E1478" s="292"/>
      <c r="F1478" s="292"/>
      <c r="G1478" s="292"/>
      <c r="H1478" s="292"/>
      <c r="I1478" s="292"/>
      <c r="J1478" s="292"/>
      <c r="K1478" s="292"/>
      <c r="L1478" s="292"/>
      <c r="M1478" s="292"/>
      <c r="N1478" s="292"/>
      <c r="O1478" s="292"/>
      <c r="P1478" s="292"/>
      <c r="Q1478" s="292">
        <f>Q1477</f>
        <v>3</v>
      </c>
      <c r="R1478" s="292"/>
      <c r="S1478" s="292"/>
      <c r="T1478" s="292"/>
      <c r="U1478" s="292"/>
      <c r="V1478" s="292"/>
      <c r="W1478" s="292"/>
      <c r="X1478" s="292"/>
      <c r="Y1478" s="292"/>
      <c r="Z1478" s="292"/>
      <c r="AA1478" s="292"/>
      <c r="AB1478" s="292"/>
      <c r="AC1478" s="292"/>
      <c r="AD1478" s="292"/>
      <c r="AE1478" s="407">
        <f>AE1477</f>
        <v>0</v>
      </c>
      <c r="AF1478" s="407">
        <f t="shared" ref="AF1478:AR1478" si="3550">AF1477</f>
        <v>0</v>
      </c>
      <c r="AG1478" s="407">
        <f t="shared" si="3550"/>
        <v>0</v>
      </c>
      <c r="AH1478" s="407">
        <f t="shared" si="3550"/>
        <v>0</v>
      </c>
      <c r="AI1478" s="407">
        <f t="shared" si="3550"/>
        <v>0</v>
      </c>
      <c r="AJ1478" s="407">
        <f t="shared" si="3550"/>
        <v>0</v>
      </c>
      <c r="AK1478" s="407">
        <f t="shared" si="3550"/>
        <v>0</v>
      </c>
      <c r="AL1478" s="407">
        <f t="shared" si="3550"/>
        <v>0</v>
      </c>
      <c r="AM1478" s="407">
        <f t="shared" si="3550"/>
        <v>0</v>
      </c>
      <c r="AN1478" s="407">
        <f t="shared" si="3550"/>
        <v>0</v>
      </c>
      <c r="AO1478" s="407">
        <f t="shared" si="3550"/>
        <v>0</v>
      </c>
      <c r="AP1478" s="407">
        <f t="shared" si="3550"/>
        <v>0</v>
      </c>
      <c r="AQ1478" s="407">
        <f t="shared" si="3550"/>
        <v>0</v>
      </c>
      <c r="AR1478" s="407">
        <f t="shared" si="3550"/>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30</v>
      </c>
      <c r="B1480" s="424" t="s">
        <v>122</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740</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51">AF1480</f>
        <v>0</v>
      </c>
      <c r="AG1481" s="407">
        <f t="shared" si="3551"/>
        <v>0</v>
      </c>
      <c r="AH1481" s="407">
        <f t="shared" si="3551"/>
        <v>0</v>
      </c>
      <c r="AI1481" s="407">
        <f t="shared" si="3551"/>
        <v>0</v>
      </c>
      <c r="AJ1481" s="407">
        <f t="shared" si="3551"/>
        <v>0</v>
      </c>
      <c r="AK1481" s="407">
        <f t="shared" si="3551"/>
        <v>0</v>
      </c>
      <c r="AL1481" s="407">
        <f t="shared" si="3551"/>
        <v>0</v>
      </c>
      <c r="AM1481" s="407">
        <f t="shared" si="3551"/>
        <v>0</v>
      </c>
      <c r="AN1481" s="407">
        <f t="shared" si="3551"/>
        <v>0</v>
      </c>
      <c r="AO1481" s="407">
        <f t="shared" si="3551"/>
        <v>0</v>
      </c>
      <c r="AP1481" s="407">
        <f t="shared" si="3551"/>
        <v>0</v>
      </c>
      <c r="AQ1481" s="407">
        <f t="shared" si="3551"/>
        <v>0</v>
      </c>
      <c r="AR1481" s="407">
        <f t="shared" si="3551"/>
        <v>0</v>
      </c>
      <c r="AS1481" s="303"/>
    </row>
    <row r="1482" spans="1:45" ht="15" hidden="1" customHeight="1" outlineLevel="1">
      <c r="A1482" s="521"/>
      <c r="B1482" s="291"/>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31</v>
      </c>
      <c r="B1483" s="424" t="s">
        <v>123</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740</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52">AF1483</f>
        <v>0</v>
      </c>
      <c r="AG1484" s="407">
        <f t="shared" si="3552"/>
        <v>0</v>
      </c>
      <c r="AH1484" s="407">
        <f t="shared" si="3552"/>
        <v>0</v>
      </c>
      <c r="AI1484" s="407">
        <f t="shared" si="3552"/>
        <v>0</v>
      </c>
      <c r="AJ1484" s="407">
        <f t="shared" si="3552"/>
        <v>0</v>
      </c>
      <c r="AK1484" s="407">
        <f t="shared" si="3552"/>
        <v>0</v>
      </c>
      <c r="AL1484" s="407">
        <f t="shared" si="3552"/>
        <v>0</v>
      </c>
      <c r="AM1484" s="407">
        <f t="shared" si="3552"/>
        <v>0</v>
      </c>
      <c r="AN1484" s="407">
        <f t="shared" si="3552"/>
        <v>0</v>
      </c>
      <c r="AO1484" s="407">
        <f t="shared" si="3552"/>
        <v>0</v>
      </c>
      <c r="AP1484" s="407">
        <f t="shared" si="3552"/>
        <v>0</v>
      </c>
      <c r="AQ1484" s="407">
        <f t="shared" si="3552"/>
        <v>0</v>
      </c>
      <c r="AR1484" s="407">
        <f t="shared" si="3552"/>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v>32</v>
      </c>
      <c r="B1486" s="424" t="s">
        <v>124</v>
      </c>
      <c r="C1486" s="288" t="s">
        <v>25</v>
      </c>
      <c r="D1486" s="292"/>
      <c r="E1486" s="292"/>
      <c r="F1486" s="292"/>
      <c r="G1486" s="292"/>
      <c r="H1486" s="292"/>
      <c r="I1486" s="292"/>
      <c r="J1486" s="292"/>
      <c r="K1486" s="292"/>
      <c r="L1486" s="292"/>
      <c r="M1486" s="292"/>
      <c r="N1486" s="292"/>
      <c r="O1486" s="292"/>
      <c r="P1486" s="292"/>
      <c r="Q1486" s="292">
        <v>12</v>
      </c>
      <c r="R1486" s="292"/>
      <c r="S1486" s="292"/>
      <c r="T1486" s="292"/>
      <c r="U1486" s="292"/>
      <c r="V1486" s="292"/>
      <c r="W1486" s="292"/>
      <c r="X1486" s="292"/>
      <c r="Y1486" s="292"/>
      <c r="Z1486" s="292"/>
      <c r="AA1486" s="292"/>
      <c r="AB1486" s="292"/>
      <c r="AC1486" s="292"/>
      <c r="AD1486" s="292"/>
      <c r="AE1486" s="422"/>
      <c r="AF1486" s="411"/>
      <c r="AG1486" s="411"/>
      <c r="AH1486" s="411"/>
      <c r="AI1486" s="411"/>
      <c r="AJ1486" s="411"/>
      <c r="AK1486" s="411"/>
      <c r="AL1486" s="411"/>
      <c r="AM1486" s="411"/>
      <c r="AN1486" s="411"/>
      <c r="AO1486" s="411"/>
      <c r="AP1486" s="411"/>
      <c r="AQ1486" s="411"/>
      <c r="AR1486" s="411"/>
      <c r="AS1486" s="293">
        <f>SUM(AE1486:AR1486)</f>
        <v>0</v>
      </c>
    </row>
    <row r="1487" spans="1:45" ht="15" hidden="1" customHeight="1" outlineLevel="1">
      <c r="A1487" s="521"/>
      <c r="B1487" s="291" t="s">
        <v>740</v>
      </c>
      <c r="C1487" s="288" t="s">
        <v>163</v>
      </c>
      <c r="D1487" s="292"/>
      <c r="E1487" s="292"/>
      <c r="F1487" s="292"/>
      <c r="G1487" s="292"/>
      <c r="H1487" s="292"/>
      <c r="I1487" s="292"/>
      <c r="J1487" s="292"/>
      <c r="K1487" s="292"/>
      <c r="L1487" s="292"/>
      <c r="M1487" s="292"/>
      <c r="N1487" s="292"/>
      <c r="O1487" s="292"/>
      <c r="P1487" s="292"/>
      <c r="Q1487" s="292">
        <f>Q1486</f>
        <v>12</v>
      </c>
      <c r="R1487" s="292"/>
      <c r="S1487" s="292"/>
      <c r="T1487" s="292"/>
      <c r="U1487" s="292"/>
      <c r="V1487" s="292"/>
      <c r="W1487" s="292"/>
      <c r="X1487" s="292"/>
      <c r="Y1487" s="292"/>
      <c r="Z1487" s="292"/>
      <c r="AA1487" s="292"/>
      <c r="AB1487" s="292"/>
      <c r="AC1487" s="292"/>
      <c r="AD1487" s="292"/>
      <c r="AE1487" s="407">
        <f>AE1486</f>
        <v>0</v>
      </c>
      <c r="AF1487" s="407">
        <f t="shared" ref="AF1487:AR1487" si="3553">AF1486</f>
        <v>0</v>
      </c>
      <c r="AG1487" s="407">
        <f t="shared" si="3553"/>
        <v>0</v>
      </c>
      <c r="AH1487" s="407">
        <f t="shared" si="3553"/>
        <v>0</v>
      </c>
      <c r="AI1487" s="407">
        <f t="shared" si="3553"/>
        <v>0</v>
      </c>
      <c r="AJ1487" s="407">
        <f t="shared" si="3553"/>
        <v>0</v>
      </c>
      <c r="AK1487" s="407">
        <f t="shared" si="3553"/>
        <v>0</v>
      </c>
      <c r="AL1487" s="407">
        <f t="shared" si="3553"/>
        <v>0</v>
      </c>
      <c r="AM1487" s="407">
        <f t="shared" si="3553"/>
        <v>0</v>
      </c>
      <c r="AN1487" s="407">
        <f t="shared" si="3553"/>
        <v>0</v>
      </c>
      <c r="AO1487" s="407">
        <f t="shared" si="3553"/>
        <v>0</v>
      </c>
      <c r="AP1487" s="407">
        <f t="shared" si="3553"/>
        <v>0</v>
      </c>
      <c r="AQ1487" s="407">
        <f t="shared" si="3553"/>
        <v>0</v>
      </c>
      <c r="AR1487" s="407">
        <f t="shared" si="3553"/>
        <v>0</v>
      </c>
      <c r="AS1487" s="303"/>
    </row>
    <row r="1488" spans="1:45" ht="15" hidden="1" customHeight="1" outlineLevel="1">
      <c r="A1488" s="521"/>
      <c r="B1488" s="424"/>
      <c r="C1488" s="288"/>
      <c r="D1488" s="288"/>
      <c r="E1488" s="288"/>
      <c r="F1488" s="288"/>
      <c r="G1488" s="288"/>
      <c r="H1488" s="288"/>
      <c r="I1488" s="288"/>
      <c r="J1488" s="288"/>
      <c r="K1488" s="288"/>
      <c r="L1488" s="288"/>
      <c r="M1488" s="288"/>
      <c r="N1488" s="288"/>
      <c r="O1488" s="288"/>
      <c r="P1488" s="288"/>
      <c r="Q1488" s="288"/>
      <c r="R1488" s="288"/>
      <c r="S1488" s="288"/>
      <c r="T1488" s="288"/>
      <c r="U1488" s="288"/>
      <c r="V1488" s="288"/>
      <c r="W1488" s="288"/>
      <c r="X1488" s="288"/>
      <c r="Y1488" s="288"/>
      <c r="Z1488" s="288"/>
      <c r="AA1488" s="288"/>
      <c r="AB1488" s="288"/>
      <c r="AC1488" s="288"/>
      <c r="AD1488" s="288"/>
      <c r="AE1488" s="408"/>
      <c r="AF1488" s="421"/>
      <c r="AG1488" s="421"/>
      <c r="AH1488" s="421"/>
      <c r="AI1488" s="421"/>
      <c r="AJ1488" s="421"/>
      <c r="AK1488" s="421"/>
      <c r="AL1488" s="421"/>
      <c r="AM1488" s="421"/>
      <c r="AN1488" s="421"/>
      <c r="AO1488" s="421"/>
      <c r="AP1488" s="421"/>
      <c r="AQ1488" s="421"/>
      <c r="AR1488" s="421"/>
      <c r="AS1488" s="303"/>
    </row>
    <row r="1489" spans="1:45" ht="15" hidden="1" customHeight="1" outlineLevel="1">
      <c r="A1489" s="521"/>
      <c r="B1489" s="285" t="s">
        <v>497</v>
      </c>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33</v>
      </c>
      <c r="B1490" s="424" t="s">
        <v>125</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740</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54">AF1490</f>
        <v>0</v>
      </c>
      <c r="AG1491" s="407">
        <f t="shared" si="3554"/>
        <v>0</v>
      </c>
      <c r="AH1491" s="407">
        <f t="shared" si="3554"/>
        <v>0</v>
      </c>
      <c r="AI1491" s="407">
        <f t="shared" si="3554"/>
        <v>0</v>
      </c>
      <c r="AJ1491" s="407">
        <f t="shared" si="3554"/>
        <v>0</v>
      </c>
      <c r="AK1491" s="407">
        <f t="shared" si="3554"/>
        <v>0</v>
      </c>
      <c r="AL1491" s="407">
        <f t="shared" si="3554"/>
        <v>0</v>
      </c>
      <c r="AM1491" s="407">
        <f t="shared" si="3554"/>
        <v>0</v>
      </c>
      <c r="AN1491" s="407">
        <f t="shared" si="3554"/>
        <v>0</v>
      </c>
      <c r="AO1491" s="407">
        <f t="shared" si="3554"/>
        <v>0</v>
      </c>
      <c r="AP1491" s="407">
        <f t="shared" si="3554"/>
        <v>0</v>
      </c>
      <c r="AQ1491" s="407">
        <f t="shared" si="3554"/>
        <v>0</v>
      </c>
      <c r="AR1491" s="407">
        <f t="shared" si="3554"/>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34</v>
      </c>
      <c r="B1493" s="424" t="s">
        <v>126</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740</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55">AF1493</f>
        <v>0</v>
      </c>
      <c r="AG1494" s="407">
        <f t="shared" si="3555"/>
        <v>0</v>
      </c>
      <c r="AH1494" s="407">
        <f t="shared" si="3555"/>
        <v>0</v>
      </c>
      <c r="AI1494" s="407">
        <f t="shared" si="3555"/>
        <v>0</v>
      </c>
      <c r="AJ1494" s="407">
        <f t="shared" si="3555"/>
        <v>0</v>
      </c>
      <c r="AK1494" s="407">
        <f t="shared" si="3555"/>
        <v>0</v>
      </c>
      <c r="AL1494" s="407">
        <f t="shared" si="3555"/>
        <v>0</v>
      </c>
      <c r="AM1494" s="407">
        <f t="shared" si="3555"/>
        <v>0</v>
      </c>
      <c r="AN1494" s="407">
        <f t="shared" si="3555"/>
        <v>0</v>
      </c>
      <c r="AO1494" s="407">
        <f t="shared" si="3555"/>
        <v>0</v>
      </c>
      <c r="AP1494" s="407">
        <f t="shared" si="3555"/>
        <v>0</v>
      </c>
      <c r="AQ1494" s="407">
        <f t="shared" si="3555"/>
        <v>0</v>
      </c>
      <c r="AR1494" s="407">
        <f t="shared" si="3555"/>
        <v>0</v>
      </c>
      <c r="AS1494" s="303"/>
    </row>
    <row r="1495" spans="1:45" ht="15" hidden="1" customHeight="1" outlineLevel="1">
      <c r="A1495" s="521"/>
      <c r="B1495" s="424"/>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v>35</v>
      </c>
      <c r="B1496" s="424" t="s">
        <v>127</v>
      </c>
      <c r="C1496" s="288" t="s">
        <v>25</v>
      </c>
      <c r="D1496" s="292"/>
      <c r="E1496" s="292"/>
      <c r="F1496" s="292"/>
      <c r="G1496" s="292"/>
      <c r="H1496" s="292"/>
      <c r="I1496" s="292"/>
      <c r="J1496" s="292"/>
      <c r="K1496" s="292"/>
      <c r="L1496" s="292"/>
      <c r="M1496" s="292"/>
      <c r="N1496" s="292"/>
      <c r="O1496" s="292"/>
      <c r="P1496" s="292"/>
      <c r="Q1496" s="292">
        <v>0</v>
      </c>
      <c r="R1496" s="292"/>
      <c r="S1496" s="292"/>
      <c r="T1496" s="292"/>
      <c r="U1496" s="292"/>
      <c r="V1496" s="292"/>
      <c r="W1496" s="292"/>
      <c r="X1496" s="292"/>
      <c r="Y1496" s="292"/>
      <c r="Z1496" s="292"/>
      <c r="AA1496" s="292"/>
      <c r="AB1496" s="292"/>
      <c r="AC1496" s="292"/>
      <c r="AD1496" s="292"/>
      <c r="AE1496" s="422"/>
      <c r="AF1496" s="411"/>
      <c r="AG1496" s="411"/>
      <c r="AH1496" s="411"/>
      <c r="AI1496" s="411"/>
      <c r="AJ1496" s="411"/>
      <c r="AK1496" s="411"/>
      <c r="AL1496" s="411"/>
      <c r="AM1496" s="411"/>
      <c r="AN1496" s="411"/>
      <c r="AO1496" s="411"/>
      <c r="AP1496" s="411"/>
      <c r="AQ1496" s="411"/>
      <c r="AR1496" s="411"/>
      <c r="AS1496" s="293">
        <f>SUM(AE1496:AR1496)</f>
        <v>0</v>
      </c>
    </row>
    <row r="1497" spans="1:45" ht="15" hidden="1" customHeight="1" outlineLevel="1">
      <c r="A1497" s="521"/>
      <c r="B1497" s="291" t="s">
        <v>740</v>
      </c>
      <c r="C1497" s="288" t="s">
        <v>163</v>
      </c>
      <c r="D1497" s="292"/>
      <c r="E1497" s="292"/>
      <c r="F1497" s="292"/>
      <c r="G1497" s="292"/>
      <c r="H1497" s="292"/>
      <c r="I1497" s="292"/>
      <c r="J1497" s="292"/>
      <c r="K1497" s="292"/>
      <c r="L1497" s="292"/>
      <c r="M1497" s="292"/>
      <c r="N1497" s="292"/>
      <c r="O1497" s="292"/>
      <c r="P1497" s="292"/>
      <c r="Q1497" s="292">
        <f>Q1496</f>
        <v>0</v>
      </c>
      <c r="R1497" s="292"/>
      <c r="S1497" s="292"/>
      <c r="T1497" s="292"/>
      <c r="U1497" s="292"/>
      <c r="V1497" s="292"/>
      <c r="W1497" s="292"/>
      <c r="X1497" s="292"/>
      <c r="Y1497" s="292"/>
      <c r="Z1497" s="292"/>
      <c r="AA1497" s="292"/>
      <c r="AB1497" s="292"/>
      <c r="AC1497" s="292"/>
      <c r="AD1497" s="292"/>
      <c r="AE1497" s="407">
        <f>AE1496</f>
        <v>0</v>
      </c>
      <c r="AF1497" s="407">
        <f t="shared" ref="AF1497:AR1497" si="3556">AF1496</f>
        <v>0</v>
      </c>
      <c r="AG1497" s="407">
        <f t="shared" si="3556"/>
        <v>0</v>
      </c>
      <c r="AH1497" s="407">
        <f t="shared" si="3556"/>
        <v>0</v>
      </c>
      <c r="AI1497" s="407">
        <f t="shared" si="3556"/>
        <v>0</v>
      </c>
      <c r="AJ1497" s="407">
        <f t="shared" si="3556"/>
        <v>0</v>
      </c>
      <c r="AK1497" s="407">
        <f t="shared" si="3556"/>
        <v>0</v>
      </c>
      <c r="AL1497" s="407">
        <f t="shared" si="3556"/>
        <v>0</v>
      </c>
      <c r="AM1497" s="407">
        <f t="shared" si="3556"/>
        <v>0</v>
      </c>
      <c r="AN1497" s="407">
        <f t="shared" si="3556"/>
        <v>0</v>
      </c>
      <c r="AO1497" s="407">
        <f t="shared" si="3556"/>
        <v>0</v>
      </c>
      <c r="AP1497" s="407">
        <f t="shared" si="3556"/>
        <v>0</v>
      </c>
      <c r="AQ1497" s="407">
        <f t="shared" si="3556"/>
        <v>0</v>
      </c>
      <c r="AR1497" s="407">
        <f t="shared" si="3556"/>
        <v>0</v>
      </c>
      <c r="AS1497" s="303"/>
    </row>
    <row r="1498" spans="1:45" ht="15" hidden="1" customHeight="1" outlineLevel="1">
      <c r="A1498" s="521"/>
      <c r="B1498" s="427"/>
      <c r="C1498" s="288"/>
      <c r="D1498" s="288"/>
      <c r="E1498" s="288"/>
      <c r="F1498" s="288"/>
      <c r="G1498" s="288"/>
      <c r="H1498" s="288"/>
      <c r="I1498" s="288"/>
      <c r="J1498" s="288"/>
      <c r="K1498" s="288"/>
      <c r="L1498" s="288"/>
      <c r="M1498" s="288"/>
      <c r="N1498" s="288"/>
      <c r="O1498" s="288"/>
      <c r="P1498" s="288"/>
      <c r="Q1498" s="288"/>
      <c r="R1498" s="288"/>
      <c r="S1498" s="288"/>
      <c r="T1498" s="288"/>
      <c r="U1498" s="288"/>
      <c r="V1498" s="288"/>
      <c r="W1498" s="288"/>
      <c r="X1498" s="288"/>
      <c r="Y1498" s="288"/>
      <c r="Z1498" s="288"/>
      <c r="AA1498" s="288"/>
      <c r="AB1498" s="288"/>
      <c r="AC1498" s="288"/>
      <c r="AD1498" s="288"/>
      <c r="AE1498" s="408"/>
      <c r="AF1498" s="421"/>
      <c r="AG1498" s="421"/>
      <c r="AH1498" s="421"/>
      <c r="AI1498" s="421"/>
      <c r="AJ1498" s="421"/>
      <c r="AK1498" s="421"/>
      <c r="AL1498" s="421"/>
      <c r="AM1498" s="421"/>
      <c r="AN1498" s="421"/>
      <c r="AO1498" s="421"/>
      <c r="AP1498" s="421"/>
      <c r="AQ1498" s="421"/>
      <c r="AR1498" s="421"/>
      <c r="AS1498" s="303"/>
    </row>
    <row r="1499" spans="1:45" ht="15" hidden="1" customHeight="1" outlineLevel="1">
      <c r="A1499" s="521"/>
      <c r="B1499" s="285" t="s">
        <v>498</v>
      </c>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28.5" hidden="1" customHeight="1" outlineLevel="1">
      <c r="A1500" s="521">
        <v>36</v>
      </c>
      <c r="B1500" s="424" t="s">
        <v>128</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740</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57">AF1500</f>
        <v>0</v>
      </c>
      <c r="AG1501" s="407">
        <f t="shared" si="3557"/>
        <v>0</v>
      </c>
      <c r="AH1501" s="407">
        <f t="shared" si="3557"/>
        <v>0</v>
      </c>
      <c r="AI1501" s="407">
        <f t="shared" si="3557"/>
        <v>0</v>
      </c>
      <c r="AJ1501" s="407">
        <f t="shared" si="3557"/>
        <v>0</v>
      </c>
      <c r="AK1501" s="407">
        <f t="shared" si="3557"/>
        <v>0</v>
      </c>
      <c r="AL1501" s="407">
        <f t="shared" si="3557"/>
        <v>0</v>
      </c>
      <c r="AM1501" s="407">
        <f t="shared" si="3557"/>
        <v>0</v>
      </c>
      <c r="AN1501" s="407">
        <f t="shared" si="3557"/>
        <v>0</v>
      </c>
      <c r="AO1501" s="407">
        <f t="shared" si="3557"/>
        <v>0</v>
      </c>
      <c r="AP1501" s="407">
        <f t="shared" si="3557"/>
        <v>0</v>
      </c>
      <c r="AQ1501" s="407">
        <f t="shared" si="3557"/>
        <v>0</v>
      </c>
      <c r="AR1501" s="407">
        <f t="shared" si="3557"/>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37</v>
      </c>
      <c r="B1503" s="424" t="s">
        <v>129</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740</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58">AF1503</f>
        <v>0</v>
      </c>
      <c r="AG1504" s="407">
        <f t="shared" si="3558"/>
        <v>0</v>
      </c>
      <c r="AH1504" s="407">
        <f t="shared" si="3558"/>
        <v>0</v>
      </c>
      <c r="AI1504" s="407">
        <f t="shared" si="3558"/>
        <v>0</v>
      </c>
      <c r="AJ1504" s="407">
        <f t="shared" si="3558"/>
        <v>0</v>
      </c>
      <c r="AK1504" s="407">
        <f t="shared" si="3558"/>
        <v>0</v>
      </c>
      <c r="AL1504" s="407">
        <f t="shared" si="3558"/>
        <v>0</v>
      </c>
      <c r="AM1504" s="407">
        <f t="shared" si="3558"/>
        <v>0</v>
      </c>
      <c r="AN1504" s="407">
        <f t="shared" si="3558"/>
        <v>0</v>
      </c>
      <c r="AO1504" s="407">
        <f t="shared" si="3558"/>
        <v>0</v>
      </c>
      <c r="AP1504" s="407">
        <f t="shared" si="3558"/>
        <v>0</v>
      </c>
      <c r="AQ1504" s="407">
        <f t="shared" si="3558"/>
        <v>0</v>
      </c>
      <c r="AR1504" s="407">
        <f t="shared" si="3558"/>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38</v>
      </c>
      <c r="B1506" s="424" t="s">
        <v>130</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740</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59">AF1506</f>
        <v>0</v>
      </c>
      <c r="AG1507" s="407">
        <f t="shared" si="3559"/>
        <v>0</v>
      </c>
      <c r="AH1507" s="407">
        <f t="shared" si="3559"/>
        <v>0</v>
      </c>
      <c r="AI1507" s="407">
        <f t="shared" si="3559"/>
        <v>0</v>
      </c>
      <c r="AJ1507" s="407">
        <f t="shared" si="3559"/>
        <v>0</v>
      </c>
      <c r="AK1507" s="407">
        <f t="shared" si="3559"/>
        <v>0</v>
      </c>
      <c r="AL1507" s="407">
        <f t="shared" si="3559"/>
        <v>0</v>
      </c>
      <c r="AM1507" s="407">
        <f t="shared" si="3559"/>
        <v>0</v>
      </c>
      <c r="AN1507" s="407">
        <f t="shared" si="3559"/>
        <v>0</v>
      </c>
      <c r="AO1507" s="407">
        <f t="shared" si="3559"/>
        <v>0</v>
      </c>
      <c r="AP1507" s="407">
        <f t="shared" si="3559"/>
        <v>0</v>
      </c>
      <c r="AQ1507" s="407">
        <f t="shared" si="3559"/>
        <v>0</v>
      </c>
      <c r="AR1507" s="407">
        <f t="shared" si="3559"/>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39</v>
      </c>
      <c r="B1509" s="424" t="s">
        <v>131</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740</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60">AF1509</f>
        <v>0</v>
      </c>
      <c r="AG1510" s="407">
        <f t="shared" si="3560"/>
        <v>0</v>
      </c>
      <c r="AH1510" s="407">
        <f t="shared" si="3560"/>
        <v>0</v>
      </c>
      <c r="AI1510" s="407">
        <f t="shared" si="3560"/>
        <v>0</v>
      </c>
      <c r="AJ1510" s="407">
        <f t="shared" si="3560"/>
        <v>0</v>
      </c>
      <c r="AK1510" s="407">
        <f t="shared" si="3560"/>
        <v>0</v>
      </c>
      <c r="AL1510" s="407">
        <f t="shared" si="3560"/>
        <v>0</v>
      </c>
      <c r="AM1510" s="407">
        <f t="shared" si="3560"/>
        <v>0</v>
      </c>
      <c r="AN1510" s="407">
        <f t="shared" si="3560"/>
        <v>0</v>
      </c>
      <c r="AO1510" s="407">
        <f t="shared" si="3560"/>
        <v>0</v>
      </c>
      <c r="AP1510" s="407">
        <f t="shared" si="3560"/>
        <v>0</v>
      </c>
      <c r="AQ1510" s="407">
        <f t="shared" si="3560"/>
        <v>0</v>
      </c>
      <c r="AR1510" s="407">
        <f t="shared" si="3560"/>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15" hidden="1" customHeight="1" outlineLevel="1">
      <c r="A1512" s="521">
        <v>40</v>
      </c>
      <c r="B1512" s="424" t="s">
        <v>132</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740</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61">AF1512</f>
        <v>0</v>
      </c>
      <c r="AG1513" s="407">
        <f t="shared" si="3561"/>
        <v>0</v>
      </c>
      <c r="AH1513" s="407">
        <f t="shared" si="3561"/>
        <v>0</v>
      </c>
      <c r="AI1513" s="407">
        <f t="shared" si="3561"/>
        <v>0</v>
      </c>
      <c r="AJ1513" s="407">
        <f t="shared" si="3561"/>
        <v>0</v>
      </c>
      <c r="AK1513" s="407">
        <f t="shared" si="3561"/>
        <v>0</v>
      </c>
      <c r="AL1513" s="407">
        <f t="shared" si="3561"/>
        <v>0</v>
      </c>
      <c r="AM1513" s="407">
        <f t="shared" si="3561"/>
        <v>0</v>
      </c>
      <c r="AN1513" s="407">
        <f t="shared" si="3561"/>
        <v>0</v>
      </c>
      <c r="AO1513" s="407">
        <f t="shared" si="3561"/>
        <v>0</v>
      </c>
      <c r="AP1513" s="407">
        <f t="shared" si="3561"/>
        <v>0</v>
      </c>
      <c r="AQ1513" s="407">
        <f t="shared" si="3561"/>
        <v>0</v>
      </c>
      <c r="AR1513" s="407">
        <f t="shared" si="3561"/>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41</v>
      </c>
      <c r="B1515" s="424" t="s">
        <v>133</v>
      </c>
      <c r="C1515" s="288" t="s">
        <v>25</v>
      </c>
      <c r="D1515" s="292"/>
      <c r="E1515" s="292"/>
      <c r="F1515" s="292"/>
      <c r="G1515" s="292"/>
      <c r="H1515" s="292"/>
      <c r="I1515" s="292"/>
      <c r="J1515" s="292"/>
      <c r="K1515" s="292"/>
      <c r="L1515" s="292"/>
      <c r="M1515" s="292"/>
      <c r="N1515" s="292"/>
      <c r="O1515" s="292"/>
      <c r="P1515" s="292"/>
      <c r="Q1515" s="292">
        <v>12</v>
      </c>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740</v>
      </c>
      <c r="C1516" s="288" t="s">
        <v>163</v>
      </c>
      <c r="D1516" s="292"/>
      <c r="E1516" s="292"/>
      <c r="F1516" s="292"/>
      <c r="G1516" s="292"/>
      <c r="H1516" s="292"/>
      <c r="I1516" s="292"/>
      <c r="J1516" s="292"/>
      <c r="K1516" s="292"/>
      <c r="L1516" s="292"/>
      <c r="M1516" s="292"/>
      <c r="N1516" s="292"/>
      <c r="O1516" s="292"/>
      <c r="P1516" s="292"/>
      <c r="Q1516" s="292">
        <f>Q1515</f>
        <v>12</v>
      </c>
      <c r="R1516" s="292"/>
      <c r="S1516" s="292"/>
      <c r="T1516" s="292"/>
      <c r="U1516" s="292"/>
      <c r="V1516" s="292"/>
      <c r="W1516" s="292"/>
      <c r="X1516" s="292"/>
      <c r="Y1516" s="292"/>
      <c r="Z1516" s="292"/>
      <c r="AA1516" s="292"/>
      <c r="AB1516" s="292"/>
      <c r="AC1516" s="292"/>
      <c r="AD1516" s="292"/>
      <c r="AE1516" s="407">
        <f>AE1515</f>
        <v>0</v>
      </c>
      <c r="AF1516" s="407">
        <f t="shared" ref="AF1516:AR1516" si="3562">AF1515</f>
        <v>0</v>
      </c>
      <c r="AG1516" s="407">
        <f t="shared" si="3562"/>
        <v>0</v>
      </c>
      <c r="AH1516" s="407">
        <f t="shared" si="3562"/>
        <v>0</v>
      </c>
      <c r="AI1516" s="407">
        <f t="shared" si="3562"/>
        <v>0</v>
      </c>
      <c r="AJ1516" s="407">
        <f t="shared" si="3562"/>
        <v>0</v>
      </c>
      <c r="AK1516" s="407">
        <f t="shared" si="3562"/>
        <v>0</v>
      </c>
      <c r="AL1516" s="407">
        <f t="shared" si="3562"/>
        <v>0</v>
      </c>
      <c r="AM1516" s="407">
        <f t="shared" si="3562"/>
        <v>0</v>
      </c>
      <c r="AN1516" s="407">
        <f t="shared" si="3562"/>
        <v>0</v>
      </c>
      <c r="AO1516" s="407">
        <f t="shared" si="3562"/>
        <v>0</v>
      </c>
      <c r="AP1516" s="407">
        <f t="shared" si="3562"/>
        <v>0</v>
      </c>
      <c r="AQ1516" s="407">
        <f t="shared" si="3562"/>
        <v>0</v>
      </c>
      <c r="AR1516" s="407">
        <f t="shared" si="3562"/>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28.5" hidden="1" customHeight="1" outlineLevel="1">
      <c r="A1518" s="521">
        <v>42</v>
      </c>
      <c r="B1518" s="424" t="s">
        <v>134</v>
      </c>
      <c r="C1518" s="288" t="s">
        <v>25</v>
      </c>
      <c r="D1518" s="292"/>
      <c r="E1518" s="292"/>
      <c r="F1518" s="292"/>
      <c r="G1518" s="292"/>
      <c r="H1518" s="292"/>
      <c r="I1518" s="292"/>
      <c r="J1518" s="292"/>
      <c r="K1518" s="292"/>
      <c r="L1518" s="292"/>
      <c r="M1518" s="292"/>
      <c r="N1518" s="292"/>
      <c r="O1518" s="292"/>
      <c r="P1518" s="292"/>
      <c r="Q1518" s="288"/>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740</v>
      </c>
      <c r="C1519" s="288" t="s">
        <v>163</v>
      </c>
      <c r="D1519" s="292"/>
      <c r="E1519" s="292"/>
      <c r="F1519" s="292"/>
      <c r="G1519" s="292"/>
      <c r="H1519" s="292"/>
      <c r="I1519" s="292"/>
      <c r="J1519" s="292"/>
      <c r="K1519" s="292"/>
      <c r="L1519" s="292"/>
      <c r="M1519" s="292"/>
      <c r="N1519" s="292"/>
      <c r="O1519" s="292"/>
      <c r="P1519" s="292"/>
      <c r="Q1519" s="464"/>
      <c r="R1519" s="292"/>
      <c r="S1519" s="292"/>
      <c r="T1519" s="292"/>
      <c r="U1519" s="292"/>
      <c r="V1519" s="292"/>
      <c r="W1519" s="292"/>
      <c r="X1519" s="292"/>
      <c r="Y1519" s="292"/>
      <c r="Z1519" s="292"/>
      <c r="AA1519" s="292"/>
      <c r="AB1519" s="292"/>
      <c r="AC1519" s="292"/>
      <c r="AD1519" s="292"/>
      <c r="AE1519" s="407">
        <f>AE1518</f>
        <v>0</v>
      </c>
      <c r="AF1519" s="407">
        <f t="shared" ref="AF1519:AR1519" si="3563">AF1518</f>
        <v>0</v>
      </c>
      <c r="AG1519" s="407">
        <f t="shared" si="3563"/>
        <v>0</v>
      </c>
      <c r="AH1519" s="407">
        <f t="shared" si="3563"/>
        <v>0</v>
      </c>
      <c r="AI1519" s="407">
        <f t="shared" si="3563"/>
        <v>0</v>
      </c>
      <c r="AJ1519" s="407">
        <f t="shared" si="3563"/>
        <v>0</v>
      </c>
      <c r="AK1519" s="407">
        <f t="shared" si="3563"/>
        <v>0</v>
      </c>
      <c r="AL1519" s="407">
        <f t="shared" si="3563"/>
        <v>0</v>
      </c>
      <c r="AM1519" s="407">
        <f t="shared" si="3563"/>
        <v>0</v>
      </c>
      <c r="AN1519" s="407">
        <f t="shared" si="3563"/>
        <v>0</v>
      </c>
      <c r="AO1519" s="407">
        <f t="shared" si="3563"/>
        <v>0</v>
      </c>
      <c r="AP1519" s="407">
        <f t="shared" si="3563"/>
        <v>0</v>
      </c>
      <c r="AQ1519" s="407">
        <f t="shared" si="3563"/>
        <v>0</v>
      </c>
      <c r="AR1519" s="407">
        <f t="shared" si="3563"/>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15" hidden="1" customHeight="1" outlineLevel="1">
      <c r="A1521" s="521">
        <v>43</v>
      </c>
      <c r="B1521" s="424" t="s">
        <v>135</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740</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564">AF1521</f>
        <v>0</v>
      </c>
      <c r="AG1522" s="407">
        <f t="shared" si="3564"/>
        <v>0</v>
      </c>
      <c r="AH1522" s="407">
        <f t="shared" si="3564"/>
        <v>0</v>
      </c>
      <c r="AI1522" s="407">
        <f t="shared" si="3564"/>
        <v>0</v>
      </c>
      <c r="AJ1522" s="407">
        <f t="shared" si="3564"/>
        <v>0</v>
      </c>
      <c r="AK1522" s="407">
        <f t="shared" si="3564"/>
        <v>0</v>
      </c>
      <c r="AL1522" s="407">
        <f t="shared" si="3564"/>
        <v>0</v>
      </c>
      <c r="AM1522" s="407">
        <f t="shared" si="3564"/>
        <v>0</v>
      </c>
      <c r="AN1522" s="407">
        <f t="shared" si="3564"/>
        <v>0</v>
      </c>
      <c r="AO1522" s="407">
        <f t="shared" si="3564"/>
        <v>0</v>
      </c>
      <c r="AP1522" s="407">
        <f t="shared" si="3564"/>
        <v>0</v>
      </c>
      <c r="AQ1522" s="407">
        <f t="shared" si="3564"/>
        <v>0</v>
      </c>
      <c r="AR1522" s="407">
        <f t="shared" si="3564"/>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28.5" hidden="1" customHeight="1" outlineLevel="1">
      <c r="A1524" s="521">
        <v>44</v>
      </c>
      <c r="B1524" s="424" t="s">
        <v>136</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740</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565">AF1524</f>
        <v>0</v>
      </c>
      <c r="AG1525" s="407">
        <f t="shared" si="3565"/>
        <v>0</v>
      </c>
      <c r="AH1525" s="407">
        <f t="shared" si="3565"/>
        <v>0</v>
      </c>
      <c r="AI1525" s="407">
        <f t="shared" si="3565"/>
        <v>0</v>
      </c>
      <c r="AJ1525" s="407">
        <f t="shared" si="3565"/>
        <v>0</v>
      </c>
      <c r="AK1525" s="407">
        <f t="shared" si="3565"/>
        <v>0</v>
      </c>
      <c r="AL1525" s="407">
        <f t="shared" si="3565"/>
        <v>0</v>
      </c>
      <c r="AM1525" s="407">
        <f t="shared" si="3565"/>
        <v>0</v>
      </c>
      <c r="AN1525" s="407">
        <f t="shared" si="3565"/>
        <v>0</v>
      </c>
      <c r="AO1525" s="407">
        <f t="shared" si="3565"/>
        <v>0</v>
      </c>
      <c r="AP1525" s="407">
        <f t="shared" si="3565"/>
        <v>0</v>
      </c>
      <c r="AQ1525" s="407">
        <f t="shared" si="3565"/>
        <v>0</v>
      </c>
      <c r="AR1525" s="407">
        <f t="shared" si="3565"/>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450000000000003" hidden="1" customHeight="1" outlineLevel="1">
      <c r="A1527" s="521">
        <v>45</v>
      </c>
      <c r="B1527" s="424" t="s">
        <v>137</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740</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566">AF1527</f>
        <v>0</v>
      </c>
      <c r="AG1528" s="407">
        <f t="shared" si="3566"/>
        <v>0</v>
      </c>
      <c r="AH1528" s="407">
        <f t="shared" si="3566"/>
        <v>0</v>
      </c>
      <c r="AI1528" s="407">
        <f t="shared" si="3566"/>
        <v>0</v>
      </c>
      <c r="AJ1528" s="407">
        <f t="shared" si="3566"/>
        <v>0</v>
      </c>
      <c r="AK1528" s="407">
        <f t="shared" si="3566"/>
        <v>0</v>
      </c>
      <c r="AL1528" s="407">
        <f t="shared" si="3566"/>
        <v>0</v>
      </c>
      <c r="AM1528" s="407">
        <f t="shared" si="3566"/>
        <v>0</v>
      </c>
      <c r="AN1528" s="407">
        <f t="shared" si="3566"/>
        <v>0</v>
      </c>
      <c r="AO1528" s="407">
        <f t="shared" si="3566"/>
        <v>0</v>
      </c>
      <c r="AP1528" s="407">
        <f t="shared" si="3566"/>
        <v>0</v>
      </c>
      <c r="AQ1528" s="407">
        <f t="shared" si="3566"/>
        <v>0</v>
      </c>
      <c r="AR1528" s="407">
        <f t="shared" si="3566"/>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2.1" hidden="1" customHeight="1" outlineLevel="1">
      <c r="A1530" s="521">
        <v>46</v>
      </c>
      <c r="B1530" s="424" t="s">
        <v>138</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740</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567">AF1530</f>
        <v>0</v>
      </c>
      <c r="AG1531" s="407">
        <f t="shared" si="3567"/>
        <v>0</v>
      </c>
      <c r="AH1531" s="407">
        <f t="shared" si="3567"/>
        <v>0</v>
      </c>
      <c r="AI1531" s="407">
        <f t="shared" si="3567"/>
        <v>0</v>
      </c>
      <c r="AJ1531" s="407">
        <f t="shared" si="3567"/>
        <v>0</v>
      </c>
      <c r="AK1531" s="407">
        <f t="shared" si="3567"/>
        <v>0</v>
      </c>
      <c r="AL1531" s="407">
        <f t="shared" si="3567"/>
        <v>0</v>
      </c>
      <c r="AM1531" s="407">
        <f t="shared" si="3567"/>
        <v>0</v>
      </c>
      <c r="AN1531" s="407">
        <f t="shared" si="3567"/>
        <v>0</v>
      </c>
      <c r="AO1531" s="407">
        <f t="shared" si="3567"/>
        <v>0</v>
      </c>
      <c r="AP1531" s="407">
        <f t="shared" si="3567"/>
        <v>0</v>
      </c>
      <c r="AQ1531" s="407">
        <f t="shared" si="3567"/>
        <v>0</v>
      </c>
      <c r="AR1531" s="407">
        <f t="shared" si="3567"/>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5.450000000000003" hidden="1" customHeight="1" outlineLevel="1">
      <c r="A1533" s="521">
        <v>47</v>
      </c>
      <c r="B1533" s="424" t="s">
        <v>139</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740</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568">AF1533</f>
        <v>0</v>
      </c>
      <c r="AG1534" s="407">
        <f t="shared" si="3568"/>
        <v>0</v>
      </c>
      <c r="AH1534" s="407">
        <f t="shared" si="3568"/>
        <v>0</v>
      </c>
      <c r="AI1534" s="407">
        <f t="shared" si="3568"/>
        <v>0</v>
      </c>
      <c r="AJ1534" s="407">
        <f t="shared" si="3568"/>
        <v>0</v>
      </c>
      <c r="AK1534" s="407">
        <f t="shared" si="3568"/>
        <v>0</v>
      </c>
      <c r="AL1534" s="407">
        <f t="shared" si="3568"/>
        <v>0</v>
      </c>
      <c r="AM1534" s="407">
        <f t="shared" si="3568"/>
        <v>0</v>
      </c>
      <c r="AN1534" s="407">
        <f t="shared" si="3568"/>
        <v>0</v>
      </c>
      <c r="AO1534" s="407">
        <f t="shared" si="3568"/>
        <v>0</v>
      </c>
      <c r="AP1534" s="407">
        <f t="shared" si="3568"/>
        <v>0</v>
      </c>
      <c r="AQ1534" s="407">
        <f t="shared" si="3568"/>
        <v>0</v>
      </c>
      <c r="AR1534" s="407">
        <f t="shared" si="3568"/>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9.75" hidden="1" customHeight="1" outlineLevel="1">
      <c r="A1536" s="521">
        <v>48</v>
      </c>
      <c r="B1536" s="424" t="s">
        <v>140</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740</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569">AF1536</f>
        <v>0</v>
      </c>
      <c r="AG1537" s="407">
        <f t="shared" si="3569"/>
        <v>0</v>
      </c>
      <c r="AH1537" s="407">
        <f t="shared" si="3569"/>
        <v>0</v>
      </c>
      <c r="AI1537" s="407">
        <f t="shared" si="3569"/>
        <v>0</v>
      </c>
      <c r="AJ1537" s="407">
        <f t="shared" si="3569"/>
        <v>0</v>
      </c>
      <c r="AK1537" s="407">
        <f t="shared" si="3569"/>
        <v>0</v>
      </c>
      <c r="AL1537" s="407">
        <f t="shared" si="3569"/>
        <v>0</v>
      </c>
      <c r="AM1537" s="407">
        <f t="shared" si="3569"/>
        <v>0</v>
      </c>
      <c r="AN1537" s="407">
        <f t="shared" si="3569"/>
        <v>0</v>
      </c>
      <c r="AO1537" s="407">
        <f t="shared" si="3569"/>
        <v>0</v>
      </c>
      <c r="AP1537" s="407">
        <f t="shared" si="3569"/>
        <v>0</v>
      </c>
      <c r="AQ1537" s="407">
        <f t="shared" si="3569"/>
        <v>0</v>
      </c>
      <c r="AR1537" s="407">
        <f t="shared" si="3569"/>
        <v>0</v>
      </c>
      <c r="AS1537" s="303"/>
    </row>
    <row r="1538" spans="1:45" ht="15" hidden="1" customHeight="1" outlineLevel="1">
      <c r="A1538" s="521"/>
      <c r="B1538" s="424"/>
      <c r="C1538" s="288"/>
      <c r="D1538" s="288"/>
      <c r="E1538" s="288"/>
      <c r="F1538" s="288"/>
      <c r="G1538" s="288"/>
      <c r="H1538" s="288"/>
      <c r="I1538" s="288"/>
      <c r="J1538" s="288"/>
      <c r="K1538" s="288"/>
      <c r="L1538" s="288"/>
      <c r="M1538" s="288"/>
      <c r="N1538" s="288"/>
      <c r="O1538" s="288"/>
      <c r="P1538" s="288"/>
      <c r="Q1538" s="288"/>
      <c r="R1538" s="288"/>
      <c r="S1538" s="288"/>
      <c r="T1538" s="288"/>
      <c r="U1538" s="288"/>
      <c r="V1538" s="288"/>
      <c r="W1538" s="288"/>
      <c r="X1538" s="288"/>
      <c r="Y1538" s="288"/>
      <c r="Z1538" s="288"/>
      <c r="AA1538" s="288"/>
      <c r="AB1538" s="288"/>
      <c r="AC1538" s="288"/>
      <c r="AD1538" s="288"/>
      <c r="AE1538" s="408"/>
      <c r="AF1538" s="421"/>
      <c r="AG1538" s="421"/>
      <c r="AH1538" s="421"/>
      <c r="AI1538" s="421"/>
      <c r="AJ1538" s="421"/>
      <c r="AK1538" s="421"/>
      <c r="AL1538" s="421"/>
      <c r="AM1538" s="421"/>
      <c r="AN1538" s="421"/>
      <c r="AO1538" s="421"/>
      <c r="AP1538" s="421"/>
      <c r="AQ1538" s="421"/>
      <c r="AR1538" s="421"/>
      <c r="AS1538" s="303"/>
    </row>
    <row r="1539" spans="1:45" ht="33" hidden="1" customHeight="1" outlineLevel="1">
      <c r="A1539" s="521">
        <v>49</v>
      </c>
      <c r="B1539" s="424" t="s">
        <v>141</v>
      </c>
      <c r="C1539" s="288" t="s">
        <v>25</v>
      </c>
      <c r="D1539" s="292"/>
      <c r="E1539" s="292"/>
      <c r="F1539" s="292"/>
      <c r="G1539" s="292"/>
      <c r="H1539" s="292"/>
      <c r="I1539" s="292"/>
      <c r="J1539" s="292"/>
      <c r="K1539" s="292"/>
      <c r="L1539" s="292"/>
      <c r="M1539" s="292"/>
      <c r="N1539" s="292"/>
      <c r="O1539" s="292"/>
      <c r="P1539" s="292"/>
      <c r="Q1539" s="292">
        <v>12</v>
      </c>
      <c r="R1539" s="292"/>
      <c r="S1539" s="292"/>
      <c r="T1539" s="292"/>
      <c r="U1539" s="292"/>
      <c r="V1539" s="292"/>
      <c r="W1539" s="292"/>
      <c r="X1539" s="292"/>
      <c r="Y1539" s="292"/>
      <c r="Z1539" s="292"/>
      <c r="AA1539" s="292"/>
      <c r="AB1539" s="292"/>
      <c r="AC1539" s="292"/>
      <c r="AD1539" s="292"/>
      <c r="AE1539" s="422"/>
      <c r="AF1539" s="411"/>
      <c r="AG1539" s="411"/>
      <c r="AH1539" s="411"/>
      <c r="AI1539" s="411"/>
      <c r="AJ1539" s="411"/>
      <c r="AK1539" s="411"/>
      <c r="AL1539" s="411"/>
      <c r="AM1539" s="411"/>
      <c r="AN1539" s="411"/>
      <c r="AO1539" s="411"/>
      <c r="AP1539" s="411"/>
      <c r="AQ1539" s="411"/>
      <c r="AR1539" s="411"/>
      <c r="AS1539" s="293">
        <f>SUM(AE1539:AR1539)</f>
        <v>0</v>
      </c>
    </row>
    <row r="1540" spans="1:45" ht="15" hidden="1" customHeight="1" outlineLevel="1">
      <c r="A1540" s="521"/>
      <c r="B1540" s="291" t="s">
        <v>740</v>
      </c>
      <c r="C1540" s="288" t="s">
        <v>163</v>
      </c>
      <c r="D1540" s="292"/>
      <c r="E1540" s="292"/>
      <c r="F1540" s="292"/>
      <c r="G1540" s="292"/>
      <c r="H1540" s="292"/>
      <c r="I1540" s="292"/>
      <c r="J1540" s="292"/>
      <c r="K1540" s="292"/>
      <c r="L1540" s="292"/>
      <c r="M1540" s="292"/>
      <c r="N1540" s="292"/>
      <c r="O1540" s="292"/>
      <c r="P1540" s="292"/>
      <c r="Q1540" s="292">
        <f>Q1539</f>
        <v>12</v>
      </c>
      <c r="R1540" s="292"/>
      <c r="S1540" s="292"/>
      <c r="T1540" s="292"/>
      <c r="U1540" s="292"/>
      <c r="V1540" s="292"/>
      <c r="W1540" s="292"/>
      <c r="X1540" s="292"/>
      <c r="Y1540" s="292"/>
      <c r="Z1540" s="292"/>
      <c r="AA1540" s="292"/>
      <c r="AB1540" s="292"/>
      <c r="AC1540" s="292"/>
      <c r="AD1540" s="292"/>
      <c r="AE1540" s="407">
        <f>AE1539</f>
        <v>0</v>
      </c>
      <c r="AF1540" s="407">
        <f t="shared" ref="AF1540:AR1540" si="3570">AF1539</f>
        <v>0</v>
      </c>
      <c r="AG1540" s="407">
        <f t="shared" si="3570"/>
        <v>0</v>
      </c>
      <c r="AH1540" s="407">
        <f t="shared" si="3570"/>
        <v>0</v>
      </c>
      <c r="AI1540" s="407">
        <f t="shared" si="3570"/>
        <v>0</v>
      </c>
      <c r="AJ1540" s="407">
        <f t="shared" si="3570"/>
        <v>0</v>
      </c>
      <c r="AK1540" s="407">
        <f t="shared" si="3570"/>
        <v>0</v>
      </c>
      <c r="AL1540" s="407">
        <f t="shared" si="3570"/>
        <v>0</v>
      </c>
      <c r="AM1540" s="407">
        <f t="shared" si="3570"/>
        <v>0</v>
      </c>
      <c r="AN1540" s="407">
        <f t="shared" si="3570"/>
        <v>0</v>
      </c>
      <c r="AO1540" s="407">
        <f t="shared" si="3570"/>
        <v>0</v>
      </c>
      <c r="AP1540" s="407">
        <f t="shared" si="3570"/>
        <v>0</v>
      </c>
      <c r="AQ1540" s="407">
        <f t="shared" si="3570"/>
        <v>0</v>
      </c>
      <c r="AR1540" s="407">
        <f t="shared" si="3570"/>
        <v>0</v>
      </c>
      <c r="AS1540" s="303"/>
    </row>
    <row r="1541" spans="1:45" ht="15" hidden="1" customHeight="1" outlineLevel="1">
      <c r="A1541" s="521"/>
      <c r="B1541" s="291"/>
      <c r="C1541" s="288"/>
      <c r="D1541" s="758"/>
      <c r="E1541" s="758"/>
      <c r="F1541" s="758"/>
      <c r="G1541" s="758"/>
      <c r="H1541" s="758"/>
      <c r="I1541" s="758"/>
      <c r="J1541" s="758"/>
      <c r="K1541" s="758"/>
      <c r="L1541" s="758"/>
      <c r="M1541" s="758"/>
      <c r="N1541" s="758"/>
      <c r="O1541" s="758"/>
      <c r="P1541" s="758"/>
      <c r="Q1541" s="758"/>
      <c r="R1541" s="758"/>
      <c r="S1541" s="758"/>
      <c r="T1541" s="758"/>
      <c r="U1541" s="758"/>
      <c r="V1541" s="758"/>
      <c r="W1541" s="758"/>
      <c r="X1541" s="758"/>
      <c r="Y1541" s="758"/>
      <c r="Z1541" s="758"/>
      <c r="AA1541" s="758"/>
      <c r="AB1541" s="758"/>
      <c r="AC1541" s="758"/>
      <c r="AD1541" s="758"/>
      <c r="AE1541" s="407"/>
      <c r="AF1541" s="407"/>
      <c r="AG1541" s="407"/>
      <c r="AH1541" s="407"/>
      <c r="AI1541" s="407"/>
      <c r="AJ1541" s="407"/>
      <c r="AK1541" s="407"/>
      <c r="AL1541" s="407"/>
      <c r="AM1541" s="407"/>
      <c r="AN1541" s="407"/>
      <c r="AO1541" s="407"/>
      <c r="AP1541" s="407"/>
      <c r="AQ1541" s="407"/>
      <c r="AR1541" s="407"/>
      <c r="AS1541" s="303"/>
    </row>
    <row r="1542" spans="1:45" ht="15.75" hidden="1" outlineLevel="1">
      <c r="A1542" s="521"/>
      <c r="B1542" s="763" t="s">
        <v>933</v>
      </c>
      <c r="AS1542" s="759"/>
    </row>
    <row r="1543" spans="1:45" hidden="1" outlineLevel="1">
      <c r="A1543" s="521">
        <v>50</v>
      </c>
      <c r="B1543" s="291"/>
      <c r="AS1543" s="759"/>
    </row>
    <row r="1544" spans="1:45" ht="15.75" hidden="1" outlineLevel="1">
      <c r="A1544" s="521"/>
      <c r="B1544" s="424" t="s">
        <v>932</v>
      </c>
      <c r="C1544" s="288" t="s">
        <v>25</v>
      </c>
      <c r="D1544" s="292"/>
      <c r="E1544" s="292"/>
      <c r="F1544" s="292"/>
      <c r="G1544" s="292"/>
      <c r="H1544" s="292"/>
      <c r="I1544" s="292"/>
      <c r="J1544" s="292"/>
      <c r="K1544" s="292"/>
      <c r="L1544" s="292"/>
      <c r="M1544" s="292"/>
      <c r="N1544" s="292"/>
      <c r="O1544" s="292"/>
      <c r="P1544" s="292"/>
      <c r="Q1544" s="292">
        <v>12</v>
      </c>
      <c r="R1544" s="292"/>
      <c r="S1544" s="292"/>
      <c r="T1544" s="292"/>
      <c r="U1544" s="292"/>
      <c r="V1544" s="292"/>
      <c r="W1544" s="292"/>
      <c r="X1544" s="292"/>
      <c r="Y1544" s="292"/>
      <c r="Z1544" s="292"/>
      <c r="AA1544" s="292"/>
      <c r="AB1544" s="292"/>
      <c r="AC1544" s="292"/>
      <c r="AD1544" s="292"/>
      <c r="AE1544" s="422"/>
      <c r="AF1544" s="411"/>
      <c r="AG1544" s="411"/>
      <c r="AH1544" s="411"/>
      <c r="AI1544" s="411"/>
      <c r="AJ1544" s="411"/>
      <c r="AK1544" s="411"/>
      <c r="AL1544" s="411"/>
      <c r="AM1544" s="411"/>
      <c r="AN1544" s="411"/>
      <c r="AO1544" s="411"/>
      <c r="AP1544" s="411"/>
      <c r="AQ1544" s="411"/>
      <c r="AR1544" s="411"/>
      <c r="AS1544" s="293">
        <f>SUM(AE1544:AR1544)</f>
        <v>0</v>
      </c>
    </row>
    <row r="1545" spans="1:45" hidden="1" outlineLevel="1">
      <c r="A1545" s="521"/>
      <c r="B1545" s="291" t="s">
        <v>740</v>
      </c>
      <c r="C1545" s="288" t="s">
        <v>163</v>
      </c>
      <c r="D1545" s="292"/>
      <c r="E1545" s="292"/>
      <c r="F1545" s="292"/>
      <c r="G1545" s="292"/>
      <c r="H1545" s="292"/>
      <c r="I1545" s="292"/>
      <c r="J1545" s="292"/>
      <c r="K1545" s="292"/>
      <c r="L1545" s="292"/>
      <c r="M1545" s="292"/>
      <c r="N1545" s="292"/>
      <c r="O1545" s="292"/>
      <c r="P1545" s="292"/>
      <c r="Q1545" s="292">
        <f>Q1544</f>
        <v>12</v>
      </c>
      <c r="R1545" s="292"/>
      <c r="S1545" s="292"/>
      <c r="T1545" s="292"/>
      <c r="U1545" s="292"/>
      <c r="V1545" s="292"/>
      <c r="W1545" s="292"/>
      <c r="X1545" s="292"/>
      <c r="Y1545" s="292"/>
      <c r="Z1545" s="292"/>
      <c r="AA1545" s="292"/>
      <c r="AB1545" s="292"/>
      <c r="AC1545" s="292"/>
      <c r="AD1545" s="292"/>
      <c r="AE1545" s="407">
        <f>AE1544</f>
        <v>0</v>
      </c>
      <c r="AF1545" s="407">
        <f t="shared" ref="AF1545:AR1545" si="3571">AF1544</f>
        <v>0</v>
      </c>
      <c r="AG1545" s="407">
        <f t="shared" si="3571"/>
        <v>0</v>
      </c>
      <c r="AH1545" s="407">
        <f t="shared" si="3571"/>
        <v>0</v>
      </c>
      <c r="AI1545" s="407">
        <f t="shared" si="3571"/>
        <v>0</v>
      </c>
      <c r="AJ1545" s="407">
        <f t="shared" si="3571"/>
        <v>0</v>
      </c>
      <c r="AK1545" s="407">
        <f t="shared" si="3571"/>
        <v>0</v>
      </c>
      <c r="AL1545" s="407">
        <f t="shared" si="3571"/>
        <v>0</v>
      </c>
      <c r="AM1545" s="407">
        <f t="shared" si="3571"/>
        <v>0</v>
      </c>
      <c r="AN1545" s="407">
        <f t="shared" si="3571"/>
        <v>0</v>
      </c>
      <c r="AO1545" s="407">
        <f t="shared" si="3571"/>
        <v>0</v>
      </c>
      <c r="AP1545" s="407">
        <f t="shared" si="3571"/>
        <v>0</v>
      </c>
      <c r="AQ1545" s="407">
        <f t="shared" si="3571"/>
        <v>0</v>
      </c>
      <c r="AR1545" s="407">
        <f t="shared" si="3571"/>
        <v>0</v>
      </c>
      <c r="AS1545" s="303"/>
    </row>
    <row r="1546" spans="1:45" ht="15.75" hidden="1" customHeight="1" outlineLevel="1">
      <c r="A1546" s="521"/>
      <c r="B1546" s="291"/>
      <c r="C1546" s="302"/>
      <c r="D1546" s="288"/>
      <c r="E1546" s="288"/>
      <c r="F1546" s="288"/>
      <c r="G1546" s="288"/>
      <c r="H1546" s="288"/>
      <c r="I1546" s="288"/>
      <c r="J1546" s="288"/>
      <c r="K1546" s="288"/>
      <c r="L1546" s="288"/>
      <c r="M1546" s="288"/>
      <c r="N1546" s="288"/>
      <c r="O1546" s="288"/>
      <c r="P1546" s="288"/>
      <c r="Q1546" s="288"/>
      <c r="R1546" s="288"/>
      <c r="S1546" s="288"/>
      <c r="T1546" s="288"/>
      <c r="U1546" s="288"/>
      <c r="V1546" s="288"/>
      <c r="W1546" s="288"/>
      <c r="X1546" s="288"/>
      <c r="Y1546" s="288"/>
      <c r="Z1546" s="288"/>
      <c r="AA1546" s="288"/>
      <c r="AB1546" s="288"/>
      <c r="AC1546" s="288"/>
      <c r="AD1546" s="288"/>
      <c r="AE1546" s="298"/>
      <c r="AF1546" s="298"/>
      <c r="AG1546" s="298"/>
      <c r="AH1546" s="298"/>
      <c r="AI1546" s="298"/>
      <c r="AJ1546" s="298"/>
      <c r="AK1546" s="298"/>
      <c r="AL1546" s="298"/>
      <c r="AM1546" s="298"/>
      <c r="AN1546" s="298"/>
      <c r="AO1546" s="298"/>
      <c r="AP1546" s="298"/>
      <c r="AQ1546" s="298"/>
      <c r="AR1546" s="298"/>
      <c r="AS1546" s="303"/>
    </row>
    <row r="1547" spans="1:45" ht="15.75" collapsed="1">
      <c r="B1547" s="324" t="s">
        <v>741</v>
      </c>
      <c r="C1547" s="326"/>
      <c r="D1547" s="326">
        <f>SUM(D1385:D1540)</f>
        <v>0</v>
      </c>
      <c r="E1547" s="326"/>
      <c r="F1547" s="326"/>
      <c r="G1547" s="326"/>
      <c r="H1547" s="326"/>
      <c r="I1547" s="326"/>
      <c r="J1547" s="326"/>
      <c r="K1547" s="326"/>
      <c r="L1547" s="326"/>
      <c r="M1547" s="326"/>
      <c r="N1547" s="326"/>
      <c r="O1547" s="326"/>
      <c r="P1547" s="326"/>
      <c r="Q1547" s="326"/>
      <c r="R1547" s="326">
        <f>SUM(R1385:R1540)</f>
        <v>0</v>
      </c>
      <c r="S1547" s="326"/>
      <c r="T1547" s="326"/>
      <c r="U1547" s="326"/>
      <c r="V1547" s="326"/>
      <c r="W1547" s="326"/>
      <c r="X1547" s="326"/>
      <c r="Y1547" s="326"/>
      <c r="Z1547" s="326"/>
      <c r="AA1547" s="326"/>
      <c r="AB1547" s="326"/>
      <c r="AC1547" s="326"/>
      <c r="AD1547" s="326"/>
      <c r="AE1547" s="326">
        <f>IF(AE1383="kWh",SUMPRODUCT(D1385:D1540,AE1385:AE1540))</f>
        <v>0</v>
      </c>
      <c r="AF1547" s="326">
        <f>IF(AF1383="kWh",SUMPRODUCT(D1385:D1540,AF1385:AF1540))</f>
        <v>0</v>
      </c>
      <c r="AG1547" s="326">
        <f>IF(AG1383="kw",SUMPRODUCT(Q1385:Q1540,R1385:R1540,AG1385:AG1540),SUMPRODUCT(D1385:D1540,AG1385:AG1540))</f>
        <v>0</v>
      </c>
      <c r="AH1547" s="326">
        <f>IF(AH1383="kw",SUMPRODUCT(Q1385:Q1540,R1385:R1540,AH1385:AH1540),SUMPRODUCT(D1385:D1540,AH1385:AH1540))</f>
        <v>0</v>
      </c>
      <c r="AI1547" s="326">
        <f>IF(AI1383="kw",SUMPRODUCT(Q1385:Q1540,R1385:R1540,AI1385:AI1540),SUMPRODUCT(D1385:D1540,AI1385:AI1540))</f>
        <v>0</v>
      </c>
      <c r="AJ1547" s="326">
        <f>IF(AJ1383="kw",SUMPRODUCT(Q1385:Q1540,R1385:R1540,AJ1385:AJ1540),SUMPRODUCT(D1385:D1540,AJ1385:AJ1540))</f>
        <v>0</v>
      </c>
      <c r="AK1547" s="326">
        <f>IF(AK1383="kw",SUMPRODUCT(Q1385:Q1540,R1385:R1540,AK1385:AK1540),SUMPRODUCT(D1385:D1540,AK1385:AK1540))</f>
        <v>0</v>
      </c>
      <c r="AL1547" s="326">
        <f>IF(AL1383="kw",SUMPRODUCT(Q1385:Q1540,R1385:R1540,AL1385:AL1540),SUMPRODUCT(D1385:D1540,AL1385:AL1540))</f>
        <v>0</v>
      </c>
      <c r="AM1547" s="326">
        <f>IF(AM1383="kw",SUMPRODUCT(Q1385:Q1540,R1385:R1540,AM1385:AM1540),SUMPRODUCT(D1385:D1540,AM1385:AM1540))</f>
        <v>0</v>
      </c>
      <c r="AN1547" s="326">
        <f>IF(AN1383="kw",SUMPRODUCT(Q1385:Q1540,R1385:R1540,AN1385:AN1540),SUMPRODUCT(D1385:D1540,AN1385:AN1540))</f>
        <v>0</v>
      </c>
      <c r="AO1547" s="326">
        <f>IF(AO1383="kw",SUMPRODUCT(Q1385:Q1540,R1385:R1540,AO1385:AO1540),SUMPRODUCT(D1385:D1540,AO1385:AO1540))</f>
        <v>0</v>
      </c>
      <c r="AP1547" s="326">
        <f>IF(AP1383="kw",SUMPRODUCT(Q1385:Q1540,R1385:R1540,AP1385:AP1540),SUMPRODUCT(D1385:D1540,AP1385:AP1540))</f>
        <v>0</v>
      </c>
      <c r="AQ1547" s="326">
        <f>IF(AQ1383="kw",SUMPRODUCT(Q1385:Q1540,R1385:R1540,AQ1385:AQ1540),SUMPRODUCT(D1385:D1540,AQ1385:AQ1540))</f>
        <v>0</v>
      </c>
      <c r="AR1547" s="326">
        <f>IF(AR1383="kw",SUMPRODUCT(Q1385:Q1540,R1385:R1540,AR1385:AR1540),SUMPRODUCT(D1385:D1540,AR1385:AR1540))</f>
        <v>0</v>
      </c>
      <c r="AS1547" s="327"/>
    </row>
    <row r="1548" spans="1:45" ht="15.75">
      <c r="B1548" s="387" t="s">
        <v>742</v>
      </c>
      <c r="C1548" s="388"/>
      <c r="D1548" s="388"/>
      <c r="E1548" s="388"/>
      <c r="F1548" s="388"/>
      <c r="G1548" s="388"/>
      <c r="H1548" s="388"/>
      <c r="I1548" s="388"/>
      <c r="J1548" s="388"/>
      <c r="K1548" s="388"/>
      <c r="L1548" s="388"/>
      <c r="M1548" s="388"/>
      <c r="N1548" s="388"/>
      <c r="O1548" s="388"/>
      <c r="P1548" s="388"/>
      <c r="Q1548" s="388"/>
      <c r="R1548" s="388"/>
      <c r="S1548" s="388"/>
      <c r="T1548" s="388"/>
      <c r="U1548" s="388"/>
      <c r="V1548" s="388"/>
      <c r="W1548" s="388"/>
      <c r="X1548" s="388"/>
      <c r="Y1548" s="388"/>
      <c r="Z1548" s="388"/>
      <c r="AA1548" s="388"/>
      <c r="AB1548" s="388"/>
      <c r="AC1548" s="388"/>
      <c r="AD1548" s="388"/>
      <c r="AE1548" s="388">
        <f>HLOOKUP(AE1382,'2. LRAMVA Threshold'!$B$42:$Q$60,14,FALSE)</f>
        <v>1598201</v>
      </c>
      <c r="AF1548" s="388">
        <f>HLOOKUP(AF1382,'2. LRAMVA Threshold'!$B$42:$Q$60,14,FALSE)</f>
        <v>2729585</v>
      </c>
      <c r="AG1548" s="388">
        <f>HLOOKUP(AG1382,'2. LRAMVA Threshold'!$B$42:$Q$60,14,FALSE)</f>
        <v>91978</v>
      </c>
      <c r="AH1548" s="388">
        <f>HLOOKUP(AH1382,'2. LRAMVA Threshold'!$B$42:$Q$60,14,FALSE)</f>
        <v>0</v>
      </c>
      <c r="AI1548" s="388">
        <f>HLOOKUP(AI1382,'2. LRAMVA Threshold'!$B$42:$Q$60,14,FALSE)</f>
        <v>104518</v>
      </c>
      <c r="AJ1548" s="388">
        <f>HLOOKUP(AJ1382,'2. LRAMVA Threshold'!$B$42:$Q$60,14,FALSE)</f>
        <v>12089</v>
      </c>
      <c r="AK1548" s="388">
        <f>HLOOKUP(AK1382,'2. LRAMVA Threshold'!$B$42:$Q$60,14,FALSE)</f>
        <v>0</v>
      </c>
      <c r="AL1548" s="388">
        <f>HLOOKUP(AL1382,'2. LRAMVA Threshold'!$B$42:$Q$60,14,FALSE)</f>
        <v>0</v>
      </c>
      <c r="AM1548" s="388">
        <f>HLOOKUP(AM1382,'2. LRAMVA Threshold'!$B$42:$Q$60,14,FALSE)</f>
        <v>0</v>
      </c>
      <c r="AN1548" s="388">
        <f>HLOOKUP(AN1382,'2. LRAMVA Threshold'!$B$42:$Q$60,14,FALSE)</f>
        <v>0</v>
      </c>
      <c r="AO1548" s="388">
        <f>HLOOKUP(AO1382,'2. LRAMVA Threshold'!$B$42:$Q$60,14,FALSE)</f>
        <v>0</v>
      </c>
      <c r="AP1548" s="388">
        <f>HLOOKUP(AP1382,'2. LRAMVA Threshold'!$B$42:$Q$60,14,FALSE)</f>
        <v>0</v>
      </c>
      <c r="AQ1548" s="388">
        <f>HLOOKUP(AQ1382,'2. LRAMVA Threshold'!$B$42:$Q$60,14,FALSE)</f>
        <v>0</v>
      </c>
      <c r="AR1548" s="388">
        <f>HLOOKUP(AR1382,'2. LRAMVA Threshold'!$B$42:$Q$60,14,FALSE)</f>
        <v>0</v>
      </c>
      <c r="AS1548" s="438"/>
    </row>
    <row r="1549" spans="1:45">
      <c r="B1549" s="390"/>
      <c r="C1549" s="428"/>
      <c r="D1549" s="429"/>
      <c r="E1549" s="429"/>
      <c r="F1549" s="429"/>
      <c r="G1549" s="429"/>
      <c r="H1549" s="429"/>
      <c r="I1549" s="429"/>
      <c r="J1549" s="429"/>
      <c r="K1549" s="429"/>
      <c r="L1549" s="429"/>
      <c r="M1549" s="429"/>
      <c r="N1549" s="392"/>
      <c r="O1549" s="392"/>
      <c r="P1549" s="392"/>
      <c r="Q1549" s="429"/>
      <c r="R1549" s="430"/>
      <c r="S1549" s="429"/>
      <c r="T1549" s="429"/>
      <c r="U1549" s="429"/>
      <c r="V1549" s="431"/>
      <c r="W1549" s="431"/>
      <c r="X1549" s="431"/>
      <c r="Y1549" s="431"/>
      <c r="Z1549" s="429"/>
      <c r="AA1549" s="429"/>
      <c r="AB1549" s="392"/>
      <c r="AC1549" s="392"/>
      <c r="AD1549" s="392"/>
      <c r="AE1549" s="432"/>
      <c r="AF1549" s="432"/>
      <c r="AG1549" s="432"/>
      <c r="AH1549" s="432"/>
      <c r="AI1549" s="432"/>
      <c r="AJ1549" s="432"/>
      <c r="AK1549" s="432"/>
      <c r="AL1549" s="395"/>
      <c r="AM1549" s="395"/>
      <c r="AN1549" s="395"/>
      <c r="AO1549" s="395"/>
      <c r="AP1549" s="395"/>
      <c r="AQ1549" s="395"/>
      <c r="AR1549" s="395"/>
      <c r="AS1549" s="396"/>
    </row>
    <row r="1550" spans="1:45">
      <c r="B1550" s="321" t="s">
        <v>743</v>
      </c>
      <c r="C1550" s="335"/>
      <c r="D1550" s="335"/>
      <c r="E1550" s="372"/>
      <c r="F1550" s="372"/>
      <c r="G1550" s="372"/>
      <c r="H1550" s="372"/>
      <c r="I1550" s="372"/>
      <c r="J1550" s="372"/>
      <c r="K1550" s="372"/>
      <c r="L1550" s="372"/>
      <c r="M1550" s="372"/>
      <c r="N1550" s="372"/>
      <c r="O1550" s="372"/>
      <c r="P1550" s="372"/>
      <c r="Q1550" s="372"/>
      <c r="R1550" s="288"/>
      <c r="S1550" s="337"/>
      <c r="T1550" s="337"/>
      <c r="U1550" s="337"/>
      <c r="V1550" s="336"/>
      <c r="W1550" s="336"/>
      <c r="X1550" s="336"/>
      <c r="Y1550" s="336"/>
      <c r="Z1550" s="337"/>
      <c r="AA1550" s="337"/>
      <c r="AB1550" s="337"/>
      <c r="AC1550" s="337"/>
      <c r="AD1550" s="337"/>
      <c r="AE1550" s="824">
        <f>HLOOKUP(AE35,'3.  Distribution Rates'!$C$122:$P$135,14,FALSE)</f>
        <v>0</v>
      </c>
      <c r="AF1550" s="824">
        <f>HLOOKUP(AF35,'3.  Distribution Rates'!$C$122:$P$135,14,FALSE)</f>
        <v>1.7999999999999999E-2</v>
      </c>
      <c r="AG1550" s="338">
        <f>HLOOKUP(AG35,'3.  Distribution Rates'!$C$122:$P$135,14,FALSE)</f>
        <v>5.0438000000000001</v>
      </c>
      <c r="AH1550" s="338">
        <f>HLOOKUP(AH35,'3.  Distribution Rates'!$C$122:$P$135,14,FALSE)</f>
        <v>5.0438000000000001</v>
      </c>
      <c r="AI1550" s="338">
        <f>HLOOKUP(AI35,'3.  Distribution Rates'!$C$122:$P$135,14,FALSE)</f>
        <v>2.8254999999999999</v>
      </c>
      <c r="AJ1550" s="338">
        <f>HLOOKUP(AJ35,'3.  Distribution Rates'!$C$122:$P$135,14,FALSE)</f>
        <v>3.8462999999999998</v>
      </c>
      <c r="AK1550" s="338">
        <f>HLOOKUP(AK35,'3.  Distribution Rates'!$C$122:$P$135,14,FALSE)</f>
        <v>3.8462999999999998</v>
      </c>
      <c r="AL1550" s="338">
        <f>HLOOKUP(AL35,'3.  Distribution Rates'!$C$122:$P$135,14,FALSE)</f>
        <v>0</v>
      </c>
      <c r="AM1550" s="338">
        <f>HLOOKUP(AM35,'3.  Distribution Rates'!$C$122:$P$135,14,FALSE)</f>
        <v>0</v>
      </c>
      <c r="AN1550" s="338">
        <f>HLOOKUP(AN35,'3.  Distribution Rates'!$C$122:$P$135,14,FALSE)</f>
        <v>0</v>
      </c>
      <c r="AO1550" s="338">
        <f>HLOOKUP(AO35,'3.  Distribution Rates'!$C$122:$P$135,14,FALSE)</f>
        <v>0</v>
      </c>
      <c r="AP1550" s="338">
        <f>HLOOKUP(AP35,'3.  Distribution Rates'!$C$122:$P$135,14,FALSE)</f>
        <v>0</v>
      </c>
      <c r="AQ1550" s="338">
        <f>HLOOKUP(AQ35,'3.  Distribution Rates'!$C$122:$P$135,14,FALSE)</f>
        <v>0</v>
      </c>
      <c r="AR1550" s="338">
        <f>HLOOKUP(AR35,'3.  Distribution Rates'!$C$122:$P$135,14,FALSE)</f>
        <v>0</v>
      </c>
      <c r="AS1550" s="440"/>
    </row>
    <row r="1551" spans="1:45">
      <c r="B1551" s="321" t="s">
        <v>744</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LRAM'!AM145*AE1550</f>
        <v>0</v>
      </c>
      <c r="AF1551" s="374">
        <f>'4.  2011-2014 LRAM'!AN145*AF1550</f>
        <v>0</v>
      </c>
      <c r="AG1551" s="374">
        <f>'4.  2011-2014 LRAM'!AO145*AG1550</f>
        <v>0</v>
      </c>
      <c r="AH1551" s="374">
        <f>'4.  2011-2014 LRAM'!AP145*AH1550</f>
        <v>0</v>
      </c>
      <c r="AI1551" s="374">
        <f>'4.  2011-2014 LRAM'!AQ145*AI1550</f>
        <v>0</v>
      </c>
      <c r="AJ1551" s="374">
        <f>'4.  2011-2014 LRAM'!AR145*AJ1550</f>
        <v>0</v>
      </c>
      <c r="AK1551" s="374">
        <f>'4.  2011-2014 LRAM'!AS145*AK1550</f>
        <v>0</v>
      </c>
      <c r="AL1551" s="374">
        <f>'4.  2011-2014 LRAM'!AT145*AL1550</f>
        <v>0</v>
      </c>
      <c r="AM1551" s="374">
        <f>'4.  2011-2014 LRAM'!AU145*AM1550</f>
        <v>0</v>
      </c>
      <c r="AN1551" s="374">
        <f>'4.  2011-2014 LRAM'!AV145*AN1550</f>
        <v>0</v>
      </c>
      <c r="AO1551" s="374">
        <f>'4.  2011-2014 LRAM'!AW145*AO1550</f>
        <v>0</v>
      </c>
      <c r="AP1551" s="374">
        <f>'4.  2011-2014 LRAM'!AX145*AP1550</f>
        <v>0</v>
      </c>
      <c r="AQ1551" s="374">
        <f>'4.  2011-2014 LRAM'!AY145*AQ1550</f>
        <v>0</v>
      </c>
      <c r="AR1551" s="374">
        <f>'4.  2011-2014 LRAM'!AZ145*AR1550</f>
        <v>0</v>
      </c>
      <c r="AS1551" s="615">
        <f>SUM(AE1551:AR1551)</f>
        <v>0</v>
      </c>
    </row>
    <row r="1552" spans="1:45">
      <c r="B1552" s="321" t="s">
        <v>745</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'4.  2011-2014 LRAM'!AM284*AE1550</f>
        <v>0</v>
      </c>
      <c r="AF1552" s="374">
        <f>'4.  2011-2014 LRAM'!AN284*AF1550</f>
        <v>0</v>
      </c>
      <c r="AG1552" s="374">
        <f>'4.  2011-2014 LRAM'!AO284*AG1550</f>
        <v>0</v>
      </c>
      <c r="AH1552" s="374">
        <f>'4.  2011-2014 LRAM'!AP284*AH1550</f>
        <v>0</v>
      </c>
      <c r="AI1552" s="374">
        <f>'4.  2011-2014 LRAM'!AQ284*AI1550</f>
        <v>0</v>
      </c>
      <c r="AJ1552" s="374">
        <f>'4.  2011-2014 LRAM'!AR284*AJ1550</f>
        <v>0</v>
      </c>
      <c r="AK1552" s="374">
        <f>'4.  2011-2014 LRAM'!AS284*AK1550</f>
        <v>0</v>
      </c>
      <c r="AL1552" s="374">
        <f>'4.  2011-2014 LRAM'!AT284*AL1550</f>
        <v>0</v>
      </c>
      <c r="AM1552" s="374">
        <f>'4.  2011-2014 LRAM'!AU284*AM1550</f>
        <v>0</v>
      </c>
      <c r="AN1552" s="374">
        <f>'4.  2011-2014 LRAM'!AV284*AN1550</f>
        <v>0</v>
      </c>
      <c r="AO1552" s="374">
        <f>'4.  2011-2014 LRAM'!AW284*AO1550</f>
        <v>0</v>
      </c>
      <c r="AP1552" s="374">
        <f>'4.  2011-2014 LRAM'!AX284*AP1550</f>
        <v>0</v>
      </c>
      <c r="AQ1552" s="374">
        <f>'4.  2011-2014 LRAM'!AY284*AQ1550</f>
        <v>0</v>
      </c>
      <c r="AR1552" s="374">
        <f>'4.  2011-2014 LRAM'!AZ284*AR1550</f>
        <v>0</v>
      </c>
      <c r="AS1552" s="615">
        <f t="shared" ref="AS1552:AS1561" si="3572">SUM(AE1552:AR1552)</f>
        <v>0</v>
      </c>
    </row>
    <row r="1553" spans="2:45">
      <c r="B1553" s="321" t="s">
        <v>746</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'4.  2011-2014 LRAM'!AM420*AE1550</f>
        <v>0</v>
      </c>
      <c r="AF1553" s="374">
        <f>'4.  2011-2014 LRAM'!AN420*AF1550</f>
        <v>0</v>
      </c>
      <c r="AG1553" s="374">
        <f>'4.  2011-2014 LRAM'!AO420*AG1550</f>
        <v>0</v>
      </c>
      <c r="AH1553" s="374">
        <f>'4.  2011-2014 LRAM'!AP420*AH1550</f>
        <v>0</v>
      </c>
      <c r="AI1553" s="374">
        <f>'4.  2011-2014 LRAM'!AQ420*AI1550</f>
        <v>0</v>
      </c>
      <c r="AJ1553" s="374">
        <f>'4.  2011-2014 LRAM'!AR420*AJ1550</f>
        <v>0</v>
      </c>
      <c r="AK1553" s="374">
        <f>'4.  2011-2014 LRAM'!AS420*AK1550</f>
        <v>0</v>
      </c>
      <c r="AL1553" s="374">
        <f>'4.  2011-2014 LRAM'!AT420*AL1550</f>
        <v>0</v>
      </c>
      <c r="AM1553" s="374">
        <f>'4.  2011-2014 LRAM'!AU420*AM1550</f>
        <v>0</v>
      </c>
      <c r="AN1553" s="374">
        <f>'4.  2011-2014 LRAM'!AV420*AN1550</f>
        <v>0</v>
      </c>
      <c r="AO1553" s="374">
        <f>'4.  2011-2014 LRAM'!AW420*AO1550</f>
        <v>0</v>
      </c>
      <c r="AP1553" s="374">
        <f>'4.  2011-2014 LRAM'!AX420*AP1550</f>
        <v>0</v>
      </c>
      <c r="AQ1553" s="374">
        <f>'4.  2011-2014 LRAM'!AY420*AQ1550</f>
        <v>0</v>
      </c>
      <c r="AR1553" s="374">
        <f>'4.  2011-2014 LRAM'!AZ420*AR1550</f>
        <v>0</v>
      </c>
      <c r="AS1553" s="615">
        <f>SUM(AE1553:AR1553)</f>
        <v>0</v>
      </c>
    </row>
    <row r="1554" spans="2:45">
      <c r="B1554" s="321" t="s">
        <v>747</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'4.  2011-2014 LRAM'!AM556*AE1550</f>
        <v>0</v>
      </c>
      <c r="AF1554" s="374">
        <f>'4.  2011-2014 LRAM'!AN556*AF1550</f>
        <v>0</v>
      </c>
      <c r="AG1554" s="374">
        <f>'4.  2011-2014 LRAM'!AO556*AG1550</f>
        <v>0</v>
      </c>
      <c r="AH1554" s="374">
        <f>'4.  2011-2014 LRAM'!AP556*AH1550</f>
        <v>0</v>
      </c>
      <c r="AI1554" s="374">
        <f>'4.  2011-2014 LRAM'!AQ556*AI1550</f>
        <v>0</v>
      </c>
      <c r="AJ1554" s="374">
        <f>'4.  2011-2014 LRAM'!AR556*AJ1550</f>
        <v>0</v>
      </c>
      <c r="AK1554" s="374">
        <f>'4.  2011-2014 LRAM'!AS556*AK1550</f>
        <v>0</v>
      </c>
      <c r="AL1554" s="374">
        <f>'4.  2011-2014 LRAM'!AT556*AL1550</f>
        <v>0</v>
      </c>
      <c r="AM1554" s="374">
        <f>'4.  2011-2014 LRAM'!AU556*AM1550</f>
        <v>0</v>
      </c>
      <c r="AN1554" s="374">
        <f>'4.  2011-2014 LRAM'!AV556*AN1550</f>
        <v>0</v>
      </c>
      <c r="AO1554" s="374">
        <f>'4.  2011-2014 LRAM'!AW556*AO1550</f>
        <v>0</v>
      </c>
      <c r="AP1554" s="374">
        <f>'4.  2011-2014 LRAM'!AX556*AP1550</f>
        <v>0</v>
      </c>
      <c r="AQ1554" s="374">
        <f>'4.  2011-2014 LRAM'!AY556*AQ1550</f>
        <v>0</v>
      </c>
      <c r="AR1554" s="374">
        <f>'4.  2011-2014 LRAM'!AZ556*AR1550</f>
        <v>0</v>
      </c>
      <c r="AS1554" s="615">
        <f>SUM(AE1554:AR1554)</f>
        <v>0</v>
      </c>
    </row>
    <row r="1555" spans="2:45">
      <c r="B1555" s="321" t="s">
        <v>748</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AE214*AE1550</f>
        <v>0</v>
      </c>
      <c r="AF1555" s="374">
        <f t="shared" ref="AF1555:AR1555" si="3573">AF214*AF1550</f>
        <v>0</v>
      </c>
      <c r="AG1555" s="374">
        <f t="shared" si="3573"/>
        <v>0</v>
      </c>
      <c r="AH1555" s="374">
        <f t="shared" si="3573"/>
        <v>0</v>
      </c>
      <c r="AI1555" s="374">
        <f t="shared" si="3573"/>
        <v>0</v>
      </c>
      <c r="AJ1555" s="374">
        <f t="shared" si="3573"/>
        <v>0</v>
      </c>
      <c r="AK1555" s="374">
        <f t="shared" si="3573"/>
        <v>0</v>
      </c>
      <c r="AL1555" s="374">
        <f t="shared" si="3573"/>
        <v>0</v>
      </c>
      <c r="AM1555" s="374">
        <f t="shared" si="3573"/>
        <v>0</v>
      </c>
      <c r="AN1555" s="374">
        <f t="shared" si="3573"/>
        <v>0</v>
      </c>
      <c r="AO1555" s="374">
        <f t="shared" si="3573"/>
        <v>0</v>
      </c>
      <c r="AP1555" s="374">
        <f t="shared" si="3573"/>
        <v>0</v>
      </c>
      <c r="AQ1555" s="374">
        <f t="shared" si="3573"/>
        <v>0</v>
      </c>
      <c r="AR1555" s="374">
        <f t="shared" si="3573"/>
        <v>0</v>
      </c>
      <c r="AS1555" s="615">
        <f t="shared" ref="AS1555" si="3574">SUM(AE1555:AR1555)</f>
        <v>0</v>
      </c>
    </row>
    <row r="1556" spans="2:45">
      <c r="B1556" s="321" t="s">
        <v>749</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AE404*AE1550</f>
        <v>0</v>
      </c>
      <c r="AF1556" s="374">
        <f t="shared" ref="AF1556:AR1556" si="3575">AF404*AF1550</f>
        <v>0</v>
      </c>
      <c r="AG1556" s="374">
        <f t="shared" si="3575"/>
        <v>0</v>
      </c>
      <c r="AH1556" s="374">
        <f t="shared" si="3575"/>
        <v>0</v>
      </c>
      <c r="AI1556" s="374">
        <f t="shared" si="3575"/>
        <v>0</v>
      </c>
      <c r="AJ1556" s="374">
        <f t="shared" si="3575"/>
        <v>0</v>
      </c>
      <c r="AK1556" s="374">
        <f t="shared" si="3575"/>
        <v>0</v>
      </c>
      <c r="AL1556" s="374">
        <f t="shared" si="3575"/>
        <v>0</v>
      </c>
      <c r="AM1556" s="374">
        <f t="shared" si="3575"/>
        <v>0</v>
      </c>
      <c r="AN1556" s="374">
        <f t="shared" si="3575"/>
        <v>0</v>
      </c>
      <c r="AO1556" s="374">
        <f t="shared" si="3575"/>
        <v>0</v>
      </c>
      <c r="AP1556" s="374">
        <f t="shared" si="3575"/>
        <v>0</v>
      </c>
      <c r="AQ1556" s="374">
        <f t="shared" si="3575"/>
        <v>0</v>
      </c>
      <c r="AR1556" s="374">
        <f t="shared" si="3575"/>
        <v>0</v>
      </c>
      <c r="AS1556" s="615">
        <f t="shared" si="3572"/>
        <v>0</v>
      </c>
    </row>
    <row r="1557" spans="2:45">
      <c r="B1557" s="321" t="s">
        <v>750</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AE594*AE1550</f>
        <v>0</v>
      </c>
      <c r="AF1557" s="374">
        <f t="shared" ref="AF1557:AR1557" si="3576">AF594*AF1550</f>
        <v>0</v>
      </c>
      <c r="AG1557" s="374">
        <f t="shared" si="3576"/>
        <v>0</v>
      </c>
      <c r="AH1557" s="374">
        <f t="shared" si="3576"/>
        <v>0</v>
      </c>
      <c r="AI1557" s="374">
        <f t="shared" si="3576"/>
        <v>0</v>
      </c>
      <c r="AJ1557" s="374">
        <f t="shared" si="3576"/>
        <v>0</v>
      </c>
      <c r="AK1557" s="374">
        <f t="shared" si="3576"/>
        <v>0</v>
      </c>
      <c r="AL1557" s="374">
        <f t="shared" si="3576"/>
        <v>0</v>
      </c>
      <c r="AM1557" s="374">
        <f t="shared" si="3576"/>
        <v>0</v>
      </c>
      <c r="AN1557" s="374">
        <f t="shared" si="3576"/>
        <v>0</v>
      </c>
      <c r="AO1557" s="374">
        <f t="shared" si="3576"/>
        <v>0</v>
      </c>
      <c r="AP1557" s="374">
        <f t="shared" si="3576"/>
        <v>0</v>
      </c>
      <c r="AQ1557" s="374">
        <f t="shared" si="3576"/>
        <v>0</v>
      </c>
      <c r="AR1557" s="374">
        <f t="shared" si="3576"/>
        <v>0</v>
      </c>
      <c r="AS1557" s="615">
        <f t="shared" si="3572"/>
        <v>0</v>
      </c>
    </row>
    <row r="1558" spans="2:45">
      <c r="B1558" s="321" t="s">
        <v>751</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AE786*AE1550</f>
        <v>0</v>
      </c>
      <c r="AF1558" s="374">
        <f t="shared" ref="AF1558:AR1558" si="3577">AF786*AF1550</f>
        <v>30316.965049464554</v>
      </c>
      <c r="AG1558" s="374">
        <f t="shared" si="3577"/>
        <v>176581.72502623851</v>
      </c>
      <c r="AH1558" s="374">
        <f t="shared" si="3577"/>
        <v>2040.6549001587914</v>
      </c>
      <c r="AI1558" s="374">
        <f t="shared" si="3577"/>
        <v>16952.551517514636</v>
      </c>
      <c r="AJ1558" s="374">
        <f t="shared" si="3577"/>
        <v>1994.8825625048755</v>
      </c>
      <c r="AK1558" s="374">
        <f t="shared" si="3577"/>
        <v>4976.5593439670311</v>
      </c>
      <c r="AL1558" s="374">
        <f t="shared" si="3577"/>
        <v>0</v>
      </c>
      <c r="AM1558" s="374">
        <f t="shared" si="3577"/>
        <v>0</v>
      </c>
      <c r="AN1558" s="374">
        <f t="shared" si="3577"/>
        <v>0</v>
      </c>
      <c r="AO1558" s="374">
        <f t="shared" si="3577"/>
        <v>0</v>
      </c>
      <c r="AP1558" s="374">
        <f t="shared" si="3577"/>
        <v>0</v>
      </c>
      <c r="AQ1558" s="374">
        <f t="shared" si="3577"/>
        <v>0</v>
      </c>
      <c r="AR1558" s="374">
        <f t="shared" si="3577"/>
        <v>0</v>
      </c>
      <c r="AS1558" s="615">
        <f>SUM(AE1558:AR1558)</f>
        <v>232863.33839984838</v>
      </c>
    </row>
    <row r="1559" spans="2:45">
      <c r="B1559" s="321" t="s">
        <v>752</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AE982*AE1550</f>
        <v>0</v>
      </c>
      <c r="AF1559" s="374">
        <f t="shared" ref="AF1559:AR1559" si="3578">AF982*AF1550</f>
        <v>4268.3424834151529</v>
      </c>
      <c r="AG1559" s="374">
        <f t="shared" si="3578"/>
        <v>100757.29687158331</v>
      </c>
      <c r="AH1559" s="374">
        <f t="shared" si="3578"/>
        <v>0</v>
      </c>
      <c r="AI1559" s="374">
        <f t="shared" si="3578"/>
        <v>5780.9059474450669</v>
      </c>
      <c r="AJ1559" s="374">
        <f t="shared" si="3578"/>
        <v>5575.2355640541027</v>
      </c>
      <c r="AK1559" s="374">
        <f t="shared" si="3578"/>
        <v>0</v>
      </c>
      <c r="AL1559" s="374">
        <f t="shared" si="3578"/>
        <v>0</v>
      </c>
      <c r="AM1559" s="374">
        <f t="shared" si="3578"/>
        <v>0</v>
      </c>
      <c r="AN1559" s="374">
        <f t="shared" si="3578"/>
        <v>0</v>
      </c>
      <c r="AO1559" s="374">
        <f t="shared" si="3578"/>
        <v>0</v>
      </c>
      <c r="AP1559" s="374">
        <f t="shared" si="3578"/>
        <v>0</v>
      </c>
      <c r="AQ1559" s="374">
        <f t="shared" si="3578"/>
        <v>0</v>
      </c>
      <c r="AR1559" s="374">
        <f t="shared" si="3578"/>
        <v>0</v>
      </c>
      <c r="AS1559" s="615">
        <f t="shared" si="3572"/>
        <v>116381.78086649763</v>
      </c>
    </row>
    <row r="1560" spans="2:45">
      <c r="B1560" s="321" t="s">
        <v>757</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AE1177*AE1550</f>
        <v>0</v>
      </c>
      <c r="AF1560" s="374">
        <f>AF1177*AF1550</f>
        <v>-5.2386894822120663E-13</v>
      </c>
      <c r="AG1560" s="374">
        <f>AG1177*AG1550</f>
        <v>2288.9003393273883</v>
      </c>
      <c r="AH1560" s="374">
        <f>AH1177*AH1550</f>
        <v>0</v>
      </c>
      <c r="AI1560" s="374">
        <f>AI1177*AI1550</f>
        <v>498290.74734599999</v>
      </c>
      <c r="AJ1560" s="374">
        <f t="shared" ref="AJ1560:AR1560" si="3579">AJ1177*AJ1551</f>
        <v>0</v>
      </c>
      <c r="AK1560" s="374">
        <f t="shared" si="3579"/>
        <v>0</v>
      </c>
      <c r="AL1560" s="374">
        <f t="shared" si="3579"/>
        <v>0</v>
      </c>
      <c r="AM1560" s="374">
        <f t="shared" si="3579"/>
        <v>0</v>
      </c>
      <c r="AN1560" s="374">
        <f t="shared" si="3579"/>
        <v>0</v>
      </c>
      <c r="AO1560" s="374">
        <f t="shared" si="3579"/>
        <v>0</v>
      </c>
      <c r="AP1560" s="374">
        <f t="shared" si="3579"/>
        <v>0</v>
      </c>
      <c r="AQ1560" s="374">
        <f t="shared" si="3579"/>
        <v>0</v>
      </c>
      <c r="AR1560" s="374">
        <f t="shared" si="3579"/>
        <v>0</v>
      </c>
      <c r="AS1560" s="615">
        <f t="shared" si="3572"/>
        <v>500579.64768532739</v>
      </c>
    </row>
    <row r="1561" spans="2:45">
      <c r="B1561" s="321" t="s">
        <v>758</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AE1550*AE1372</f>
        <v>0</v>
      </c>
      <c r="AF1561" s="374">
        <f t="shared" ref="AF1561:AR1561" si="3580">AF1550*AF1372</f>
        <v>0</v>
      </c>
      <c r="AG1561" s="374">
        <f t="shared" si="3580"/>
        <v>0</v>
      </c>
      <c r="AH1561" s="374">
        <f t="shared" si="3580"/>
        <v>0</v>
      </c>
      <c r="AI1561" s="374">
        <f t="shared" si="3580"/>
        <v>0</v>
      </c>
      <c r="AJ1561" s="374">
        <f t="shared" si="3580"/>
        <v>0</v>
      </c>
      <c r="AK1561" s="374">
        <f t="shared" si="3580"/>
        <v>0</v>
      </c>
      <c r="AL1561" s="374">
        <f t="shared" si="3580"/>
        <v>0</v>
      </c>
      <c r="AM1561" s="374">
        <f t="shared" si="3580"/>
        <v>0</v>
      </c>
      <c r="AN1561" s="374">
        <f t="shared" si="3580"/>
        <v>0</v>
      </c>
      <c r="AO1561" s="374">
        <f t="shared" si="3580"/>
        <v>0</v>
      </c>
      <c r="AP1561" s="374">
        <f t="shared" si="3580"/>
        <v>0</v>
      </c>
      <c r="AQ1561" s="374">
        <f t="shared" si="3580"/>
        <v>0</v>
      </c>
      <c r="AR1561" s="374">
        <f t="shared" si="3580"/>
        <v>0</v>
      </c>
      <c r="AS1561" s="615">
        <f t="shared" si="3572"/>
        <v>0</v>
      </c>
    </row>
    <row r="1562" spans="2:45">
      <c r="B1562" s="321" t="s">
        <v>753</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AE1547*AE1550</f>
        <v>0</v>
      </c>
      <c r="AF1562" s="374">
        <f t="shared" ref="AF1562:AR1562" si="3581">AF1547*AF1550</f>
        <v>0</v>
      </c>
      <c r="AG1562" s="374">
        <f t="shared" si="3581"/>
        <v>0</v>
      </c>
      <c r="AH1562" s="374">
        <f t="shared" si="3581"/>
        <v>0</v>
      </c>
      <c r="AI1562" s="374">
        <f t="shared" si="3581"/>
        <v>0</v>
      </c>
      <c r="AJ1562" s="374">
        <f t="shared" si="3581"/>
        <v>0</v>
      </c>
      <c r="AK1562" s="374">
        <f t="shared" si="3581"/>
        <v>0</v>
      </c>
      <c r="AL1562" s="374">
        <f t="shared" si="3581"/>
        <v>0</v>
      </c>
      <c r="AM1562" s="374">
        <f t="shared" si="3581"/>
        <v>0</v>
      </c>
      <c r="AN1562" s="374">
        <f t="shared" si="3581"/>
        <v>0</v>
      </c>
      <c r="AO1562" s="374">
        <f t="shared" si="3581"/>
        <v>0</v>
      </c>
      <c r="AP1562" s="374">
        <f t="shared" si="3581"/>
        <v>0</v>
      </c>
      <c r="AQ1562" s="374">
        <f t="shared" si="3581"/>
        <v>0</v>
      </c>
      <c r="AR1562" s="374">
        <f t="shared" si="3581"/>
        <v>0</v>
      </c>
      <c r="AS1562" s="615">
        <f>SUM(AE1562:AR1562)</f>
        <v>0</v>
      </c>
    </row>
    <row r="1563" spans="2:45" ht="15.75">
      <c r="B1563" s="346" t="s">
        <v>754</v>
      </c>
      <c r="C1563" s="342"/>
      <c r="D1563" s="333"/>
      <c r="E1563" s="331"/>
      <c r="F1563" s="331"/>
      <c r="G1563" s="331"/>
      <c r="H1563" s="331"/>
      <c r="I1563" s="331"/>
      <c r="J1563" s="331"/>
      <c r="K1563" s="331"/>
      <c r="L1563" s="331"/>
      <c r="M1563" s="331"/>
      <c r="N1563" s="331"/>
      <c r="O1563" s="331"/>
      <c r="P1563" s="331"/>
      <c r="Q1563" s="331"/>
      <c r="R1563" s="297"/>
      <c r="S1563" s="331"/>
      <c r="T1563" s="331"/>
      <c r="U1563" s="331"/>
      <c r="V1563" s="333"/>
      <c r="W1563" s="333"/>
      <c r="X1563" s="333"/>
      <c r="Y1563" s="333"/>
      <c r="Z1563" s="331"/>
      <c r="AA1563" s="331"/>
      <c r="AB1563" s="331"/>
      <c r="AC1563" s="331"/>
      <c r="AD1563" s="331"/>
      <c r="AE1563" s="343">
        <f>SUM(AE1551:AE1562)</f>
        <v>0</v>
      </c>
      <c r="AF1563" s="343">
        <f t="shared" ref="AF1563:AR1563" si="3582">SUM(AF1551:AF1562)</f>
        <v>34585.307532879706</v>
      </c>
      <c r="AG1563" s="343">
        <f t="shared" si="3582"/>
        <v>279627.92223714921</v>
      </c>
      <c r="AH1563" s="343">
        <f t="shared" si="3582"/>
        <v>2040.6549001587914</v>
      </c>
      <c r="AI1563" s="343">
        <f>SUM(AI1551:AI1562)</f>
        <v>521024.20481095969</v>
      </c>
      <c r="AJ1563" s="343">
        <f t="shared" si="3582"/>
        <v>7570.1181265589785</v>
      </c>
      <c r="AK1563" s="343">
        <f t="shared" si="3582"/>
        <v>4976.5593439670311</v>
      </c>
      <c r="AL1563" s="343">
        <f t="shared" si="3582"/>
        <v>0</v>
      </c>
      <c r="AM1563" s="343">
        <f t="shared" si="3582"/>
        <v>0</v>
      </c>
      <c r="AN1563" s="343">
        <f t="shared" si="3582"/>
        <v>0</v>
      </c>
      <c r="AO1563" s="343">
        <f t="shared" si="3582"/>
        <v>0</v>
      </c>
      <c r="AP1563" s="343">
        <f t="shared" si="3582"/>
        <v>0</v>
      </c>
      <c r="AQ1563" s="343">
        <f t="shared" si="3582"/>
        <v>0</v>
      </c>
      <c r="AR1563" s="343">
        <f t="shared" si="3582"/>
        <v>0</v>
      </c>
      <c r="AS1563" s="785">
        <f>SUM(AS1551:AS1562)</f>
        <v>849824.76695167343</v>
      </c>
    </row>
    <row r="1564" spans="2:45" ht="15.75">
      <c r="B1564" s="346" t="s">
        <v>755</v>
      </c>
      <c r="C1564" s="342"/>
      <c r="D1564" s="347"/>
      <c r="E1564" s="331"/>
      <c r="F1564" s="331"/>
      <c r="G1564" s="331"/>
      <c r="H1564" s="331"/>
      <c r="I1564" s="331"/>
      <c r="J1564" s="331"/>
      <c r="K1564" s="331"/>
      <c r="L1564" s="331"/>
      <c r="M1564" s="331"/>
      <c r="N1564" s="331"/>
      <c r="O1564" s="331"/>
      <c r="P1564" s="331"/>
      <c r="Q1564" s="331"/>
      <c r="R1564" s="297"/>
      <c r="S1564" s="331"/>
      <c r="T1564" s="331"/>
      <c r="U1564" s="331"/>
      <c r="V1564" s="333"/>
      <c r="W1564" s="333"/>
      <c r="X1564" s="333"/>
      <c r="Y1564" s="333"/>
      <c r="Z1564" s="331"/>
      <c r="AA1564" s="331"/>
      <c r="AB1564" s="331"/>
      <c r="AC1564" s="331"/>
      <c r="AD1564" s="331"/>
      <c r="AE1564" s="344">
        <f>AE1548*AE1550</f>
        <v>0</v>
      </c>
      <c r="AF1564" s="344">
        <f t="shared" ref="AF1564:AR1564" si="3583">AF1548*AF1550</f>
        <v>49132.53</v>
      </c>
      <c r="AG1564" s="344">
        <f t="shared" si="3583"/>
        <v>463918.63640000002</v>
      </c>
      <c r="AH1564" s="344">
        <f t="shared" si="3583"/>
        <v>0</v>
      </c>
      <c r="AI1564" s="344">
        <f t="shared" si="3583"/>
        <v>295315.609</v>
      </c>
      <c r="AJ1564" s="344">
        <f t="shared" si="3583"/>
        <v>46497.920699999995</v>
      </c>
      <c r="AK1564" s="344">
        <f t="shared" si="3583"/>
        <v>0</v>
      </c>
      <c r="AL1564" s="344">
        <f t="shared" si="3583"/>
        <v>0</v>
      </c>
      <c r="AM1564" s="344">
        <f t="shared" si="3583"/>
        <v>0</v>
      </c>
      <c r="AN1564" s="344">
        <f t="shared" si="3583"/>
        <v>0</v>
      </c>
      <c r="AO1564" s="344">
        <f t="shared" si="3583"/>
        <v>0</v>
      </c>
      <c r="AP1564" s="344">
        <f t="shared" si="3583"/>
        <v>0</v>
      </c>
      <c r="AQ1564" s="344">
        <f t="shared" si="3583"/>
        <v>0</v>
      </c>
      <c r="AR1564" s="344">
        <f t="shared" si="3583"/>
        <v>0</v>
      </c>
      <c r="AS1564" s="786">
        <f>SUM(AE1564:AR1564)</f>
        <v>854864.69609999994</v>
      </c>
    </row>
    <row r="1565" spans="2:45" ht="15.75">
      <c r="B1565" s="346" t="s">
        <v>756</v>
      </c>
      <c r="C1565" s="342"/>
      <c r="D1565" s="347"/>
      <c r="E1565" s="331"/>
      <c r="F1565" s="331"/>
      <c r="G1565" s="331"/>
      <c r="H1565" s="331"/>
      <c r="I1565" s="331"/>
      <c r="J1565" s="331"/>
      <c r="K1565" s="331"/>
      <c r="L1565" s="331"/>
      <c r="M1565" s="331"/>
      <c r="N1565" s="331"/>
      <c r="O1565" s="331"/>
      <c r="P1565" s="331"/>
      <c r="Q1565" s="331"/>
      <c r="R1565" s="297"/>
      <c r="S1565" s="331"/>
      <c r="T1565" s="331"/>
      <c r="U1565" s="331"/>
      <c r="V1565" s="347"/>
      <c r="W1565" s="347"/>
      <c r="X1565" s="347"/>
      <c r="Y1565" s="347"/>
      <c r="Z1565" s="331"/>
      <c r="AA1565" s="331"/>
      <c r="AB1565" s="331"/>
      <c r="AC1565" s="331"/>
      <c r="AD1565" s="331"/>
      <c r="AE1565" s="348"/>
      <c r="AF1565" s="348"/>
      <c r="AG1565" s="348"/>
      <c r="AH1565" s="348"/>
      <c r="AI1565" s="348"/>
      <c r="AJ1565" s="348"/>
      <c r="AK1565" s="348"/>
      <c r="AL1565" s="348"/>
      <c r="AM1565" s="348"/>
      <c r="AN1565" s="348"/>
      <c r="AO1565" s="348"/>
      <c r="AP1565" s="348"/>
      <c r="AQ1565" s="348"/>
      <c r="AR1565" s="348"/>
      <c r="AS1565" s="403">
        <f>AS1563-AS1564</f>
        <v>-5039.9291483265115</v>
      </c>
    </row>
    <row r="1566" spans="2:45" ht="15.75">
      <c r="B1566" s="346"/>
      <c r="C1566" s="342"/>
      <c r="D1566" s="347"/>
      <c r="E1566" s="331"/>
      <c r="F1566" s="331"/>
      <c r="G1566" s="331"/>
      <c r="H1566" s="331"/>
      <c r="I1566" s="331"/>
      <c r="J1566" s="331"/>
      <c r="K1566" s="331"/>
      <c r="L1566" s="331"/>
      <c r="M1566" s="331"/>
      <c r="N1566" s="331"/>
      <c r="O1566" s="331"/>
      <c r="P1566" s="331"/>
      <c r="Q1566" s="331"/>
      <c r="R1566" s="297"/>
      <c r="S1566" s="331"/>
      <c r="T1566" s="331"/>
      <c r="U1566" s="331"/>
      <c r="V1566" s="347"/>
      <c r="W1566" s="347"/>
      <c r="X1566" s="347"/>
      <c r="Y1566" s="347"/>
      <c r="Z1566" s="331"/>
      <c r="AA1566" s="331"/>
      <c r="AB1566" s="331"/>
      <c r="AC1566" s="331"/>
      <c r="AD1566" s="331"/>
      <c r="AE1566" s="348"/>
      <c r="AF1566" s="348"/>
      <c r="AG1566" s="348"/>
      <c r="AH1566" s="348"/>
      <c r="AI1566" s="348"/>
      <c r="AJ1566" s="348"/>
      <c r="AK1566" s="348"/>
      <c r="AL1566" s="348"/>
      <c r="AM1566" s="348"/>
      <c r="AN1566" s="348"/>
      <c r="AO1566" s="348"/>
      <c r="AP1566" s="348"/>
      <c r="AQ1566" s="348"/>
      <c r="AR1566" s="348"/>
      <c r="AS1566" s="403"/>
    </row>
    <row r="1567" spans="2:45">
      <c r="B1567" s="321" t="s">
        <v>888</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70">
        <f>SUMPRODUCT($E$1385:$E$1545,AE1385:AE1545)</f>
        <v>0</v>
      </c>
      <c r="AF1567" s="770">
        <f>SUMPRODUCT($E$1385:$E$1545,AF1385:AF1545)</f>
        <v>0</v>
      </c>
      <c r="AG1567" s="770">
        <f>IF(AG1383="kw",SUMPRODUCT($Q$1385:$Q$1545,$S$1385:$S$1545,AG1385:AG1545),SUMPRODUCT($E$1385:$E$1545,AG1385:AG1545))</f>
        <v>0</v>
      </c>
      <c r="AH1567" s="770">
        <f t="shared" ref="AH1567:AR1567" si="3584">IF(AH1383="kw",SUMPRODUCT($Q$1385:$Q$1545,$S$1385:$S$1545,AH1385:AH1545),SUMPRODUCT($E$1385:$E$1545,AH1385:AH1545))</f>
        <v>0</v>
      </c>
      <c r="AI1567" s="770">
        <f t="shared" si="3584"/>
        <v>0</v>
      </c>
      <c r="AJ1567" s="770">
        <f t="shared" si="3584"/>
        <v>0</v>
      </c>
      <c r="AK1567" s="770">
        <f t="shared" si="3584"/>
        <v>0</v>
      </c>
      <c r="AL1567" s="770">
        <f t="shared" si="3584"/>
        <v>0</v>
      </c>
      <c r="AM1567" s="770">
        <f t="shared" si="3584"/>
        <v>0</v>
      </c>
      <c r="AN1567" s="770">
        <f t="shared" si="3584"/>
        <v>0</v>
      </c>
      <c r="AO1567" s="770">
        <f t="shared" si="3584"/>
        <v>0</v>
      </c>
      <c r="AP1567" s="770">
        <f t="shared" si="3584"/>
        <v>0</v>
      </c>
      <c r="AQ1567" s="770">
        <f t="shared" si="3584"/>
        <v>0</v>
      </c>
      <c r="AR1567" s="770">
        <f t="shared" si="3584"/>
        <v>0</v>
      </c>
      <c r="AS1567" s="334"/>
    </row>
    <row r="1568" spans="2:45">
      <c r="B1568" s="321" t="s">
        <v>889</v>
      </c>
      <c r="C1568" s="347"/>
      <c r="D1568" s="347"/>
      <c r="E1568" s="331"/>
      <c r="F1568" s="331"/>
      <c r="G1568" s="331"/>
      <c r="H1568" s="331"/>
      <c r="I1568" s="331"/>
      <c r="J1568" s="331"/>
      <c r="K1568" s="331"/>
      <c r="L1568" s="331"/>
      <c r="M1568" s="331"/>
      <c r="N1568" s="331"/>
      <c r="O1568" s="331"/>
      <c r="P1568" s="331"/>
      <c r="Q1568" s="331"/>
      <c r="R1568" s="297"/>
      <c r="S1568" s="331"/>
      <c r="T1568" s="331"/>
      <c r="U1568" s="331"/>
      <c r="V1568" s="347"/>
      <c r="W1568" s="342"/>
      <c r="X1568" s="347"/>
      <c r="Y1568" s="347"/>
      <c r="Z1568" s="331"/>
      <c r="AA1568" s="331"/>
      <c r="AB1568" s="331"/>
      <c r="AC1568" s="331"/>
      <c r="AD1568" s="331"/>
      <c r="AE1568" s="770">
        <f>SUMPRODUCT($F$1385:$F$1545,AE1385:AE1545)</f>
        <v>0</v>
      </c>
      <c r="AF1568" s="770">
        <f>SUMPRODUCT($F$1385:$F$1545,AF1385:AF1545)</f>
        <v>0</v>
      </c>
      <c r="AG1568" s="770">
        <f>IF(AG1383="kw",SUMPRODUCT($Q$1385:$Q$1545,$T$1385:$T$1545,AG1385:AG1545),SUMPRODUCT($F$1385:$F$1545,AG1385:AG1545))</f>
        <v>0</v>
      </c>
      <c r="AH1568" s="770">
        <f t="shared" ref="AH1568:AR1568" si="3585">IF(AH1383="kw",SUMPRODUCT($Q$1385:$Q$1545,$T$1385:$T$1545,AH1385:AH1545),SUMPRODUCT($F$1385:$F$1545,AH1385:AH1545))</f>
        <v>0</v>
      </c>
      <c r="AI1568" s="770">
        <f t="shared" si="3585"/>
        <v>0</v>
      </c>
      <c r="AJ1568" s="770">
        <f t="shared" si="3585"/>
        <v>0</v>
      </c>
      <c r="AK1568" s="770">
        <f t="shared" si="3585"/>
        <v>0</v>
      </c>
      <c r="AL1568" s="770">
        <f t="shared" si="3585"/>
        <v>0</v>
      </c>
      <c r="AM1568" s="770">
        <f t="shared" si="3585"/>
        <v>0</v>
      </c>
      <c r="AN1568" s="770">
        <f t="shared" si="3585"/>
        <v>0</v>
      </c>
      <c r="AO1568" s="770">
        <f t="shared" si="3585"/>
        <v>0</v>
      </c>
      <c r="AP1568" s="770">
        <f t="shared" si="3585"/>
        <v>0</v>
      </c>
      <c r="AQ1568" s="770">
        <f t="shared" si="3585"/>
        <v>0</v>
      </c>
      <c r="AR1568" s="770">
        <f t="shared" si="3585"/>
        <v>0</v>
      </c>
      <c r="AS1568" s="334"/>
    </row>
    <row r="1569" spans="2:45">
      <c r="B1569" s="321" t="s">
        <v>890</v>
      </c>
      <c r="C1569" s="347"/>
      <c r="D1569" s="347"/>
      <c r="E1569" s="331"/>
      <c r="F1569" s="331"/>
      <c r="G1569" s="331"/>
      <c r="H1569" s="331"/>
      <c r="I1569" s="331"/>
      <c r="J1569" s="331"/>
      <c r="K1569" s="331"/>
      <c r="L1569" s="331"/>
      <c r="M1569" s="331"/>
      <c r="N1569" s="331"/>
      <c r="O1569" s="331"/>
      <c r="P1569" s="331"/>
      <c r="Q1569" s="331"/>
      <c r="R1569" s="297"/>
      <c r="S1569" s="331"/>
      <c r="T1569" s="331"/>
      <c r="U1569" s="331"/>
      <c r="V1569" s="347"/>
      <c r="W1569" s="342"/>
      <c r="X1569" s="347"/>
      <c r="Y1569" s="347"/>
      <c r="Z1569" s="331"/>
      <c r="AA1569" s="331"/>
      <c r="AB1569" s="331"/>
      <c r="AC1569" s="331"/>
      <c r="AD1569" s="331"/>
      <c r="AE1569" s="770">
        <f>SUMPRODUCT($G$1385:$G$1545,AE1385:AE1545)</f>
        <v>0</v>
      </c>
      <c r="AF1569" s="770">
        <f>SUMPRODUCT($G$1385:$G$1545,AF1385:AF1545)</f>
        <v>0</v>
      </c>
      <c r="AG1569" s="770">
        <f>IF(AG1383="kw",SUMPRODUCT($Q$1385:$Q$1545,$U$1385:$U$1545,AG1385:AG1545),SUMPRODUCT($G$1385:$G$1545,AG1385:AG1545))</f>
        <v>0</v>
      </c>
      <c r="AH1569" s="770">
        <f t="shared" ref="AH1569:AR1569" si="3586">IF(AH1383="kw",SUMPRODUCT($Q$1385:$Q$1545,$U$1385:$U$1545,AH1385:AH1545),SUMPRODUCT($G$1385:$G$1545,AH1385:AH1545))</f>
        <v>0</v>
      </c>
      <c r="AI1569" s="770">
        <f t="shared" si="3586"/>
        <v>0</v>
      </c>
      <c r="AJ1569" s="770">
        <f t="shared" si="3586"/>
        <v>0</v>
      </c>
      <c r="AK1569" s="770">
        <f t="shared" si="3586"/>
        <v>0</v>
      </c>
      <c r="AL1569" s="770">
        <f t="shared" si="3586"/>
        <v>0</v>
      </c>
      <c r="AM1569" s="770">
        <f t="shared" si="3586"/>
        <v>0</v>
      </c>
      <c r="AN1569" s="770">
        <f t="shared" si="3586"/>
        <v>0</v>
      </c>
      <c r="AO1569" s="770">
        <f t="shared" si="3586"/>
        <v>0</v>
      </c>
      <c r="AP1569" s="770">
        <f t="shared" si="3586"/>
        <v>0</v>
      </c>
      <c r="AQ1569" s="770">
        <f t="shared" si="3586"/>
        <v>0</v>
      </c>
      <c r="AR1569" s="770">
        <f t="shared" si="3586"/>
        <v>0</v>
      </c>
      <c r="AS1569" s="334"/>
    </row>
    <row r="1570" spans="2:45">
      <c r="B1570" s="321" t="s">
        <v>891</v>
      </c>
      <c r="C1570" s="347"/>
      <c r="D1570" s="347"/>
      <c r="E1570" s="331"/>
      <c r="F1570" s="331"/>
      <c r="G1570" s="331"/>
      <c r="H1570" s="331"/>
      <c r="I1570" s="331"/>
      <c r="J1570" s="331"/>
      <c r="K1570" s="331"/>
      <c r="L1570" s="331"/>
      <c r="M1570" s="331"/>
      <c r="N1570" s="331"/>
      <c r="O1570" s="331"/>
      <c r="P1570" s="331"/>
      <c r="Q1570" s="331"/>
      <c r="R1570" s="297"/>
      <c r="S1570" s="331"/>
      <c r="T1570" s="331"/>
      <c r="U1570" s="331"/>
      <c r="V1570" s="347"/>
      <c r="W1570" s="342"/>
      <c r="X1570" s="347"/>
      <c r="Y1570" s="347"/>
      <c r="Z1570" s="331"/>
      <c r="AA1570" s="331"/>
      <c r="AB1570" s="331"/>
      <c r="AC1570" s="331"/>
      <c r="AD1570" s="331"/>
      <c r="AE1570" s="770">
        <f>SUMPRODUCT($H$1385:$H$1545,AE1385:AE1545)</f>
        <v>0</v>
      </c>
      <c r="AF1570" s="770">
        <f>SUMPRODUCT($H$1385:$H$1545,AF1385:AF1545)</f>
        <v>0</v>
      </c>
      <c r="AG1570" s="770">
        <f>IF(AG1383="kw",SUMPRODUCT($Q$1385:$Q$1545,$V$1385:$V$1545,AG1385:AG1545),SUMPRODUCT($H$1385:$H$1545,AG1385:AG1545))</f>
        <v>0</v>
      </c>
      <c r="AH1570" s="770">
        <f t="shared" ref="AH1570:AR1570" si="3587">IF(AH1383="kw",SUMPRODUCT($Q$1385:$Q$1545,$V$1385:$V$1545,AH1385:AH1545),SUMPRODUCT($H$1385:$H$1545,AH1385:AH1545))</f>
        <v>0</v>
      </c>
      <c r="AI1570" s="770">
        <f t="shared" si="3587"/>
        <v>0</v>
      </c>
      <c r="AJ1570" s="770">
        <f t="shared" si="3587"/>
        <v>0</v>
      </c>
      <c r="AK1570" s="770">
        <f t="shared" si="3587"/>
        <v>0</v>
      </c>
      <c r="AL1570" s="770">
        <f t="shared" si="3587"/>
        <v>0</v>
      </c>
      <c r="AM1570" s="770">
        <f t="shared" si="3587"/>
        <v>0</v>
      </c>
      <c r="AN1570" s="770">
        <f t="shared" si="3587"/>
        <v>0</v>
      </c>
      <c r="AO1570" s="770">
        <f t="shared" si="3587"/>
        <v>0</v>
      </c>
      <c r="AP1570" s="770">
        <f t="shared" si="3587"/>
        <v>0</v>
      </c>
      <c r="AQ1570" s="770">
        <f t="shared" si="3587"/>
        <v>0</v>
      </c>
      <c r="AR1570" s="770">
        <f t="shared" si="3587"/>
        <v>0</v>
      </c>
      <c r="AS1570" s="334"/>
    </row>
    <row r="1571" spans="2:45">
      <c r="B1571" s="377" t="s">
        <v>892</v>
      </c>
      <c r="C1571" s="441"/>
      <c r="D1571" s="441"/>
      <c r="E1571" s="442"/>
      <c r="F1571" s="442"/>
      <c r="G1571" s="442"/>
      <c r="H1571" s="442"/>
      <c r="I1571" s="442"/>
      <c r="J1571" s="442"/>
      <c r="K1571" s="442"/>
      <c r="L1571" s="442"/>
      <c r="M1571" s="442"/>
      <c r="N1571" s="442"/>
      <c r="O1571" s="442"/>
      <c r="P1571" s="442"/>
      <c r="Q1571" s="442"/>
      <c r="R1571" s="443"/>
      <c r="S1571" s="442"/>
      <c r="T1571" s="442"/>
      <c r="U1571" s="442"/>
      <c r="V1571" s="441"/>
      <c r="W1571" s="444"/>
      <c r="X1571" s="441"/>
      <c r="Y1571" s="441"/>
      <c r="Z1571" s="442"/>
      <c r="AA1571" s="442"/>
      <c r="AB1571" s="442"/>
      <c r="AC1571" s="442"/>
      <c r="AD1571" s="442"/>
      <c r="AE1571" s="771">
        <f>SUMPRODUCT($I$1385:$I$1545,AE1385:AE1545)</f>
        <v>0</v>
      </c>
      <c r="AF1571" s="771">
        <f>SUMPRODUCT($I$1385:$I$1545,AF1385:AF1545)</f>
        <v>0</v>
      </c>
      <c r="AG1571" s="771">
        <f>IF(AG1383="kw",SUMPRODUCT($Q$1385:$Q$1545,$W$1385:$W$1545,AG1385:AG1545),SUMPRODUCT($I$1385:$I$1545,AG1385:AG1545))</f>
        <v>0</v>
      </c>
      <c r="AH1571" s="771">
        <f t="shared" ref="AH1571:AR1571" si="3588">IF(AH1383="kw",SUMPRODUCT($Q$1385:$Q$1545,$W$1385:$W$1545,AH1385:AH1545),SUMPRODUCT($I$1385:$I$1545,AH1385:AH1545))</f>
        <v>0</v>
      </c>
      <c r="AI1571" s="771">
        <f t="shared" si="3588"/>
        <v>0</v>
      </c>
      <c r="AJ1571" s="771">
        <f t="shared" si="3588"/>
        <v>0</v>
      </c>
      <c r="AK1571" s="771">
        <f t="shared" si="3588"/>
        <v>0</v>
      </c>
      <c r="AL1571" s="771">
        <f t="shared" si="3588"/>
        <v>0</v>
      </c>
      <c r="AM1571" s="771">
        <f t="shared" si="3588"/>
        <v>0</v>
      </c>
      <c r="AN1571" s="771">
        <f t="shared" si="3588"/>
        <v>0</v>
      </c>
      <c r="AO1571" s="771">
        <f t="shared" si="3588"/>
        <v>0</v>
      </c>
      <c r="AP1571" s="771">
        <f t="shared" si="3588"/>
        <v>0</v>
      </c>
      <c r="AQ1571" s="771">
        <f t="shared" si="3588"/>
        <v>0</v>
      </c>
      <c r="AR1571" s="771">
        <f t="shared" si="3588"/>
        <v>0</v>
      </c>
      <c r="AS1571" s="382"/>
    </row>
    <row r="1572" spans="2:45" ht="19.5" customHeight="1">
      <c r="B1572" s="364" t="s">
        <v>577</v>
      </c>
      <c r="C1572" s="383"/>
      <c r="D1572" s="384"/>
      <c r="E1572" s="384"/>
      <c r="F1572" s="384"/>
      <c r="G1572" s="384"/>
      <c r="H1572" s="384"/>
      <c r="I1572" s="384"/>
      <c r="J1572" s="384"/>
      <c r="K1572" s="384"/>
      <c r="L1572" s="384"/>
      <c r="M1572" s="384"/>
      <c r="N1572" s="384"/>
      <c r="O1572" s="384"/>
      <c r="P1572" s="384"/>
      <c r="Q1572" s="384"/>
      <c r="R1572" s="384"/>
      <c r="S1572" s="384"/>
      <c r="T1572" s="384"/>
      <c r="U1572" s="384"/>
      <c r="V1572" s="367"/>
      <c r="W1572" s="368"/>
      <c r="X1572" s="384"/>
      <c r="Y1572" s="384"/>
      <c r="Z1572" s="384"/>
      <c r="AA1572" s="384"/>
      <c r="AB1572" s="384"/>
      <c r="AC1572" s="384"/>
      <c r="AD1572" s="384"/>
      <c r="AE1572" s="405"/>
      <c r="AF1572" s="405"/>
      <c r="AG1572" s="405"/>
      <c r="AH1572" s="405"/>
      <c r="AI1572" s="405"/>
      <c r="AJ1572" s="405"/>
      <c r="AK1572" s="405"/>
      <c r="AL1572" s="405"/>
      <c r="AM1572" s="405"/>
      <c r="AN1572" s="405"/>
      <c r="AO1572" s="405"/>
      <c r="AP1572" s="405"/>
      <c r="AQ1572" s="405"/>
      <c r="AR1572" s="405"/>
      <c r="AS1572" s="385"/>
    </row>
    <row r="1573" spans="2:45" ht="19.5" customHeight="1" thickBot="1">
      <c r="B1573" s="760"/>
      <c r="C1573" s="761"/>
      <c r="D1573" s="742"/>
      <c r="E1573" s="742"/>
      <c r="F1573" s="742"/>
      <c r="G1573" s="742"/>
      <c r="H1573" s="742"/>
      <c r="I1573" s="742"/>
      <c r="J1573" s="742"/>
      <c r="K1573" s="742"/>
      <c r="L1573" s="742"/>
      <c r="M1573" s="742"/>
      <c r="N1573" s="742"/>
      <c r="O1573" s="742"/>
      <c r="P1573" s="742"/>
      <c r="Q1573" s="742"/>
      <c r="R1573" s="742"/>
      <c r="S1573" s="742"/>
      <c r="T1573" s="742"/>
      <c r="U1573" s="742"/>
      <c r="V1573" s="301"/>
      <c r="W1573" s="762"/>
      <c r="X1573" s="742"/>
      <c r="Y1573" s="742"/>
      <c r="Z1573" s="742"/>
      <c r="AA1573" s="742"/>
      <c r="AB1573" s="742"/>
      <c r="AC1573" s="742"/>
      <c r="AD1573" s="742"/>
      <c r="AE1573" s="252"/>
      <c r="AF1573" s="252"/>
      <c r="AG1573" s="252"/>
      <c r="AH1573" s="252"/>
      <c r="AI1573" s="252"/>
      <c r="AJ1573" s="252"/>
      <c r="AK1573" s="252"/>
      <c r="AL1573" s="252"/>
      <c r="AM1573" s="252"/>
      <c r="AN1573" s="252"/>
      <c r="AO1573" s="252"/>
      <c r="AP1573" s="252"/>
      <c r="AQ1573" s="252"/>
      <c r="AR1573" s="252"/>
      <c r="AS1573" s="253"/>
    </row>
    <row r="1574" spans="2:45" ht="48" customHeight="1" thickBot="1">
      <c r="B1574" s="788" t="s">
        <v>945</v>
      </c>
      <c r="C1574" s="789"/>
      <c r="D1574" s="790"/>
      <c r="E1574" s="790"/>
      <c r="F1574" s="790"/>
      <c r="G1574" s="790"/>
      <c r="H1574" s="790"/>
      <c r="I1574" s="790"/>
      <c r="J1574" s="790"/>
      <c r="K1574" s="790"/>
      <c r="L1574" s="790"/>
      <c r="M1574" s="790"/>
      <c r="N1574" s="790"/>
      <c r="O1574" s="790"/>
      <c r="P1574" s="790"/>
      <c r="Q1574" s="790"/>
      <c r="R1574" s="790"/>
      <c r="S1574" s="790"/>
      <c r="T1574" s="790"/>
      <c r="U1574" s="790"/>
      <c r="V1574" s="791"/>
      <c r="W1574" s="792"/>
      <c r="X1574" s="790"/>
      <c r="Y1574" s="790"/>
      <c r="Z1574" s="790"/>
      <c r="AA1574" s="790"/>
      <c r="AB1574" s="790"/>
      <c r="AC1574" s="790"/>
      <c r="AD1574" s="790"/>
      <c r="AE1574" s="793"/>
      <c r="AF1574" s="793"/>
      <c r="AG1574" s="793"/>
      <c r="AH1574" s="793"/>
      <c r="AI1574" s="793"/>
      <c r="AJ1574" s="793"/>
      <c r="AK1574" s="793"/>
      <c r="AL1574" s="793"/>
      <c r="AM1574" s="793"/>
      <c r="AN1574" s="793"/>
      <c r="AO1574" s="793"/>
      <c r="AP1574" s="793"/>
      <c r="AQ1574" s="793"/>
      <c r="AR1574" s="793"/>
      <c r="AS1574" s="794"/>
    </row>
    <row r="1575" spans="2:45" ht="296.45" customHeight="1">
      <c r="B1575" s="813" t="s">
        <v>501</v>
      </c>
      <c r="C1575" s="943" t="s">
        <v>954</v>
      </c>
      <c r="D1575" s="944"/>
      <c r="E1575" s="944"/>
      <c r="F1575" s="944"/>
      <c r="G1575" s="944"/>
      <c r="H1575" s="944"/>
      <c r="I1575" s="944"/>
      <c r="J1575" s="944"/>
      <c r="K1575" s="944"/>
      <c r="L1575" s="944"/>
      <c r="M1575" s="944"/>
      <c r="N1575" s="944"/>
      <c r="O1575" s="944"/>
      <c r="P1575" s="944"/>
      <c r="Q1575" s="944"/>
      <c r="R1575" s="944"/>
      <c r="S1575" s="944"/>
      <c r="T1575" s="944"/>
      <c r="U1575" s="944"/>
      <c r="V1575" s="944"/>
      <c r="W1575" s="944"/>
      <c r="X1575" s="944"/>
      <c r="Y1575" s="944"/>
      <c r="Z1575" s="944"/>
      <c r="AA1575" s="944"/>
      <c r="AB1575" s="944"/>
      <c r="AC1575" s="944"/>
      <c r="AD1575" s="944"/>
      <c r="AE1575" s="253"/>
      <c r="AF1575" s="253"/>
      <c r="AG1575" s="253"/>
      <c r="AH1575" s="253"/>
      <c r="AI1575" s="253"/>
      <c r="AJ1575" s="253"/>
      <c r="AK1575" s="253"/>
      <c r="AL1575" s="253"/>
      <c r="AM1575" s="253"/>
      <c r="AN1575" s="253"/>
      <c r="AO1575" s="253"/>
      <c r="AP1575" s="253"/>
      <c r="AQ1575" s="253"/>
      <c r="AR1575" s="253"/>
      <c r="AS1575" s="253"/>
    </row>
    <row r="1576" spans="2:45" ht="14.1" customHeight="1">
      <c r="B1576" s="814"/>
      <c r="C1576" s="815"/>
      <c r="D1576" s="816"/>
      <c r="E1576" s="816"/>
      <c r="F1576" s="816"/>
      <c r="G1576" s="816"/>
      <c r="H1576" s="816"/>
      <c r="I1576" s="816"/>
      <c r="J1576" s="816"/>
      <c r="K1576" s="816"/>
      <c r="L1576" s="816"/>
      <c r="M1576" s="816"/>
      <c r="N1576" s="816"/>
      <c r="O1576" s="816"/>
      <c r="P1576" s="816"/>
      <c r="Q1576" s="816"/>
      <c r="R1576" s="816"/>
      <c r="S1576" s="816"/>
      <c r="T1576" s="816"/>
      <c r="U1576" s="816"/>
      <c r="V1576" s="816"/>
      <c r="W1576" s="816"/>
      <c r="X1576" s="816"/>
      <c r="Y1576" s="816"/>
      <c r="Z1576" s="816"/>
      <c r="AA1576" s="816"/>
      <c r="AB1576" s="816"/>
      <c r="AC1576" s="816"/>
      <c r="AD1576" s="816"/>
      <c r="AE1576" s="253"/>
      <c r="AF1576" s="253"/>
      <c r="AG1576" s="253"/>
      <c r="AH1576" s="253"/>
      <c r="AI1576" s="253"/>
      <c r="AJ1576" s="253"/>
      <c r="AK1576" s="253"/>
      <c r="AL1576" s="253"/>
      <c r="AM1576" s="253"/>
      <c r="AN1576" s="253"/>
      <c r="AO1576" s="253"/>
      <c r="AP1576" s="253"/>
      <c r="AQ1576" s="253"/>
      <c r="AR1576" s="253"/>
      <c r="AS1576" s="253"/>
    </row>
    <row r="1577" spans="2:45" ht="15.75">
      <c r="B1577" s="277" t="s">
        <v>813</v>
      </c>
      <c r="C1577" s="278"/>
      <c r="D1577" s="579" t="s">
        <v>522</v>
      </c>
      <c r="E1577" s="250"/>
      <c r="F1577" s="579"/>
      <c r="G1577" s="250"/>
      <c r="H1577" s="250"/>
      <c r="I1577" s="250"/>
      <c r="J1577" s="250"/>
      <c r="K1577" s="250"/>
      <c r="L1577" s="250"/>
      <c r="M1577" s="250"/>
      <c r="N1577" s="250"/>
      <c r="O1577" s="250"/>
      <c r="P1577" s="250"/>
      <c r="Q1577" s="250"/>
      <c r="R1577" s="278"/>
      <c r="S1577" s="250"/>
      <c r="T1577" s="250"/>
      <c r="U1577" s="250"/>
      <c r="V1577" s="250"/>
      <c r="W1577" s="250"/>
      <c r="X1577" s="250"/>
      <c r="Y1577" s="250"/>
      <c r="Z1577" s="250"/>
      <c r="AA1577" s="250"/>
      <c r="AB1577" s="250"/>
      <c r="AC1577" s="250"/>
      <c r="AD1577" s="250"/>
      <c r="AE1577" s="267"/>
      <c r="AF1577" s="264"/>
      <c r="AG1577" s="264"/>
      <c r="AH1577" s="264"/>
      <c r="AI1577" s="264"/>
      <c r="AJ1577" s="264"/>
      <c r="AK1577" s="264"/>
      <c r="AL1577" s="264"/>
      <c r="AM1577" s="264"/>
      <c r="AN1577" s="264"/>
      <c r="AO1577" s="264"/>
      <c r="AP1577" s="264"/>
      <c r="AQ1577" s="264"/>
      <c r="AR1577" s="264"/>
    </row>
    <row r="1578" spans="2:45" ht="39.75" customHeight="1">
      <c r="B1578" s="922" t="s">
        <v>211</v>
      </c>
      <c r="C1578" s="938" t="s">
        <v>33</v>
      </c>
      <c r="D1578" s="281" t="s">
        <v>420</v>
      </c>
      <c r="E1578" s="933" t="s">
        <v>209</v>
      </c>
      <c r="F1578" s="934"/>
      <c r="G1578" s="934"/>
      <c r="H1578" s="934"/>
      <c r="I1578" s="934"/>
      <c r="J1578" s="934"/>
      <c r="K1578" s="934"/>
      <c r="L1578" s="934"/>
      <c r="M1578" s="934"/>
      <c r="N1578" s="934"/>
      <c r="O1578" s="934"/>
      <c r="P1578" s="935"/>
      <c r="Q1578" s="931" t="s">
        <v>213</v>
      </c>
      <c r="R1578" s="281" t="s">
        <v>421</v>
      </c>
      <c r="S1578" s="928" t="s">
        <v>212</v>
      </c>
      <c r="T1578" s="929"/>
      <c r="U1578" s="929"/>
      <c r="V1578" s="929"/>
      <c r="W1578" s="929"/>
      <c r="X1578" s="929"/>
      <c r="Y1578" s="929"/>
      <c r="Z1578" s="929"/>
      <c r="AA1578" s="929"/>
      <c r="AB1578" s="929"/>
      <c r="AC1578" s="929"/>
      <c r="AD1578" s="936"/>
      <c r="AE1578" s="928" t="s">
        <v>242</v>
      </c>
      <c r="AF1578" s="929"/>
      <c r="AG1578" s="929"/>
      <c r="AH1578" s="929"/>
      <c r="AI1578" s="929"/>
      <c r="AJ1578" s="929"/>
      <c r="AK1578" s="929"/>
      <c r="AL1578" s="929"/>
      <c r="AM1578" s="929"/>
      <c r="AN1578" s="929"/>
      <c r="AO1578" s="929"/>
      <c r="AP1578" s="929"/>
      <c r="AQ1578" s="929"/>
      <c r="AR1578" s="929"/>
      <c r="AS1578" s="930"/>
    </row>
    <row r="1579" spans="2:45" ht="65.25" customHeight="1">
      <c r="B1579" s="923"/>
      <c r="C1579" s="937"/>
      <c r="D1579" s="282">
        <v>2023</v>
      </c>
      <c r="E1579" s="282">
        <v>2024</v>
      </c>
      <c r="F1579" s="282">
        <v>2025</v>
      </c>
      <c r="G1579" s="282">
        <v>2026</v>
      </c>
      <c r="H1579" s="282">
        <v>2027</v>
      </c>
      <c r="I1579" s="282">
        <v>2028</v>
      </c>
      <c r="J1579" s="282">
        <v>2029</v>
      </c>
      <c r="K1579" s="282">
        <v>2030</v>
      </c>
      <c r="L1579" s="282">
        <v>2031</v>
      </c>
      <c r="M1579" s="282">
        <v>2032</v>
      </c>
      <c r="N1579" s="282">
        <v>2033</v>
      </c>
      <c r="O1579" s="282">
        <v>2034</v>
      </c>
      <c r="P1579" s="282">
        <v>2035</v>
      </c>
      <c r="Q1579" s="932"/>
      <c r="R1579" s="282">
        <v>2023</v>
      </c>
      <c r="S1579" s="282">
        <v>2024</v>
      </c>
      <c r="T1579" s="282">
        <v>2025</v>
      </c>
      <c r="U1579" s="282">
        <v>2026</v>
      </c>
      <c r="V1579" s="282">
        <v>2027</v>
      </c>
      <c r="W1579" s="282">
        <v>2028</v>
      </c>
      <c r="X1579" s="282">
        <v>2029</v>
      </c>
      <c r="Y1579" s="282">
        <v>2030</v>
      </c>
      <c r="Z1579" s="282">
        <v>2031</v>
      </c>
      <c r="AA1579" s="282">
        <v>2032</v>
      </c>
      <c r="AB1579" s="282">
        <v>2033</v>
      </c>
      <c r="AC1579" s="282">
        <v>2034</v>
      </c>
      <c r="AD1579" s="282">
        <v>2035</v>
      </c>
      <c r="AE1579" s="282" t="str">
        <f>'1.  LRAMVA Summary'!$D$53</f>
        <v>Residential</v>
      </c>
      <c r="AF1579" s="282" t="str">
        <f>'1.  LRAMVA Summary'!$E$53</f>
        <v>GS&lt;50 kW</v>
      </c>
      <c r="AG1579" s="282" t="str">
        <f>'1.  LRAMVA Summary'!$F$53</f>
        <v>General Service 50 - 4,999 kW</v>
      </c>
      <c r="AH1579" s="282" t="str">
        <f>'1.  LRAMVA Summary'!$G$53</f>
        <v>General Service 3,000 - 4,999 kW</v>
      </c>
      <c r="AI1579" s="282" t="str">
        <f>'1.  LRAMVA Summary'!$H$53</f>
        <v>Large Use - Regular</v>
      </c>
      <c r="AJ1579" s="282" t="str">
        <f>'1.  LRAMVA Summary'!$I$53</f>
        <v>Dedicated TS</v>
      </c>
      <c r="AK1579" s="282" t="str">
        <f>'1.  LRAMVA Summary'!$J$53</f>
        <v>Large Use - Ford Annex</v>
      </c>
      <c r="AL1579" s="282" t="str">
        <f>'1.  LRAMVA Summary'!$K$53</f>
        <v>Other</v>
      </c>
      <c r="AM1579" s="282" t="str">
        <f>'1.  LRAMVA Summary'!$L$53</f>
        <v/>
      </c>
      <c r="AN1579" s="282" t="str">
        <f>'1.  LRAMVA Summary'!$M$53</f>
        <v/>
      </c>
      <c r="AO1579" s="282" t="str">
        <f>'1.  LRAMVA Summary'!$N$53</f>
        <v/>
      </c>
      <c r="AP1579" s="282" t="str">
        <f>'1.  LRAMVA Summary'!$O$53</f>
        <v/>
      </c>
      <c r="AQ1579" s="282" t="str">
        <f>'1.  LRAMVA Summary'!$P$53</f>
        <v/>
      </c>
      <c r="AR1579" s="282" t="str">
        <f>'1.  LRAMVA Summary'!$Q$53</f>
        <v/>
      </c>
      <c r="AS1579" s="284" t="str">
        <f>'1.  LRAMVA Summary'!$R$53</f>
        <v>Total</v>
      </c>
    </row>
    <row r="1580" spans="2:45" ht="15.75">
      <c r="B1580" s="828"/>
      <c r="C1580" s="332"/>
      <c r="D1580" s="332"/>
      <c r="E1580" s="332"/>
      <c r="F1580" s="332"/>
      <c r="G1580" s="332"/>
      <c r="H1580" s="332"/>
      <c r="I1580" s="332"/>
      <c r="J1580" s="332"/>
      <c r="K1580" s="332"/>
      <c r="L1580" s="332"/>
      <c r="M1580" s="332"/>
      <c r="N1580" s="332"/>
      <c r="O1580" s="332"/>
      <c r="P1580" s="332"/>
      <c r="Q1580" s="332"/>
      <c r="R1580" s="332"/>
      <c r="S1580" s="332"/>
      <c r="T1580" s="332"/>
      <c r="U1580" s="332"/>
      <c r="V1580" s="332"/>
      <c r="W1580" s="332"/>
      <c r="X1580" s="332"/>
      <c r="Y1580" s="332"/>
      <c r="Z1580" s="332"/>
      <c r="AA1580" s="332"/>
      <c r="AB1580" s="332"/>
      <c r="AC1580" s="332"/>
      <c r="AD1580" s="833"/>
      <c r="AE1580" s="288" t="str">
        <f>'1.  LRAMVA Summary'!$D$54</f>
        <v>kWh</v>
      </c>
      <c r="AF1580" s="288" t="str">
        <f>'1.  LRAMVA Summary'!$E$54</f>
        <v>kWh</v>
      </c>
      <c r="AG1580" s="288" t="str">
        <f>'1.  LRAMVA Summary'!$F$54</f>
        <v>kW</v>
      </c>
      <c r="AH1580" s="288" t="str">
        <f>'1.  LRAMVA Summary'!$G$54</f>
        <v>kW</v>
      </c>
      <c r="AI1580" s="288" t="str">
        <f>'1.  LRAMVA Summary'!$H$54</f>
        <v>kW</v>
      </c>
      <c r="AJ1580" s="288" t="str">
        <f>'1.  LRAMVA Summary'!$I$54</f>
        <v>kW</v>
      </c>
      <c r="AK1580" s="288" t="str">
        <f>'1.  LRAMVA Summary'!$J$54</f>
        <v>kW</v>
      </c>
      <c r="AL1580" s="288" t="str">
        <f>'1.  LRAMVA Summary'!$K$54</f>
        <v>kW</v>
      </c>
      <c r="AM1580" s="288">
        <f>'1.  LRAMVA Summary'!$L$54</f>
        <v>0</v>
      </c>
      <c r="AN1580" s="288">
        <f>'1.  LRAMVA Summary'!$M$54</f>
        <v>0</v>
      </c>
      <c r="AO1580" s="288">
        <f>'1.  LRAMVA Summary'!$N$54</f>
        <v>0</v>
      </c>
      <c r="AP1580" s="288">
        <f>'1.  LRAMVA Summary'!$O$54</f>
        <v>0</v>
      </c>
      <c r="AQ1580" s="288">
        <f>'1.  LRAMVA Summary'!$P$54</f>
        <v>0</v>
      </c>
      <c r="AR1580" s="288">
        <f>'1.  LRAMVA Summary'!$Q$54</f>
        <v>0</v>
      </c>
      <c r="AS1580" s="289"/>
    </row>
    <row r="1581" spans="2:45" ht="15.75">
      <c r="B1581" s="829" t="s">
        <v>960</v>
      </c>
      <c r="C1581" s="332"/>
      <c r="D1581" s="332"/>
      <c r="E1581" s="332"/>
      <c r="F1581" s="332"/>
      <c r="G1581" s="332"/>
      <c r="H1581" s="332"/>
      <c r="I1581" s="332"/>
      <c r="J1581" s="332"/>
      <c r="K1581" s="332"/>
      <c r="L1581" s="332"/>
      <c r="M1581" s="332"/>
      <c r="N1581" s="332"/>
      <c r="O1581" s="332"/>
      <c r="P1581" s="332"/>
      <c r="Q1581" s="332"/>
      <c r="R1581" s="332"/>
      <c r="S1581" s="332"/>
      <c r="T1581" s="332"/>
      <c r="U1581" s="332"/>
      <c r="V1581" s="332"/>
      <c r="W1581" s="332"/>
      <c r="X1581" s="332"/>
      <c r="Y1581" s="332"/>
      <c r="Z1581" s="332"/>
      <c r="AA1581" s="332"/>
      <c r="AB1581" s="332"/>
      <c r="AC1581" s="332"/>
      <c r="AD1581" s="833"/>
      <c r="AE1581" s="831">
        <v>0</v>
      </c>
      <c r="AF1581" s="826">
        <v>0</v>
      </c>
      <c r="AG1581" s="826">
        <v>0</v>
      </c>
      <c r="AH1581" s="826">
        <v>0</v>
      </c>
      <c r="AI1581" s="826">
        <v>0</v>
      </c>
      <c r="AJ1581" s="826">
        <v>0</v>
      </c>
      <c r="AK1581" s="826">
        <v>0</v>
      </c>
      <c r="AL1581" s="826">
        <v>0</v>
      </c>
      <c r="AM1581" s="826">
        <v>0</v>
      </c>
      <c r="AN1581" s="826">
        <v>0</v>
      </c>
      <c r="AO1581" s="826">
        <v>0</v>
      </c>
      <c r="AP1581" s="826">
        <v>0</v>
      </c>
      <c r="AQ1581" s="826">
        <v>0</v>
      </c>
      <c r="AR1581" s="826">
        <v>0</v>
      </c>
      <c r="AS1581" s="289"/>
    </row>
    <row r="1582" spans="2:45" ht="15.75">
      <c r="B1582" s="830" t="s">
        <v>759</v>
      </c>
      <c r="C1582" s="399"/>
      <c r="D1582" s="399"/>
      <c r="E1582" s="399"/>
      <c r="F1582" s="399"/>
      <c r="G1582" s="399"/>
      <c r="H1582" s="399"/>
      <c r="I1582" s="399"/>
      <c r="J1582" s="399"/>
      <c r="K1582" s="399"/>
      <c r="L1582" s="399"/>
      <c r="M1582" s="399"/>
      <c r="N1582" s="399"/>
      <c r="O1582" s="399"/>
      <c r="P1582" s="399"/>
      <c r="Q1582" s="399"/>
      <c r="R1582" s="399"/>
      <c r="S1582" s="399"/>
      <c r="T1582" s="399"/>
      <c r="U1582" s="399"/>
      <c r="V1582" s="399"/>
      <c r="W1582" s="399"/>
      <c r="X1582" s="399"/>
      <c r="Y1582" s="399"/>
      <c r="Z1582" s="399"/>
      <c r="AA1582" s="399"/>
      <c r="AB1582" s="399"/>
      <c r="AC1582" s="399"/>
      <c r="AD1582" s="834"/>
      <c r="AE1582" s="832">
        <f>HLOOKUP(AE1579,'2. LRAMVA Threshold'!$B$42:$Q$60,15,FALSE)</f>
        <v>1598201</v>
      </c>
      <c r="AF1582" s="388">
        <f>HLOOKUP(AF1579,'2. LRAMVA Threshold'!$B$42:$Q$60,15,FALSE)</f>
        <v>2729585</v>
      </c>
      <c r="AG1582" s="388">
        <f>HLOOKUP(AG1579,'2. LRAMVA Threshold'!$B$42:$Q$60,15,FALSE)</f>
        <v>91978</v>
      </c>
      <c r="AH1582" s="388">
        <f>HLOOKUP(AH1579,'2. LRAMVA Threshold'!$B$42:$Q$60,15,FALSE)</f>
        <v>0</v>
      </c>
      <c r="AI1582" s="388">
        <f>HLOOKUP(AI1579,'2. LRAMVA Threshold'!$B$42:$Q$60,15,FALSE)</f>
        <v>104518</v>
      </c>
      <c r="AJ1582" s="388">
        <f>HLOOKUP(AJ1579,'2. LRAMVA Threshold'!$B$42:$Q$60,15,FALSE)</f>
        <v>12089</v>
      </c>
      <c r="AK1582" s="388">
        <f>HLOOKUP(AK1579,'2. LRAMVA Threshold'!$B$42:$Q$60,15,FALSE)</f>
        <v>0</v>
      </c>
      <c r="AL1582" s="388">
        <f>HLOOKUP(AL1579,'2. LRAMVA Threshold'!$B$42:$Q$60,15,FALSE)</f>
        <v>0</v>
      </c>
      <c r="AM1582" s="388">
        <f>HLOOKUP(AM1579,'2. LRAMVA Threshold'!$B$42:$Q$60,15,FALSE)</f>
        <v>0</v>
      </c>
      <c r="AN1582" s="388">
        <f>HLOOKUP(AN1579,'2. LRAMVA Threshold'!$B$42:$Q$60,15,FALSE)</f>
        <v>0</v>
      </c>
      <c r="AO1582" s="388">
        <f>HLOOKUP(AO1579,'2. LRAMVA Threshold'!$B$42:$Q$60,15,FALSE)</f>
        <v>0</v>
      </c>
      <c r="AP1582" s="388">
        <f>HLOOKUP(AP1579,'2. LRAMVA Threshold'!$B$42:$Q$60,15,FALSE)</f>
        <v>0</v>
      </c>
      <c r="AQ1582" s="388">
        <f>HLOOKUP(AQ1579,'2. LRAMVA Threshold'!$B$42:$Q$60,15,FALSE)</f>
        <v>0</v>
      </c>
      <c r="AR1582" s="388">
        <f>HLOOKUP(AR1579,'2. LRAMVA Threshold'!$B$42:$Q$60,15,FALSE)</f>
        <v>0</v>
      </c>
      <c r="AS1582" s="438"/>
    </row>
    <row r="1583" spans="2:45">
      <c r="B1583" s="390"/>
      <c r="C1583" s="330"/>
      <c r="D1583" s="331"/>
      <c r="E1583" s="331"/>
      <c r="F1583" s="331"/>
      <c r="G1583" s="331"/>
      <c r="H1583" s="331"/>
      <c r="I1583" s="331"/>
      <c r="J1583" s="331"/>
      <c r="K1583" s="331"/>
      <c r="L1583" s="331"/>
      <c r="M1583" s="331"/>
      <c r="N1583" s="331"/>
      <c r="O1583" s="331"/>
      <c r="P1583" s="331"/>
      <c r="Q1583" s="331"/>
      <c r="R1583" s="332"/>
      <c r="S1583" s="331"/>
      <c r="T1583" s="331"/>
      <c r="U1583" s="331"/>
      <c r="V1583" s="333"/>
      <c r="W1583" s="333"/>
      <c r="X1583" s="333"/>
      <c r="Y1583" s="333"/>
      <c r="Z1583" s="331"/>
      <c r="AA1583" s="331"/>
      <c r="AB1583" s="331"/>
      <c r="AC1583" s="331"/>
      <c r="AD1583" s="331"/>
      <c r="AE1583" s="432"/>
      <c r="AF1583" s="432"/>
      <c r="AG1583" s="432"/>
      <c r="AH1583" s="432"/>
      <c r="AI1583" s="432"/>
      <c r="AJ1583" s="432"/>
      <c r="AK1583" s="432"/>
      <c r="AL1583" s="395"/>
      <c r="AM1583" s="395"/>
      <c r="AN1583" s="395"/>
      <c r="AO1583" s="395"/>
      <c r="AP1583" s="395"/>
      <c r="AQ1583" s="395"/>
      <c r="AR1583" s="395"/>
      <c r="AS1583" s="396"/>
    </row>
    <row r="1584" spans="2:45">
      <c r="B1584" s="321" t="s">
        <v>743</v>
      </c>
      <c r="C1584" s="335"/>
      <c r="D1584" s="335"/>
      <c r="E1584" s="372"/>
      <c r="F1584" s="372"/>
      <c r="G1584" s="372"/>
      <c r="H1584" s="372"/>
      <c r="I1584" s="372"/>
      <c r="J1584" s="372"/>
      <c r="K1584" s="372"/>
      <c r="L1584" s="372"/>
      <c r="M1584" s="372"/>
      <c r="N1584" s="372"/>
      <c r="O1584" s="372"/>
      <c r="P1584" s="372"/>
      <c r="Q1584" s="372"/>
      <c r="R1584" s="288"/>
      <c r="S1584" s="337"/>
      <c r="T1584" s="337"/>
      <c r="U1584" s="337"/>
      <c r="V1584" s="336"/>
      <c r="W1584" s="336"/>
      <c r="X1584" s="336"/>
      <c r="Y1584" s="336"/>
      <c r="Z1584" s="337"/>
      <c r="AA1584" s="337"/>
      <c r="AB1584" s="337"/>
      <c r="AC1584" s="337"/>
      <c r="AD1584" s="337"/>
      <c r="AE1584" s="824">
        <f>HLOOKUP(AE35,'3.  Distribution Rates'!$C$122:$P$135,14,FALSE)</f>
        <v>0</v>
      </c>
      <c r="AF1584" s="824">
        <f>HLOOKUP(AF35,'3.  Distribution Rates'!$C$122:$P$135,14,FALSE)</f>
        <v>1.7999999999999999E-2</v>
      </c>
      <c r="AG1584" s="338">
        <f>HLOOKUP(AG35,'3.  Distribution Rates'!$C$122:$P$135,14,FALSE)</f>
        <v>5.0438000000000001</v>
      </c>
      <c r="AH1584" s="338">
        <f>HLOOKUP(AH35,'3.  Distribution Rates'!$C$122:$P$135,14,FALSE)</f>
        <v>5.0438000000000001</v>
      </c>
      <c r="AI1584" s="338">
        <f>HLOOKUP(AI35,'3.  Distribution Rates'!$C$122:$P$135,14,FALSE)</f>
        <v>2.8254999999999999</v>
      </c>
      <c r="AJ1584" s="338">
        <f>HLOOKUP(AJ35,'3.  Distribution Rates'!$C$122:$P$135,14,FALSE)</f>
        <v>3.8462999999999998</v>
      </c>
      <c r="AK1584" s="338">
        <f>HLOOKUP(AK35,'3.  Distribution Rates'!$C$122:$P$135,14,FALSE)</f>
        <v>3.8462999999999998</v>
      </c>
      <c r="AL1584" s="338">
        <f>HLOOKUP(AL35,'3.  Distribution Rates'!$C$122:$P$135,14,FALSE)</f>
        <v>0</v>
      </c>
      <c r="AM1584" s="338">
        <f>HLOOKUP(AM35,'3.  Distribution Rates'!$C$122:$P$135,14,FALSE)</f>
        <v>0</v>
      </c>
      <c r="AN1584" s="338">
        <f>HLOOKUP(AN35,'3.  Distribution Rates'!$C$122:$P$135,14,FALSE)</f>
        <v>0</v>
      </c>
      <c r="AO1584" s="338">
        <f>HLOOKUP(AO35,'3.  Distribution Rates'!$C$122:$P$135,14,FALSE)</f>
        <v>0</v>
      </c>
      <c r="AP1584" s="338">
        <f>HLOOKUP(AP35,'3.  Distribution Rates'!$C$122:$P$135,14,FALSE)</f>
        <v>0</v>
      </c>
      <c r="AQ1584" s="338">
        <f>HLOOKUP(AQ35,'3.  Distribution Rates'!$C$122:$P$135,14,FALSE)</f>
        <v>0</v>
      </c>
      <c r="AR1584" s="338">
        <f>HLOOKUP(AR35,'3.  Distribution Rates'!$C$122:$P$135,14,FALSE)</f>
        <v>0</v>
      </c>
      <c r="AS1584" s="440"/>
    </row>
    <row r="1585" spans="2:45">
      <c r="B1585" s="321" t="s">
        <v>760</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LRAM'!AM146*AE1584</f>
        <v>0</v>
      </c>
      <c r="AF1585" s="374">
        <f>'4.  2011-2014 LRAM'!AN146*AF1584</f>
        <v>0</v>
      </c>
      <c r="AG1585" s="374">
        <f>'4.  2011-2014 LRAM'!AO146*AG1584</f>
        <v>0</v>
      </c>
      <c r="AH1585" s="374">
        <f>'4.  2011-2014 LRAM'!AP146*AH1584</f>
        <v>0</v>
      </c>
      <c r="AI1585" s="374">
        <f>'4.  2011-2014 LRAM'!AQ146*AI1584</f>
        <v>0</v>
      </c>
      <c r="AJ1585" s="374">
        <f>'4.  2011-2014 LRAM'!AR146*AJ1584</f>
        <v>0</v>
      </c>
      <c r="AK1585" s="374">
        <f>'4.  2011-2014 LRAM'!AS146*AK1584</f>
        <v>0</v>
      </c>
      <c r="AL1585" s="374">
        <f>'4.  2011-2014 LRAM'!AT146*AL1584</f>
        <v>0</v>
      </c>
      <c r="AM1585" s="374">
        <f>'4.  2011-2014 LRAM'!AU146*AM1584</f>
        <v>0</v>
      </c>
      <c r="AN1585" s="374">
        <f>'4.  2011-2014 LRAM'!AV146*AN1584</f>
        <v>0</v>
      </c>
      <c r="AO1585" s="374">
        <f>'4.  2011-2014 LRAM'!AW146*AO1584</f>
        <v>0</v>
      </c>
      <c r="AP1585" s="374">
        <f>'4.  2011-2014 LRAM'!AX146*AP1584</f>
        <v>0</v>
      </c>
      <c r="AQ1585" s="374">
        <f>'4.  2011-2014 LRAM'!AY146*AQ1584</f>
        <v>0</v>
      </c>
      <c r="AR1585" s="374">
        <f>'4.  2011-2014 LRAM'!AZ146*AR1584</f>
        <v>0</v>
      </c>
      <c r="AS1585" s="615">
        <f t="shared" ref="AS1585:AS1596" si="3589">SUM(AE1585:AR1585)</f>
        <v>0</v>
      </c>
    </row>
    <row r="1586" spans="2:45" ht="15.6" customHeight="1">
      <c r="B1586" s="321" t="s">
        <v>761</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'4.  2011-2014 LRAM'!AM285*AE1584</f>
        <v>0</v>
      </c>
      <c r="AF1586" s="374">
        <f>'4.  2011-2014 LRAM'!AN285*AF1584</f>
        <v>0</v>
      </c>
      <c r="AG1586" s="374">
        <f>'4.  2011-2014 LRAM'!AO285*AG1584</f>
        <v>0</v>
      </c>
      <c r="AH1586" s="374">
        <f>'4.  2011-2014 LRAM'!AP285*AH1584</f>
        <v>0</v>
      </c>
      <c r="AI1586" s="374">
        <f>'4.  2011-2014 LRAM'!AQ285*AI1584</f>
        <v>0</v>
      </c>
      <c r="AJ1586" s="374">
        <f>'4.  2011-2014 LRAM'!AR285*AJ1584</f>
        <v>0</v>
      </c>
      <c r="AK1586" s="374">
        <f>'4.  2011-2014 LRAM'!AS285*AK1584</f>
        <v>0</v>
      </c>
      <c r="AL1586" s="374">
        <f>'4.  2011-2014 LRAM'!AT285*AL1584</f>
        <v>0</v>
      </c>
      <c r="AM1586" s="374">
        <f>'4.  2011-2014 LRAM'!AU285*AM1584</f>
        <v>0</v>
      </c>
      <c r="AN1586" s="374">
        <f>'4.  2011-2014 LRAM'!AV285*AN1584</f>
        <v>0</v>
      </c>
      <c r="AO1586" s="374">
        <f>'4.  2011-2014 LRAM'!AW285*AO1584</f>
        <v>0</v>
      </c>
      <c r="AP1586" s="374">
        <f>'4.  2011-2014 LRAM'!AX285*AP1584</f>
        <v>0</v>
      </c>
      <c r="AQ1586" s="374">
        <f>'4.  2011-2014 LRAM'!AY285*AQ1584</f>
        <v>0</v>
      </c>
      <c r="AR1586" s="374">
        <f>'4.  2011-2014 LRAM'!AZ285*AR1584</f>
        <v>0</v>
      </c>
      <c r="AS1586" s="615">
        <f t="shared" si="3589"/>
        <v>0</v>
      </c>
    </row>
    <row r="1587" spans="2:45">
      <c r="B1587" s="321" t="s">
        <v>762</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'4.  2011-2014 LRAM'!AM421*AE1584</f>
        <v>0</v>
      </c>
      <c r="AF1587" s="374">
        <f>'4.  2011-2014 LRAM'!AN421*AF1584</f>
        <v>0</v>
      </c>
      <c r="AG1587" s="374">
        <f>'4.  2011-2014 LRAM'!AO421*AG1584</f>
        <v>0</v>
      </c>
      <c r="AH1587" s="374">
        <f>'4.  2011-2014 LRAM'!AP421*AH1584</f>
        <v>0</v>
      </c>
      <c r="AI1587" s="374">
        <f>'4.  2011-2014 LRAM'!AQ421*AI1584</f>
        <v>0</v>
      </c>
      <c r="AJ1587" s="374">
        <f>'4.  2011-2014 LRAM'!AR421*AJ1584</f>
        <v>0</v>
      </c>
      <c r="AK1587" s="374">
        <f>'4.  2011-2014 LRAM'!AS421*AK1584</f>
        <v>0</v>
      </c>
      <c r="AL1587" s="374">
        <f>'4.  2011-2014 LRAM'!AT421*AL1584</f>
        <v>0</v>
      </c>
      <c r="AM1587" s="374">
        <f>'4.  2011-2014 LRAM'!AU421*AM1584</f>
        <v>0</v>
      </c>
      <c r="AN1587" s="374">
        <f>'4.  2011-2014 LRAM'!AV421*AN1584</f>
        <v>0</v>
      </c>
      <c r="AO1587" s="374">
        <f>'4.  2011-2014 LRAM'!AW421*AO1584</f>
        <v>0</v>
      </c>
      <c r="AP1587" s="374">
        <f>'4.  2011-2014 LRAM'!AX421*AP1584</f>
        <v>0</v>
      </c>
      <c r="AQ1587" s="374">
        <f>'4.  2011-2014 LRAM'!AY421*AQ1584</f>
        <v>0</v>
      </c>
      <c r="AR1587" s="374">
        <f>'4.  2011-2014 LRAM'!AZ421*AR1584</f>
        <v>0</v>
      </c>
      <c r="AS1587" s="615">
        <f t="shared" si="3589"/>
        <v>0</v>
      </c>
    </row>
    <row r="1588" spans="2:45">
      <c r="B1588" s="321" t="s">
        <v>763</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'4.  2011-2014 LRAM'!AM557*AE1584</f>
        <v>0</v>
      </c>
      <c r="AF1588" s="374">
        <f>'4.  2011-2014 LRAM'!AN557*AF1584</f>
        <v>0</v>
      </c>
      <c r="AG1588" s="374">
        <f>'4.  2011-2014 LRAM'!AO557*AG1584</f>
        <v>0</v>
      </c>
      <c r="AH1588" s="374">
        <f>'4.  2011-2014 LRAM'!AP557*AH1584</f>
        <v>0</v>
      </c>
      <c r="AI1588" s="374">
        <f>'4.  2011-2014 LRAM'!AQ557*AI1584</f>
        <v>0</v>
      </c>
      <c r="AJ1588" s="374">
        <f>'4.  2011-2014 LRAM'!AR557*AJ1584</f>
        <v>0</v>
      </c>
      <c r="AK1588" s="374">
        <f>'4.  2011-2014 LRAM'!AS557*AK1584</f>
        <v>0</v>
      </c>
      <c r="AL1588" s="374">
        <f>'4.  2011-2014 LRAM'!AT557*AL1584</f>
        <v>0</v>
      </c>
      <c r="AM1588" s="374">
        <f>'4.  2011-2014 LRAM'!AU557*AM1584</f>
        <v>0</v>
      </c>
      <c r="AN1588" s="374">
        <f>'4.  2011-2014 LRAM'!AV557*AN1584</f>
        <v>0</v>
      </c>
      <c r="AO1588" s="374">
        <f>'4.  2011-2014 LRAM'!AW557*AO1584</f>
        <v>0</v>
      </c>
      <c r="AP1588" s="374">
        <f>'4.  2011-2014 LRAM'!AX557*AP1584</f>
        <v>0</v>
      </c>
      <c r="AQ1588" s="374">
        <f>'4.  2011-2014 LRAM'!AY557*AQ1584</f>
        <v>0</v>
      </c>
      <c r="AR1588" s="374">
        <f>'4.  2011-2014 LRAM'!AZ557*AR1584</f>
        <v>0</v>
      </c>
      <c r="AS1588" s="615">
        <f>SUM(AE1588:AR1588)</f>
        <v>0</v>
      </c>
    </row>
    <row r="1589" spans="2:45">
      <c r="B1589" s="321" t="s">
        <v>764</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590">AE215*AE1584</f>
        <v>0</v>
      </c>
      <c r="AF1589" s="374">
        <f t="shared" si="3590"/>
        <v>0</v>
      </c>
      <c r="AG1589" s="374">
        <f t="shared" si="3590"/>
        <v>0</v>
      </c>
      <c r="AH1589" s="374">
        <f t="shared" si="3590"/>
        <v>0</v>
      </c>
      <c r="AI1589" s="374">
        <f t="shared" si="3590"/>
        <v>0</v>
      </c>
      <c r="AJ1589" s="374">
        <f t="shared" si="3590"/>
        <v>0</v>
      </c>
      <c r="AK1589" s="374">
        <f t="shared" si="3590"/>
        <v>0</v>
      </c>
      <c r="AL1589" s="374">
        <f t="shared" si="3590"/>
        <v>0</v>
      </c>
      <c r="AM1589" s="374">
        <f t="shared" si="3590"/>
        <v>0</v>
      </c>
      <c r="AN1589" s="374">
        <f t="shared" si="3590"/>
        <v>0</v>
      </c>
      <c r="AO1589" s="374">
        <f t="shared" si="3590"/>
        <v>0</v>
      </c>
      <c r="AP1589" s="374">
        <f t="shared" si="3590"/>
        <v>0</v>
      </c>
      <c r="AQ1589" s="374">
        <f t="shared" si="3590"/>
        <v>0</v>
      </c>
      <c r="AR1589" s="374">
        <f t="shared" si="3590"/>
        <v>0</v>
      </c>
      <c r="AS1589" s="615">
        <f t="shared" si="3589"/>
        <v>0</v>
      </c>
    </row>
    <row r="1590" spans="2:45">
      <c r="B1590" s="321" t="s">
        <v>765</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91">AE405*AE1584</f>
        <v>0</v>
      </c>
      <c r="AF1590" s="374">
        <f t="shared" si="3591"/>
        <v>0</v>
      </c>
      <c r="AG1590" s="374">
        <f t="shared" si="3591"/>
        <v>0</v>
      </c>
      <c r="AH1590" s="374">
        <f t="shared" si="3591"/>
        <v>0</v>
      </c>
      <c r="AI1590" s="374">
        <f t="shared" si="3591"/>
        <v>0</v>
      </c>
      <c r="AJ1590" s="374">
        <f t="shared" si="3591"/>
        <v>0</v>
      </c>
      <c r="AK1590" s="374">
        <f t="shared" si="3591"/>
        <v>0</v>
      </c>
      <c r="AL1590" s="374">
        <f t="shared" si="3591"/>
        <v>0</v>
      </c>
      <c r="AM1590" s="374">
        <f t="shared" si="3591"/>
        <v>0</v>
      </c>
      <c r="AN1590" s="374">
        <f t="shared" si="3591"/>
        <v>0</v>
      </c>
      <c r="AO1590" s="374">
        <f t="shared" si="3591"/>
        <v>0</v>
      </c>
      <c r="AP1590" s="374">
        <f t="shared" si="3591"/>
        <v>0</v>
      </c>
      <c r="AQ1590" s="374">
        <f t="shared" si="3591"/>
        <v>0</v>
      </c>
      <c r="AR1590" s="374">
        <f t="shared" si="3591"/>
        <v>0</v>
      </c>
      <c r="AS1590" s="615">
        <f t="shared" si="3589"/>
        <v>0</v>
      </c>
    </row>
    <row r="1591" spans="2:45">
      <c r="B1591" s="321" t="s">
        <v>766</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92">AE595*AE1584</f>
        <v>0</v>
      </c>
      <c r="AF1591" s="374">
        <f t="shared" si="3592"/>
        <v>0</v>
      </c>
      <c r="AG1591" s="374">
        <f t="shared" si="3592"/>
        <v>0</v>
      </c>
      <c r="AH1591" s="374">
        <f t="shared" si="3592"/>
        <v>0</v>
      </c>
      <c r="AI1591" s="374">
        <f t="shared" si="3592"/>
        <v>0</v>
      </c>
      <c r="AJ1591" s="374">
        <f t="shared" si="3592"/>
        <v>0</v>
      </c>
      <c r="AK1591" s="374">
        <f t="shared" si="3592"/>
        <v>0</v>
      </c>
      <c r="AL1591" s="374">
        <f t="shared" si="3592"/>
        <v>0</v>
      </c>
      <c r="AM1591" s="374">
        <f t="shared" si="3592"/>
        <v>0</v>
      </c>
      <c r="AN1591" s="374">
        <f t="shared" si="3592"/>
        <v>0</v>
      </c>
      <c r="AO1591" s="374">
        <f t="shared" si="3592"/>
        <v>0</v>
      </c>
      <c r="AP1591" s="374">
        <f t="shared" si="3592"/>
        <v>0</v>
      </c>
      <c r="AQ1591" s="374">
        <f t="shared" si="3592"/>
        <v>0</v>
      </c>
      <c r="AR1591" s="374">
        <f t="shared" si="3592"/>
        <v>0</v>
      </c>
      <c r="AS1591" s="615">
        <f t="shared" si="3589"/>
        <v>0</v>
      </c>
    </row>
    <row r="1592" spans="2:45">
      <c r="B1592" s="321" t="s">
        <v>767</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93">AE787*AE1584</f>
        <v>0</v>
      </c>
      <c r="AF1592" s="374">
        <f t="shared" si="3593"/>
        <v>30316.260991513922</v>
      </c>
      <c r="AG1592" s="374">
        <f t="shared" si="3593"/>
        <v>176579.33151938554</v>
      </c>
      <c r="AH1592" s="374">
        <f t="shared" si="3593"/>
        <v>2040.6003353043166</v>
      </c>
      <c r="AI1592" s="374">
        <f t="shared" si="3593"/>
        <v>16952.273354688525</v>
      </c>
      <c r="AJ1592" s="374">
        <f t="shared" si="3593"/>
        <v>1994.8292215520698</v>
      </c>
      <c r="AK1592" s="374">
        <f t="shared" si="3593"/>
        <v>4976.4262762756871</v>
      </c>
      <c r="AL1592" s="374">
        <f t="shared" si="3593"/>
        <v>0</v>
      </c>
      <c r="AM1592" s="374">
        <f t="shared" si="3593"/>
        <v>0</v>
      </c>
      <c r="AN1592" s="374">
        <f t="shared" si="3593"/>
        <v>0</v>
      </c>
      <c r="AO1592" s="374">
        <f t="shared" si="3593"/>
        <v>0</v>
      </c>
      <c r="AP1592" s="374">
        <f t="shared" si="3593"/>
        <v>0</v>
      </c>
      <c r="AQ1592" s="374">
        <f t="shared" si="3593"/>
        <v>0</v>
      </c>
      <c r="AR1592" s="374">
        <f t="shared" si="3593"/>
        <v>0</v>
      </c>
      <c r="AS1592" s="615">
        <f t="shared" si="3589"/>
        <v>232859.72169872004</v>
      </c>
    </row>
    <row r="1593" spans="2:45">
      <c r="B1593" s="321" t="s">
        <v>768</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94">AE983*AE1584</f>
        <v>0</v>
      </c>
      <c r="AF1593" s="374">
        <f t="shared" si="3594"/>
        <v>4255.508650482715</v>
      </c>
      <c r="AG1593" s="374">
        <f t="shared" si="3594"/>
        <v>100750.06848436431</v>
      </c>
      <c r="AH1593" s="374">
        <f t="shared" si="3594"/>
        <v>0</v>
      </c>
      <c r="AI1593" s="374">
        <f t="shared" si="3594"/>
        <v>5780.9059474450669</v>
      </c>
      <c r="AJ1593" s="374">
        <f t="shared" si="3594"/>
        <v>5553.6723633507982</v>
      </c>
      <c r="AK1593" s="374">
        <f t="shared" si="3594"/>
        <v>0</v>
      </c>
      <c r="AL1593" s="374">
        <f t="shared" si="3594"/>
        <v>0</v>
      </c>
      <c r="AM1593" s="374">
        <f t="shared" si="3594"/>
        <v>0</v>
      </c>
      <c r="AN1593" s="374">
        <f t="shared" si="3594"/>
        <v>0</v>
      </c>
      <c r="AO1593" s="374">
        <f t="shared" si="3594"/>
        <v>0</v>
      </c>
      <c r="AP1593" s="374">
        <f t="shared" si="3594"/>
        <v>0</v>
      </c>
      <c r="AQ1593" s="374">
        <f t="shared" si="3594"/>
        <v>0</v>
      </c>
      <c r="AR1593" s="374">
        <f t="shared" si="3594"/>
        <v>0</v>
      </c>
      <c r="AS1593" s="615">
        <f t="shared" si="3589"/>
        <v>116340.15544564289</v>
      </c>
    </row>
    <row r="1594" spans="2:45">
      <c r="B1594" s="321" t="s">
        <v>769</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 t="shared" ref="AE1594:AR1594" si="3595">AE1178*AE1584</f>
        <v>0</v>
      </c>
      <c r="AF1594" s="374">
        <f t="shared" si="3595"/>
        <v>5.2386894822120663E-13</v>
      </c>
      <c r="AG1594" s="374">
        <f t="shared" si="3595"/>
        <v>2288.9003393273883</v>
      </c>
      <c r="AH1594" s="374">
        <f t="shared" si="3595"/>
        <v>0</v>
      </c>
      <c r="AI1594" s="374">
        <f t="shared" si="3595"/>
        <v>498290.74734599999</v>
      </c>
      <c r="AJ1594" s="374">
        <f t="shared" si="3595"/>
        <v>0</v>
      </c>
      <c r="AK1594" s="374">
        <f t="shared" si="3595"/>
        <v>0</v>
      </c>
      <c r="AL1594" s="374">
        <f t="shared" si="3595"/>
        <v>0</v>
      </c>
      <c r="AM1594" s="374">
        <f t="shared" si="3595"/>
        <v>0</v>
      </c>
      <c r="AN1594" s="374">
        <f t="shared" si="3595"/>
        <v>0</v>
      </c>
      <c r="AO1594" s="374">
        <f t="shared" si="3595"/>
        <v>0</v>
      </c>
      <c r="AP1594" s="374">
        <f t="shared" si="3595"/>
        <v>0</v>
      </c>
      <c r="AQ1594" s="374">
        <f t="shared" si="3595"/>
        <v>0</v>
      </c>
      <c r="AR1594" s="374">
        <f t="shared" si="3595"/>
        <v>0</v>
      </c>
      <c r="AS1594" s="615">
        <f>SUM(AE1594:AR1594)</f>
        <v>500579.64768532739</v>
      </c>
    </row>
    <row r="1595" spans="2:45">
      <c r="B1595" s="321" t="s">
        <v>770</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 t="shared" ref="AE1595:AR1595" si="3596">AE1373*AE1584</f>
        <v>0</v>
      </c>
      <c r="AF1595" s="374">
        <f t="shared" si="3596"/>
        <v>0</v>
      </c>
      <c r="AG1595" s="374">
        <f t="shared" si="3596"/>
        <v>0</v>
      </c>
      <c r="AH1595" s="374">
        <f t="shared" si="3596"/>
        <v>0</v>
      </c>
      <c r="AI1595" s="374">
        <f t="shared" si="3596"/>
        <v>0</v>
      </c>
      <c r="AJ1595" s="374">
        <f t="shared" si="3596"/>
        <v>0</v>
      </c>
      <c r="AK1595" s="374">
        <f t="shared" si="3596"/>
        <v>0</v>
      </c>
      <c r="AL1595" s="374">
        <f t="shared" si="3596"/>
        <v>0</v>
      </c>
      <c r="AM1595" s="374">
        <f t="shared" si="3596"/>
        <v>0</v>
      </c>
      <c r="AN1595" s="374">
        <f t="shared" si="3596"/>
        <v>0</v>
      </c>
      <c r="AO1595" s="374">
        <f t="shared" si="3596"/>
        <v>0</v>
      </c>
      <c r="AP1595" s="374">
        <f t="shared" si="3596"/>
        <v>0</v>
      </c>
      <c r="AQ1595" s="374">
        <f t="shared" si="3596"/>
        <v>0</v>
      </c>
      <c r="AR1595" s="374">
        <f t="shared" si="3596"/>
        <v>0</v>
      </c>
      <c r="AS1595" s="615">
        <f>SUM(AE1595:AR1595)</f>
        <v>0</v>
      </c>
    </row>
    <row r="1596" spans="2:45">
      <c r="B1596" s="321" t="s">
        <v>771</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3597">AE1567*AE1584</f>
        <v>0</v>
      </c>
      <c r="AF1596" s="374">
        <f t="shared" si="3597"/>
        <v>0</v>
      </c>
      <c r="AG1596" s="374">
        <f t="shared" si="3597"/>
        <v>0</v>
      </c>
      <c r="AH1596" s="374">
        <f t="shared" si="3597"/>
        <v>0</v>
      </c>
      <c r="AI1596" s="374">
        <f t="shared" si="3597"/>
        <v>0</v>
      </c>
      <c r="AJ1596" s="374">
        <f t="shared" si="3597"/>
        <v>0</v>
      </c>
      <c r="AK1596" s="374">
        <f t="shared" si="3597"/>
        <v>0</v>
      </c>
      <c r="AL1596" s="374">
        <f t="shared" si="3597"/>
        <v>0</v>
      </c>
      <c r="AM1596" s="374">
        <f t="shared" si="3597"/>
        <v>0</v>
      </c>
      <c r="AN1596" s="374">
        <f t="shared" si="3597"/>
        <v>0</v>
      </c>
      <c r="AO1596" s="374">
        <f t="shared" si="3597"/>
        <v>0</v>
      </c>
      <c r="AP1596" s="374">
        <f t="shared" si="3597"/>
        <v>0</v>
      </c>
      <c r="AQ1596" s="374">
        <f t="shared" si="3597"/>
        <v>0</v>
      </c>
      <c r="AR1596" s="374">
        <f t="shared" si="3597"/>
        <v>0</v>
      </c>
      <c r="AS1596" s="615">
        <f t="shared" si="3589"/>
        <v>0</v>
      </c>
    </row>
    <row r="1597" spans="2:45" ht="15.75">
      <c r="B1597" s="346" t="s">
        <v>897</v>
      </c>
      <c r="C1597" s="342"/>
      <c r="D1597" s="333"/>
      <c r="E1597" s="331"/>
      <c r="F1597" s="331"/>
      <c r="G1597" s="331"/>
      <c r="H1597" s="331"/>
      <c r="I1597" s="331"/>
      <c r="J1597" s="331"/>
      <c r="K1597" s="331"/>
      <c r="L1597" s="331"/>
      <c r="M1597" s="331"/>
      <c r="N1597" s="331"/>
      <c r="O1597" s="331"/>
      <c r="P1597" s="331"/>
      <c r="Q1597" s="331"/>
      <c r="R1597" s="297"/>
      <c r="S1597" s="331"/>
      <c r="T1597" s="331"/>
      <c r="U1597" s="331"/>
      <c r="V1597" s="333"/>
      <c r="W1597" s="333"/>
      <c r="X1597" s="333"/>
      <c r="Y1597" s="333"/>
      <c r="Z1597" s="331"/>
      <c r="AA1597" s="331"/>
      <c r="AB1597" s="331"/>
      <c r="AC1597" s="331"/>
      <c r="AD1597" s="331"/>
      <c r="AE1597" s="343">
        <f>SUM(AE1585:AE1596)</f>
        <v>0</v>
      </c>
      <c r="AF1597" s="343">
        <f t="shared" ref="AF1597:AR1597" si="3598">SUM(AF1585:AF1596)</f>
        <v>34571.769641996638</v>
      </c>
      <c r="AG1597" s="343">
        <f t="shared" si="3598"/>
        <v>279618.30034307728</v>
      </c>
      <c r="AH1597" s="343">
        <f t="shared" si="3598"/>
        <v>2040.6003353043166</v>
      </c>
      <c r="AI1597" s="343">
        <f t="shared" si="3598"/>
        <v>521023.92664813355</v>
      </c>
      <c r="AJ1597" s="343">
        <f t="shared" si="3598"/>
        <v>7548.5015849028678</v>
      </c>
      <c r="AK1597" s="343">
        <f t="shared" si="3598"/>
        <v>4976.4262762756871</v>
      </c>
      <c r="AL1597" s="343">
        <f t="shared" si="3598"/>
        <v>0</v>
      </c>
      <c r="AM1597" s="343">
        <f t="shared" si="3598"/>
        <v>0</v>
      </c>
      <c r="AN1597" s="343">
        <f t="shared" si="3598"/>
        <v>0</v>
      </c>
      <c r="AO1597" s="343">
        <f t="shared" si="3598"/>
        <v>0</v>
      </c>
      <c r="AP1597" s="343">
        <f t="shared" si="3598"/>
        <v>0</v>
      </c>
      <c r="AQ1597" s="343">
        <f t="shared" si="3598"/>
        <v>0</v>
      </c>
      <c r="AR1597" s="343">
        <f t="shared" si="3598"/>
        <v>0</v>
      </c>
      <c r="AS1597" s="785">
        <f>SUM(AS1585:AS1596)</f>
        <v>849779.52482969034</v>
      </c>
    </row>
    <row r="1598" spans="2:45" ht="15.75">
      <c r="B1598" s="346" t="s">
        <v>898</v>
      </c>
      <c r="C1598" s="342"/>
      <c r="D1598" s="347"/>
      <c r="E1598" s="331"/>
      <c r="F1598" s="331"/>
      <c r="G1598" s="331"/>
      <c r="H1598" s="331"/>
      <c r="I1598" s="331"/>
      <c r="J1598" s="331"/>
      <c r="K1598" s="331"/>
      <c r="L1598" s="331"/>
      <c r="M1598" s="331"/>
      <c r="N1598" s="331"/>
      <c r="O1598" s="331"/>
      <c r="P1598" s="331"/>
      <c r="Q1598" s="331"/>
      <c r="R1598" s="297"/>
      <c r="S1598" s="331"/>
      <c r="T1598" s="331"/>
      <c r="U1598" s="331"/>
      <c r="V1598" s="333"/>
      <c r="W1598" s="333"/>
      <c r="X1598" s="333"/>
      <c r="Y1598" s="333"/>
      <c r="Z1598" s="331"/>
      <c r="AA1598" s="331"/>
      <c r="AB1598" s="331"/>
      <c r="AC1598" s="331"/>
      <c r="AD1598" s="331"/>
      <c r="AE1598" s="344">
        <f>AE1582*AE1584</f>
        <v>0</v>
      </c>
      <c r="AF1598" s="344">
        <f t="shared" ref="AF1598:AR1598" si="3599">AF1582*AF1584</f>
        <v>49132.53</v>
      </c>
      <c r="AG1598" s="344">
        <f t="shared" si="3599"/>
        <v>463918.63640000002</v>
      </c>
      <c r="AH1598" s="344">
        <f t="shared" si="3599"/>
        <v>0</v>
      </c>
      <c r="AI1598" s="344">
        <f t="shared" si="3599"/>
        <v>295315.609</v>
      </c>
      <c r="AJ1598" s="344">
        <f t="shared" si="3599"/>
        <v>46497.920699999995</v>
      </c>
      <c r="AK1598" s="344">
        <f t="shared" si="3599"/>
        <v>0</v>
      </c>
      <c r="AL1598" s="344">
        <f t="shared" si="3599"/>
        <v>0</v>
      </c>
      <c r="AM1598" s="344">
        <f t="shared" si="3599"/>
        <v>0</v>
      </c>
      <c r="AN1598" s="344">
        <f t="shared" si="3599"/>
        <v>0</v>
      </c>
      <c r="AO1598" s="344">
        <f t="shared" si="3599"/>
        <v>0</v>
      </c>
      <c r="AP1598" s="344">
        <f t="shared" si="3599"/>
        <v>0</v>
      </c>
      <c r="AQ1598" s="344">
        <f t="shared" si="3599"/>
        <v>0</v>
      </c>
      <c r="AR1598" s="344">
        <f t="shared" si="3599"/>
        <v>0</v>
      </c>
      <c r="AS1598" s="786">
        <f>SUM(AE1598:AR1598)</f>
        <v>854864.69609999994</v>
      </c>
    </row>
    <row r="1599" spans="2:45" ht="15.75">
      <c r="B1599" s="346" t="s">
        <v>896</v>
      </c>
      <c r="C1599" s="342"/>
      <c r="D1599" s="347"/>
      <c r="E1599" s="331"/>
      <c r="F1599" s="331"/>
      <c r="G1599" s="331"/>
      <c r="H1599" s="331"/>
      <c r="I1599" s="331"/>
      <c r="J1599" s="331"/>
      <c r="K1599" s="331"/>
      <c r="L1599" s="331"/>
      <c r="M1599" s="331"/>
      <c r="N1599" s="331"/>
      <c r="O1599" s="331"/>
      <c r="P1599" s="331"/>
      <c r="Q1599" s="331"/>
      <c r="R1599" s="297"/>
      <c r="S1599" s="331"/>
      <c r="T1599" s="331"/>
      <c r="U1599" s="331"/>
      <c r="V1599" s="347"/>
      <c r="W1599" s="347"/>
      <c r="X1599" s="347"/>
      <c r="Y1599" s="347"/>
      <c r="Z1599" s="331"/>
      <c r="AA1599" s="331"/>
      <c r="AB1599" s="331"/>
      <c r="AC1599" s="331"/>
      <c r="AD1599" s="331"/>
      <c r="AE1599" s="348"/>
      <c r="AF1599" s="348"/>
      <c r="AG1599" s="348"/>
      <c r="AH1599" s="348"/>
      <c r="AI1599" s="348"/>
      <c r="AJ1599" s="348"/>
      <c r="AK1599" s="348"/>
      <c r="AL1599" s="348"/>
      <c r="AM1599" s="348"/>
      <c r="AN1599" s="348"/>
      <c r="AO1599" s="348"/>
      <c r="AP1599" s="348"/>
      <c r="AQ1599" s="348"/>
      <c r="AR1599" s="348"/>
      <c r="AS1599" s="403">
        <f>AS1597-AS1598</f>
        <v>-5085.1712703095982</v>
      </c>
    </row>
    <row r="1600" spans="2:45">
      <c r="B1600" s="377"/>
      <c r="C1600" s="441"/>
      <c r="D1600" s="441"/>
      <c r="E1600" s="442"/>
      <c r="F1600" s="442"/>
      <c r="G1600" s="442"/>
      <c r="H1600" s="442"/>
      <c r="I1600" s="442"/>
      <c r="J1600" s="442"/>
      <c r="K1600" s="442"/>
      <c r="L1600" s="442"/>
      <c r="M1600" s="442"/>
      <c r="N1600" s="442"/>
      <c r="O1600" s="442"/>
      <c r="P1600" s="442"/>
      <c r="Q1600" s="442"/>
      <c r="R1600" s="443"/>
      <c r="S1600" s="442"/>
      <c r="T1600" s="442"/>
      <c r="U1600" s="442"/>
      <c r="V1600" s="441"/>
      <c r="W1600" s="444"/>
      <c r="X1600" s="441"/>
      <c r="Y1600" s="441"/>
      <c r="Z1600" s="442"/>
      <c r="AA1600" s="442"/>
      <c r="AB1600" s="442"/>
      <c r="AC1600" s="442"/>
      <c r="AD1600" s="442"/>
      <c r="AE1600" s="771"/>
      <c r="AF1600" s="771"/>
      <c r="AG1600" s="771"/>
      <c r="AH1600" s="771"/>
      <c r="AI1600" s="771"/>
      <c r="AJ1600" s="771"/>
      <c r="AK1600" s="771"/>
      <c r="AL1600" s="771"/>
      <c r="AM1600" s="771"/>
      <c r="AN1600" s="771"/>
      <c r="AO1600" s="771"/>
      <c r="AP1600" s="771"/>
      <c r="AQ1600" s="771"/>
      <c r="AR1600" s="771"/>
      <c r="AS1600" s="382"/>
    </row>
    <row r="1601" spans="2:45" ht="19.5" customHeight="1">
      <c r="B1601" s="364" t="s">
        <v>577</v>
      </c>
      <c r="C1601" s="383"/>
      <c r="D1601" s="384"/>
      <c r="E1601" s="384"/>
      <c r="F1601" s="384"/>
      <c r="G1601" s="384"/>
      <c r="H1601" s="384"/>
      <c r="I1601" s="384"/>
      <c r="J1601" s="384"/>
      <c r="K1601" s="384"/>
      <c r="L1601" s="384"/>
      <c r="M1601" s="384"/>
      <c r="N1601" s="384"/>
      <c r="O1601" s="384"/>
      <c r="P1601" s="384"/>
      <c r="Q1601" s="384"/>
      <c r="R1601" s="384"/>
      <c r="S1601" s="384"/>
      <c r="T1601" s="384"/>
      <c r="U1601" s="384"/>
      <c r="V1601" s="367"/>
      <c r="W1601" s="368"/>
      <c r="X1601" s="384"/>
      <c r="Y1601" s="384"/>
      <c r="Z1601" s="384"/>
      <c r="AA1601" s="384"/>
      <c r="AB1601" s="384"/>
      <c r="AC1601" s="384"/>
      <c r="AD1601" s="384"/>
      <c r="AE1601" s="405"/>
      <c r="AF1601" s="405"/>
      <c r="AG1601" s="405"/>
      <c r="AH1601" s="405"/>
      <c r="AI1601" s="405"/>
      <c r="AJ1601" s="405"/>
      <c r="AK1601" s="405"/>
      <c r="AL1601" s="405"/>
      <c r="AM1601" s="405"/>
      <c r="AN1601" s="405"/>
      <c r="AO1601" s="405"/>
      <c r="AP1601" s="405"/>
      <c r="AQ1601" s="405"/>
      <c r="AR1601" s="405"/>
      <c r="AS1601" s="385"/>
    </row>
    <row r="1602" spans="2:45" ht="19.5" customHeight="1">
      <c r="B1602" s="760"/>
      <c r="C1602" s="761"/>
      <c r="D1602" s="742"/>
      <c r="E1602" s="742"/>
      <c r="F1602" s="742"/>
      <c r="G1602" s="742"/>
      <c r="H1602" s="742"/>
      <c r="I1602" s="742"/>
      <c r="J1602" s="742"/>
      <c r="K1602" s="742"/>
      <c r="L1602" s="742"/>
      <c r="M1602" s="742"/>
      <c r="N1602" s="742"/>
      <c r="O1602" s="742"/>
      <c r="P1602" s="742"/>
      <c r="Q1602" s="742"/>
      <c r="R1602" s="742"/>
      <c r="S1602" s="742"/>
      <c r="T1602" s="742"/>
      <c r="U1602" s="742"/>
      <c r="V1602" s="301"/>
      <c r="W1602" s="762"/>
      <c r="X1602" s="742"/>
      <c r="Y1602" s="742"/>
      <c r="Z1602" s="742"/>
      <c r="AA1602" s="742"/>
      <c r="AB1602" s="742"/>
      <c r="AC1602" s="742"/>
      <c r="AD1602" s="742"/>
      <c r="AE1602" s="252"/>
      <c r="AF1602" s="252"/>
      <c r="AG1602" s="252"/>
      <c r="AH1602" s="252"/>
      <c r="AI1602" s="252"/>
      <c r="AJ1602" s="252"/>
      <c r="AK1602" s="252"/>
      <c r="AL1602" s="252"/>
      <c r="AM1602" s="252"/>
      <c r="AN1602" s="252"/>
      <c r="AO1602" s="252"/>
      <c r="AP1602" s="252"/>
      <c r="AQ1602" s="252"/>
      <c r="AR1602" s="252"/>
      <c r="AS1602" s="253"/>
    </row>
    <row r="1603" spans="2:45" ht="15.75">
      <c r="B1603" s="277" t="s">
        <v>814</v>
      </c>
      <c r="C1603" s="278"/>
      <c r="D1603" s="579" t="s">
        <v>522</v>
      </c>
      <c r="E1603" s="250"/>
      <c r="F1603" s="579"/>
      <c r="G1603" s="250"/>
      <c r="H1603" s="250"/>
      <c r="I1603" s="250"/>
      <c r="J1603" s="250"/>
      <c r="K1603" s="250"/>
      <c r="L1603" s="250"/>
      <c r="M1603" s="250"/>
      <c r="N1603" s="250"/>
      <c r="O1603" s="250"/>
      <c r="P1603" s="250"/>
      <c r="Q1603" s="250"/>
      <c r="R1603" s="278"/>
      <c r="S1603" s="250"/>
      <c r="T1603" s="250"/>
      <c r="U1603" s="250"/>
      <c r="V1603" s="250"/>
      <c r="W1603" s="250"/>
      <c r="X1603" s="250"/>
      <c r="Y1603" s="250"/>
      <c r="Z1603" s="250"/>
      <c r="AA1603" s="250"/>
      <c r="AB1603" s="250"/>
      <c r="AC1603" s="250"/>
      <c r="AD1603" s="250"/>
      <c r="AE1603" s="267"/>
      <c r="AF1603" s="264"/>
      <c r="AG1603" s="264"/>
      <c r="AH1603" s="264"/>
      <c r="AI1603" s="264"/>
      <c r="AJ1603" s="264"/>
      <c r="AK1603" s="264"/>
      <c r="AL1603" s="264"/>
      <c r="AM1603" s="264"/>
      <c r="AN1603" s="264"/>
      <c r="AO1603" s="264"/>
      <c r="AP1603" s="264"/>
      <c r="AQ1603" s="264"/>
      <c r="AR1603" s="264"/>
    </row>
    <row r="1604" spans="2:45" ht="39.75" customHeight="1">
      <c r="B1604" s="922" t="s">
        <v>211</v>
      </c>
      <c r="C1604" s="924" t="s">
        <v>33</v>
      </c>
      <c r="D1604" s="281" t="s">
        <v>420</v>
      </c>
      <c r="E1604" s="933" t="s">
        <v>209</v>
      </c>
      <c r="F1604" s="934"/>
      <c r="G1604" s="934"/>
      <c r="H1604" s="934"/>
      <c r="I1604" s="934"/>
      <c r="J1604" s="934"/>
      <c r="K1604" s="934"/>
      <c r="L1604" s="934"/>
      <c r="M1604" s="934"/>
      <c r="N1604" s="934"/>
      <c r="O1604" s="934"/>
      <c r="P1604" s="935"/>
      <c r="Q1604" s="931" t="s">
        <v>213</v>
      </c>
      <c r="R1604" s="281" t="s">
        <v>421</v>
      </c>
      <c r="S1604" s="928" t="s">
        <v>212</v>
      </c>
      <c r="T1604" s="929"/>
      <c r="U1604" s="929"/>
      <c r="V1604" s="929"/>
      <c r="W1604" s="929"/>
      <c r="X1604" s="929"/>
      <c r="Y1604" s="929"/>
      <c r="Z1604" s="929"/>
      <c r="AA1604" s="929"/>
      <c r="AB1604" s="929"/>
      <c r="AC1604" s="929"/>
      <c r="AD1604" s="936"/>
      <c r="AE1604" s="928" t="s">
        <v>242</v>
      </c>
      <c r="AF1604" s="929"/>
      <c r="AG1604" s="929"/>
      <c r="AH1604" s="929"/>
      <c r="AI1604" s="929"/>
      <c r="AJ1604" s="929"/>
      <c r="AK1604" s="929"/>
      <c r="AL1604" s="929"/>
      <c r="AM1604" s="929"/>
      <c r="AN1604" s="929"/>
      <c r="AO1604" s="929"/>
      <c r="AP1604" s="929"/>
      <c r="AQ1604" s="929"/>
      <c r="AR1604" s="929"/>
      <c r="AS1604" s="930"/>
    </row>
    <row r="1605" spans="2:45" ht="65.25" customHeight="1">
      <c r="B1605" s="923"/>
      <c r="C1605" s="937"/>
      <c r="D1605" s="282">
        <v>2024</v>
      </c>
      <c r="E1605" s="282">
        <v>2025</v>
      </c>
      <c r="F1605" s="282">
        <v>2026</v>
      </c>
      <c r="G1605" s="282">
        <v>2027</v>
      </c>
      <c r="H1605" s="282">
        <v>2028</v>
      </c>
      <c r="I1605" s="282">
        <v>2029</v>
      </c>
      <c r="J1605" s="282">
        <v>2030</v>
      </c>
      <c r="K1605" s="282">
        <v>2031</v>
      </c>
      <c r="L1605" s="282">
        <v>2032</v>
      </c>
      <c r="M1605" s="282">
        <v>2033</v>
      </c>
      <c r="N1605" s="282">
        <v>2034</v>
      </c>
      <c r="O1605" s="282">
        <v>2035</v>
      </c>
      <c r="P1605" s="282">
        <v>2036</v>
      </c>
      <c r="Q1605" s="932"/>
      <c r="R1605" s="282">
        <v>2024</v>
      </c>
      <c r="S1605" s="282">
        <v>2025</v>
      </c>
      <c r="T1605" s="282">
        <v>2026</v>
      </c>
      <c r="U1605" s="282">
        <v>2027</v>
      </c>
      <c r="V1605" s="282">
        <v>2028</v>
      </c>
      <c r="W1605" s="282">
        <v>2029</v>
      </c>
      <c r="X1605" s="282">
        <v>2030</v>
      </c>
      <c r="Y1605" s="282">
        <v>2031</v>
      </c>
      <c r="Z1605" s="282">
        <v>2032</v>
      </c>
      <c r="AA1605" s="282">
        <v>2033</v>
      </c>
      <c r="AB1605" s="282">
        <v>2034</v>
      </c>
      <c r="AC1605" s="282">
        <v>2035</v>
      </c>
      <c r="AD1605" s="282">
        <v>2036</v>
      </c>
      <c r="AE1605" s="282" t="str">
        <f>'1.  LRAMVA Summary'!$D$53</f>
        <v>Residential</v>
      </c>
      <c r="AF1605" s="282" t="str">
        <f>'1.  LRAMVA Summary'!$E$53</f>
        <v>GS&lt;50 kW</v>
      </c>
      <c r="AG1605" s="282" t="str">
        <f>'1.  LRAMVA Summary'!$F$53</f>
        <v>General Service 50 - 4,999 kW</v>
      </c>
      <c r="AH1605" s="282" t="str">
        <f>'1.  LRAMVA Summary'!$G$53</f>
        <v>General Service 3,000 - 4,999 kW</v>
      </c>
      <c r="AI1605" s="282" t="str">
        <f>'1.  LRAMVA Summary'!$H$53</f>
        <v>Large Use - Regular</v>
      </c>
      <c r="AJ1605" s="282" t="str">
        <f>'1.  LRAMVA Summary'!$I$53</f>
        <v>Dedicated TS</v>
      </c>
      <c r="AK1605" s="282" t="str">
        <f>'1.  LRAMVA Summary'!$J$53</f>
        <v>Large Use - Ford Annex</v>
      </c>
      <c r="AL1605" s="282" t="str">
        <f>'1.  LRAMVA Summary'!$K$53</f>
        <v>Other</v>
      </c>
      <c r="AM1605" s="282" t="str">
        <f>'1.  LRAMVA Summary'!$L$53</f>
        <v/>
      </c>
      <c r="AN1605" s="282" t="str">
        <f>'1.  LRAMVA Summary'!$M$53</f>
        <v/>
      </c>
      <c r="AO1605" s="282" t="str">
        <f>'1.  LRAMVA Summary'!$N$53</f>
        <v/>
      </c>
      <c r="AP1605" s="282" t="str">
        <f>'1.  LRAMVA Summary'!$O$53</f>
        <v/>
      </c>
      <c r="AQ1605" s="282" t="str">
        <f>'1.  LRAMVA Summary'!$P$53</f>
        <v/>
      </c>
      <c r="AR1605" s="282" t="str">
        <f>'1.  LRAMVA Summary'!$Q$53</f>
        <v/>
      </c>
      <c r="AS1605" s="284" t="str">
        <f>'1.  LRAMVA Summary'!$R$53</f>
        <v>Total</v>
      </c>
    </row>
    <row r="1606" spans="2:45" ht="15.75">
      <c r="B1606" s="828"/>
      <c r="C1606" s="332"/>
      <c r="D1606" s="332"/>
      <c r="E1606" s="332"/>
      <c r="F1606" s="332"/>
      <c r="G1606" s="332"/>
      <c r="H1606" s="332"/>
      <c r="I1606" s="332"/>
      <c r="J1606" s="332"/>
      <c r="K1606" s="332"/>
      <c r="L1606" s="332"/>
      <c r="M1606" s="332"/>
      <c r="N1606" s="332"/>
      <c r="O1606" s="332"/>
      <c r="P1606" s="332"/>
      <c r="Q1606" s="332"/>
      <c r="R1606" s="332"/>
      <c r="S1606" s="332"/>
      <c r="T1606" s="332"/>
      <c r="U1606" s="332"/>
      <c r="V1606" s="332"/>
      <c r="W1606" s="332"/>
      <c r="X1606" s="332"/>
      <c r="Y1606" s="332"/>
      <c r="Z1606" s="332"/>
      <c r="AA1606" s="332"/>
      <c r="AB1606" s="332"/>
      <c r="AC1606" s="332"/>
      <c r="AD1606" s="833"/>
      <c r="AE1606" s="288" t="str">
        <f>'1.  LRAMVA Summary'!$D$54</f>
        <v>kWh</v>
      </c>
      <c r="AF1606" s="288" t="str">
        <f>'1.  LRAMVA Summary'!$E$54</f>
        <v>kWh</v>
      </c>
      <c r="AG1606" s="288" t="str">
        <f>'1.  LRAMVA Summary'!$F$54</f>
        <v>kW</v>
      </c>
      <c r="AH1606" s="288" t="str">
        <f>'1.  LRAMVA Summary'!$G$54</f>
        <v>kW</v>
      </c>
      <c r="AI1606" s="288" t="str">
        <f>'1.  LRAMVA Summary'!$H$54</f>
        <v>kW</v>
      </c>
      <c r="AJ1606" s="288" t="str">
        <f>'1.  LRAMVA Summary'!$I$54</f>
        <v>kW</v>
      </c>
      <c r="AK1606" s="288" t="str">
        <f>'1.  LRAMVA Summary'!$J$54</f>
        <v>kW</v>
      </c>
      <c r="AL1606" s="288" t="str">
        <f>'1.  LRAMVA Summary'!$K$54</f>
        <v>kW</v>
      </c>
      <c r="AM1606" s="288">
        <f>'1.  LRAMVA Summary'!$L$54</f>
        <v>0</v>
      </c>
      <c r="AN1606" s="288">
        <f>'1.  LRAMVA Summary'!$M$54</f>
        <v>0</v>
      </c>
      <c r="AO1606" s="288">
        <f>'1.  LRAMVA Summary'!$N$54</f>
        <v>0</v>
      </c>
      <c r="AP1606" s="288">
        <f>'1.  LRAMVA Summary'!$O$54</f>
        <v>0</v>
      </c>
      <c r="AQ1606" s="288">
        <f>'1.  LRAMVA Summary'!$P$54</f>
        <v>0</v>
      </c>
      <c r="AR1606" s="288">
        <f>'1.  LRAMVA Summary'!$Q$54</f>
        <v>0</v>
      </c>
      <c r="AS1606" s="327"/>
    </row>
    <row r="1607" spans="2:45" ht="15.75">
      <c r="B1607" s="829" t="s">
        <v>961</v>
      </c>
      <c r="C1607" s="332"/>
      <c r="D1607" s="332"/>
      <c r="E1607" s="332"/>
      <c r="F1607" s="332"/>
      <c r="G1607" s="332"/>
      <c r="H1607" s="332"/>
      <c r="I1607" s="332"/>
      <c r="J1607" s="332"/>
      <c r="K1607" s="332"/>
      <c r="L1607" s="332"/>
      <c r="M1607" s="332"/>
      <c r="N1607" s="332"/>
      <c r="O1607" s="332"/>
      <c r="P1607" s="332"/>
      <c r="Q1607" s="332"/>
      <c r="R1607" s="332"/>
      <c r="S1607" s="332"/>
      <c r="T1607" s="332"/>
      <c r="U1607" s="332"/>
      <c r="V1607" s="332"/>
      <c r="W1607" s="332"/>
      <c r="X1607" s="332"/>
      <c r="Y1607" s="332"/>
      <c r="Z1607" s="332"/>
      <c r="AA1607" s="332"/>
      <c r="AB1607" s="332"/>
      <c r="AC1607" s="332"/>
      <c r="AD1607" s="833"/>
      <c r="AE1607" s="831">
        <v>0</v>
      </c>
      <c r="AF1607" s="826">
        <v>0</v>
      </c>
      <c r="AG1607" s="826">
        <v>0</v>
      </c>
      <c r="AH1607" s="826">
        <v>0</v>
      </c>
      <c r="AI1607" s="826">
        <v>0</v>
      </c>
      <c r="AJ1607" s="826">
        <v>0</v>
      </c>
      <c r="AK1607" s="826">
        <v>0</v>
      </c>
      <c r="AL1607" s="826">
        <v>0</v>
      </c>
      <c r="AM1607" s="826">
        <v>0</v>
      </c>
      <c r="AN1607" s="826">
        <v>0</v>
      </c>
      <c r="AO1607" s="826">
        <v>0</v>
      </c>
      <c r="AP1607" s="826">
        <v>0</v>
      </c>
      <c r="AQ1607" s="826">
        <v>0</v>
      </c>
      <c r="AR1607" s="826">
        <v>0</v>
      </c>
      <c r="AS1607" s="827"/>
    </row>
    <row r="1608" spans="2:45" ht="15.75">
      <c r="B1608" s="830" t="s">
        <v>772</v>
      </c>
      <c r="C1608" s="399"/>
      <c r="D1608" s="399"/>
      <c r="E1608" s="399"/>
      <c r="F1608" s="399"/>
      <c r="G1608" s="399"/>
      <c r="H1608" s="399"/>
      <c r="I1608" s="399"/>
      <c r="J1608" s="399"/>
      <c r="K1608" s="399"/>
      <c r="L1608" s="399"/>
      <c r="M1608" s="399"/>
      <c r="N1608" s="399"/>
      <c r="O1608" s="399"/>
      <c r="P1608" s="399"/>
      <c r="Q1608" s="399"/>
      <c r="R1608" s="399"/>
      <c r="S1608" s="399"/>
      <c r="T1608" s="399"/>
      <c r="U1608" s="399"/>
      <c r="V1608" s="399"/>
      <c r="W1608" s="399"/>
      <c r="X1608" s="399"/>
      <c r="Y1608" s="399"/>
      <c r="Z1608" s="399"/>
      <c r="AA1608" s="399"/>
      <c r="AB1608" s="399"/>
      <c r="AC1608" s="399"/>
      <c r="AD1608" s="834"/>
      <c r="AE1608" s="832">
        <f>HLOOKUP(AE1605,'2. LRAMVA Threshold'!$B$42:$Q$60,16,FALSE)</f>
        <v>1598201</v>
      </c>
      <c r="AF1608" s="388">
        <f>HLOOKUP(AF1605,'2. LRAMVA Threshold'!$B$42:$Q$60,16,FALSE)</f>
        <v>2729585</v>
      </c>
      <c r="AG1608" s="388">
        <f>HLOOKUP(AG1605,'2. LRAMVA Threshold'!$B$42:$Q$60,16,FALSE)</f>
        <v>91978</v>
      </c>
      <c r="AH1608" s="388">
        <f>HLOOKUP(AH1605,'2. LRAMVA Threshold'!$B$42:$Q$60,16,FALSE)</f>
        <v>0</v>
      </c>
      <c r="AI1608" s="388">
        <f>HLOOKUP(AI1605,'2. LRAMVA Threshold'!$B$42:$Q$60,16,FALSE)</f>
        <v>104518</v>
      </c>
      <c r="AJ1608" s="388">
        <f>HLOOKUP(AJ1605,'2. LRAMVA Threshold'!$B$42:$Q$60,16,FALSE)</f>
        <v>12089</v>
      </c>
      <c r="AK1608" s="388">
        <f>HLOOKUP(AK1605,'2. LRAMVA Threshold'!$B$42:$Q$60,16,FALSE)</f>
        <v>0</v>
      </c>
      <c r="AL1608" s="388">
        <f>HLOOKUP(AL1605,'2. LRAMVA Threshold'!$B$42:$Q$60,16,FALSE)</f>
        <v>0</v>
      </c>
      <c r="AM1608" s="388">
        <f>HLOOKUP(AM1605,'2. LRAMVA Threshold'!$B$42:$Q$60,16,FALSE)</f>
        <v>0</v>
      </c>
      <c r="AN1608" s="388">
        <f>HLOOKUP(AN1605,'2. LRAMVA Threshold'!$B$42:$Q$60,16,FALSE)</f>
        <v>0</v>
      </c>
      <c r="AO1608" s="388">
        <f>HLOOKUP(AO1605,'2. LRAMVA Threshold'!$B$42:$Q$60,16,FALSE)</f>
        <v>0</v>
      </c>
      <c r="AP1608" s="388">
        <f>HLOOKUP(AP1605,'2. LRAMVA Threshold'!$B$42:$Q$60,16,FALSE)</f>
        <v>0</v>
      </c>
      <c r="AQ1608" s="388">
        <f>HLOOKUP(AQ1605,'2. LRAMVA Threshold'!$B$42:$Q$60,16,FALSE)</f>
        <v>0</v>
      </c>
      <c r="AR1608" s="388">
        <f>HLOOKUP(AR1605,'2. LRAMVA Threshold'!$B$42:$Q$60,16,FALSE)</f>
        <v>0</v>
      </c>
      <c r="AS1608" s="438"/>
    </row>
    <row r="1609" spans="2:45">
      <c r="B1609" s="390"/>
      <c r="C1609" s="330"/>
      <c r="D1609" s="331"/>
      <c r="E1609" s="331"/>
      <c r="F1609" s="331"/>
      <c r="G1609" s="331"/>
      <c r="H1609" s="331"/>
      <c r="I1609" s="331"/>
      <c r="J1609" s="331"/>
      <c r="K1609" s="331"/>
      <c r="L1609" s="331"/>
      <c r="M1609" s="331"/>
      <c r="N1609" s="331"/>
      <c r="O1609" s="331"/>
      <c r="P1609" s="331"/>
      <c r="Q1609" s="331"/>
      <c r="R1609" s="332"/>
      <c r="S1609" s="331"/>
      <c r="T1609" s="331"/>
      <c r="U1609" s="331"/>
      <c r="V1609" s="333"/>
      <c r="W1609" s="333"/>
      <c r="X1609" s="333"/>
      <c r="Y1609" s="333"/>
      <c r="Z1609" s="331"/>
      <c r="AA1609" s="331"/>
      <c r="AB1609" s="331"/>
      <c r="AC1609" s="331"/>
      <c r="AD1609" s="331"/>
      <c r="AE1609" s="432"/>
      <c r="AF1609" s="432"/>
      <c r="AG1609" s="432"/>
      <c r="AH1609" s="432"/>
      <c r="AI1609" s="432"/>
      <c r="AJ1609" s="432"/>
      <c r="AK1609" s="432"/>
      <c r="AL1609" s="395"/>
      <c r="AM1609" s="395"/>
      <c r="AN1609" s="395"/>
      <c r="AO1609" s="395"/>
      <c r="AP1609" s="395"/>
      <c r="AQ1609" s="395"/>
      <c r="AR1609" s="395"/>
      <c r="AS1609" s="396"/>
    </row>
    <row r="1610" spans="2:45">
      <c r="B1610" s="321" t="s">
        <v>743</v>
      </c>
      <c r="C1610" s="335"/>
      <c r="D1610" s="335"/>
      <c r="E1610" s="372"/>
      <c r="F1610" s="372"/>
      <c r="G1610" s="372"/>
      <c r="H1610" s="372"/>
      <c r="I1610" s="372"/>
      <c r="J1610" s="372"/>
      <c r="K1610" s="372"/>
      <c r="L1610" s="372"/>
      <c r="M1610" s="372"/>
      <c r="N1610" s="372"/>
      <c r="O1610" s="372"/>
      <c r="P1610" s="372"/>
      <c r="Q1610" s="372"/>
      <c r="R1610" s="288"/>
      <c r="S1610" s="337"/>
      <c r="T1610" s="337"/>
      <c r="U1610" s="337"/>
      <c r="V1610" s="336"/>
      <c r="W1610" s="336"/>
      <c r="X1610" s="336"/>
      <c r="Y1610" s="336"/>
      <c r="Z1610" s="337"/>
      <c r="AA1610" s="337"/>
      <c r="AB1610" s="337"/>
      <c r="AC1610" s="337"/>
      <c r="AD1610" s="337"/>
      <c r="AE1610" s="338">
        <f>HLOOKUP(AE35,'3.  Distribution Rates'!$C$122:$P$135,14,FALSE)</f>
        <v>0</v>
      </c>
      <c r="AF1610" s="338">
        <f>HLOOKUP(AF35,'3.  Distribution Rates'!$C$122:$P$135,14,FALSE)</f>
        <v>1.7999999999999999E-2</v>
      </c>
      <c r="AG1610" s="338">
        <f>HLOOKUP(AG35,'3.  Distribution Rates'!$C$122:$P$135,14,FALSE)</f>
        <v>5.0438000000000001</v>
      </c>
      <c r="AH1610" s="338">
        <f>HLOOKUP(AH35,'3.  Distribution Rates'!$C$122:$P$135,14,FALSE)</f>
        <v>5.0438000000000001</v>
      </c>
      <c r="AI1610" s="338">
        <f>HLOOKUP(AI35,'3.  Distribution Rates'!$C$122:$P$135,14,FALSE)</f>
        <v>2.8254999999999999</v>
      </c>
      <c r="AJ1610" s="338">
        <f>HLOOKUP(AJ35,'3.  Distribution Rates'!$C$122:$P$135,14,FALSE)</f>
        <v>3.8462999999999998</v>
      </c>
      <c r="AK1610" s="338">
        <f>HLOOKUP(AK35,'3.  Distribution Rates'!$C$122:$P$135,14,FALSE)</f>
        <v>3.8462999999999998</v>
      </c>
      <c r="AL1610" s="338">
        <f>HLOOKUP(AL35,'3.  Distribution Rates'!$C$122:$P$135,14,FALSE)</f>
        <v>0</v>
      </c>
      <c r="AM1610" s="338">
        <f>HLOOKUP(AM35,'3.  Distribution Rates'!$C$122:$P$135,14,FALSE)</f>
        <v>0</v>
      </c>
      <c r="AN1610" s="338">
        <f>HLOOKUP(AN35,'3.  Distribution Rates'!$C$122:$P$135,14,FALSE)</f>
        <v>0</v>
      </c>
      <c r="AO1610" s="338">
        <f>HLOOKUP(AO35,'3.  Distribution Rates'!$C$122:$P$135,14,FALSE)</f>
        <v>0</v>
      </c>
      <c r="AP1610" s="338">
        <f>HLOOKUP(AP35,'3.  Distribution Rates'!$C$122:$P$135,14,FALSE)</f>
        <v>0</v>
      </c>
      <c r="AQ1610" s="338">
        <f>HLOOKUP(AQ35,'3.  Distribution Rates'!$C$122:$P$135,14,FALSE)</f>
        <v>0</v>
      </c>
      <c r="AR1610" s="338">
        <f>HLOOKUP(AR35,'3.  Distribution Rates'!$C$122:$P$135,14,FALSE)</f>
        <v>0</v>
      </c>
      <c r="AS1610" s="440"/>
    </row>
    <row r="1611" spans="2:45">
      <c r="B1611" s="321" t="s">
        <v>773</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LRAM'!AM147*AE1610</f>
        <v>0</v>
      </c>
      <c r="AF1611" s="374">
        <f>'4.  2011-2014 LRAM'!AN147*AF1610</f>
        <v>0</v>
      </c>
      <c r="AG1611" s="374">
        <f>'4.  2011-2014 LRAM'!AO147*AG1610</f>
        <v>0</v>
      </c>
      <c r="AH1611" s="374">
        <f>'4.  2011-2014 LRAM'!AP147*AH1610</f>
        <v>0</v>
      </c>
      <c r="AI1611" s="374">
        <f>'4.  2011-2014 LRAM'!AQ147*AI1610</f>
        <v>0</v>
      </c>
      <c r="AJ1611" s="374">
        <f>'4.  2011-2014 LRAM'!AR147*AJ1610</f>
        <v>0</v>
      </c>
      <c r="AK1611" s="374">
        <f>'4.  2011-2014 LRAM'!AS147*AK1610</f>
        <v>0</v>
      </c>
      <c r="AL1611" s="374">
        <f>'4.  2011-2014 LRAM'!AT147*AL1610</f>
        <v>0</v>
      </c>
      <c r="AM1611" s="374">
        <f>'4.  2011-2014 LRAM'!AU147*AM1610</f>
        <v>0</v>
      </c>
      <c r="AN1611" s="374">
        <f>'4.  2011-2014 LRAM'!AV147*AN1610</f>
        <v>0</v>
      </c>
      <c r="AO1611" s="374">
        <f>'4.  2011-2014 LRAM'!AW147*AO1610</f>
        <v>0</v>
      </c>
      <c r="AP1611" s="374">
        <f>'4.  2011-2014 LRAM'!AX147*AP1610</f>
        <v>0</v>
      </c>
      <c r="AQ1611" s="374">
        <f>'4.  2011-2014 LRAM'!AY147*AQ1610</f>
        <v>0</v>
      </c>
      <c r="AR1611" s="374">
        <f>'4.  2011-2014 LRAM'!AZ147*AR1610</f>
        <v>0</v>
      </c>
      <c r="AS1611" s="615">
        <f>SUM(AE1611:AR1611)</f>
        <v>0</v>
      </c>
    </row>
    <row r="1612" spans="2:45">
      <c r="B1612" s="321" t="s">
        <v>774</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'4.  2011-2014 LRAM'!AM286*AE1610</f>
        <v>0</v>
      </c>
      <c r="AF1612" s="374">
        <f>'4.  2011-2014 LRAM'!AN286*AF1610</f>
        <v>0</v>
      </c>
      <c r="AG1612" s="374">
        <f>'4.  2011-2014 LRAM'!AO286*AG1610</f>
        <v>0</v>
      </c>
      <c r="AH1612" s="374">
        <f>'4.  2011-2014 LRAM'!AP286*AH1610</f>
        <v>0</v>
      </c>
      <c r="AI1612" s="374">
        <f>'4.  2011-2014 LRAM'!AQ286*AI1610</f>
        <v>0</v>
      </c>
      <c r="AJ1612" s="374">
        <f>'4.  2011-2014 LRAM'!AR286*AJ1610</f>
        <v>0</v>
      </c>
      <c r="AK1612" s="374">
        <f>'4.  2011-2014 LRAM'!AS286*AK1610</f>
        <v>0</v>
      </c>
      <c r="AL1612" s="374">
        <f>'4.  2011-2014 LRAM'!AT286*AL1610</f>
        <v>0</v>
      </c>
      <c r="AM1612" s="374">
        <f>'4.  2011-2014 LRAM'!AU286*AM1610</f>
        <v>0</v>
      </c>
      <c r="AN1612" s="374">
        <f>'4.  2011-2014 LRAM'!AV286*AN1610</f>
        <v>0</v>
      </c>
      <c r="AO1612" s="374">
        <f>'4.  2011-2014 LRAM'!AW286*AO1610</f>
        <v>0</v>
      </c>
      <c r="AP1612" s="374">
        <f>'4.  2011-2014 LRAM'!AX286*AP1610</f>
        <v>0</v>
      </c>
      <c r="AQ1612" s="374">
        <f>'4.  2011-2014 LRAM'!AY286*AQ1610</f>
        <v>0</v>
      </c>
      <c r="AR1612" s="374">
        <f>'4.  2011-2014 LRAM'!AZ286*AR1610</f>
        <v>0</v>
      </c>
      <c r="AS1612" s="615">
        <f>SUM(AE1612:AR1612)</f>
        <v>0</v>
      </c>
    </row>
    <row r="1613" spans="2:45">
      <c r="B1613" s="321" t="s">
        <v>775</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'4.  2011-2014 LRAM'!AM422*AE1610</f>
        <v>0</v>
      </c>
      <c r="AF1613" s="374">
        <f>'4.  2011-2014 LRAM'!AN422*AF1610</f>
        <v>0</v>
      </c>
      <c r="AG1613" s="374">
        <f>'4.  2011-2014 LRAM'!AO422*AG1610</f>
        <v>0</v>
      </c>
      <c r="AH1613" s="374">
        <f>'4.  2011-2014 LRAM'!AP422*AH1610</f>
        <v>0</v>
      </c>
      <c r="AI1613" s="374">
        <f>'4.  2011-2014 LRAM'!AQ422*AI1610</f>
        <v>0</v>
      </c>
      <c r="AJ1613" s="374">
        <f>'4.  2011-2014 LRAM'!AR422*AJ1610</f>
        <v>0</v>
      </c>
      <c r="AK1613" s="374">
        <f>'4.  2011-2014 LRAM'!AS422*AK1610</f>
        <v>0</v>
      </c>
      <c r="AL1613" s="374">
        <f>'4.  2011-2014 LRAM'!AT422*AL1610</f>
        <v>0</v>
      </c>
      <c r="AM1613" s="374">
        <f>'4.  2011-2014 LRAM'!AU422*AM1610</f>
        <v>0</v>
      </c>
      <c r="AN1613" s="374">
        <f>'4.  2011-2014 LRAM'!AV422*AN1610</f>
        <v>0</v>
      </c>
      <c r="AO1613" s="374">
        <f>'4.  2011-2014 LRAM'!AW422*AO1610</f>
        <v>0</v>
      </c>
      <c r="AP1613" s="374">
        <f>'4.  2011-2014 LRAM'!AX422*AP1610</f>
        <v>0</v>
      </c>
      <c r="AQ1613" s="374">
        <f>'4.  2011-2014 LRAM'!AY422*AQ1610</f>
        <v>0</v>
      </c>
      <c r="AR1613" s="374">
        <f>'4.  2011-2014 LRAM'!AZ422*AR1610</f>
        <v>0</v>
      </c>
      <c r="AS1613" s="615">
        <f>SUM(AE1613:AR1613)</f>
        <v>0</v>
      </c>
    </row>
    <row r="1614" spans="2:45">
      <c r="B1614" s="321" t="s">
        <v>776</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'4.  2011-2014 LRAM'!AM558*AE1610</f>
        <v>0</v>
      </c>
      <c r="AF1614" s="374">
        <f>'4.  2011-2014 LRAM'!AN558*AF1610</f>
        <v>0</v>
      </c>
      <c r="AG1614" s="374">
        <f>'4.  2011-2014 LRAM'!AO558*AG1610</f>
        <v>0</v>
      </c>
      <c r="AH1614" s="374">
        <f>'4.  2011-2014 LRAM'!AP558*AH1610</f>
        <v>0</v>
      </c>
      <c r="AI1614" s="374">
        <f>'4.  2011-2014 LRAM'!AQ558*AI1610</f>
        <v>0</v>
      </c>
      <c r="AJ1614" s="374">
        <f>'4.  2011-2014 LRAM'!AR558*AJ1610</f>
        <v>0</v>
      </c>
      <c r="AK1614" s="374">
        <f>'4.  2011-2014 LRAM'!AS558*AK1610</f>
        <v>0</v>
      </c>
      <c r="AL1614" s="374">
        <f>'4.  2011-2014 LRAM'!AT558*AL1610</f>
        <v>0</v>
      </c>
      <c r="AM1614" s="374">
        <f>'4.  2011-2014 LRAM'!AU558*AM1610</f>
        <v>0</v>
      </c>
      <c r="AN1614" s="374">
        <f>'4.  2011-2014 LRAM'!AV558*AN1610</f>
        <v>0</v>
      </c>
      <c r="AO1614" s="374">
        <f>'4.  2011-2014 LRAM'!AW558*AO1610</f>
        <v>0</v>
      </c>
      <c r="AP1614" s="374">
        <f>'4.  2011-2014 LRAM'!AX558*AP1610</f>
        <v>0</v>
      </c>
      <c r="AQ1614" s="374">
        <f>'4.  2011-2014 LRAM'!AY558*AQ1610</f>
        <v>0</v>
      </c>
      <c r="AR1614" s="374">
        <f>'4.  2011-2014 LRAM'!AZ558*AR1610</f>
        <v>0</v>
      </c>
      <c r="AS1614" s="615">
        <f t="shared" ref="AS1614:AS1623" si="3600">SUM(AE1614:AR1614)</f>
        <v>0</v>
      </c>
    </row>
    <row r="1615" spans="2:45">
      <c r="B1615" s="321" t="s">
        <v>777</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01">AE216*AE1610</f>
        <v>0</v>
      </c>
      <c r="AF1615" s="374">
        <f t="shared" si="3601"/>
        <v>0</v>
      </c>
      <c r="AG1615" s="374">
        <f t="shared" si="3601"/>
        <v>0</v>
      </c>
      <c r="AH1615" s="374">
        <f t="shared" si="3601"/>
        <v>0</v>
      </c>
      <c r="AI1615" s="374">
        <f t="shared" si="3601"/>
        <v>0</v>
      </c>
      <c r="AJ1615" s="374">
        <f t="shared" si="3601"/>
        <v>0</v>
      </c>
      <c r="AK1615" s="374">
        <f t="shared" si="3601"/>
        <v>0</v>
      </c>
      <c r="AL1615" s="374">
        <f t="shared" si="3601"/>
        <v>0</v>
      </c>
      <c r="AM1615" s="374">
        <f t="shared" si="3601"/>
        <v>0</v>
      </c>
      <c r="AN1615" s="374">
        <f t="shared" si="3601"/>
        <v>0</v>
      </c>
      <c r="AO1615" s="374">
        <f t="shared" si="3601"/>
        <v>0</v>
      </c>
      <c r="AP1615" s="374">
        <f t="shared" si="3601"/>
        <v>0</v>
      </c>
      <c r="AQ1615" s="374">
        <f t="shared" si="3601"/>
        <v>0</v>
      </c>
      <c r="AR1615" s="374">
        <f t="shared" si="3601"/>
        <v>0</v>
      </c>
      <c r="AS1615" s="615">
        <f t="shared" si="3600"/>
        <v>0</v>
      </c>
    </row>
    <row r="1616" spans="2:45">
      <c r="B1616" s="321" t="s">
        <v>778</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02">AE406*AE1610</f>
        <v>0</v>
      </c>
      <c r="AF1616" s="374">
        <f t="shared" si="3602"/>
        <v>0</v>
      </c>
      <c r="AG1616" s="374">
        <f t="shared" si="3602"/>
        <v>0</v>
      </c>
      <c r="AH1616" s="374">
        <f t="shared" si="3602"/>
        <v>0</v>
      </c>
      <c r="AI1616" s="374">
        <f t="shared" si="3602"/>
        <v>0</v>
      </c>
      <c r="AJ1616" s="374">
        <f t="shared" si="3602"/>
        <v>0</v>
      </c>
      <c r="AK1616" s="374">
        <f t="shared" si="3602"/>
        <v>0</v>
      </c>
      <c r="AL1616" s="374">
        <f t="shared" si="3602"/>
        <v>0</v>
      </c>
      <c r="AM1616" s="374">
        <f t="shared" si="3602"/>
        <v>0</v>
      </c>
      <c r="AN1616" s="374">
        <f t="shared" si="3602"/>
        <v>0</v>
      </c>
      <c r="AO1616" s="374">
        <f t="shared" si="3602"/>
        <v>0</v>
      </c>
      <c r="AP1616" s="374">
        <f t="shared" si="3602"/>
        <v>0</v>
      </c>
      <c r="AQ1616" s="374">
        <f t="shared" si="3602"/>
        <v>0</v>
      </c>
      <c r="AR1616" s="374">
        <f t="shared" si="3602"/>
        <v>0</v>
      </c>
      <c r="AS1616" s="615">
        <f t="shared" si="3600"/>
        <v>0</v>
      </c>
    </row>
    <row r="1617" spans="1:45">
      <c r="B1617" s="321" t="s">
        <v>779</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03">AE596*AE1610</f>
        <v>0</v>
      </c>
      <c r="AF1617" s="374">
        <f t="shared" si="3603"/>
        <v>0</v>
      </c>
      <c r="AG1617" s="374">
        <f t="shared" si="3603"/>
        <v>0</v>
      </c>
      <c r="AH1617" s="374">
        <f t="shared" si="3603"/>
        <v>0</v>
      </c>
      <c r="AI1617" s="374">
        <f t="shared" si="3603"/>
        <v>0</v>
      </c>
      <c r="AJ1617" s="374">
        <f t="shared" si="3603"/>
        <v>0</v>
      </c>
      <c r="AK1617" s="374">
        <f t="shared" si="3603"/>
        <v>0</v>
      </c>
      <c r="AL1617" s="374">
        <f t="shared" si="3603"/>
        <v>0</v>
      </c>
      <c r="AM1617" s="374">
        <f t="shared" si="3603"/>
        <v>0</v>
      </c>
      <c r="AN1617" s="374">
        <f t="shared" si="3603"/>
        <v>0</v>
      </c>
      <c r="AO1617" s="374">
        <f t="shared" si="3603"/>
        <v>0</v>
      </c>
      <c r="AP1617" s="374">
        <f t="shared" si="3603"/>
        <v>0</v>
      </c>
      <c r="AQ1617" s="374">
        <f t="shared" si="3603"/>
        <v>0</v>
      </c>
      <c r="AR1617" s="374">
        <f t="shared" si="3603"/>
        <v>0</v>
      </c>
      <c r="AS1617" s="615">
        <f t="shared" si="3600"/>
        <v>0</v>
      </c>
    </row>
    <row r="1618" spans="1:45">
      <c r="B1618" s="321" t="s">
        <v>780</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04">AE788*AE1610</f>
        <v>0</v>
      </c>
      <c r="AF1618" s="374">
        <f t="shared" si="3604"/>
        <v>29039.260757299813</v>
      </c>
      <c r="AG1618" s="374">
        <f t="shared" si="3604"/>
        <v>172238.05704177092</v>
      </c>
      <c r="AH1618" s="374">
        <f t="shared" si="3604"/>
        <v>1941.6321582076432</v>
      </c>
      <c r="AI1618" s="374">
        <f t="shared" si="3604"/>
        <v>16447.749552670786</v>
      </c>
      <c r="AJ1618" s="374">
        <f t="shared" si="3604"/>
        <v>1898.0809224066918</v>
      </c>
      <c r="AK1618" s="374">
        <f t="shared" si="3604"/>
        <v>4735.0718922259848</v>
      </c>
      <c r="AL1618" s="374">
        <f t="shared" si="3604"/>
        <v>0</v>
      </c>
      <c r="AM1618" s="374">
        <f t="shared" si="3604"/>
        <v>0</v>
      </c>
      <c r="AN1618" s="374">
        <f t="shared" si="3604"/>
        <v>0</v>
      </c>
      <c r="AO1618" s="374">
        <f t="shared" si="3604"/>
        <v>0</v>
      </c>
      <c r="AP1618" s="374">
        <f t="shared" si="3604"/>
        <v>0</v>
      </c>
      <c r="AQ1618" s="374">
        <f t="shared" si="3604"/>
        <v>0</v>
      </c>
      <c r="AR1618" s="374">
        <f t="shared" si="3604"/>
        <v>0</v>
      </c>
      <c r="AS1618" s="615">
        <f t="shared" si="3600"/>
        <v>226299.85232458185</v>
      </c>
    </row>
    <row r="1619" spans="1:45">
      <c r="B1619" s="321" t="s">
        <v>781</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05">AE984*AE1610</f>
        <v>0</v>
      </c>
      <c r="AF1619" s="374">
        <f t="shared" si="3605"/>
        <v>4242.6248359908723</v>
      </c>
      <c r="AG1619" s="374">
        <f t="shared" si="3605"/>
        <v>100742.41274677795</v>
      </c>
      <c r="AH1619" s="374">
        <f t="shared" si="3605"/>
        <v>0</v>
      </c>
      <c r="AI1619" s="374">
        <f t="shared" si="3605"/>
        <v>5780.7513724153869</v>
      </c>
      <c r="AJ1619" s="374">
        <f t="shared" si="3605"/>
        <v>5532.0678694697972</v>
      </c>
      <c r="AK1619" s="374">
        <f t="shared" si="3605"/>
        <v>0</v>
      </c>
      <c r="AL1619" s="374">
        <f t="shared" si="3605"/>
        <v>0</v>
      </c>
      <c r="AM1619" s="374">
        <f t="shared" si="3605"/>
        <v>0</v>
      </c>
      <c r="AN1619" s="374">
        <f t="shared" si="3605"/>
        <v>0</v>
      </c>
      <c r="AO1619" s="374">
        <f t="shared" si="3605"/>
        <v>0</v>
      </c>
      <c r="AP1619" s="374">
        <f t="shared" si="3605"/>
        <v>0</v>
      </c>
      <c r="AQ1619" s="374">
        <f t="shared" si="3605"/>
        <v>0</v>
      </c>
      <c r="AR1619" s="374">
        <f t="shared" si="3605"/>
        <v>0</v>
      </c>
      <c r="AS1619" s="615">
        <f t="shared" si="3600"/>
        <v>116297.85682465401</v>
      </c>
    </row>
    <row r="1620" spans="1:45">
      <c r="B1620" s="321" t="s">
        <v>782</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 t="shared" ref="AE1620:AR1620" si="3606">AE1179*AE1610</f>
        <v>0</v>
      </c>
      <c r="AF1620" s="374">
        <f t="shared" si="3606"/>
        <v>5.2386894822120663E-13</v>
      </c>
      <c r="AG1620" s="374">
        <f t="shared" si="3606"/>
        <v>2288.9003393273883</v>
      </c>
      <c r="AH1620" s="374">
        <f t="shared" si="3606"/>
        <v>0</v>
      </c>
      <c r="AI1620" s="374">
        <f t="shared" si="3606"/>
        <v>498290.74734599999</v>
      </c>
      <c r="AJ1620" s="374">
        <f t="shared" si="3606"/>
        <v>0</v>
      </c>
      <c r="AK1620" s="374">
        <f t="shared" si="3606"/>
        <v>0</v>
      </c>
      <c r="AL1620" s="374">
        <f t="shared" si="3606"/>
        <v>0</v>
      </c>
      <c r="AM1620" s="374">
        <f t="shared" si="3606"/>
        <v>0</v>
      </c>
      <c r="AN1620" s="374">
        <f t="shared" si="3606"/>
        <v>0</v>
      </c>
      <c r="AO1620" s="374">
        <f t="shared" si="3606"/>
        <v>0</v>
      </c>
      <c r="AP1620" s="374">
        <f t="shared" si="3606"/>
        <v>0</v>
      </c>
      <c r="AQ1620" s="374">
        <f t="shared" si="3606"/>
        <v>0</v>
      </c>
      <c r="AR1620" s="374">
        <f t="shared" si="3606"/>
        <v>0</v>
      </c>
      <c r="AS1620" s="615">
        <f t="shared" si="3600"/>
        <v>500579.64768532739</v>
      </c>
    </row>
    <row r="1621" spans="1:45">
      <c r="B1621" s="321" t="s">
        <v>783</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 t="shared" ref="AE1621:AR1621" si="3607">AE1374*AE1610</f>
        <v>0</v>
      </c>
      <c r="AF1621" s="374">
        <f t="shared" si="3607"/>
        <v>0</v>
      </c>
      <c r="AG1621" s="374">
        <f t="shared" si="3607"/>
        <v>0</v>
      </c>
      <c r="AH1621" s="374">
        <f t="shared" si="3607"/>
        <v>0</v>
      </c>
      <c r="AI1621" s="374">
        <f t="shared" si="3607"/>
        <v>0</v>
      </c>
      <c r="AJ1621" s="374">
        <f t="shared" si="3607"/>
        <v>0</v>
      </c>
      <c r="AK1621" s="374">
        <f t="shared" si="3607"/>
        <v>0</v>
      </c>
      <c r="AL1621" s="374">
        <f t="shared" si="3607"/>
        <v>0</v>
      </c>
      <c r="AM1621" s="374">
        <f t="shared" si="3607"/>
        <v>0</v>
      </c>
      <c r="AN1621" s="374">
        <f t="shared" si="3607"/>
        <v>0</v>
      </c>
      <c r="AO1621" s="374">
        <f t="shared" si="3607"/>
        <v>0</v>
      </c>
      <c r="AP1621" s="374">
        <f t="shared" si="3607"/>
        <v>0</v>
      </c>
      <c r="AQ1621" s="374">
        <f t="shared" si="3607"/>
        <v>0</v>
      </c>
      <c r="AR1621" s="374">
        <f t="shared" si="3607"/>
        <v>0</v>
      </c>
      <c r="AS1621" s="615">
        <f t="shared" si="3600"/>
        <v>0</v>
      </c>
    </row>
    <row r="1622" spans="1:45">
      <c r="B1622" s="321" t="s">
        <v>784</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3608">AE1568*AE1610</f>
        <v>0</v>
      </c>
      <c r="AF1622" s="374">
        <f t="shared" si="3608"/>
        <v>0</v>
      </c>
      <c r="AG1622" s="374">
        <f t="shared" si="3608"/>
        <v>0</v>
      </c>
      <c r="AH1622" s="374">
        <f t="shared" si="3608"/>
        <v>0</v>
      </c>
      <c r="AI1622" s="374">
        <f t="shared" si="3608"/>
        <v>0</v>
      </c>
      <c r="AJ1622" s="374">
        <f t="shared" si="3608"/>
        <v>0</v>
      </c>
      <c r="AK1622" s="374">
        <f t="shared" si="3608"/>
        <v>0</v>
      </c>
      <c r="AL1622" s="374">
        <f t="shared" si="3608"/>
        <v>0</v>
      </c>
      <c r="AM1622" s="374">
        <f t="shared" si="3608"/>
        <v>0</v>
      </c>
      <c r="AN1622" s="374">
        <f t="shared" si="3608"/>
        <v>0</v>
      </c>
      <c r="AO1622" s="374">
        <f t="shared" si="3608"/>
        <v>0</v>
      </c>
      <c r="AP1622" s="374">
        <f t="shared" si="3608"/>
        <v>0</v>
      </c>
      <c r="AQ1622" s="374">
        <f t="shared" si="3608"/>
        <v>0</v>
      </c>
      <c r="AR1622" s="374">
        <f t="shared" si="3608"/>
        <v>0</v>
      </c>
      <c r="AS1622" s="615">
        <f t="shared" si="3600"/>
        <v>0</v>
      </c>
    </row>
    <row r="1623" spans="1:45" ht="15.75">
      <c r="B1623" s="346" t="s">
        <v>899</v>
      </c>
      <c r="C1623" s="342"/>
      <c r="D1623" s="333"/>
      <c r="E1623" s="331"/>
      <c r="F1623" s="331"/>
      <c r="G1623" s="331"/>
      <c r="H1623" s="331"/>
      <c r="I1623" s="331"/>
      <c r="J1623" s="331"/>
      <c r="K1623" s="331"/>
      <c r="L1623" s="331"/>
      <c r="M1623" s="331"/>
      <c r="N1623" s="331"/>
      <c r="O1623" s="331"/>
      <c r="P1623" s="331"/>
      <c r="Q1623" s="331"/>
      <c r="R1623" s="297"/>
      <c r="S1623" s="331"/>
      <c r="T1623" s="331"/>
      <c r="U1623" s="331"/>
      <c r="V1623" s="333"/>
      <c r="W1623" s="333"/>
      <c r="X1623" s="333"/>
      <c r="Y1623" s="333"/>
      <c r="Z1623" s="331"/>
      <c r="AA1623" s="331"/>
      <c r="AB1623" s="331"/>
      <c r="AC1623" s="331"/>
      <c r="AD1623" s="331"/>
      <c r="AE1623" s="343">
        <f>SUM(AE1611:AE1622)</f>
        <v>0</v>
      </c>
      <c r="AF1623" s="343">
        <f>SUM(AF1611:AF1622)</f>
        <v>33281.885593290688</v>
      </c>
      <c r="AG1623" s="343">
        <f t="shared" ref="AG1623:AR1623" si="3609">SUM(AG1611:AG1622)</f>
        <v>275269.37012787629</v>
      </c>
      <c r="AH1623" s="343">
        <f t="shared" si="3609"/>
        <v>1941.6321582076432</v>
      </c>
      <c r="AI1623" s="343">
        <f t="shared" si="3609"/>
        <v>520519.24827108614</v>
      </c>
      <c r="AJ1623" s="343">
        <f t="shared" si="3609"/>
        <v>7430.1487918764888</v>
      </c>
      <c r="AK1623" s="343">
        <f t="shared" si="3609"/>
        <v>4735.0718922259848</v>
      </c>
      <c r="AL1623" s="343">
        <f t="shared" si="3609"/>
        <v>0</v>
      </c>
      <c r="AM1623" s="343">
        <f t="shared" si="3609"/>
        <v>0</v>
      </c>
      <c r="AN1623" s="343">
        <f t="shared" si="3609"/>
        <v>0</v>
      </c>
      <c r="AO1623" s="343">
        <f t="shared" si="3609"/>
        <v>0</v>
      </c>
      <c r="AP1623" s="343">
        <f t="shared" si="3609"/>
        <v>0</v>
      </c>
      <c r="AQ1623" s="343">
        <f t="shared" si="3609"/>
        <v>0</v>
      </c>
      <c r="AR1623" s="343">
        <f t="shared" si="3609"/>
        <v>0</v>
      </c>
      <c r="AS1623" s="403">
        <f t="shared" si="3600"/>
        <v>843177.35683456319</v>
      </c>
    </row>
    <row r="1624" spans="1:45" ht="15.75">
      <c r="B1624" s="346" t="s">
        <v>900</v>
      </c>
      <c r="C1624" s="342"/>
      <c r="D1624" s="347"/>
      <c r="E1624" s="331"/>
      <c r="F1624" s="331"/>
      <c r="G1624" s="331"/>
      <c r="H1624" s="331"/>
      <c r="I1624" s="331"/>
      <c r="J1624" s="331"/>
      <c r="K1624" s="331"/>
      <c r="L1624" s="331"/>
      <c r="M1624" s="331"/>
      <c r="N1624" s="331"/>
      <c r="O1624" s="331"/>
      <c r="P1624" s="331"/>
      <c r="Q1624" s="331"/>
      <c r="R1624" s="297"/>
      <c r="S1624" s="331"/>
      <c r="T1624" s="331"/>
      <c r="U1624" s="331"/>
      <c r="V1624" s="333"/>
      <c r="W1624" s="333"/>
      <c r="X1624" s="333"/>
      <c r="Y1624" s="333"/>
      <c r="Z1624" s="331"/>
      <c r="AA1624" s="331"/>
      <c r="AB1624" s="331"/>
      <c r="AC1624" s="331"/>
      <c r="AD1624" s="331"/>
      <c r="AE1624" s="344">
        <f>AE1608*AE1610</f>
        <v>0</v>
      </c>
      <c r="AF1624" s="344">
        <f t="shared" ref="AF1624:AR1624" si="3610">AF1608*AF1610</f>
        <v>49132.53</v>
      </c>
      <c r="AG1624" s="344">
        <f t="shared" si="3610"/>
        <v>463918.63640000002</v>
      </c>
      <c r="AH1624" s="344">
        <f t="shared" si="3610"/>
        <v>0</v>
      </c>
      <c r="AI1624" s="344">
        <f t="shared" si="3610"/>
        <v>295315.609</v>
      </c>
      <c r="AJ1624" s="344">
        <f t="shared" si="3610"/>
        <v>46497.920699999995</v>
      </c>
      <c r="AK1624" s="344">
        <f t="shared" si="3610"/>
        <v>0</v>
      </c>
      <c r="AL1624" s="344">
        <f t="shared" si="3610"/>
        <v>0</v>
      </c>
      <c r="AM1624" s="344">
        <f t="shared" si="3610"/>
        <v>0</v>
      </c>
      <c r="AN1624" s="344">
        <f t="shared" si="3610"/>
        <v>0</v>
      </c>
      <c r="AO1624" s="344">
        <f t="shared" si="3610"/>
        <v>0</v>
      </c>
      <c r="AP1624" s="344">
        <f t="shared" si="3610"/>
        <v>0</v>
      </c>
      <c r="AQ1624" s="344">
        <f t="shared" si="3610"/>
        <v>0</v>
      </c>
      <c r="AR1624" s="344">
        <f t="shared" si="3610"/>
        <v>0</v>
      </c>
      <c r="AS1624" s="403">
        <f>SUM(AE1624:AR1624)</f>
        <v>854864.69609999994</v>
      </c>
    </row>
    <row r="1625" spans="1:45" ht="15.75">
      <c r="B1625" s="346" t="s">
        <v>901</v>
      </c>
      <c r="C1625" s="342"/>
      <c r="D1625" s="347"/>
      <c r="E1625" s="331"/>
      <c r="F1625" s="331"/>
      <c r="G1625" s="331"/>
      <c r="H1625" s="331"/>
      <c r="I1625" s="331"/>
      <c r="J1625" s="331"/>
      <c r="K1625" s="331"/>
      <c r="L1625" s="331"/>
      <c r="M1625" s="331"/>
      <c r="N1625" s="331"/>
      <c r="O1625" s="331"/>
      <c r="P1625" s="331"/>
      <c r="Q1625" s="331"/>
      <c r="R1625" s="297"/>
      <c r="S1625" s="331"/>
      <c r="T1625" s="331"/>
      <c r="U1625" s="331"/>
      <c r="V1625" s="347"/>
      <c r="W1625" s="347"/>
      <c r="X1625" s="347"/>
      <c r="Y1625" s="347"/>
      <c r="Z1625" s="331"/>
      <c r="AA1625" s="331"/>
      <c r="AB1625" s="331"/>
      <c r="AC1625" s="331"/>
      <c r="AD1625" s="331"/>
      <c r="AE1625" s="348"/>
      <c r="AF1625" s="348"/>
      <c r="AG1625" s="348"/>
      <c r="AH1625" s="348"/>
      <c r="AI1625" s="348"/>
      <c r="AJ1625" s="348"/>
      <c r="AK1625" s="348"/>
      <c r="AL1625" s="348"/>
      <c r="AM1625" s="348"/>
      <c r="AN1625" s="348"/>
      <c r="AO1625" s="348"/>
      <c r="AP1625" s="348"/>
      <c r="AQ1625" s="348"/>
      <c r="AR1625" s="348"/>
      <c r="AS1625" s="403">
        <f>AS1623-AS1624</f>
        <v>-11687.339265436749</v>
      </c>
    </row>
    <row r="1626" spans="1:45">
      <c r="B1626" s="377"/>
      <c r="C1626" s="441"/>
      <c r="D1626" s="441"/>
      <c r="E1626" s="442"/>
      <c r="F1626" s="442"/>
      <c r="G1626" s="442"/>
      <c r="H1626" s="442"/>
      <c r="I1626" s="442"/>
      <c r="J1626" s="442"/>
      <c r="K1626" s="442"/>
      <c r="L1626" s="442"/>
      <c r="M1626" s="442"/>
      <c r="N1626" s="442"/>
      <c r="O1626" s="442"/>
      <c r="P1626" s="442"/>
      <c r="Q1626" s="442"/>
      <c r="R1626" s="443"/>
      <c r="S1626" s="442"/>
      <c r="T1626" s="442"/>
      <c r="U1626" s="442"/>
      <c r="V1626" s="441"/>
      <c r="W1626" s="444"/>
      <c r="X1626" s="441"/>
      <c r="Y1626" s="441"/>
      <c r="Z1626" s="442"/>
      <c r="AA1626" s="442"/>
      <c r="AB1626" s="442"/>
      <c r="AC1626" s="442"/>
      <c r="AD1626" s="442"/>
      <c r="AE1626" s="771"/>
      <c r="AF1626" s="771"/>
      <c r="AG1626" s="771"/>
      <c r="AH1626" s="771"/>
      <c r="AI1626" s="771"/>
      <c r="AJ1626" s="771"/>
      <c r="AK1626" s="771"/>
      <c r="AL1626" s="771"/>
      <c r="AM1626" s="771"/>
      <c r="AN1626" s="771"/>
      <c r="AO1626" s="771"/>
      <c r="AP1626" s="771"/>
      <c r="AQ1626" s="771"/>
      <c r="AR1626" s="771"/>
      <c r="AS1626" s="787"/>
    </row>
    <row r="1627" spans="1:45" ht="19.5" customHeight="1">
      <c r="B1627" s="364" t="s">
        <v>577</v>
      </c>
      <c r="C1627" s="383"/>
      <c r="D1627" s="384"/>
      <c r="E1627" s="384"/>
      <c r="F1627" s="384"/>
      <c r="G1627" s="384"/>
      <c r="H1627" s="384"/>
      <c r="I1627" s="384"/>
      <c r="J1627" s="384"/>
      <c r="K1627" s="384"/>
      <c r="L1627" s="384"/>
      <c r="M1627" s="384"/>
      <c r="N1627" s="384"/>
      <c r="O1627" s="384"/>
      <c r="P1627" s="384"/>
      <c r="Q1627" s="384"/>
      <c r="R1627" s="384"/>
      <c r="S1627" s="384"/>
      <c r="T1627" s="384"/>
      <c r="U1627" s="384"/>
      <c r="V1627" s="367"/>
      <c r="W1627" s="368"/>
      <c r="X1627" s="384"/>
      <c r="Y1627" s="384"/>
      <c r="Z1627" s="384"/>
      <c r="AA1627" s="384"/>
      <c r="AB1627" s="384"/>
      <c r="AC1627" s="384"/>
      <c r="AD1627" s="384"/>
      <c r="AE1627" s="405"/>
      <c r="AF1627" s="405"/>
      <c r="AG1627" s="405"/>
      <c r="AH1627" s="405"/>
      <c r="AI1627" s="405"/>
      <c r="AJ1627" s="405"/>
      <c r="AK1627" s="405"/>
      <c r="AL1627" s="405"/>
      <c r="AM1627" s="405"/>
      <c r="AN1627" s="405"/>
      <c r="AO1627" s="405"/>
      <c r="AP1627" s="405"/>
      <c r="AQ1627" s="405"/>
      <c r="AR1627" s="405"/>
      <c r="AS1627" s="385"/>
    </row>
    <row r="1628" spans="1:45" ht="19.5" customHeight="1">
      <c r="B1628" s="760"/>
      <c r="C1628" s="761"/>
      <c r="D1628" s="742"/>
      <c r="E1628" s="742"/>
      <c r="F1628" s="742"/>
      <c r="G1628" s="742"/>
      <c r="H1628" s="742"/>
      <c r="I1628" s="742"/>
      <c r="J1628" s="742"/>
      <c r="K1628" s="742"/>
      <c r="L1628" s="742"/>
      <c r="M1628" s="742"/>
      <c r="N1628" s="742"/>
      <c r="O1628" s="742"/>
      <c r="P1628" s="742"/>
      <c r="Q1628" s="742"/>
      <c r="R1628" s="742"/>
      <c r="S1628" s="742"/>
      <c r="T1628" s="742"/>
      <c r="U1628" s="742"/>
      <c r="V1628" s="301"/>
      <c r="W1628" s="762"/>
      <c r="X1628" s="742"/>
      <c r="Y1628" s="742"/>
      <c r="Z1628" s="742"/>
      <c r="AA1628" s="742"/>
      <c r="AB1628" s="742"/>
      <c r="AC1628" s="742"/>
      <c r="AD1628" s="742"/>
      <c r="AE1628" s="252"/>
      <c r="AF1628" s="252"/>
      <c r="AG1628" s="252"/>
      <c r="AH1628" s="252"/>
      <c r="AI1628" s="252"/>
      <c r="AJ1628" s="252"/>
      <c r="AK1628" s="252"/>
      <c r="AL1628" s="252"/>
      <c r="AM1628" s="252"/>
      <c r="AN1628" s="252"/>
      <c r="AO1628" s="252"/>
      <c r="AP1628" s="252"/>
      <c r="AQ1628" s="252"/>
      <c r="AR1628" s="252"/>
      <c r="AS1628" s="253"/>
    </row>
    <row r="1629" spans="1:45" ht="15.75">
      <c r="B1629" s="277" t="s">
        <v>815</v>
      </c>
      <c r="C1629" s="278"/>
      <c r="D1629" s="579" t="s">
        <v>522</v>
      </c>
      <c r="E1629" s="250"/>
      <c r="F1629" s="579"/>
      <c r="G1629" s="250"/>
      <c r="H1629" s="250"/>
      <c r="I1629" s="250"/>
      <c r="J1629" s="250"/>
      <c r="K1629" s="250"/>
      <c r="L1629" s="250"/>
      <c r="M1629" s="250"/>
      <c r="N1629" s="250"/>
      <c r="O1629" s="250"/>
      <c r="P1629" s="250"/>
      <c r="Q1629" s="250"/>
      <c r="R1629" s="278"/>
      <c r="S1629" s="250"/>
      <c r="T1629" s="250"/>
      <c r="U1629" s="250"/>
      <c r="V1629" s="250"/>
      <c r="W1629" s="250"/>
      <c r="X1629" s="250"/>
      <c r="Y1629" s="250"/>
      <c r="Z1629" s="250"/>
      <c r="AA1629" s="250"/>
      <c r="AB1629" s="250"/>
      <c r="AC1629" s="250"/>
      <c r="AD1629" s="250"/>
      <c r="AE1629" s="267"/>
      <c r="AF1629" s="264"/>
      <c r="AG1629" s="264"/>
      <c r="AH1629" s="264"/>
      <c r="AI1629" s="264"/>
      <c r="AJ1629" s="264"/>
      <c r="AK1629" s="264"/>
      <c r="AL1629" s="264"/>
      <c r="AM1629" s="264"/>
      <c r="AN1629" s="264"/>
      <c r="AO1629" s="264"/>
      <c r="AP1629" s="264"/>
      <c r="AQ1629" s="264"/>
      <c r="AR1629" s="264"/>
    </row>
    <row r="1630" spans="1:45" ht="39.75" customHeight="1">
      <c r="B1630" s="922" t="s">
        <v>211</v>
      </c>
      <c r="C1630" s="924" t="s">
        <v>33</v>
      </c>
      <c r="D1630" s="281" t="s">
        <v>420</v>
      </c>
      <c r="E1630" s="933" t="s">
        <v>209</v>
      </c>
      <c r="F1630" s="934"/>
      <c r="G1630" s="934"/>
      <c r="H1630" s="934"/>
      <c r="I1630" s="934"/>
      <c r="J1630" s="934"/>
      <c r="K1630" s="934"/>
      <c r="L1630" s="934"/>
      <c r="M1630" s="934"/>
      <c r="N1630" s="934"/>
      <c r="O1630" s="934"/>
      <c r="P1630" s="935"/>
      <c r="Q1630" s="931" t="s">
        <v>213</v>
      </c>
      <c r="R1630" s="281" t="s">
        <v>421</v>
      </c>
      <c r="S1630" s="928" t="s">
        <v>212</v>
      </c>
      <c r="T1630" s="929"/>
      <c r="U1630" s="929"/>
      <c r="V1630" s="929"/>
      <c r="W1630" s="929"/>
      <c r="X1630" s="929"/>
      <c r="Y1630" s="929"/>
      <c r="Z1630" s="929"/>
      <c r="AA1630" s="929"/>
      <c r="AB1630" s="929"/>
      <c r="AC1630" s="929"/>
      <c r="AD1630" s="936"/>
      <c r="AE1630" s="928" t="s">
        <v>242</v>
      </c>
      <c r="AF1630" s="929"/>
      <c r="AG1630" s="929"/>
      <c r="AH1630" s="929"/>
      <c r="AI1630" s="929"/>
      <c r="AJ1630" s="929"/>
      <c r="AK1630" s="929"/>
      <c r="AL1630" s="929"/>
      <c r="AM1630" s="929"/>
      <c r="AN1630" s="929"/>
      <c r="AO1630" s="929"/>
      <c r="AP1630" s="929"/>
      <c r="AQ1630" s="929"/>
      <c r="AR1630" s="929"/>
      <c r="AS1630" s="930"/>
    </row>
    <row r="1631" spans="1:45" ht="65.25" customHeight="1">
      <c r="B1631" s="923"/>
      <c r="C1631" s="925"/>
      <c r="D1631" s="282">
        <v>2025</v>
      </c>
      <c r="E1631" s="282">
        <v>2026</v>
      </c>
      <c r="F1631" s="282">
        <v>2027</v>
      </c>
      <c r="G1631" s="282">
        <v>2028</v>
      </c>
      <c r="H1631" s="282">
        <v>2029</v>
      </c>
      <c r="I1631" s="282">
        <v>2030</v>
      </c>
      <c r="J1631" s="282">
        <v>2031</v>
      </c>
      <c r="K1631" s="282">
        <v>2032</v>
      </c>
      <c r="L1631" s="282">
        <v>2033</v>
      </c>
      <c r="M1631" s="282">
        <v>2034</v>
      </c>
      <c r="N1631" s="282">
        <v>2035</v>
      </c>
      <c r="O1631" s="282">
        <v>2036</v>
      </c>
      <c r="P1631" s="282">
        <v>2037</v>
      </c>
      <c r="Q1631" s="932"/>
      <c r="R1631" s="282">
        <v>2025</v>
      </c>
      <c r="S1631" s="282">
        <v>2026</v>
      </c>
      <c r="T1631" s="282">
        <v>2027</v>
      </c>
      <c r="U1631" s="282">
        <v>2028</v>
      </c>
      <c r="V1631" s="282">
        <v>2029</v>
      </c>
      <c r="W1631" s="282">
        <v>2030</v>
      </c>
      <c r="X1631" s="282">
        <v>2031</v>
      </c>
      <c r="Y1631" s="282">
        <v>2032</v>
      </c>
      <c r="Z1631" s="282">
        <v>2033</v>
      </c>
      <c r="AA1631" s="282">
        <v>2034</v>
      </c>
      <c r="AB1631" s="282">
        <v>2035</v>
      </c>
      <c r="AC1631" s="282">
        <v>2036</v>
      </c>
      <c r="AD1631" s="282">
        <v>2037</v>
      </c>
      <c r="AE1631" s="282" t="str">
        <f>'1.  LRAMVA Summary'!$D$53</f>
        <v>Residential</v>
      </c>
      <c r="AF1631" s="282" t="str">
        <f>'1.  LRAMVA Summary'!$E$53</f>
        <v>GS&lt;50 kW</v>
      </c>
      <c r="AG1631" s="282" t="str">
        <f>'1.  LRAMVA Summary'!$F$53</f>
        <v>General Service 50 - 4,999 kW</v>
      </c>
      <c r="AH1631" s="282" t="str">
        <f>'1.  LRAMVA Summary'!$G$53</f>
        <v>General Service 3,000 - 4,999 kW</v>
      </c>
      <c r="AI1631" s="282" t="str">
        <f>'1.  LRAMVA Summary'!$H$53</f>
        <v>Large Use - Regular</v>
      </c>
      <c r="AJ1631" s="282" t="str">
        <f>'1.  LRAMVA Summary'!$I$53</f>
        <v>Dedicated TS</v>
      </c>
      <c r="AK1631" s="282" t="str">
        <f>'1.  LRAMVA Summary'!$J$53</f>
        <v>Large Use - Ford Annex</v>
      </c>
      <c r="AL1631" s="282" t="str">
        <f>'1.  LRAMVA Summary'!$K$53</f>
        <v>Other</v>
      </c>
      <c r="AM1631" s="282" t="str">
        <f>'1.  LRAMVA Summary'!$L$53</f>
        <v/>
      </c>
      <c r="AN1631" s="282" t="str">
        <f>'1.  LRAMVA Summary'!$M$53</f>
        <v/>
      </c>
      <c r="AO1631" s="282" t="str">
        <f>'1.  LRAMVA Summary'!$N$53</f>
        <v/>
      </c>
      <c r="AP1631" s="282" t="str">
        <f>'1.  LRAMVA Summary'!$O$53</f>
        <v/>
      </c>
      <c r="AQ1631" s="282" t="str">
        <f>'1.  LRAMVA Summary'!$P$53</f>
        <v/>
      </c>
      <c r="AR1631" s="282" t="str">
        <f>'1.  LRAMVA Summary'!$Q$53</f>
        <v/>
      </c>
      <c r="AS1631" s="284" t="str">
        <f>'1.  LRAMVA Summary'!$R$53</f>
        <v>Total</v>
      </c>
    </row>
    <row r="1632" spans="1:45" ht="15" hidden="1" customHeight="1" outlineLevel="1">
      <c r="A1632" s="521"/>
      <c r="B1632" s="291"/>
      <c r="C1632" s="302"/>
      <c r="D1632" s="288"/>
      <c r="E1632" s="288"/>
      <c r="F1632" s="288"/>
      <c r="G1632" s="288"/>
      <c r="H1632" s="288"/>
      <c r="I1632" s="288"/>
      <c r="J1632" s="288"/>
      <c r="K1632" s="288"/>
      <c r="L1632" s="288"/>
      <c r="M1632" s="288"/>
      <c r="N1632" s="288"/>
      <c r="O1632" s="288"/>
      <c r="P1632" s="288"/>
      <c r="Q1632" s="288"/>
      <c r="R1632" s="288"/>
      <c r="S1632" s="288"/>
      <c r="T1632" s="288"/>
      <c r="U1632" s="288"/>
      <c r="V1632" s="288"/>
      <c r="W1632" s="288"/>
      <c r="X1632" s="288"/>
      <c r="Y1632" s="288"/>
      <c r="Z1632" s="288"/>
      <c r="AA1632" s="288"/>
      <c r="AB1632" s="288"/>
      <c r="AC1632" s="288"/>
      <c r="AD1632" s="288"/>
      <c r="AE1632" s="288">
        <f>'1.  LRAMVA Summary'!D695</f>
        <v>0</v>
      </c>
      <c r="AF1632" s="288">
        <f>'1.  LRAMVA Summary'!E695</f>
        <v>0</v>
      </c>
      <c r="AG1632" s="288">
        <f>'1.  LRAMVA Summary'!F695</f>
        <v>0</v>
      </c>
      <c r="AH1632" s="288">
        <f>'1.  LRAMVA Summary'!G695</f>
        <v>0</v>
      </c>
      <c r="AI1632" s="288">
        <f>'1.  LRAMVA Summary'!H695</f>
        <v>0</v>
      </c>
      <c r="AJ1632" s="288">
        <f>'1.  LRAMVA Summary'!I695</f>
        <v>0</v>
      </c>
      <c r="AK1632" s="288">
        <f>'1.  LRAMVA Summary'!J695</f>
        <v>0</v>
      </c>
      <c r="AL1632" s="288">
        <f>'1.  LRAMVA Summary'!K695</f>
        <v>0</v>
      </c>
      <c r="AM1632" s="288">
        <f>'1.  LRAMVA Summary'!L695</f>
        <v>0</v>
      </c>
      <c r="AN1632" s="288">
        <f>'1.  LRAMVA Summary'!M695</f>
        <v>0</v>
      </c>
      <c r="AO1632" s="288">
        <f>'1.  LRAMVA Summary'!N695</f>
        <v>0</v>
      </c>
      <c r="AP1632" s="288">
        <f>'1.  LRAMVA Summary'!O695</f>
        <v>0</v>
      </c>
      <c r="AQ1632" s="288">
        <f>'1.  LRAMVA Summary'!P695</f>
        <v>0</v>
      </c>
      <c r="AR1632" s="288">
        <f>'1.  LRAMVA Summary'!Q695</f>
        <v>0</v>
      </c>
      <c r="AS1632" s="289"/>
    </row>
    <row r="1633" spans="2:45" ht="15.75" collapsed="1">
      <c r="B1633" s="828"/>
      <c r="C1633" s="332"/>
      <c r="D1633" s="332"/>
      <c r="E1633" s="332"/>
      <c r="F1633" s="332"/>
      <c r="G1633" s="332"/>
      <c r="H1633" s="332"/>
      <c r="I1633" s="332"/>
      <c r="J1633" s="332"/>
      <c r="K1633" s="332"/>
      <c r="L1633" s="332"/>
      <c r="M1633" s="332"/>
      <c r="N1633" s="332"/>
      <c r="O1633" s="332"/>
      <c r="P1633" s="332"/>
      <c r="Q1633" s="332"/>
      <c r="R1633" s="332"/>
      <c r="S1633" s="332"/>
      <c r="T1633" s="332"/>
      <c r="U1633" s="332"/>
      <c r="V1633" s="332"/>
      <c r="W1633" s="332"/>
      <c r="X1633" s="332"/>
      <c r="Y1633" s="332"/>
      <c r="Z1633" s="332"/>
      <c r="AA1633" s="332"/>
      <c r="AB1633" s="332"/>
      <c r="AC1633" s="332"/>
      <c r="AD1633" s="833"/>
      <c r="AE1633" s="288" t="str">
        <f>'1.  LRAMVA Summary'!$D$54</f>
        <v>kWh</v>
      </c>
      <c r="AF1633" s="288" t="str">
        <f>'1.  LRAMVA Summary'!$E$54</f>
        <v>kWh</v>
      </c>
      <c r="AG1633" s="288" t="str">
        <f>'1.  LRAMVA Summary'!$F$54</f>
        <v>kW</v>
      </c>
      <c r="AH1633" s="288" t="str">
        <f>'1.  LRAMVA Summary'!$G$54</f>
        <v>kW</v>
      </c>
      <c r="AI1633" s="288" t="str">
        <f>'1.  LRAMVA Summary'!$H$54</f>
        <v>kW</v>
      </c>
      <c r="AJ1633" s="288" t="str">
        <f>'1.  LRAMVA Summary'!$I$54</f>
        <v>kW</v>
      </c>
      <c r="AK1633" s="288" t="str">
        <f>'1.  LRAMVA Summary'!$J$54</f>
        <v>kW</v>
      </c>
      <c r="AL1633" s="288" t="str">
        <f>'1.  LRAMVA Summary'!$K$54</f>
        <v>kW</v>
      </c>
      <c r="AM1633" s="288">
        <f>'1.  LRAMVA Summary'!$L$54</f>
        <v>0</v>
      </c>
      <c r="AN1633" s="288">
        <f>'1.  LRAMVA Summary'!$M$54</f>
        <v>0</v>
      </c>
      <c r="AO1633" s="288">
        <f>'1.  LRAMVA Summary'!$N$54</f>
        <v>0</v>
      </c>
      <c r="AP1633" s="288">
        <f>'1.  LRAMVA Summary'!$O$54</f>
        <v>0</v>
      </c>
      <c r="AQ1633" s="288">
        <f>'1.  LRAMVA Summary'!$P$54</f>
        <v>0</v>
      </c>
      <c r="AR1633" s="288">
        <f>'1.  LRAMVA Summary'!$Q$54</f>
        <v>0</v>
      </c>
      <c r="AS1633" s="327"/>
    </row>
    <row r="1634" spans="2:45" ht="15.75">
      <c r="B1634" s="829" t="s">
        <v>962</v>
      </c>
      <c r="C1634" s="332"/>
      <c r="D1634" s="332"/>
      <c r="E1634" s="332"/>
      <c r="F1634" s="332"/>
      <c r="G1634" s="332"/>
      <c r="H1634" s="332"/>
      <c r="I1634" s="332"/>
      <c r="J1634" s="332"/>
      <c r="K1634" s="332"/>
      <c r="L1634" s="332"/>
      <c r="M1634" s="332"/>
      <c r="N1634" s="332"/>
      <c r="O1634" s="332"/>
      <c r="P1634" s="332"/>
      <c r="Q1634" s="332"/>
      <c r="R1634" s="332"/>
      <c r="S1634" s="332"/>
      <c r="T1634" s="332"/>
      <c r="U1634" s="332"/>
      <c r="V1634" s="332"/>
      <c r="W1634" s="332"/>
      <c r="X1634" s="332"/>
      <c r="Y1634" s="332"/>
      <c r="Z1634" s="332"/>
      <c r="AA1634" s="332"/>
      <c r="AB1634" s="332"/>
      <c r="AC1634" s="332"/>
      <c r="AD1634" s="833"/>
      <c r="AE1634" s="831">
        <v>0</v>
      </c>
      <c r="AF1634" s="826">
        <v>0</v>
      </c>
      <c r="AG1634" s="826">
        <v>0</v>
      </c>
      <c r="AH1634" s="826">
        <v>0</v>
      </c>
      <c r="AI1634" s="826">
        <v>0</v>
      </c>
      <c r="AJ1634" s="826">
        <v>0</v>
      </c>
      <c r="AK1634" s="826">
        <v>0</v>
      </c>
      <c r="AL1634" s="826">
        <v>0</v>
      </c>
      <c r="AM1634" s="826">
        <v>0</v>
      </c>
      <c r="AN1634" s="826">
        <v>0</v>
      </c>
      <c r="AO1634" s="826">
        <v>0</v>
      </c>
      <c r="AP1634" s="826">
        <v>0</v>
      </c>
      <c r="AQ1634" s="826">
        <v>0</v>
      </c>
      <c r="AR1634" s="826">
        <v>0</v>
      </c>
      <c r="AS1634" s="827"/>
    </row>
    <row r="1635" spans="2:45" ht="15.75">
      <c r="B1635" s="830" t="s">
        <v>785</v>
      </c>
      <c r="C1635" s="399"/>
      <c r="D1635" s="399"/>
      <c r="E1635" s="399"/>
      <c r="F1635" s="399"/>
      <c r="G1635" s="399"/>
      <c r="H1635" s="399"/>
      <c r="I1635" s="399"/>
      <c r="J1635" s="399"/>
      <c r="K1635" s="399"/>
      <c r="L1635" s="399"/>
      <c r="M1635" s="399"/>
      <c r="N1635" s="399"/>
      <c r="O1635" s="399"/>
      <c r="P1635" s="399"/>
      <c r="Q1635" s="399"/>
      <c r="R1635" s="399"/>
      <c r="S1635" s="399"/>
      <c r="T1635" s="399"/>
      <c r="U1635" s="399"/>
      <c r="V1635" s="399"/>
      <c r="W1635" s="399"/>
      <c r="X1635" s="399"/>
      <c r="Y1635" s="399"/>
      <c r="Z1635" s="399"/>
      <c r="AA1635" s="399"/>
      <c r="AB1635" s="399"/>
      <c r="AC1635" s="399"/>
      <c r="AD1635" s="834"/>
      <c r="AE1635" s="832">
        <f>HLOOKUP(AE1631,'2. LRAMVA Threshold'!$B$42:$Q$53,12,FALSE)</f>
        <v>1598201</v>
      </c>
      <c r="AF1635" s="388">
        <f>HLOOKUP(AF1631,'2. LRAMVA Threshold'!$B$42:$Q$53,12,FALSE)</f>
        <v>2729585</v>
      </c>
      <c r="AG1635" s="388">
        <f>HLOOKUP(AG1631,'2. LRAMVA Threshold'!$B$42:$Q$53,12,FALSE)</f>
        <v>91978</v>
      </c>
      <c r="AH1635" s="388">
        <f>HLOOKUP(AH1631,'2. LRAMVA Threshold'!$B$42:$Q$53,12,FALSE)</f>
        <v>0</v>
      </c>
      <c r="AI1635" s="388">
        <f>HLOOKUP(AI1631,'2. LRAMVA Threshold'!$B$42:$Q$53,12,FALSE)</f>
        <v>104518</v>
      </c>
      <c r="AJ1635" s="388">
        <f>HLOOKUP(AJ1631,'2. LRAMVA Threshold'!$B$42:$Q$53,12,FALSE)</f>
        <v>12089</v>
      </c>
      <c r="AK1635" s="388">
        <f>HLOOKUP(AK1631,'2. LRAMVA Threshold'!$B$42:$Q$53,12,FALSE)</f>
        <v>0</v>
      </c>
      <c r="AL1635" s="388">
        <f>HLOOKUP(AL1631,'2. LRAMVA Threshold'!$B$42:$Q$53,12,FALSE)</f>
        <v>0</v>
      </c>
      <c r="AM1635" s="388">
        <f>HLOOKUP(AM1631,'2. LRAMVA Threshold'!$B$42:$Q$53,12,FALSE)</f>
        <v>0</v>
      </c>
      <c r="AN1635" s="388">
        <f>HLOOKUP(AN1631,'2. LRAMVA Threshold'!$B$42:$Q$53,12,FALSE)</f>
        <v>0</v>
      </c>
      <c r="AO1635" s="388">
        <f>HLOOKUP(AO1631,'2. LRAMVA Threshold'!$B$42:$Q$53,12,FALSE)</f>
        <v>0</v>
      </c>
      <c r="AP1635" s="388">
        <f>HLOOKUP(AP1631,'2. LRAMVA Threshold'!$B$42:$Q$53,12,FALSE)</f>
        <v>0</v>
      </c>
      <c r="AQ1635" s="388">
        <f>HLOOKUP(AQ1631,'2. LRAMVA Threshold'!$B$42:$Q$53,12,FALSE)</f>
        <v>0</v>
      </c>
      <c r="AR1635" s="388">
        <f>HLOOKUP(AR1631,'2. LRAMVA Threshold'!$B$42:$Q$53,12,FALSE)</f>
        <v>0</v>
      </c>
      <c r="AS1635" s="438"/>
    </row>
    <row r="1636" spans="2:45">
      <c r="B1636" s="390"/>
      <c r="C1636" s="330"/>
      <c r="D1636" s="331"/>
      <c r="E1636" s="331"/>
      <c r="F1636" s="331"/>
      <c r="G1636" s="331"/>
      <c r="H1636" s="331"/>
      <c r="I1636" s="331"/>
      <c r="J1636" s="331"/>
      <c r="K1636" s="331"/>
      <c r="L1636" s="331"/>
      <c r="M1636" s="331"/>
      <c r="N1636" s="331"/>
      <c r="O1636" s="331"/>
      <c r="P1636" s="331"/>
      <c r="Q1636" s="331"/>
      <c r="R1636" s="332"/>
      <c r="S1636" s="331"/>
      <c r="T1636" s="331"/>
      <c r="U1636" s="331"/>
      <c r="V1636" s="333"/>
      <c r="W1636" s="333"/>
      <c r="X1636" s="333"/>
      <c r="Y1636" s="333"/>
      <c r="Z1636" s="331"/>
      <c r="AA1636" s="331"/>
      <c r="AB1636" s="331"/>
      <c r="AC1636" s="331"/>
      <c r="AD1636" s="331"/>
      <c r="AE1636" s="432"/>
      <c r="AF1636" s="432"/>
      <c r="AG1636" s="432"/>
      <c r="AH1636" s="432"/>
      <c r="AI1636" s="432"/>
      <c r="AJ1636" s="432"/>
      <c r="AK1636" s="432"/>
      <c r="AL1636" s="395"/>
      <c r="AM1636" s="395"/>
      <c r="AN1636" s="395"/>
      <c r="AO1636" s="395"/>
      <c r="AP1636" s="395"/>
      <c r="AQ1636" s="395"/>
      <c r="AR1636" s="395"/>
      <c r="AS1636" s="396"/>
    </row>
    <row r="1637" spans="2:45">
      <c r="B1637" s="321" t="s">
        <v>743</v>
      </c>
      <c r="C1637" s="335"/>
      <c r="D1637" s="335"/>
      <c r="E1637" s="372"/>
      <c r="F1637" s="372"/>
      <c r="G1637" s="372"/>
      <c r="H1637" s="372"/>
      <c r="I1637" s="372"/>
      <c r="J1637" s="372"/>
      <c r="K1637" s="372"/>
      <c r="L1637" s="372"/>
      <c r="M1637" s="372"/>
      <c r="N1637" s="372"/>
      <c r="O1637" s="372"/>
      <c r="P1637" s="372"/>
      <c r="Q1637" s="372"/>
      <c r="R1637" s="288"/>
      <c r="S1637" s="337"/>
      <c r="T1637" s="337"/>
      <c r="U1637" s="337"/>
      <c r="V1637" s="336"/>
      <c r="W1637" s="336"/>
      <c r="X1637" s="336"/>
      <c r="Y1637" s="336"/>
      <c r="Z1637" s="337"/>
      <c r="AA1637" s="337"/>
      <c r="AB1637" s="337"/>
      <c r="AC1637" s="337"/>
      <c r="AD1637" s="337"/>
      <c r="AE1637" s="824">
        <f>HLOOKUP(AE35,'3.  Distribution Rates'!$C$122:$P$135,14,FALSE)</f>
        <v>0</v>
      </c>
      <c r="AF1637" s="824">
        <f>HLOOKUP(AF35,'3.  Distribution Rates'!$C$122:$P$135,14,FALSE)</f>
        <v>1.7999999999999999E-2</v>
      </c>
      <c r="AG1637" s="338">
        <f>HLOOKUP(AG35,'3.  Distribution Rates'!$C$122:$P$135,14,FALSE)</f>
        <v>5.0438000000000001</v>
      </c>
      <c r="AH1637" s="338">
        <f>HLOOKUP(AH35,'3.  Distribution Rates'!$C$122:$P$135,14,FALSE)</f>
        <v>5.0438000000000001</v>
      </c>
      <c r="AI1637" s="338">
        <f>HLOOKUP(AI35,'3.  Distribution Rates'!$C$122:$P$135,14,FALSE)</f>
        <v>2.8254999999999999</v>
      </c>
      <c r="AJ1637" s="338">
        <f>HLOOKUP(AJ35,'3.  Distribution Rates'!$C$122:$P$135,14,FALSE)</f>
        <v>3.8462999999999998</v>
      </c>
      <c r="AK1637" s="338">
        <f>HLOOKUP(AK35,'3.  Distribution Rates'!$C$122:$P$135,14,FALSE)</f>
        <v>3.8462999999999998</v>
      </c>
      <c r="AL1637" s="338">
        <f>HLOOKUP(AL35,'3.  Distribution Rates'!$C$122:$P$135,14,FALSE)</f>
        <v>0</v>
      </c>
      <c r="AM1637" s="338">
        <f>HLOOKUP(AM35,'3.  Distribution Rates'!$C$122:$P$135,14,FALSE)</f>
        <v>0</v>
      </c>
      <c r="AN1637" s="338">
        <f>HLOOKUP(AN35,'3.  Distribution Rates'!$C$122:$P$135,14,FALSE)</f>
        <v>0</v>
      </c>
      <c r="AO1637" s="338">
        <f>HLOOKUP(AO35,'3.  Distribution Rates'!$C$122:$P$135,14,FALSE)</f>
        <v>0</v>
      </c>
      <c r="AP1637" s="338">
        <f>HLOOKUP(AP35,'3.  Distribution Rates'!$C$122:$P$135,14,FALSE)</f>
        <v>0</v>
      </c>
      <c r="AQ1637" s="338">
        <f>HLOOKUP(AQ35,'3.  Distribution Rates'!$C$122:$P$135,14,FALSE)</f>
        <v>0</v>
      </c>
      <c r="AR1637" s="338">
        <f>HLOOKUP(AR35,'3.  Distribution Rates'!$C$122:$P$135,14,FALSE)</f>
        <v>0</v>
      </c>
      <c r="AS1637" s="440"/>
    </row>
    <row r="1638" spans="2:45">
      <c r="B1638" s="321" t="s">
        <v>786</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LRAM'!AM148*AE1637</f>
        <v>0</v>
      </c>
      <c r="AF1638" s="374">
        <f>'4.  2011-2014 LRAM'!AN148*AF1637</f>
        <v>0</v>
      </c>
      <c r="AG1638" s="374">
        <f>'4.  2011-2014 LRAM'!AO148*AG1637</f>
        <v>0</v>
      </c>
      <c r="AH1638" s="374">
        <f>'4.  2011-2014 LRAM'!AP148*AH1637</f>
        <v>0</v>
      </c>
      <c r="AI1638" s="374">
        <f>'4.  2011-2014 LRAM'!AQ148*AI1637</f>
        <v>0</v>
      </c>
      <c r="AJ1638" s="374">
        <f>'4.  2011-2014 LRAM'!AR148*AJ1637</f>
        <v>0</v>
      </c>
      <c r="AK1638" s="374">
        <f>'4.  2011-2014 LRAM'!AS148*AK1637</f>
        <v>0</v>
      </c>
      <c r="AL1638" s="374">
        <f>'4.  2011-2014 LRAM'!AT148*AL1637</f>
        <v>0</v>
      </c>
      <c r="AM1638" s="374">
        <f>'4.  2011-2014 LRAM'!AU148*AM1637</f>
        <v>0</v>
      </c>
      <c r="AN1638" s="374">
        <f>'4.  2011-2014 LRAM'!AV148*AN1637</f>
        <v>0</v>
      </c>
      <c r="AO1638" s="374">
        <f>'4.  2011-2014 LRAM'!AW148*AO1637</f>
        <v>0</v>
      </c>
      <c r="AP1638" s="374">
        <f>'4.  2011-2014 LRAM'!AX148*AP1637</f>
        <v>0</v>
      </c>
      <c r="AQ1638" s="374">
        <f>'4.  2011-2014 LRAM'!AY148*AQ1637</f>
        <v>0</v>
      </c>
      <c r="AR1638" s="374">
        <f>'4.  2011-2014 LRAM'!AZ148*AR1637</f>
        <v>0</v>
      </c>
      <c r="AS1638" s="615">
        <f t="shared" ref="AS1638:AS1641" si="3611">SUM(AE1638:AR1638)</f>
        <v>0</v>
      </c>
    </row>
    <row r="1639" spans="2:45">
      <c r="B1639" s="321" t="s">
        <v>787</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'4.  2011-2014 LRAM'!AM287*AE1637</f>
        <v>0</v>
      </c>
      <c r="AF1639" s="374">
        <f>'4.  2011-2014 LRAM'!AN287*AF1637</f>
        <v>0</v>
      </c>
      <c r="AG1639" s="374">
        <f>'4.  2011-2014 LRAM'!AO287*AG1637</f>
        <v>0</v>
      </c>
      <c r="AH1639" s="374">
        <f>'4.  2011-2014 LRAM'!AP287*AH1637</f>
        <v>0</v>
      </c>
      <c r="AI1639" s="374">
        <f>'4.  2011-2014 LRAM'!AQ287*AI1637</f>
        <v>0</v>
      </c>
      <c r="AJ1639" s="374">
        <f>'4.  2011-2014 LRAM'!AR287*AJ1637</f>
        <v>0</v>
      </c>
      <c r="AK1639" s="374">
        <f>'4.  2011-2014 LRAM'!AS287*AK1637</f>
        <v>0</v>
      </c>
      <c r="AL1639" s="374">
        <f>'4.  2011-2014 LRAM'!AT287*AL1637</f>
        <v>0</v>
      </c>
      <c r="AM1639" s="374">
        <f>'4.  2011-2014 LRAM'!AU287*AM1637</f>
        <v>0</v>
      </c>
      <c r="AN1639" s="374">
        <f>'4.  2011-2014 LRAM'!AV287*AN1637</f>
        <v>0</v>
      </c>
      <c r="AO1639" s="374">
        <f>'4.  2011-2014 LRAM'!AW287*AO1637</f>
        <v>0</v>
      </c>
      <c r="AP1639" s="374">
        <f>'4.  2011-2014 LRAM'!AX287*AP1637</f>
        <v>0</v>
      </c>
      <c r="AQ1639" s="374">
        <f>'4.  2011-2014 LRAM'!AY287*AQ1637</f>
        <v>0</v>
      </c>
      <c r="AR1639" s="374">
        <f>'4.  2011-2014 LRAM'!AZ287*AR1637</f>
        <v>0</v>
      </c>
      <c r="AS1639" s="615">
        <f t="shared" si="3611"/>
        <v>0</v>
      </c>
    </row>
    <row r="1640" spans="2:45">
      <c r="B1640" s="321" t="s">
        <v>788</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'4.  2011-2014 LRAM'!AM423*AE1637</f>
        <v>0</v>
      </c>
      <c r="AF1640" s="374">
        <f>'4.  2011-2014 LRAM'!AN423*AF1637</f>
        <v>0</v>
      </c>
      <c r="AG1640" s="374">
        <f>'4.  2011-2014 LRAM'!AO423*AG1637</f>
        <v>0</v>
      </c>
      <c r="AH1640" s="374">
        <f>'4.  2011-2014 LRAM'!AP423*AH1637</f>
        <v>0</v>
      </c>
      <c r="AI1640" s="374">
        <f>'4.  2011-2014 LRAM'!AQ423*AI1637</f>
        <v>0</v>
      </c>
      <c r="AJ1640" s="374">
        <f>'4.  2011-2014 LRAM'!AR423*AJ1637</f>
        <v>0</v>
      </c>
      <c r="AK1640" s="374">
        <f>'4.  2011-2014 LRAM'!AS423*AK1637</f>
        <v>0</v>
      </c>
      <c r="AL1640" s="374">
        <f>'4.  2011-2014 LRAM'!AT423*AL1637</f>
        <v>0</v>
      </c>
      <c r="AM1640" s="374">
        <f>'4.  2011-2014 LRAM'!AU423*AM1637</f>
        <v>0</v>
      </c>
      <c r="AN1640" s="374">
        <f>'4.  2011-2014 LRAM'!AV423*AN1637</f>
        <v>0</v>
      </c>
      <c r="AO1640" s="374">
        <f>'4.  2011-2014 LRAM'!AW423*AO1637</f>
        <v>0</v>
      </c>
      <c r="AP1640" s="374">
        <f>'4.  2011-2014 LRAM'!AX423*AP1637</f>
        <v>0</v>
      </c>
      <c r="AQ1640" s="374">
        <f>'4.  2011-2014 LRAM'!AY423*AQ1637</f>
        <v>0</v>
      </c>
      <c r="AR1640" s="374">
        <f>'4.  2011-2014 LRAM'!AZ423*AR1637</f>
        <v>0</v>
      </c>
      <c r="AS1640" s="615">
        <f t="shared" si="3611"/>
        <v>0</v>
      </c>
    </row>
    <row r="1641" spans="2:45">
      <c r="B1641" s="321" t="s">
        <v>789</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'4.  2011-2014 LRAM'!AM559*AE1637</f>
        <v>0</v>
      </c>
      <c r="AF1641" s="374">
        <f>'4.  2011-2014 LRAM'!AN559*AF1637</f>
        <v>0</v>
      </c>
      <c r="AG1641" s="374">
        <f>'4.  2011-2014 LRAM'!AO559*AG1637</f>
        <v>0</v>
      </c>
      <c r="AH1641" s="374">
        <f>'4.  2011-2014 LRAM'!AP559*AH1637</f>
        <v>0</v>
      </c>
      <c r="AI1641" s="374">
        <f>'4.  2011-2014 LRAM'!AQ559*AI1637</f>
        <v>0</v>
      </c>
      <c r="AJ1641" s="374">
        <f>'4.  2011-2014 LRAM'!AR559*AJ1637</f>
        <v>0</v>
      </c>
      <c r="AK1641" s="374">
        <f>'4.  2011-2014 LRAM'!AS559*AK1637</f>
        <v>0</v>
      </c>
      <c r="AL1641" s="374">
        <f>'4.  2011-2014 LRAM'!AT559*AL1637</f>
        <v>0</v>
      </c>
      <c r="AM1641" s="374">
        <f>'4.  2011-2014 LRAM'!AU559*AM1637</f>
        <v>0</v>
      </c>
      <c r="AN1641" s="374">
        <f>'4.  2011-2014 LRAM'!AV559*AN1637</f>
        <v>0</v>
      </c>
      <c r="AO1641" s="374">
        <f>'4.  2011-2014 LRAM'!AW559*AO1637</f>
        <v>0</v>
      </c>
      <c r="AP1641" s="374">
        <f>'4.  2011-2014 LRAM'!AX559*AP1637</f>
        <v>0</v>
      </c>
      <c r="AQ1641" s="374">
        <f>'4.  2011-2014 LRAM'!AY559*AQ1637</f>
        <v>0</v>
      </c>
      <c r="AR1641" s="374">
        <f>'4.  2011-2014 LRAM'!AZ559*AR1637</f>
        <v>0</v>
      </c>
      <c r="AS1641" s="615">
        <f t="shared" si="3611"/>
        <v>0</v>
      </c>
    </row>
    <row r="1642" spans="2:45">
      <c r="B1642" s="321" t="s">
        <v>790</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12">AE217*AE1637</f>
        <v>0</v>
      </c>
      <c r="AF1642" s="374">
        <f t="shared" si="3612"/>
        <v>0</v>
      </c>
      <c r="AG1642" s="374">
        <f t="shared" si="3612"/>
        <v>0</v>
      </c>
      <c r="AH1642" s="374">
        <f t="shared" si="3612"/>
        <v>0</v>
      </c>
      <c r="AI1642" s="374">
        <f t="shared" si="3612"/>
        <v>0</v>
      </c>
      <c r="AJ1642" s="374">
        <f t="shared" si="3612"/>
        <v>0</v>
      </c>
      <c r="AK1642" s="374">
        <f t="shared" si="3612"/>
        <v>0</v>
      </c>
      <c r="AL1642" s="374">
        <f t="shared" si="3612"/>
        <v>0</v>
      </c>
      <c r="AM1642" s="374">
        <f t="shared" si="3612"/>
        <v>0</v>
      </c>
      <c r="AN1642" s="374">
        <f t="shared" si="3612"/>
        <v>0</v>
      </c>
      <c r="AO1642" s="374">
        <f t="shared" si="3612"/>
        <v>0</v>
      </c>
      <c r="AP1642" s="374">
        <f t="shared" si="3612"/>
        <v>0</v>
      </c>
      <c r="AQ1642" s="374">
        <f t="shared" si="3612"/>
        <v>0</v>
      </c>
      <c r="AR1642" s="374">
        <f t="shared" si="3612"/>
        <v>0</v>
      </c>
      <c r="AS1642" s="615">
        <f>SUM(AE1642:AR1642)</f>
        <v>0</v>
      </c>
    </row>
    <row r="1643" spans="2:45">
      <c r="B1643" s="321" t="s">
        <v>791</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13">AE407*AE1637</f>
        <v>0</v>
      </c>
      <c r="AF1643" s="374">
        <f t="shared" si="3613"/>
        <v>0</v>
      </c>
      <c r="AG1643" s="374">
        <f t="shared" si="3613"/>
        <v>0</v>
      </c>
      <c r="AH1643" s="374">
        <f t="shared" si="3613"/>
        <v>0</v>
      </c>
      <c r="AI1643" s="374">
        <f t="shared" si="3613"/>
        <v>0</v>
      </c>
      <c r="AJ1643" s="374">
        <f t="shared" si="3613"/>
        <v>0</v>
      </c>
      <c r="AK1643" s="374">
        <f t="shared" si="3613"/>
        <v>0</v>
      </c>
      <c r="AL1643" s="374">
        <f t="shared" si="3613"/>
        <v>0</v>
      </c>
      <c r="AM1643" s="374">
        <f t="shared" si="3613"/>
        <v>0</v>
      </c>
      <c r="AN1643" s="374">
        <f t="shared" si="3613"/>
        <v>0</v>
      </c>
      <c r="AO1643" s="374">
        <f t="shared" si="3613"/>
        <v>0</v>
      </c>
      <c r="AP1643" s="374">
        <f t="shared" si="3613"/>
        <v>0</v>
      </c>
      <c r="AQ1643" s="374">
        <f t="shared" si="3613"/>
        <v>0</v>
      </c>
      <c r="AR1643" s="374">
        <f t="shared" si="3613"/>
        <v>0</v>
      </c>
      <c r="AS1643" s="615">
        <f t="shared" ref="AS1643:AS1650" si="3614">SUM(AE1643:AR1643)</f>
        <v>0</v>
      </c>
    </row>
    <row r="1644" spans="2:45">
      <c r="B1644" s="321" t="s">
        <v>792</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15">AE597*AE1637</f>
        <v>0</v>
      </c>
      <c r="AF1644" s="374">
        <f t="shared" si="3615"/>
        <v>0</v>
      </c>
      <c r="AG1644" s="374">
        <f t="shared" si="3615"/>
        <v>0</v>
      </c>
      <c r="AH1644" s="374">
        <f t="shared" si="3615"/>
        <v>0</v>
      </c>
      <c r="AI1644" s="374">
        <f t="shared" si="3615"/>
        <v>0</v>
      </c>
      <c r="AJ1644" s="374">
        <f t="shared" si="3615"/>
        <v>0</v>
      </c>
      <c r="AK1644" s="374">
        <f t="shared" si="3615"/>
        <v>0</v>
      </c>
      <c r="AL1644" s="374">
        <f t="shared" si="3615"/>
        <v>0</v>
      </c>
      <c r="AM1644" s="374">
        <f t="shared" si="3615"/>
        <v>0</v>
      </c>
      <c r="AN1644" s="374">
        <f t="shared" si="3615"/>
        <v>0</v>
      </c>
      <c r="AO1644" s="374">
        <f t="shared" si="3615"/>
        <v>0</v>
      </c>
      <c r="AP1644" s="374">
        <f t="shared" si="3615"/>
        <v>0</v>
      </c>
      <c r="AQ1644" s="374">
        <f t="shared" si="3615"/>
        <v>0</v>
      </c>
      <c r="AR1644" s="374">
        <f t="shared" si="3615"/>
        <v>0</v>
      </c>
      <c r="AS1644" s="615">
        <f t="shared" si="3614"/>
        <v>0</v>
      </c>
    </row>
    <row r="1645" spans="2:45">
      <c r="B1645" s="321" t="s">
        <v>793</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16">AE1637*AE789</f>
        <v>0</v>
      </c>
      <c r="AF1645" s="374">
        <f t="shared" si="3616"/>
        <v>29039.186230041822</v>
      </c>
      <c r="AG1645" s="374">
        <f t="shared" si="3616"/>
        <v>172238.05646881269</v>
      </c>
      <c r="AH1645" s="374">
        <f t="shared" si="3616"/>
        <v>1941.6321582076432</v>
      </c>
      <c r="AI1645" s="374">
        <f t="shared" si="3616"/>
        <v>16447.749552670786</v>
      </c>
      <c r="AJ1645" s="374">
        <f t="shared" si="3616"/>
        <v>1898.0809224066918</v>
      </c>
      <c r="AK1645" s="374">
        <f t="shared" si="3616"/>
        <v>4735.0718922259848</v>
      </c>
      <c r="AL1645" s="374">
        <f t="shared" si="3616"/>
        <v>0</v>
      </c>
      <c r="AM1645" s="374">
        <f t="shared" si="3616"/>
        <v>0</v>
      </c>
      <c r="AN1645" s="374">
        <f t="shared" si="3616"/>
        <v>0</v>
      </c>
      <c r="AO1645" s="374">
        <f t="shared" si="3616"/>
        <v>0</v>
      </c>
      <c r="AP1645" s="374">
        <f t="shared" si="3616"/>
        <v>0</v>
      </c>
      <c r="AQ1645" s="374">
        <f t="shared" si="3616"/>
        <v>0</v>
      </c>
      <c r="AR1645" s="374">
        <f t="shared" si="3616"/>
        <v>0</v>
      </c>
      <c r="AS1645" s="615">
        <f t="shared" si="3614"/>
        <v>226299.77722436562</v>
      </c>
    </row>
    <row r="1646" spans="2:45">
      <c r="B1646" s="321" t="s">
        <v>794</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17">AE985*AE1637</f>
        <v>0</v>
      </c>
      <c r="AF1646" s="374">
        <f t="shared" si="3617"/>
        <v>4024.7038315319874</v>
      </c>
      <c r="AG1646" s="374">
        <f t="shared" si="3617"/>
        <v>99895.617000585655</v>
      </c>
      <c r="AH1646" s="374">
        <f t="shared" si="3617"/>
        <v>0</v>
      </c>
      <c r="AI1646" s="374">
        <f t="shared" si="3617"/>
        <v>5500.3875913853672</v>
      </c>
      <c r="AJ1646" s="374">
        <f t="shared" si="3617"/>
        <v>5243.3413910200024</v>
      </c>
      <c r="AK1646" s="374">
        <f t="shared" si="3617"/>
        <v>0</v>
      </c>
      <c r="AL1646" s="374">
        <f t="shared" si="3617"/>
        <v>0</v>
      </c>
      <c r="AM1646" s="374">
        <f t="shared" si="3617"/>
        <v>0</v>
      </c>
      <c r="AN1646" s="374">
        <f t="shared" si="3617"/>
        <v>0</v>
      </c>
      <c r="AO1646" s="374">
        <f t="shared" si="3617"/>
        <v>0</v>
      </c>
      <c r="AP1646" s="374">
        <f t="shared" si="3617"/>
        <v>0</v>
      </c>
      <c r="AQ1646" s="374">
        <f t="shared" si="3617"/>
        <v>0</v>
      </c>
      <c r="AR1646" s="374">
        <f t="shared" si="3617"/>
        <v>0</v>
      </c>
      <c r="AS1646" s="615">
        <f t="shared" si="3614"/>
        <v>114664.04981452301</v>
      </c>
    </row>
    <row r="1647" spans="2:45">
      <c r="B1647" s="321" t="s">
        <v>795</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 t="shared" ref="AE1647:AR1647" si="3618">AE1180*AE1637</f>
        <v>0</v>
      </c>
      <c r="AF1647" s="374">
        <f t="shared" si="3618"/>
        <v>0</v>
      </c>
      <c r="AG1647" s="374">
        <f t="shared" si="3618"/>
        <v>2288.8391366644914</v>
      </c>
      <c r="AH1647" s="374">
        <f t="shared" si="3618"/>
        <v>0</v>
      </c>
      <c r="AI1647" s="374">
        <f t="shared" si="3618"/>
        <v>498290.74734600005</v>
      </c>
      <c r="AJ1647" s="374">
        <f t="shared" si="3618"/>
        <v>0</v>
      </c>
      <c r="AK1647" s="374">
        <f t="shared" si="3618"/>
        <v>0</v>
      </c>
      <c r="AL1647" s="374">
        <f t="shared" si="3618"/>
        <v>0</v>
      </c>
      <c r="AM1647" s="374">
        <f t="shared" si="3618"/>
        <v>0</v>
      </c>
      <c r="AN1647" s="374">
        <f t="shared" si="3618"/>
        <v>0</v>
      </c>
      <c r="AO1647" s="374">
        <f t="shared" si="3618"/>
        <v>0</v>
      </c>
      <c r="AP1647" s="374">
        <f t="shared" si="3618"/>
        <v>0</v>
      </c>
      <c r="AQ1647" s="374">
        <f t="shared" si="3618"/>
        <v>0</v>
      </c>
      <c r="AR1647" s="374">
        <f t="shared" si="3618"/>
        <v>0</v>
      </c>
      <c r="AS1647" s="615">
        <f t="shared" si="3614"/>
        <v>500579.58648266451</v>
      </c>
    </row>
    <row r="1648" spans="2:45">
      <c r="B1648" s="321" t="s">
        <v>796</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 t="shared" ref="AE1648:AR1648" si="3619">AE1375*AE1637</f>
        <v>0</v>
      </c>
      <c r="AF1648" s="374">
        <f t="shared" si="3619"/>
        <v>0</v>
      </c>
      <c r="AG1648" s="374">
        <f t="shared" si="3619"/>
        <v>0</v>
      </c>
      <c r="AH1648" s="374">
        <f t="shared" si="3619"/>
        <v>0</v>
      </c>
      <c r="AI1648" s="374">
        <f t="shared" si="3619"/>
        <v>0</v>
      </c>
      <c r="AJ1648" s="374">
        <f t="shared" si="3619"/>
        <v>0</v>
      </c>
      <c r="AK1648" s="374">
        <f t="shared" si="3619"/>
        <v>0</v>
      </c>
      <c r="AL1648" s="374">
        <f t="shared" si="3619"/>
        <v>0</v>
      </c>
      <c r="AM1648" s="374">
        <f t="shared" si="3619"/>
        <v>0</v>
      </c>
      <c r="AN1648" s="374">
        <f t="shared" si="3619"/>
        <v>0</v>
      </c>
      <c r="AO1648" s="374">
        <f t="shared" si="3619"/>
        <v>0</v>
      </c>
      <c r="AP1648" s="374">
        <f t="shared" si="3619"/>
        <v>0</v>
      </c>
      <c r="AQ1648" s="374">
        <f t="shared" si="3619"/>
        <v>0</v>
      </c>
      <c r="AR1648" s="374">
        <f t="shared" si="3619"/>
        <v>0</v>
      </c>
      <c r="AS1648" s="615">
        <f t="shared" si="3614"/>
        <v>0</v>
      </c>
    </row>
    <row r="1649" spans="1:45">
      <c r="B1649" s="321" t="s">
        <v>797</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3620">AE1569*AE1637</f>
        <v>0</v>
      </c>
      <c r="AF1649" s="374">
        <f t="shared" si="3620"/>
        <v>0</v>
      </c>
      <c r="AG1649" s="374">
        <f t="shared" si="3620"/>
        <v>0</v>
      </c>
      <c r="AH1649" s="374">
        <f t="shared" si="3620"/>
        <v>0</v>
      </c>
      <c r="AI1649" s="374">
        <f t="shared" si="3620"/>
        <v>0</v>
      </c>
      <c r="AJ1649" s="374">
        <f t="shared" si="3620"/>
        <v>0</v>
      </c>
      <c r="AK1649" s="374">
        <f t="shared" si="3620"/>
        <v>0</v>
      </c>
      <c r="AL1649" s="374">
        <f t="shared" si="3620"/>
        <v>0</v>
      </c>
      <c r="AM1649" s="374">
        <f t="shared" si="3620"/>
        <v>0</v>
      </c>
      <c r="AN1649" s="374">
        <f t="shared" si="3620"/>
        <v>0</v>
      </c>
      <c r="AO1649" s="374">
        <f t="shared" si="3620"/>
        <v>0</v>
      </c>
      <c r="AP1649" s="374">
        <f t="shared" si="3620"/>
        <v>0</v>
      </c>
      <c r="AQ1649" s="374">
        <f t="shared" si="3620"/>
        <v>0</v>
      </c>
      <c r="AR1649" s="374">
        <f t="shared" si="3620"/>
        <v>0</v>
      </c>
      <c r="AS1649" s="615">
        <f t="shared" si="3614"/>
        <v>0</v>
      </c>
    </row>
    <row r="1650" spans="1:45" ht="15.75">
      <c r="B1650" s="346" t="s">
        <v>902</v>
      </c>
      <c r="C1650" s="342"/>
      <c r="D1650" s="333"/>
      <c r="E1650" s="331"/>
      <c r="F1650" s="331"/>
      <c r="G1650" s="331"/>
      <c r="H1650" s="331"/>
      <c r="I1650" s="331"/>
      <c r="J1650" s="331"/>
      <c r="K1650" s="331"/>
      <c r="L1650" s="331"/>
      <c r="M1650" s="331"/>
      <c r="N1650" s="331"/>
      <c r="O1650" s="331"/>
      <c r="P1650" s="331"/>
      <c r="Q1650" s="331"/>
      <c r="R1650" s="297"/>
      <c r="S1650" s="331"/>
      <c r="T1650" s="331"/>
      <c r="U1650" s="331"/>
      <c r="V1650" s="333"/>
      <c r="W1650" s="333"/>
      <c r="X1650" s="333"/>
      <c r="Y1650" s="333"/>
      <c r="Z1650" s="331"/>
      <c r="AA1650" s="331"/>
      <c r="AB1650" s="331"/>
      <c r="AC1650" s="331"/>
      <c r="AD1650" s="331"/>
      <c r="AE1650" s="343">
        <f>SUM(AE1638:AE1649)</f>
        <v>0</v>
      </c>
      <c r="AF1650" s="343">
        <f>SUM(AF1638:AF1649)</f>
        <v>33063.890061573809</v>
      </c>
      <c r="AG1650" s="343">
        <f t="shared" ref="AG1650:AR1650" si="3621">SUM(AG1638:AG1649)</f>
        <v>274422.51260606281</v>
      </c>
      <c r="AH1650" s="343">
        <f t="shared" si="3621"/>
        <v>1941.6321582076432</v>
      </c>
      <c r="AI1650" s="343">
        <f t="shared" si="3621"/>
        <v>520238.8844900562</v>
      </c>
      <c r="AJ1650" s="343">
        <f t="shared" si="3621"/>
        <v>7141.422313426694</v>
      </c>
      <c r="AK1650" s="343">
        <f t="shared" si="3621"/>
        <v>4735.0718922259848</v>
      </c>
      <c r="AL1650" s="343">
        <f t="shared" si="3621"/>
        <v>0</v>
      </c>
      <c r="AM1650" s="343">
        <f t="shared" si="3621"/>
        <v>0</v>
      </c>
      <c r="AN1650" s="343">
        <f t="shared" si="3621"/>
        <v>0</v>
      </c>
      <c r="AO1650" s="343">
        <f t="shared" si="3621"/>
        <v>0</v>
      </c>
      <c r="AP1650" s="343">
        <f t="shared" si="3621"/>
        <v>0</v>
      </c>
      <c r="AQ1650" s="343">
        <f t="shared" si="3621"/>
        <v>0</v>
      </c>
      <c r="AR1650" s="343">
        <f t="shared" si="3621"/>
        <v>0</v>
      </c>
      <c r="AS1650" s="403">
        <f t="shared" si="3614"/>
        <v>841543.41352155316</v>
      </c>
    </row>
    <row r="1651" spans="1:45" ht="15.75">
      <c r="B1651" s="346" t="s">
        <v>903</v>
      </c>
      <c r="C1651" s="342"/>
      <c r="D1651" s="347"/>
      <c r="E1651" s="331"/>
      <c r="F1651" s="331"/>
      <c r="G1651" s="331"/>
      <c r="H1651" s="331"/>
      <c r="I1651" s="331"/>
      <c r="J1651" s="331"/>
      <c r="K1651" s="331"/>
      <c r="L1651" s="331"/>
      <c r="M1651" s="331"/>
      <c r="N1651" s="331"/>
      <c r="O1651" s="331"/>
      <c r="P1651" s="331"/>
      <c r="Q1651" s="331"/>
      <c r="R1651" s="297"/>
      <c r="S1651" s="331"/>
      <c r="T1651" s="331"/>
      <c r="U1651" s="331"/>
      <c r="V1651" s="333"/>
      <c r="W1651" s="333"/>
      <c r="X1651" s="333"/>
      <c r="Y1651" s="333"/>
      <c r="Z1651" s="331"/>
      <c r="AA1651" s="331"/>
      <c r="AB1651" s="331"/>
      <c r="AC1651" s="331"/>
      <c r="AD1651" s="331"/>
      <c r="AE1651" s="344">
        <f>AE1635*AE1637</f>
        <v>0</v>
      </c>
      <c r="AF1651" s="344">
        <f t="shared" ref="AF1651:AR1651" si="3622">AF1635*AF1637</f>
        <v>49132.53</v>
      </c>
      <c r="AG1651" s="344">
        <f t="shared" si="3622"/>
        <v>463918.63640000002</v>
      </c>
      <c r="AH1651" s="344">
        <f t="shared" si="3622"/>
        <v>0</v>
      </c>
      <c r="AI1651" s="344">
        <f t="shared" si="3622"/>
        <v>295315.609</v>
      </c>
      <c r="AJ1651" s="344">
        <f t="shared" si="3622"/>
        <v>46497.920699999995</v>
      </c>
      <c r="AK1651" s="344">
        <f t="shared" si="3622"/>
        <v>0</v>
      </c>
      <c r="AL1651" s="344">
        <f t="shared" si="3622"/>
        <v>0</v>
      </c>
      <c r="AM1651" s="344">
        <f t="shared" si="3622"/>
        <v>0</v>
      </c>
      <c r="AN1651" s="344">
        <f t="shared" si="3622"/>
        <v>0</v>
      </c>
      <c r="AO1651" s="344">
        <f t="shared" si="3622"/>
        <v>0</v>
      </c>
      <c r="AP1651" s="344">
        <f t="shared" si="3622"/>
        <v>0</v>
      </c>
      <c r="AQ1651" s="344">
        <f t="shared" si="3622"/>
        <v>0</v>
      </c>
      <c r="AR1651" s="344">
        <f t="shared" si="3622"/>
        <v>0</v>
      </c>
      <c r="AS1651" s="403">
        <f>SUM(AE1651:AR1651)</f>
        <v>854864.69609999994</v>
      </c>
    </row>
    <row r="1652" spans="1:45" ht="15.75">
      <c r="B1652" s="346" t="s">
        <v>904</v>
      </c>
      <c r="C1652" s="342"/>
      <c r="D1652" s="347"/>
      <c r="E1652" s="331"/>
      <c r="F1652" s="331"/>
      <c r="G1652" s="331"/>
      <c r="H1652" s="331"/>
      <c r="I1652" s="331"/>
      <c r="J1652" s="331"/>
      <c r="K1652" s="331"/>
      <c r="L1652" s="331"/>
      <c r="M1652" s="331"/>
      <c r="N1652" s="331"/>
      <c r="O1652" s="331"/>
      <c r="P1652" s="331"/>
      <c r="Q1652" s="331"/>
      <c r="R1652" s="297"/>
      <c r="S1652" s="331"/>
      <c r="T1652" s="331"/>
      <c r="U1652" s="331"/>
      <c r="V1652" s="347"/>
      <c r="W1652" s="347"/>
      <c r="X1652" s="347"/>
      <c r="Y1652" s="347"/>
      <c r="Z1652" s="331"/>
      <c r="AA1652" s="331"/>
      <c r="AB1652" s="331"/>
      <c r="AC1652" s="331"/>
      <c r="AD1652" s="331"/>
      <c r="AE1652" s="348"/>
      <c r="AF1652" s="348"/>
      <c r="AG1652" s="348"/>
      <c r="AH1652" s="348"/>
      <c r="AI1652" s="348"/>
      <c r="AJ1652" s="348"/>
      <c r="AK1652" s="348"/>
      <c r="AL1652" s="348"/>
      <c r="AM1652" s="348"/>
      <c r="AN1652" s="348"/>
      <c r="AO1652" s="348"/>
      <c r="AP1652" s="348"/>
      <c r="AQ1652" s="348"/>
      <c r="AR1652" s="348"/>
      <c r="AS1652" s="403">
        <f>AS1650-AS1651</f>
        <v>-13321.282578446786</v>
      </c>
    </row>
    <row r="1653" spans="1:45">
      <c r="B1653" s="377"/>
      <c r="C1653" s="441"/>
      <c r="D1653" s="441"/>
      <c r="E1653" s="442"/>
      <c r="F1653" s="442"/>
      <c r="G1653" s="442"/>
      <c r="H1653" s="442"/>
      <c r="I1653" s="442"/>
      <c r="J1653" s="442"/>
      <c r="K1653" s="442"/>
      <c r="L1653" s="442"/>
      <c r="M1653" s="442"/>
      <c r="N1653" s="442"/>
      <c r="O1653" s="442"/>
      <c r="P1653" s="442"/>
      <c r="Q1653" s="442"/>
      <c r="R1653" s="443"/>
      <c r="S1653" s="442"/>
      <c r="T1653" s="442"/>
      <c r="U1653" s="442"/>
      <c r="V1653" s="441"/>
      <c r="W1653" s="444"/>
      <c r="X1653" s="441"/>
      <c r="Y1653" s="441"/>
      <c r="Z1653" s="442"/>
      <c r="AA1653" s="442"/>
      <c r="AB1653" s="442"/>
      <c r="AC1653" s="442"/>
      <c r="AD1653" s="442"/>
      <c r="AE1653" s="771"/>
      <c r="AF1653" s="771"/>
      <c r="AG1653" s="771"/>
      <c r="AH1653" s="771"/>
      <c r="AI1653" s="771"/>
      <c r="AJ1653" s="771"/>
      <c r="AK1653" s="771"/>
      <c r="AL1653" s="771"/>
      <c r="AM1653" s="771"/>
      <c r="AN1653" s="771"/>
      <c r="AO1653" s="771"/>
      <c r="AP1653" s="771"/>
      <c r="AQ1653" s="771"/>
      <c r="AR1653" s="771"/>
      <c r="AS1653" s="787"/>
    </row>
    <row r="1654" spans="1:45" ht="19.5" customHeight="1">
      <c r="B1654" s="364" t="s">
        <v>577</v>
      </c>
      <c r="C1654" s="383"/>
      <c r="D1654" s="384"/>
      <c r="E1654" s="384"/>
      <c r="F1654" s="384"/>
      <c r="G1654" s="384"/>
      <c r="H1654" s="384"/>
      <c r="I1654" s="384"/>
      <c r="J1654" s="384"/>
      <c r="K1654" s="384"/>
      <c r="L1654" s="384"/>
      <c r="M1654" s="384"/>
      <c r="N1654" s="384"/>
      <c r="O1654" s="384"/>
      <c r="P1654" s="384"/>
      <c r="Q1654" s="384"/>
      <c r="R1654" s="384"/>
      <c r="S1654" s="384"/>
      <c r="T1654" s="384"/>
      <c r="U1654" s="384"/>
      <c r="V1654" s="367"/>
      <c r="W1654" s="368"/>
      <c r="X1654" s="384"/>
      <c r="Y1654" s="384"/>
      <c r="Z1654" s="384"/>
      <c r="AA1654" s="384"/>
      <c r="AB1654" s="384"/>
      <c r="AC1654" s="384"/>
      <c r="AD1654" s="384"/>
      <c r="AE1654" s="405"/>
      <c r="AF1654" s="405"/>
      <c r="AG1654" s="405"/>
      <c r="AH1654" s="405"/>
      <c r="AI1654" s="405"/>
      <c r="AJ1654" s="405"/>
      <c r="AK1654" s="405"/>
      <c r="AL1654" s="405"/>
      <c r="AM1654" s="405"/>
      <c r="AN1654" s="405"/>
      <c r="AO1654" s="405"/>
      <c r="AP1654" s="405"/>
      <c r="AQ1654" s="405"/>
      <c r="AR1654" s="405"/>
      <c r="AS1654" s="385"/>
    </row>
    <row r="1655" spans="1:45" ht="19.5" customHeight="1">
      <c r="B1655" s="760"/>
      <c r="C1655" s="761"/>
      <c r="D1655" s="742"/>
      <c r="E1655" s="742"/>
      <c r="F1655" s="742"/>
      <c r="G1655" s="742"/>
      <c r="H1655" s="742"/>
      <c r="I1655" s="742"/>
      <c r="J1655" s="742"/>
      <c r="K1655" s="742"/>
      <c r="L1655" s="742"/>
      <c r="M1655" s="742"/>
      <c r="N1655" s="742"/>
      <c r="O1655" s="742"/>
      <c r="P1655" s="742"/>
      <c r="Q1655" s="742"/>
      <c r="R1655" s="742"/>
      <c r="S1655" s="742"/>
      <c r="T1655" s="742"/>
      <c r="U1655" s="742"/>
      <c r="V1655" s="301"/>
      <c r="W1655" s="762"/>
      <c r="X1655" s="742"/>
      <c r="Y1655" s="742"/>
      <c r="Z1655" s="742"/>
      <c r="AA1655" s="742"/>
      <c r="AB1655" s="742"/>
      <c r="AC1655" s="742"/>
      <c r="AD1655" s="742"/>
      <c r="AE1655" s="252"/>
      <c r="AF1655" s="252"/>
      <c r="AG1655" s="252"/>
      <c r="AH1655" s="252"/>
      <c r="AI1655" s="252"/>
      <c r="AJ1655" s="252"/>
      <c r="AK1655" s="252"/>
      <c r="AL1655" s="252"/>
      <c r="AM1655" s="252"/>
      <c r="AN1655" s="252"/>
      <c r="AO1655" s="252"/>
      <c r="AP1655" s="252"/>
      <c r="AQ1655" s="252"/>
      <c r="AR1655" s="252"/>
      <c r="AS1655" s="253"/>
    </row>
    <row r="1656" spans="1:45" ht="15.75">
      <c r="B1656" s="277" t="s">
        <v>816</v>
      </c>
      <c r="C1656" s="278"/>
      <c r="D1656" s="579" t="s">
        <v>522</v>
      </c>
      <c r="E1656" s="250"/>
      <c r="F1656" s="579"/>
      <c r="G1656" s="250"/>
      <c r="H1656" s="250"/>
      <c r="I1656" s="250"/>
      <c r="J1656" s="250"/>
      <c r="K1656" s="250"/>
      <c r="L1656" s="250"/>
      <c r="M1656" s="250"/>
      <c r="N1656" s="250"/>
      <c r="O1656" s="250"/>
      <c r="P1656" s="250"/>
      <c r="Q1656" s="250"/>
      <c r="R1656" s="278"/>
      <c r="S1656" s="250"/>
      <c r="T1656" s="250"/>
      <c r="U1656" s="250"/>
      <c r="V1656" s="250"/>
      <c r="W1656" s="250"/>
      <c r="X1656" s="250"/>
      <c r="Y1656" s="250"/>
      <c r="Z1656" s="250"/>
      <c r="AA1656" s="250"/>
      <c r="AB1656" s="250"/>
      <c r="AC1656" s="250"/>
      <c r="AD1656" s="250"/>
      <c r="AE1656" s="267"/>
      <c r="AF1656" s="264"/>
      <c r="AG1656" s="264"/>
      <c r="AH1656" s="264"/>
      <c r="AI1656" s="264"/>
      <c r="AJ1656" s="264"/>
      <c r="AK1656" s="264"/>
      <c r="AL1656" s="264"/>
      <c r="AM1656" s="264"/>
      <c r="AN1656" s="264"/>
      <c r="AO1656" s="264"/>
      <c r="AP1656" s="264"/>
      <c r="AQ1656" s="264"/>
      <c r="AR1656" s="264"/>
    </row>
    <row r="1657" spans="1:45" ht="39.75" customHeight="1">
      <c r="B1657" s="922" t="s">
        <v>211</v>
      </c>
      <c r="C1657" s="924" t="s">
        <v>33</v>
      </c>
      <c r="D1657" s="281" t="s">
        <v>420</v>
      </c>
      <c r="E1657" s="933" t="s">
        <v>209</v>
      </c>
      <c r="F1657" s="934"/>
      <c r="G1657" s="934"/>
      <c r="H1657" s="934"/>
      <c r="I1657" s="934"/>
      <c r="J1657" s="934"/>
      <c r="K1657" s="934"/>
      <c r="L1657" s="934"/>
      <c r="M1657" s="934"/>
      <c r="N1657" s="934"/>
      <c r="O1657" s="934"/>
      <c r="P1657" s="935"/>
      <c r="Q1657" s="931" t="s">
        <v>213</v>
      </c>
      <c r="R1657" s="281" t="s">
        <v>421</v>
      </c>
      <c r="S1657" s="928" t="s">
        <v>212</v>
      </c>
      <c r="T1657" s="929"/>
      <c r="U1657" s="929"/>
      <c r="V1657" s="929"/>
      <c r="W1657" s="929"/>
      <c r="X1657" s="929"/>
      <c r="Y1657" s="929"/>
      <c r="Z1657" s="929"/>
      <c r="AA1657" s="929"/>
      <c r="AB1657" s="929"/>
      <c r="AC1657" s="929"/>
      <c r="AD1657" s="936"/>
      <c r="AE1657" s="928" t="s">
        <v>242</v>
      </c>
      <c r="AF1657" s="929"/>
      <c r="AG1657" s="929"/>
      <c r="AH1657" s="929"/>
      <c r="AI1657" s="929"/>
      <c r="AJ1657" s="929"/>
      <c r="AK1657" s="929"/>
      <c r="AL1657" s="929"/>
      <c r="AM1657" s="929"/>
      <c r="AN1657" s="929"/>
      <c r="AO1657" s="929"/>
      <c r="AP1657" s="929"/>
      <c r="AQ1657" s="929"/>
      <c r="AR1657" s="929"/>
      <c r="AS1657" s="930"/>
    </row>
    <row r="1658" spans="1:45" ht="65.25" customHeight="1">
      <c r="B1658" s="923"/>
      <c r="C1658" s="925"/>
      <c r="D1658" s="282">
        <v>2026</v>
      </c>
      <c r="E1658" s="282">
        <v>2027</v>
      </c>
      <c r="F1658" s="282">
        <v>2028</v>
      </c>
      <c r="G1658" s="282">
        <v>2029</v>
      </c>
      <c r="H1658" s="282">
        <v>2030</v>
      </c>
      <c r="I1658" s="282">
        <v>2031</v>
      </c>
      <c r="J1658" s="282">
        <v>2032</v>
      </c>
      <c r="K1658" s="282">
        <v>2033</v>
      </c>
      <c r="L1658" s="282">
        <v>2034</v>
      </c>
      <c r="M1658" s="282">
        <v>2035</v>
      </c>
      <c r="N1658" s="282">
        <v>2036</v>
      </c>
      <c r="O1658" s="282">
        <v>2037</v>
      </c>
      <c r="P1658" s="282">
        <v>2038</v>
      </c>
      <c r="Q1658" s="932"/>
      <c r="R1658" s="282">
        <v>2026</v>
      </c>
      <c r="S1658" s="282">
        <v>2027</v>
      </c>
      <c r="T1658" s="282">
        <v>2028</v>
      </c>
      <c r="U1658" s="282">
        <v>2029</v>
      </c>
      <c r="V1658" s="282">
        <v>2030</v>
      </c>
      <c r="W1658" s="282">
        <v>2031</v>
      </c>
      <c r="X1658" s="282">
        <v>2032</v>
      </c>
      <c r="Y1658" s="282">
        <v>2033</v>
      </c>
      <c r="Z1658" s="282">
        <v>2034</v>
      </c>
      <c r="AA1658" s="282">
        <v>2035</v>
      </c>
      <c r="AB1658" s="282">
        <v>2036</v>
      </c>
      <c r="AC1658" s="282">
        <v>2037</v>
      </c>
      <c r="AD1658" s="282">
        <v>2038</v>
      </c>
      <c r="AE1658" s="282" t="str">
        <f>'1.  LRAMVA Summary'!$D$53</f>
        <v>Residential</v>
      </c>
      <c r="AF1658" s="282" t="str">
        <f>'1.  LRAMVA Summary'!$E$53</f>
        <v>GS&lt;50 kW</v>
      </c>
      <c r="AG1658" s="282" t="str">
        <f>'1.  LRAMVA Summary'!$F$53</f>
        <v>General Service 50 - 4,999 kW</v>
      </c>
      <c r="AH1658" s="282" t="str">
        <f>'1.  LRAMVA Summary'!$G$53</f>
        <v>General Service 3,000 - 4,999 kW</v>
      </c>
      <c r="AI1658" s="282" t="str">
        <f>'1.  LRAMVA Summary'!$H$53</f>
        <v>Large Use - Regular</v>
      </c>
      <c r="AJ1658" s="282" t="str">
        <f>'1.  LRAMVA Summary'!$I$53</f>
        <v>Dedicated TS</v>
      </c>
      <c r="AK1658" s="282" t="str">
        <f>'1.  LRAMVA Summary'!$J$53</f>
        <v>Large Use - Ford Annex</v>
      </c>
      <c r="AL1658" s="282" t="str">
        <f>'1.  LRAMVA Summary'!$K$53</f>
        <v>Other</v>
      </c>
      <c r="AM1658" s="282" t="str">
        <f>'1.  LRAMVA Summary'!$L$53</f>
        <v/>
      </c>
      <c r="AN1658" s="282" t="str">
        <f>'1.  LRAMVA Summary'!$M$53</f>
        <v/>
      </c>
      <c r="AO1658" s="282" t="str">
        <f>'1.  LRAMVA Summary'!$N$53</f>
        <v/>
      </c>
      <c r="AP1658" s="282" t="str">
        <f>'1.  LRAMVA Summary'!$O$53</f>
        <v/>
      </c>
      <c r="AQ1658" s="282" t="str">
        <f>'1.  LRAMVA Summary'!$P$53</f>
        <v/>
      </c>
      <c r="AR1658" s="282" t="str">
        <f>'1.  LRAMVA Summary'!$Q$53</f>
        <v/>
      </c>
      <c r="AS1658" s="284" t="str">
        <f>'1.  LRAMVA Summary'!$R$53</f>
        <v>Total</v>
      </c>
    </row>
    <row r="1659" spans="1:45" ht="15" hidden="1" customHeight="1" outlineLevel="1">
      <c r="A1659" s="521"/>
      <c r="B1659" s="291"/>
      <c r="C1659" s="302"/>
      <c r="D1659" s="288"/>
      <c r="E1659" s="288"/>
      <c r="F1659" s="288"/>
      <c r="G1659" s="288"/>
      <c r="H1659" s="288"/>
      <c r="I1659" s="288"/>
      <c r="J1659" s="288"/>
      <c r="K1659" s="288"/>
      <c r="L1659" s="288"/>
      <c r="M1659" s="288"/>
      <c r="N1659" s="288"/>
      <c r="O1659" s="288"/>
      <c r="P1659" s="288"/>
      <c r="Q1659" s="288"/>
      <c r="R1659" s="288"/>
      <c r="S1659" s="288"/>
      <c r="T1659" s="288"/>
      <c r="U1659" s="288"/>
      <c r="V1659" s="288"/>
      <c r="W1659" s="288"/>
      <c r="X1659" s="288"/>
      <c r="Y1659" s="288"/>
      <c r="Z1659" s="288"/>
      <c r="AA1659" s="288"/>
      <c r="AB1659" s="288"/>
      <c r="AC1659" s="288"/>
      <c r="AD1659" s="288"/>
      <c r="AE1659" s="288">
        <f>'1.  LRAMVA Summary'!D720</f>
        <v>0</v>
      </c>
      <c r="AF1659" s="288">
        <f>'1.  LRAMVA Summary'!E720</f>
        <v>0</v>
      </c>
      <c r="AG1659" s="288">
        <f>'1.  LRAMVA Summary'!F720</f>
        <v>0</v>
      </c>
      <c r="AH1659" s="288">
        <f>'1.  LRAMVA Summary'!G720</f>
        <v>0</v>
      </c>
      <c r="AI1659" s="288">
        <f>'1.  LRAMVA Summary'!H720</f>
        <v>0</v>
      </c>
      <c r="AJ1659" s="288">
        <f>'1.  LRAMVA Summary'!I720</f>
        <v>0</v>
      </c>
      <c r="AK1659" s="288">
        <f>'1.  LRAMVA Summary'!J720</f>
        <v>0</v>
      </c>
      <c r="AL1659" s="288">
        <f>'1.  LRAMVA Summary'!K720</f>
        <v>0</v>
      </c>
      <c r="AM1659" s="288">
        <f>'1.  LRAMVA Summary'!L720</f>
        <v>0</v>
      </c>
      <c r="AN1659" s="288">
        <f>'1.  LRAMVA Summary'!M720</f>
        <v>0</v>
      </c>
      <c r="AO1659" s="288">
        <f>'1.  LRAMVA Summary'!N720</f>
        <v>0</v>
      </c>
      <c r="AP1659" s="288">
        <f>'1.  LRAMVA Summary'!O720</f>
        <v>0</v>
      </c>
      <c r="AQ1659" s="288">
        <f>'1.  LRAMVA Summary'!P720</f>
        <v>0</v>
      </c>
      <c r="AR1659" s="288">
        <f>'1.  LRAMVA Summary'!Q720</f>
        <v>0</v>
      </c>
      <c r="AS1659" s="289"/>
    </row>
    <row r="1660" spans="1:45" ht="15.75" collapsed="1">
      <c r="B1660" s="828"/>
      <c r="C1660" s="332"/>
      <c r="D1660" s="332"/>
      <c r="E1660" s="332"/>
      <c r="F1660" s="332"/>
      <c r="G1660" s="332"/>
      <c r="H1660" s="332"/>
      <c r="I1660" s="332"/>
      <c r="J1660" s="332"/>
      <c r="K1660" s="332"/>
      <c r="L1660" s="332"/>
      <c r="M1660" s="332"/>
      <c r="N1660" s="332"/>
      <c r="O1660" s="332"/>
      <c r="P1660" s="332"/>
      <c r="Q1660" s="332"/>
      <c r="R1660" s="332"/>
      <c r="S1660" s="332"/>
      <c r="T1660" s="332"/>
      <c r="U1660" s="332"/>
      <c r="V1660" s="332"/>
      <c r="W1660" s="332"/>
      <c r="X1660" s="332"/>
      <c r="Y1660" s="332"/>
      <c r="Z1660" s="332"/>
      <c r="AA1660" s="332"/>
      <c r="AB1660" s="332"/>
      <c r="AC1660" s="332"/>
      <c r="AD1660" s="833"/>
      <c r="AE1660" s="288" t="str">
        <f>'1.  LRAMVA Summary'!$D$54</f>
        <v>kWh</v>
      </c>
      <c r="AF1660" s="288" t="str">
        <f>'1.  LRAMVA Summary'!$E$54</f>
        <v>kWh</v>
      </c>
      <c r="AG1660" s="288" t="str">
        <f>'1.  LRAMVA Summary'!$F$54</f>
        <v>kW</v>
      </c>
      <c r="AH1660" s="288" t="str">
        <f>'1.  LRAMVA Summary'!$G$54</f>
        <v>kW</v>
      </c>
      <c r="AI1660" s="288" t="str">
        <f>'1.  LRAMVA Summary'!$H$54</f>
        <v>kW</v>
      </c>
      <c r="AJ1660" s="288" t="str">
        <f>'1.  LRAMVA Summary'!$I$54</f>
        <v>kW</v>
      </c>
      <c r="AK1660" s="288" t="str">
        <f>'1.  LRAMVA Summary'!$J$54</f>
        <v>kW</v>
      </c>
      <c r="AL1660" s="288" t="str">
        <f>'1.  LRAMVA Summary'!$K$54</f>
        <v>kW</v>
      </c>
      <c r="AM1660" s="288">
        <f>'1.  LRAMVA Summary'!$L$54</f>
        <v>0</v>
      </c>
      <c r="AN1660" s="288">
        <f>'1.  LRAMVA Summary'!$M$54</f>
        <v>0</v>
      </c>
      <c r="AO1660" s="288">
        <f>'1.  LRAMVA Summary'!$N$54</f>
        <v>0</v>
      </c>
      <c r="AP1660" s="288">
        <f>'1.  LRAMVA Summary'!$O$54</f>
        <v>0</v>
      </c>
      <c r="AQ1660" s="288">
        <f>'1.  LRAMVA Summary'!$P$54</f>
        <v>0</v>
      </c>
      <c r="AR1660" s="288">
        <f>'1.  LRAMVA Summary'!$Q$54</f>
        <v>0</v>
      </c>
      <c r="AS1660" s="327"/>
    </row>
    <row r="1661" spans="1:45" ht="15.75">
      <c r="B1661" s="829" t="s">
        <v>963</v>
      </c>
      <c r="C1661" s="332"/>
      <c r="D1661" s="332"/>
      <c r="E1661" s="332"/>
      <c r="F1661" s="332"/>
      <c r="G1661" s="332"/>
      <c r="H1661" s="332"/>
      <c r="I1661" s="332"/>
      <c r="J1661" s="332"/>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833"/>
      <c r="AE1661" s="831">
        <v>0</v>
      </c>
      <c r="AF1661" s="826">
        <v>0</v>
      </c>
      <c r="AG1661" s="826">
        <v>0</v>
      </c>
      <c r="AH1661" s="826">
        <v>0</v>
      </c>
      <c r="AI1661" s="826">
        <v>0</v>
      </c>
      <c r="AJ1661" s="826">
        <v>0</v>
      </c>
      <c r="AK1661" s="826">
        <v>0</v>
      </c>
      <c r="AL1661" s="826">
        <v>0</v>
      </c>
      <c r="AM1661" s="826">
        <v>0</v>
      </c>
      <c r="AN1661" s="826">
        <v>0</v>
      </c>
      <c r="AO1661" s="826">
        <v>0</v>
      </c>
      <c r="AP1661" s="826">
        <v>0</v>
      </c>
      <c r="AQ1661" s="826">
        <v>0</v>
      </c>
      <c r="AR1661" s="826">
        <v>0</v>
      </c>
      <c r="AS1661" s="827"/>
    </row>
    <row r="1662" spans="1:45" ht="15.75">
      <c r="B1662" s="830" t="s">
        <v>798</v>
      </c>
      <c r="C1662" s="399"/>
      <c r="D1662" s="399"/>
      <c r="E1662" s="399"/>
      <c r="F1662" s="399"/>
      <c r="G1662" s="399"/>
      <c r="H1662" s="399"/>
      <c r="I1662" s="399"/>
      <c r="J1662" s="399"/>
      <c r="K1662" s="399"/>
      <c r="L1662" s="399"/>
      <c r="M1662" s="399"/>
      <c r="N1662" s="399"/>
      <c r="O1662" s="399"/>
      <c r="P1662" s="399"/>
      <c r="Q1662" s="399"/>
      <c r="R1662" s="399"/>
      <c r="S1662" s="399"/>
      <c r="T1662" s="399"/>
      <c r="U1662" s="399"/>
      <c r="V1662" s="399"/>
      <c r="W1662" s="399"/>
      <c r="X1662" s="399"/>
      <c r="Y1662" s="399"/>
      <c r="Z1662" s="399"/>
      <c r="AA1662" s="399"/>
      <c r="AB1662" s="399"/>
      <c r="AC1662" s="399"/>
      <c r="AD1662" s="834"/>
      <c r="AE1662" s="832">
        <f>HLOOKUP(AE1658,'2. LRAMVA Threshold'!$B$42:$Q$53,12,FALSE)</f>
        <v>1598201</v>
      </c>
      <c r="AF1662" s="388">
        <f>HLOOKUP(AF1658,'2. LRAMVA Threshold'!$B$42:$Q$53,12,FALSE)</f>
        <v>2729585</v>
      </c>
      <c r="AG1662" s="388">
        <f>HLOOKUP(AG1658,'2. LRAMVA Threshold'!$B$42:$Q$53,12,FALSE)</f>
        <v>91978</v>
      </c>
      <c r="AH1662" s="388">
        <f>HLOOKUP(AH1658,'2. LRAMVA Threshold'!$B$42:$Q$53,12,FALSE)</f>
        <v>0</v>
      </c>
      <c r="AI1662" s="388">
        <f>HLOOKUP(AI1658,'2. LRAMVA Threshold'!$B$42:$Q$53,12,FALSE)</f>
        <v>104518</v>
      </c>
      <c r="AJ1662" s="388">
        <f>HLOOKUP(AJ1658,'2. LRAMVA Threshold'!$B$42:$Q$53,12,FALSE)</f>
        <v>12089</v>
      </c>
      <c r="AK1662" s="388">
        <f>HLOOKUP(AK1658,'2. LRAMVA Threshold'!$B$42:$Q$53,12,FALSE)</f>
        <v>0</v>
      </c>
      <c r="AL1662" s="388">
        <f>HLOOKUP(AL1658,'2. LRAMVA Threshold'!$B$42:$Q$53,12,FALSE)</f>
        <v>0</v>
      </c>
      <c r="AM1662" s="388">
        <f>HLOOKUP(AM1658,'2. LRAMVA Threshold'!$B$42:$Q$53,12,FALSE)</f>
        <v>0</v>
      </c>
      <c r="AN1662" s="388">
        <f>HLOOKUP(AN1658,'2. LRAMVA Threshold'!$B$42:$Q$53,12,FALSE)</f>
        <v>0</v>
      </c>
      <c r="AO1662" s="388">
        <f>HLOOKUP(AO1658,'2. LRAMVA Threshold'!$B$42:$Q$53,12,FALSE)</f>
        <v>0</v>
      </c>
      <c r="AP1662" s="388">
        <f>HLOOKUP(AP1658,'2. LRAMVA Threshold'!$B$42:$Q$53,12,FALSE)</f>
        <v>0</v>
      </c>
      <c r="AQ1662" s="388">
        <f>HLOOKUP(AQ1658,'2. LRAMVA Threshold'!$B$42:$Q$53,12,FALSE)</f>
        <v>0</v>
      </c>
      <c r="AR1662" s="388">
        <f>HLOOKUP(AR1658,'2. LRAMVA Threshold'!$B$42:$Q$53,12,FALSE)</f>
        <v>0</v>
      </c>
      <c r="AS1662" s="438"/>
    </row>
    <row r="1663" spans="1:45">
      <c r="B1663" s="390"/>
      <c r="C1663" s="330"/>
      <c r="D1663" s="331"/>
      <c r="E1663" s="331"/>
      <c r="F1663" s="331"/>
      <c r="G1663" s="331"/>
      <c r="H1663" s="331"/>
      <c r="I1663" s="331"/>
      <c r="J1663" s="331"/>
      <c r="K1663" s="331"/>
      <c r="L1663" s="331"/>
      <c r="M1663" s="331"/>
      <c r="N1663" s="331"/>
      <c r="O1663" s="331"/>
      <c r="P1663" s="331"/>
      <c r="Q1663" s="331"/>
      <c r="R1663" s="332"/>
      <c r="S1663" s="331"/>
      <c r="T1663" s="331"/>
      <c r="U1663" s="331"/>
      <c r="V1663" s="333"/>
      <c r="W1663" s="333"/>
      <c r="X1663" s="333"/>
      <c r="Y1663" s="333"/>
      <c r="Z1663" s="331"/>
      <c r="AA1663" s="331"/>
      <c r="AB1663" s="331"/>
      <c r="AC1663" s="331"/>
      <c r="AD1663" s="331"/>
      <c r="AE1663" s="432"/>
      <c r="AF1663" s="432"/>
      <c r="AG1663" s="432"/>
      <c r="AH1663" s="432"/>
      <c r="AI1663" s="432"/>
      <c r="AJ1663" s="432"/>
      <c r="AK1663" s="432"/>
      <c r="AL1663" s="395"/>
      <c r="AM1663" s="395"/>
      <c r="AN1663" s="395"/>
      <c r="AO1663" s="395"/>
      <c r="AP1663" s="395"/>
      <c r="AQ1663" s="395"/>
      <c r="AR1663" s="395"/>
      <c r="AS1663" s="396"/>
    </row>
    <row r="1664" spans="1:45">
      <c r="B1664" s="321" t="s">
        <v>743</v>
      </c>
      <c r="C1664" s="335"/>
      <c r="D1664" s="335"/>
      <c r="E1664" s="372"/>
      <c r="F1664" s="372"/>
      <c r="G1664" s="372"/>
      <c r="H1664" s="372"/>
      <c r="I1664" s="372"/>
      <c r="J1664" s="372"/>
      <c r="K1664" s="372"/>
      <c r="L1664" s="372"/>
      <c r="M1664" s="372"/>
      <c r="N1664" s="372"/>
      <c r="O1664" s="372"/>
      <c r="P1664" s="372"/>
      <c r="Q1664" s="372"/>
      <c r="R1664" s="288"/>
      <c r="S1664" s="337"/>
      <c r="T1664" s="337"/>
      <c r="U1664" s="337"/>
      <c r="V1664" s="336"/>
      <c r="W1664" s="336"/>
      <c r="X1664" s="336"/>
      <c r="Y1664" s="336"/>
      <c r="Z1664" s="337"/>
      <c r="AA1664" s="337"/>
      <c r="AB1664" s="337"/>
      <c r="AC1664" s="337"/>
      <c r="AD1664" s="337"/>
      <c r="AE1664" s="824">
        <f>HLOOKUP(AE35,'3.  Distribution Rates'!$C$122:$P$135,14,FALSE)</f>
        <v>0</v>
      </c>
      <c r="AF1664" s="824">
        <f>HLOOKUP(AF35,'3.  Distribution Rates'!$C$122:$P$135,14,FALSE)</f>
        <v>1.7999999999999999E-2</v>
      </c>
      <c r="AG1664" s="338">
        <f>HLOOKUP(AG35,'3.  Distribution Rates'!$C$122:$P$135,14,FALSE)</f>
        <v>5.0438000000000001</v>
      </c>
      <c r="AH1664" s="338">
        <f>HLOOKUP(AH35,'3.  Distribution Rates'!$C$122:$P$135,14,FALSE)</f>
        <v>5.0438000000000001</v>
      </c>
      <c r="AI1664" s="338">
        <f>HLOOKUP(AI35,'3.  Distribution Rates'!$C$122:$P$135,14,FALSE)</f>
        <v>2.8254999999999999</v>
      </c>
      <c r="AJ1664" s="338">
        <f>HLOOKUP(AJ35,'3.  Distribution Rates'!$C$122:$P$135,14,FALSE)</f>
        <v>3.8462999999999998</v>
      </c>
      <c r="AK1664" s="338">
        <f>HLOOKUP(AK35,'3.  Distribution Rates'!$C$122:$P$135,14,FALSE)</f>
        <v>3.8462999999999998</v>
      </c>
      <c r="AL1664" s="338">
        <f>HLOOKUP(AL35,'3.  Distribution Rates'!$C$122:$P$135,14,FALSE)</f>
        <v>0</v>
      </c>
      <c r="AM1664" s="338">
        <f>HLOOKUP(AM35,'3.  Distribution Rates'!$C$122:$P$135,14,FALSE)</f>
        <v>0</v>
      </c>
      <c r="AN1664" s="338">
        <f>HLOOKUP(AN35,'3.  Distribution Rates'!$C$122:$P$135,14,FALSE)</f>
        <v>0</v>
      </c>
      <c r="AO1664" s="338">
        <f>HLOOKUP(AO35,'3.  Distribution Rates'!$C$122:$P$135,14,FALSE)</f>
        <v>0</v>
      </c>
      <c r="AP1664" s="338">
        <f>HLOOKUP(AP35,'3.  Distribution Rates'!$C$122:$P$135,14,FALSE)</f>
        <v>0</v>
      </c>
      <c r="AQ1664" s="338">
        <f>HLOOKUP(AQ35,'3.  Distribution Rates'!$C$122:$P$135,14,FALSE)</f>
        <v>0</v>
      </c>
      <c r="AR1664" s="338">
        <f>HLOOKUP(AR35,'3.  Distribution Rates'!$C$122:$P$135,14,FALSE)</f>
        <v>0</v>
      </c>
      <c r="AS1664" s="440"/>
    </row>
    <row r="1665" spans="2:45">
      <c r="B1665" s="321" t="s">
        <v>799</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LRAM'!AM149*AE1664</f>
        <v>0</v>
      </c>
      <c r="AF1665" s="374">
        <f>'4.  2011-2014 LRAM'!AN149*AF1664</f>
        <v>0</v>
      </c>
      <c r="AG1665" s="374">
        <f>'4.  2011-2014 LRAM'!AO149*AG1664</f>
        <v>0</v>
      </c>
      <c r="AH1665" s="374">
        <f>'4.  2011-2014 LRAM'!AP149*AH1664</f>
        <v>0</v>
      </c>
      <c r="AI1665" s="374">
        <f>'4.  2011-2014 LRAM'!AQ149*AI1664</f>
        <v>0</v>
      </c>
      <c r="AJ1665" s="374">
        <f>'4.  2011-2014 LRAM'!AR149*AJ1664</f>
        <v>0</v>
      </c>
      <c r="AK1665" s="374">
        <f>'4.  2011-2014 LRAM'!AS149*AK1664</f>
        <v>0</v>
      </c>
      <c r="AL1665" s="374">
        <f>'4.  2011-2014 LRAM'!AT149*AL1664</f>
        <v>0</v>
      </c>
      <c r="AM1665" s="374">
        <f>'4.  2011-2014 LRAM'!AU149*AM1664</f>
        <v>0</v>
      </c>
      <c r="AN1665" s="374">
        <f>'4.  2011-2014 LRAM'!AV149*AN1664</f>
        <v>0</v>
      </c>
      <c r="AO1665" s="374">
        <f>'4.  2011-2014 LRAM'!AW149*AO1664</f>
        <v>0</v>
      </c>
      <c r="AP1665" s="374">
        <f>'4.  2011-2014 LRAM'!AX149*AP1664</f>
        <v>0</v>
      </c>
      <c r="AQ1665" s="374">
        <f>'4.  2011-2014 LRAM'!AY149*AQ1664</f>
        <v>0</v>
      </c>
      <c r="AR1665" s="374">
        <f>'4.  2011-2014 LRAM'!AZ149*AR1664</f>
        <v>0</v>
      </c>
      <c r="AS1665" s="615">
        <f t="shared" ref="AS1665:AS1668" si="3623">SUM(AE1665:AR1665)</f>
        <v>0</v>
      </c>
    </row>
    <row r="1666" spans="2:45">
      <c r="B1666" s="321" t="s">
        <v>800</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'4.  2011-2014 LRAM'!AM288*AE1664</f>
        <v>0</v>
      </c>
      <c r="AF1666" s="374">
        <f>'4.  2011-2014 LRAM'!AN288*AF1664</f>
        <v>0</v>
      </c>
      <c r="AG1666" s="374">
        <f>'4.  2011-2014 LRAM'!AO288*AG1664</f>
        <v>0</v>
      </c>
      <c r="AH1666" s="374">
        <f>'4.  2011-2014 LRAM'!AP288*AH1664</f>
        <v>0</v>
      </c>
      <c r="AI1666" s="374">
        <f>'4.  2011-2014 LRAM'!AQ288*AI1664</f>
        <v>0</v>
      </c>
      <c r="AJ1666" s="374">
        <f>'4.  2011-2014 LRAM'!AR288*AJ1664</f>
        <v>0</v>
      </c>
      <c r="AK1666" s="374">
        <f>'4.  2011-2014 LRAM'!AS288*AK1664</f>
        <v>0</v>
      </c>
      <c r="AL1666" s="374">
        <f>'4.  2011-2014 LRAM'!AT288*AL1664</f>
        <v>0</v>
      </c>
      <c r="AM1666" s="374">
        <f>'4.  2011-2014 LRAM'!AU288*AM1664</f>
        <v>0</v>
      </c>
      <c r="AN1666" s="374">
        <f>'4.  2011-2014 LRAM'!AV288*AN1664</f>
        <v>0</v>
      </c>
      <c r="AO1666" s="374">
        <f>'4.  2011-2014 LRAM'!AW288*AO1664</f>
        <v>0</v>
      </c>
      <c r="AP1666" s="374">
        <f>'4.  2011-2014 LRAM'!AX288*AP1664</f>
        <v>0</v>
      </c>
      <c r="AQ1666" s="374">
        <f>'4.  2011-2014 LRAM'!AY288*AQ1664</f>
        <v>0</v>
      </c>
      <c r="AR1666" s="374">
        <f>'4.  2011-2014 LRAM'!AZ288*AR1664</f>
        <v>0</v>
      </c>
      <c r="AS1666" s="615">
        <f t="shared" si="3623"/>
        <v>0</v>
      </c>
    </row>
    <row r="1667" spans="2:45">
      <c r="B1667" s="321" t="s">
        <v>801</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'4.  2011-2014 LRAM'!AM424*AE1664</f>
        <v>0</v>
      </c>
      <c r="AF1667" s="374">
        <f>'4.  2011-2014 LRAM'!AN424*AF1664</f>
        <v>0</v>
      </c>
      <c r="AG1667" s="374">
        <f>'4.  2011-2014 LRAM'!AO424*AG1664</f>
        <v>0</v>
      </c>
      <c r="AH1667" s="374">
        <f>'4.  2011-2014 LRAM'!AP424*AH1664</f>
        <v>0</v>
      </c>
      <c r="AI1667" s="374">
        <f>'4.  2011-2014 LRAM'!AQ424*AI1664</f>
        <v>0</v>
      </c>
      <c r="AJ1667" s="374">
        <f>'4.  2011-2014 LRAM'!AR424*AJ1664</f>
        <v>0</v>
      </c>
      <c r="AK1667" s="374">
        <f>'4.  2011-2014 LRAM'!AS424*AK1664</f>
        <v>0</v>
      </c>
      <c r="AL1667" s="374">
        <f>'4.  2011-2014 LRAM'!AT424*AL1664</f>
        <v>0</v>
      </c>
      <c r="AM1667" s="374">
        <f>'4.  2011-2014 LRAM'!AU424*AM1664</f>
        <v>0</v>
      </c>
      <c r="AN1667" s="374">
        <f>'4.  2011-2014 LRAM'!AV424*AN1664</f>
        <v>0</v>
      </c>
      <c r="AO1667" s="374">
        <f>'4.  2011-2014 LRAM'!AW424*AO1664</f>
        <v>0</v>
      </c>
      <c r="AP1667" s="374">
        <f>'4.  2011-2014 LRAM'!AX424*AP1664</f>
        <v>0</v>
      </c>
      <c r="AQ1667" s="374">
        <f>'4.  2011-2014 LRAM'!AY424*AQ1664</f>
        <v>0</v>
      </c>
      <c r="AR1667" s="374">
        <f>'4.  2011-2014 LRAM'!AZ424*AR1664</f>
        <v>0</v>
      </c>
      <c r="AS1667" s="615">
        <f t="shared" si="3623"/>
        <v>0</v>
      </c>
    </row>
    <row r="1668" spans="2:45">
      <c r="B1668" s="321" t="s">
        <v>802</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'4.  2011-2014 LRAM'!AM560*AE1664</f>
        <v>0</v>
      </c>
      <c r="AF1668" s="374">
        <f>'4.  2011-2014 LRAM'!AN560*AF1664</f>
        <v>0</v>
      </c>
      <c r="AG1668" s="374">
        <f>'4.  2011-2014 LRAM'!AO560*AG1664</f>
        <v>0</v>
      </c>
      <c r="AH1668" s="374">
        <f>'4.  2011-2014 LRAM'!AP560*AH1664</f>
        <v>0</v>
      </c>
      <c r="AI1668" s="374">
        <f>'4.  2011-2014 LRAM'!AQ560*AI1664</f>
        <v>0</v>
      </c>
      <c r="AJ1668" s="374">
        <f>'4.  2011-2014 LRAM'!AR560*AJ1664</f>
        <v>0</v>
      </c>
      <c r="AK1668" s="374">
        <f>'4.  2011-2014 LRAM'!AS560*AK1664</f>
        <v>0</v>
      </c>
      <c r="AL1668" s="374">
        <f>'4.  2011-2014 LRAM'!AT560*AL1664</f>
        <v>0</v>
      </c>
      <c r="AM1668" s="374">
        <f>'4.  2011-2014 LRAM'!AU560*AM1664</f>
        <v>0</v>
      </c>
      <c r="AN1668" s="374">
        <f>'4.  2011-2014 LRAM'!AV560*AN1664</f>
        <v>0</v>
      </c>
      <c r="AO1668" s="374">
        <f>'4.  2011-2014 LRAM'!AW560*AO1664</f>
        <v>0</v>
      </c>
      <c r="AP1668" s="374">
        <f>'4.  2011-2014 LRAM'!AX560*AP1664</f>
        <v>0</v>
      </c>
      <c r="AQ1668" s="374">
        <f>'4.  2011-2014 LRAM'!AY560*AQ1664</f>
        <v>0</v>
      </c>
      <c r="AR1668" s="374">
        <f>'4.  2011-2014 LRAM'!AZ560*AR1664</f>
        <v>0</v>
      </c>
      <c r="AS1668" s="615">
        <f t="shared" si="3623"/>
        <v>0</v>
      </c>
    </row>
    <row r="1669" spans="2:45">
      <c r="B1669" s="321" t="s">
        <v>803</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24">AE218*AE1664</f>
        <v>0</v>
      </c>
      <c r="AF1669" s="374">
        <f t="shared" si="3624"/>
        <v>0</v>
      </c>
      <c r="AG1669" s="374">
        <f t="shared" si="3624"/>
        <v>0</v>
      </c>
      <c r="AH1669" s="374">
        <f t="shared" si="3624"/>
        <v>0</v>
      </c>
      <c r="AI1669" s="374">
        <f t="shared" si="3624"/>
        <v>0</v>
      </c>
      <c r="AJ1669" s="374">
        <f t="shared" si="3624"/>
        <v>0</v>
      </c>
      <c r="AK1669" s="374">
        <f t="shared" si="3624"/>
        <v>0</v>
      </c>
      <c r="AL1669" s="374">
        <f t="shared" si="3624"/>
        <v>0</v>
      </c>
      <c r="AM1669" s="374">
        <f t="shared" si="3624"/>
        <v>0</v>
      </c>
      <c r="AN1669" s="374">
        <f t="shared" si="3624"/>
        <v>0</v>
      </c>
      <c r="AO1669" s="374">
        <f t="shared" si="3624"/>
        <v>0</v>
      </c>
      <c r="AP1669" s="374">
        <f t="shared" si="3624"/>
        <v>0</v>
      </c>
      <c r="AQ1669" s="374">
        <f t="shared" si="3624"/>
        <v>0</v>
      </c>
      <c r="AR1669" s="374">
        <f t="shared" si="3624"/>
        <v>0</v>
      </c>
      <c r="AS1669" s="615">
        <f>SUM(AE1669:AR1669)</f>
        <v>0</v>
      </c>
    </row>
    <row r="1670" spans="2:45">
      <c r="B1670" s="321" t="s">
        <v>804</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25">AE408*AE1664</f>
        <v>0</v>
      </c>
      <c r="AF1670" s="374">
        <f t="shared" si="3625"/>
        <v>0</v>
      </c>
      <c r="AG1670" s="374">
        <f t="shared" si="3625"/>
        <v>0</v>
      </c>
      <c r="AH1670" s="374">
        <f t="shared" si="3625"/>
        <v>0</v>
      </c>
      <c r="AI1670" s="374">
        <f t="shared" si="3625"/>
        <v>0</v>
      </c>
      <c r="AJ1670" s="374">
        <f t="shared" si="3625"/>
        <v>0</v>
      </c>
      <c r="AK1670" s="374">
        <f t="shared" si="3625"/>
        <v>0</v>
      </c>
      <c r="AL1670" s="374">
        <f t="shared" si="3625"/>
        <v>0</v>
      </c>
      <c r="AM1670" s="374">
        <f t="shared" si="3625"/>
        <v>0</v>
      </c>
      <c r="AN1670" s="374">
        <f t="shared" si="3625"/>
        <v>0</v>
      </c>
      <c r="AO1670" s="374">
        <f t="shared" si="3625"/>
        <v>0</v>
      </c>
      <c r="AP1670" s="374">
        <f t="shared" si="3625"/>
        <v>0</v>
      </c>
      <c r="AQ1670" s="374">
        <f t="shared" si="3625"/>
        <v>0</v>
      </c>
      <c r="AR1670" s="374">
        <f t="shared" si="3625"/>
        <v>0</v>
      </c>
      <c r="AS1670" s="615">
        <f>SUM(AE1670:AR1670)</f>
        <v>0</v>
      </c>
    </row>
    <row r="1671" spans="2:45">
      <c r="B1671" s="321" t="s">
        <v>805</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26">AE598*AE1664</f>
        <v>0</v>
      </c>
      <c r="AF1671" s="374">
        <f t="shared" si="3626"/>
        <v>0</v>
      </c>
      <c r="AG1671" s="374">
        <f t="shared" si="3626"/>
        <v>0</v>
      </c>
      <c r="AH1671" s="374">
        <f t="shared" si="3626"/>
        <v>0</v>
      </c>
      <c r="AI1671" s="374">
        <f t="shared" si="3626"/>
        <v>0</v>
      </c>
      <c r="AJ1671" s="374">
        <f t="shared" si="3626"/>
        <v>0</v>
      </c>
      <c r="AK1671" s="374">
        <f t="shared" si="3626"/>
        <v>0</v>
      </c>
      <c r="AL1671" s="374">
        <f t="shared" si="3626"/>
        <v>0</v>
      </c>
      <c r="AM1671" s="374">
        <f t="shared" si="3626"/>
        <v>0</v>
      </c>
      <c r="AN1671" s="374">
        <f t="shared" si="3626"/>
        <v>0</v>
      </c>
      <c r="AO1671" s="374">
        <f t="shared" si="3626"/>
        <v>0</v>
      </c>
      <c r="AP1671" s="374">
        <f t="shared" si="3626"/>
        <v>0</v>
      </c>
      <c r="AQ1671" s="374">
        <f t="shared" si="3626"/>
        <v>0</v>
      </c>
      <c r="AR1671" s="374">
        <f t="shared" si="3626"/>
        <v>0</v>
      </c>
      <c r="AS1671" s="615">
        <f>SUM(AE1671:AR1671)</f>
        <v>0</v>
      </c>
    </row>
    <row r="1672" spans="2:45">
      <c r="B1672" s="321" t="s">
        <v>806</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27">AE790*AE1664</f>
        <v>0</v>
      </c>
      <c r="AF1672" s="374">
        <f t="shared" si="3627"/>
        <v>28786.683821702089</v>
      </c>
      <c r="AG1672" s="374">
        <f t="shared" si="3627"/>
        <v>171379.65234993162</v>
      </c>
      <c r="AH1672" s="374">
        <f t="shared" si="3627"/>
        <v>1922.0630912675083</v>
      </c>
      <c r="AI1672" s="374">
        <f t="shared" si="3627"/>
        <v>16347.989606148461</v>
      </c>
      <c r="AJ1672" s="374">
        <f t="shared" si="3627"/>
        <v>1878.9507939364996</v>
      </c>
      <c r="AK1672" s="374">
        <f t="shared" si="3627"/>
        <v>4687.3486721332274</v>
      </c>
      <c r="AL1672" s="374">
        <f t="shared" si="3627"/>
        <v>0</v>
      </c>
      <c r="AM1672" s="374">
        <f t="shared" si="3627"/>
        <v>0</v>
      </c>
      <c r="AN1672" s="374">
        <f t="shared" si="3627"/>
        <v>0</v>
      </c>
      <c r="AO1672" s="374">
        <f t="shared" si="3627"/>
        <v>0</v>
      </c>
      <c r="AP1672" s="374">
        <f t="shared" si="3627"/>
        <v>0</v>
      </c>
      <c r="AQ1672" s="374">
        <f t="shared" si="3627"/>
        <v>0</v>
      </c>
      <c r="AR1672" s="374">
        <f t="shared" si="3627"/>
        <v>0</v>
      </c>
      <c r="AS1672" s="615">
        <f t="shared" ref="AS1672:AS1677" si="3628">SUM(AE1672:AR1672)</f>
        <v>225002.6883351194</v>
      </c>
    </row>
    <row r="1673" spans="2:45">
      <c r="B1673" s="321" t="s">
        <v>807</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29">AE986*AE1664</f>
        <v>0</v>
      </c>
      <c r="AF1673" s="374">
        <f t="shared" si="3629"/>
        <v>3895.2050209087433</v>
      </c>
      <c r="AG1673" s="374">
        <f t="shared" si="3629"/>
        <v>99822.679511644354</v>
      </c>
      <c r="AH1673" s="374">
        <f t="shared" si="3629"/>
        <v>0</v>
      </c>
      <c r="AI1673" s="374">
        <f t="shared" si="3629"/>
        <v>5500.3875913853681</v>
      </c>
      <c r="AJ1673" s="374">
        <f t="shared" si="3629"/>
        <v>5025.7595618806663</v>
      </c>
      <c r="AK1673" s="374">
        <f t="shared" si="3629"/>
        <v>0</v>
      </c>
      <c r="AL1673" s="374">
        <f t="shared" si="3629"/>
        <v>0</v>
      </c>
      <c r="AM1673" s="374">
        <f t="shared" si="3629"/>
        <v>0</v>
      </c>
      <c r="AN1673" s="374">
        <f t="shared" si="3629"/>
        <v>0</v>
      </c>
      <c r="AO1673" s="374">
        <f t="shared" si="3629"/>
        <v>0</v>
      </c>
      <c r="AP1673" s="374">
        <f t="shared" si="3629"/>
        <v>0</v>
      </c>
      <c r="AQ1673" s="374">
        <f t="shared" si="3629"/>
        <v>0</v>
      </c>
      <c r="AR1673" s="374">
        <f t="shared" si="3629"/>
        <v>0</v>
      </c>
      <c r="AS1673" s="615">
        <f t="shared" si="3628"/>
        <v>114244.03168581914</v>
      </c>
    </row>
    <row r="1674" spans="2:45">
      <c r="B1674" s="321" t="s">
        <v>808</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 t="shared" ref="AE1674:AR1674" si="3630">AE1181*AE1664</f>
        <v>0</v>
      </c>
      <c r="AF1674" s="374">
        <f t="shared" si="3630"/>
        <v>0</v>
      </c>
      <c r="AG1674" s="374">
        <f t="shared" si="3630"/>
        <v>2177.8314919512436</v>
      </c>
      <c r="AH1674" s="374">
        <f t="shared" si="3630"/>
        <v>0</v>
      </c>
      <c r="AI1674" s="374">
        <f t="shared" si="3630"/>
        <v>498290.74734599999</v>
      </c>
      <c r="AJ1674" s="374">
        <f t="shared" si="3630"/>
        <v>0</v>
      </c>
      <c r="AK1674" s="374">
        <f t="shared" si="3630"/>
        <v>0</v>
      </c>
      <c r="AL1674" s="374">
        <f t="shared" si="3630"/>
        <v>0</v>
      </c>
      <c r="AM1674" s="374">
        <f t="shared" si="3630"/>
        <v>0</v>
      </c>
      <c r="AN1674" s="374">
        <f t="shared" si="3630"/>
        <v>0</v>
      </c>
      <c r="AO1674" s="374">
        <f t="shared" si="3630"/>
        <v>0</v>
      </c>
      <c r="AP1674" s="374">
        <f t="shared" si="3630"/>
        <v>0</v>
      </c>
      <c r="AQ1674" s="374">
        <f t="shared" si="3630"/>
        <v>0</v>
      </c>
      <c r="AR1674" s="374">
        <f t="shared" si="3630"/>
        <v>0</v>
      </c>
      <c r="AS1674" s="615">
        <f t="shared" si="3628"/>
        <v>500468.57883795124</v>
      </c>
    </row>
    <row r="1675" spans="2:45">
      <c r="B1675" s="321" t="s">
        <v>809</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 t="shared" ref="AE1675:AR1675" si="3631">AE1376*AE1664</f>
        <v>0</v>
      </c>
      <c r="AF1675" s="374">
        <f t="shared" si="3631"/>
        <v>0</v>
      </c>
      <c r="AG1675" s="374">
        <f t="shared" si="3631"/>
        <v>0</v>
      </c>
      <c r="AH1675" s="374">
        <f t="shared" si="3631"/>
        <v>0</v>
      </c>
      <c r="AI1675" s="374">
        <f t="shared" si="3631"/>
        <v>0</v>
      </c>
      <c r="AJ1675" s="374">
        <f t="shared" si="3631"/>
        <v>0</v>
      </c>
      <c r="AK1675" s="374">
        <f t="shared" si="3631"/>
        <v>0</v>
      </c>
      <c r="AL1675" s="374">
        <f t="shared" si="3631"/>
        <v>0</v>
      </c>
      <c r="AM1675" s="374">
        <f t="shared" si="3631"/>
        <v>0</v>
      </c>
      <c r="AN1675" s="374">
        <f t="shared" si="3631"/>
        <v>0</v>
      </c>
      <c r="AO1675" s="374">
        <f t="shared" si="3631"/>
        <v>0</v>
      </c>
      <c r="AP1675" s="374">
        <f t="shared" si="3631"/>
        <v>0</v>
      </c>
      <c r="AQ1675" s="374">
        <f t="shared" si="3631"/>
        <v>0</v>
      </c>
      <c r="AR1675" s="374">
        <f t="shared" si="3631"/>
        <v>0</v>
      </c>
      <c r="AS1675" s="615">
        <f t="shared" si="3628"/>
        <v>0</v>
      </c>
    </row>
    <row r="1676" spans="2:45">
      <c r="B1676" s="321" t="s">
        <v>810</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3632">AE1570*AE1664</f>
        <v>0</v>
      </c>
      <c r="AF1676" s="374">
        <f t="shared" si="3632"/>
        <v>0</v>
      </c>
      <c r="AG1676" s="374">
        <f t="shared" si="3632"/>
        <v>0</v>
      </c>
      <c r="AH1676" s="374">
        <f t="shared" si="3632"/>
        <v>0</v>
      </c>
      <c r="AI1676" s="374">
        <f t="shared" si="3632"/>
        <v>0</v>
      </c>
      <c r="AJ1676" s="374">
        <f t="shared" si="3632"/>
        <v>0</v>
      </c>
      <c r="AK1676" s="374">
        <f t="shared" si="3632"/>
        <v>0</v>
      </c>
      <c r="AL1676" s="374">
        <f t="shared" si="3632"/>
        <v>0</v>
      </c>
      <c r="AM1676" s="374">
        <f t="shared" si="3632"/>
        <v>0</v>
      </c>
      <c r="AN1676" s="374">
        <f t="shared" si="3632"/>
        <v>0</v>
      </c>
      <c r="AO1676" s="374">
        <f t="shared" si="3632"/>
        <v>0</v>
      </c>
      <c r="AP1676" s="374">
        <f t="shared" si="3632"/>
        <v>0</v>
      </c>
      <c r="AQ1676" s="374">
        <f t="shared" si="3632"/>
        <v>0</v>
      </c>
      <c r="AR1676" s="374">
        <f t="shared" si="3632"/>
        <v>0</v>
      </c>
      <c r="AS1676" s="615">
        <f t="shared" si="3628"/>
        <v>0</v>
      </c>
    </row>
    <row r="1677" spans="2:45" ht="15.75">
      <c r="B1677" s="346" t="s">
        <v>905</v>
      </c>
      <c r="C1677" s="342"/>
      <c r="D1677" s="333"/>
      <c r="E1677" s="331"/>
      <c r="F1677" s="331"/>
      <c r="G1677" s="331"/>
      <c r="H1677" s="331"/>
      <c r="I1677" s="331"/>
      <c r="J1677" s="331"/>
      <c r="K1677" s="331"/>
      <c r="L1677" s="331"/>
      <c r="M1677" s="331"/>
      <c r="N1677" s="331"/>
      <c r="O1677" s="331"/>
      <c r="P1677" s="331"/>
      <c r="Q1677" s="331"/>
      <c r="R1677" s="297"/>
      <c r="S1677" s="331"/>
      <c r="T1677" s="331"/>
      <c r="U1677" s="331"/>
      <c r="V1677" s="333"/>
      <c r="W1677" s="333"/>
      <c r="X1677" s="333"/>
      <c r="Y1677" s="333"/>
      <c r="Z1677" s="331"/>
      <c r="AA1677" s="331"/>
      <c r="AB1677" s="331"/>
      <c r="AC1677" s="331"/>
      <c r="AD1677" s="331"/>
      <c r="AE1677" s="343">
        <f>SUM(AE1665:AE1676)</f>
        <v>0</v>
      </c>
      <c r="AF1677" s="343">
        <f t="shared" ref="AF1677:AR1677" si="3633">SUM(AF1665:AF1676)</f>
        <v>32681.888842610831</v>
      </c>
      <c r="AG1677" s="343">
        <f t="shared" si="3633"/>
        <v>273380.1633535272</v>
      </c>
      <c r="AH1677" s="343">
        <f t="shared" si="3633"/>
        <v>1922.0630912675083</v>
      </c>
      <c r="AI1677" s="343">
        <f t="shared" si="3633"/>
        <v>520139.12454353384</v>
      </c>
      <c r="AJ1677" s="343">
        <f t="shared" si="3633"/>
        <v>6904.7103558171657</v>
      </c>
      <c r="AK1677" s="343">
        <f t="shared" si="3633"/>
        <v>4687.3486721332274</v>
      </c>
      <c r="AL1677" s="343">
        <f t="shared" si="3633"/>
        <v>0</v>
      </c>
      <c r="AM1677" s="343">
        <f t="shared" si="3633"/>
        <v>0</v>
      </c>
      <c r="AN1677" s="343">
        <f t="shared" si="3633"/>
        <v>0</v>
      </c>
      <c r="AO1677" s="343">
        <f t="shared" si="3633"/>
        <v>0</v>
      </c>
      <c r="AP1677" s="343">
        <f t="shared" si="3633"/>
        <v>0</v>
      </c>
      <c r="AQ1677" s="343">
        <f t="shared" si="3633"/>
        <v>0</v>
      </c>
      <c r="AR1677" s="343">
        <f t="shared" si="3633"/>
        <v>0</v>
      </c>
      <c r="AS1677" s="403">
        <f t="shared" si="3628"/>
        <v>839715.29885888961</v>
      </c>
    </row>
    <row r="1678" spans="2:45" ht="15.75">
      <c r="B1678" s="346" t="s">
        <v>906</v>
      </c>
      <c r="C1678" s="342"/>
      <c r="D1678" s="347"/>
      <c r="E1678" s="331"/>
      <c r="F1678" s="331"/>
      <c r="G1678" s="331"/>
      <c r="H1678" s="331"/>
      <c r="I1678" s="331"/>
      <c r="J1678" s="331"/>
      <c r="K1678" s="331"/>
      <c r="L1678" s="331"/>
      <c r="M1678" s="331"/>
      <c r="N1678" s="331"/>
      <c r="O1678" s="331"/>
      <c r="P1678" s="331"/>
      <c r="Q1678" s="331"/>
      <c r="R1678" s="297"/>
      <c r="S1678" s="331"/>
      <c r="T1678" s="331"/>
      <c r="U1678" s="331"/>
      <c r="V1678" s="333"/>
      <c r="W1678" s="333"/>
      <c r="X1678" s="333"/>
      <c r="Y1678" s="333"/>
      <c r="Z1678" s="331"/>
      <c r="AA1678" s="331"/>
      <c r="AB1678" s="331"/>
      <c r="AC1678" s="331"/>
      <c r="AD1678" s="331"/>
      <c r="AE1678" s="344">
        <f>AE1662*AE1664</f>
        <v>0</v>
      </c>
      <c r="AF1678" s="344">
        <f t="shared" ref="AF1678:AR1678" si="3634">AF1662*AF1664</f>
        <v>49132.53</v>
      </c>
      <c r="AG1678" s="344">
        <f t="shared" si="3634"/>
        <v>463918.63640000002</v>
      </c>
      <c r="AH1678" s="344">
        <f t="shared" si="3634"/>
        <v>0</v>
      </c>
      <c r="AI1678" s="344">
        <f t="shared" si="3634"/>
        <v>295315.609</v>
      </c>
      <c r="AJ1678" s="344">
        <f t="shared" si="3634"/>
        <v>46497.920699999995</v>
      </c>
      <c r="AK1678" s="344">
        <f t="shared" si="3634"/>
        <v>0</v>
      </c>
      <c r="AL1678" s="344">
        <f t="shared" si="3634"/>
        <v>0</v>
      </c>
      <c r="AM1678" s="344">
        <f t="shared" si="3634"/>
        <v>0</v>
      </c>
      <c r="AN1678" s="344">
        <f t="shared" si="3634"/>
        <v>0</v>
      </c>
      <c r="AO1678" s="344">
        <f t="shared" si="3634"/>
        <v>0</v>
      </c>
      <c r="AP1678" s="344">
        <f t="shared" si="3634"/>
        <v>0</v>
      </c>
      <c r="AQ1678" s="344">
        <f t="shared" si="3634"/>
        <v>0</v>
      </c>
      <c r="AR1678" s="344">
        <f t="shared" si="3634"/>
        <v>0</v>
      </c>
      <c r="AS1678" s="403">
        <f>SUM(AE1678:AR1678)</f>
        <v>854864.69609999994</v>
      </c>
    </row>
    <row r="1679" spans="2:45" ht="15.75">
      <c r="B1679" s="346" t="s">
        <v>907</v>
      </c>
      <c r="C1679" s="342"/>
      <c r="D1679" s="347"/>
      <c r="E1679" s="331"/>
      <c r="F1679" s="331"/>
      <c r="G1679" s="331"/>
      <c r="H1679" s="331"/>
      <c r="I1679" s="331"/>
      <c r="J1679" s="331"/>
      <c r="K1679" s="331"/>
      <c r="L1679" s="331"/>
      <c r="M1679" s="331"/>
      <c r="N1679" s="331"/>
      <c r="O1679" s="331"/>
      <c r="P1679" s="331"/>
      <c r="Q1679" s="331"/>
      <c r="R1679" s="297"/>
      <c r="S1679" s="331"/>
      <c r="T1679" s="331"/>
      <c r="U1679" s="331"/>
      <c r="V1679" s="347"/>
      <c r="W1679" s="347"/>
      <c r="X1679" s="347"/>
      <c r="Y1679" s="347"/>
      <c r="Z1679" s="331"/>
      <c r="AA1679" s="331"/>
      <c r="AB1679" s="331"/>
      <c r="AC1679" s="331"/>
      <c r="AD1679" s="331"/>
      <c r="AE1679" s="348"/>
      <c r="AF1679" s="348"/>
      <c r="AG1679" s="348"/>
      <c r="AH1679" s="348"/>
      <c r="AI1679" s="348"/>
      <c r="AJ1679" s="348"/>
      <c r="AK1679" s="348"/>
      <c r="AL1679" s="348"/>
      <c r="AM1679" s="348"/>
      <c r="AN1679" s="348"/>
      <c r="AO1679" s="348"/>
      <c r="AP1679" s="348"/>
      <c r="AQ1679" s="348"/>
      <c r="AR1679" s="348"/>
      <c r="AS1679" s="403">
        <f>AS1677-AS1678</f>
        <v>-15149.397241110331</v>
      </c>
    </row>
    <row r="1680" spans="2:45">
      <c r="B1680" s="377"/>
      <c r="C1680" s="441"/>
      <c r="D1680" s="441"/>
      <c r="E1680" s="442"/>
      <c r="F1680" s="442"/>
      <c r="G1680" s="442"/>
      <c r="H1680" s="442"/>
      <c r="I1680" s="442"/>
      <c r="J1680" s="442"/>
      <c r="K1680" s="442"/>
      <c r="L1680" s="442"/>
      <c r="M1680" s="442"/>
      <c r="N1680" s="442"/>
      <c r="O1680" s="442"/>
      <c r="P1680" s="442"/>
      <c r="Q1680" s="442"/>
      <c r="R1680" s="443"/>
      <c r="S1680" s="442"/>
      <c r="T1680" s="442"/>
      <c r="U1680" s="442"/>
      <c r="V1680" s="441"/>
      <c r="W1680" s="444"/>
      <c r="X1680" s="441"/>
      <c r="Y1680" s="441"/>
      <c r="Z1680" s="442"/>
      <c r="AA1680" s="442"/>
      <c r="AB1680" s="442"/>
      <c r="AC1680" s="442"/>
      <c r="AD1680" s="442"/>
      <c r="AE1680" s="771"/>
      <c r="AF1680" s="771"/>
      <c r="AG1680" s="771"/>
      <c r="AH1680" s="771"/>
      <c r="AI1680" s="771"/>
      <c r="AJ1680" s="771"/>
      <c r="AK1680" s="771"/>
      <c r="AL1680" s="771"/>
      <c r="AM1680" s="771"/>
      <c r="AN1680" s="771"/>
      <c r="AO1680" s="771"/>
      <c r="AP1680" s="771"/>
      <c r="AQ1680" s="771"/>
      <c r="AR1680" s="771"/>
      <c r="AS1680" s="787"/>
    </row>
    <row r="1681" spans="1:45" ht="19.5" customHeight="1">
      <c r="B1681" s="364" t="s">
        <v>577</v>
      </c>
      <c r="C1681" s="383"/>
      <c r="D1681" s="384"/>
      <c r="E1681" s="384"/>
      <c r="F1681" s="384"/>
      <c r="G1681" s="384"/>
      <c r="H1681" s="384"/>
      <c r="I1681" s="384"/>
      <c r="J1681" s="384"/>
      <c r="K1681" s="384"/>
      <c r="L1681" s="384"/>
      <c r="M1681" s="384"/>
      <c r="N1681" s="384"/>
      <c r="O1681" s="384"/>
      <c r="P1681" s="384"/>
      <c r="Q1681" s="384"/>
      <c r="R1681" s="384"/>
      <c r="S1681" s="384"/>
      <c r="T1681" s="384"/>
      <c r="U1681" s="384"/>
      <c r="V1681" s="367"/>
      <c r="W1681" s="368"/>
      <c r="X1681" s="384"/>
      <c r="Y1681" s="384"/>
      <c r="Z1681" s="384"/>
      <c r="AA1681" s="384"/>
      <c r="AB1681" s="384"/>
      <c r="AC1681" s="384"/>
      <c r="AD1681" s="384"/>
      <c r="AE1681" s="405"/>
      <c r="AF1681" s="405"/>
      <c r="AG1681" s="405"/>
      <c r="AH1681" s="405"/>
      <c r="AI1681" s="405"/>
      <c r="AJ1681" s="405"/>
      <c r="AK1681" s="405"/>
      <c r="AL1681" s="405"/>
      <c r="AM1681" s="405"/>
      <c r="AN1681" s="405"/>
      <c r="AO1681" s="405"/>
      <c r="AP1681" s="405"/>
      <c r="AQ1681" s="405"/>
      <c r="AR1681" s="405"/>
      <c r="AS1681" s="385"/>
    </row>
    <row r="1682" spans="1:45" ht="19.5" customHeight="1">
      <c r="B1682" s="760"/>
      <c r="C1682" s="761"/>
      <c r="D1682" s="742"/>
      <c r="E1682" s="742"/>
      <c r="F1682" s="742"/>
      <c r="G1682" s="742"/>
      <c r="H1682" s="742"/>
      <c r="I1682" s="742"/>
      <c r="J1682" s="742"/>
      <c r="K1682" s="742"/>
      <c r="L1682" s="742"/>
      <c r="M1682" s="742"/>
      <c r="N1682" s="742"/>
      <c r="O1682" s="742"/>
      <c r="P1682" s="742"/>
      <c r="Q1682" s="742"/>
      <c r="R1682" s="742"/>
      <c r="S1682" s="742"/>
      <c r="T1682" s="742"/>
      <c r="U1682" s="742"/>
      <c r="V1682" s="301"/>
      <c r="W1682" s="762"/>
      <c r="X1682" s="742"/>
      <c r="Y1682" s="742"/>
      <c r="Z1682" s="742"/>
      <c r="AA1682" s="742"/>
      <c r="AB1682" s="742"/>
      <c r="AC1682" s="742"/>
      <c r="AD1682" s="742"/>
      <c r="AE1682" s="252"/>
      <c r="AF1682" s="252"/>
      <c r="AG1682" s="252"/>
      <c r="AH1682" s="252"/>
      <c r="AI1682" s="252"/>
      <c r="AJ1682" s="252"/>
      <c r="AK1682" s="252"/>
      <c r="AL1682" s="252"/>
      <c r="AM1682" s="252"/>
      <c r="AN1682" s="252"/>
      <c r="AO1682" s="252"/>
      <c r="AP1682" s="252"/>
      <c r="AQ1682" s="252"/>
      <c r="AR1682" s="252"/>
      <c r="AS1682" s="253"/>
    </row>
    <row r="1683" spans="1:45" ht="15.75">
      <c r="B1683" s="277" t="s">
        <v>817</v>
      </c>
      <c r="C1683" s="278"/>
      <c r="D1683" s="579" t="s">
        <v>522</v>
      </c>
      <c r="E1683" s="250"/>
      <c r="F1683" s="579"/>
      <c r="G1683" s="250"/>
      <c r="H1683" s="250"/>
      <c r="I1683" s="250"/>
      <c r="J1683" s="250"/>
      <c r="K1683" s="250"/>
      <c r="L1683" s="250"/>
      <c r="M1683" s="250"/>
      <c r="N1683" s="250"/>
      <c r="O1683" s="250"/>
      <c r="P1683" s="250"/>
      <c r="Q1683" s="250"/>
      <c r="R1683" s="278"/>
      <c r="S1683" s="250"/>
      <c r="T1683" s="250"/>
      <c r="U1683" s="250"/>
      <c r="V1683" s="250"/>
      <c r="W1683" s="250"/>
      <c r="X1683" s="250"/>
      <c r="Y1683" s="250"/>
      <c r="Z1683" s="250"/>
      <c r="AA1683" s="250"/>
      <c r="AB1683" s="250"/>
      <c r="AC1683" s="250"/>
      <c r="AD1683" s="250"/>
      <c r="AE1683" s="267"/>
      <c r="AF1683" s="264"/>
      <c r="AG1683" s="264"/>
      <c r="AH1683" s="264"/>
      <c r="AI1683" s="264"/>
      <c r="AJ1683" s="264"/>
      <c r="AK1683" s="264"/>
      <c r="AL1683" s="264"/>
      <c r="AM1683" s="264"/>
      <c r="AN1683" s="264"/>
      <c r="AO1683" s="264"/>
      <c r="AP1683" s="264"/>
      <c r="AQ1683" s="264"/>
      <c r="AR1683" s="264"/>
    </row>
    <row r="1684" spans="1:45" ht="39.75" customHeight="1">
      <c r="B1684" s="922" t="s">
        <v>211</v>
      </c>
      <c r="C1684" s="924" t="s">
        <v>33</v>
      </c>
      <c r="D1684" s="281" t="s">
        <v>420</v>
      </c>
      <c r="E1684" s="933" t="s">
        <v>209</v>
      </c>
      <c r="F1684" s="934"/>
      <c r="G1684" s="934"/>
      <c r="H1684" s="934"/>
      <c r="I1684" s="934"/>
      <c r="J1684" s="934"/>
      <c r="K1684" s="934"/>
      <c r="L1684" s="934"/>
      <c r="M1684" s="934"/>
      <c r="N1684" s="934"/>
      <c r="O1684" s="934"/>
      <c r="P1684" s="935"/>
      <c r="Q1684" s="931" t="s">
        <v>213</v>
      </c>
      <c r="R1684" s="281" t="s">
        <v>421</v>
      </c>
      <c r="S1684" s="928" t="s">
        <v>212</v>
      </c>
      <c r="T1684" s="929"/>
      <c r="U1684" s="929"/>
      <c r="V1684" s="929"/>
      <c r="W1684" s="929"/>
      <c r="X1684" s="929"/>
      <c r="Y1684" s="929"/>
      <c r="Z1684" s="929"/>
      <c r="AA1684" s="929"/>
      <c r="AB1684" s="929"/>
      <c r="AC1684" s="929"/>
      <c r="AD1684" s="936"/>
      <c r="AE1684" s="928" t="s">
        <v>242</v>
      </c>
      <c r="AF1684" s="929"/>
      <c r="AG1684" s="929"/>
      <c r="AH1684" s="929"/>
      <c r="AI1684" s="929"/>
      <c r="AJ1684" s="929"/>
      <c r="AK1684" s="929"/>
      <c r="AL1684" s="929"/>
      <c r="AM1684" s="929"/>
      <c r="AN1684" s="929"/>
      <c r="AO1684" s="929"/>
      <c r="AP1684" s="929"/>
      <c r="AQ1684" s="929"/>
      <c r="AR1684" s="929"/>
      <c r="AS1684" s="930"/>
    </row>
    <row r="1685" spans="1:45" ht="65.25" customHeight="1">
      <c r="B1685" s="923"/>
      <c r="C1685" s="925"/>
      <c r="D1685" s="282">
        <v>2027</v>
      </c>
      <c r="E1685" s="282">
        <v>2028</v>
      </c>
      <c r="F1685" s="282">
        <v>2029</v>
      </c>
      <c r="G1685" s="282">
        <v>2030</v>
      </c>
      <c r="H1685" s="282">
        <v>2031</v>
      </c>
      <c r="I1685" s="282">
        <v>2032</v>
      </c>
      <c r="J1685" s="282">
        <v>2033</v>
      </c>
      <c r="K1685" s="282">
        <v>2034</v>
      </c>
      <c r="L1685" s="282">
        <v>2035</v>
      </c>
      <c r="M1685" s="282">
        <v>2036</v>
      </c>
      <c r="N1685" s="282">
        <v>2037</v>
      </c>
      <c r="O1685" s="282">
        <v>2038</v>
      </c>
      <c r="P1685" s="282">
        <v>2039</v>
      </c>
      <c r="Q1685" s="932"/>
      <c r="R1685" s="282">
        <v>2027</v>
      </c>
      <c r="S1685" s="282">
        <v>2028</v>
      </c>
      <c r="T1685" s="282">
        <v>2029</v>
      </c>
      <c r="U1685" s="282">
        <v>2030</v>
      </c>
      <c r="V1685" s="282">
        <v>2031</v>
      </c>
      <c r="W1685" s="282">
        <v>2032</v>
      </c>
      <c r="X1685" s="282">
        <v>2033</v>
      </c>
      <c r="Y1685" s="282">
        <v>2034</v>
      </c>
      <c r="Z1685" s="282">
        <v>2035</v>
      </c>
      <c r="AA1685" s="282">
        <v>2036</v>
      </c>
      <c r="AB1685" s="282">
        <v>2037</v>
      </c>
      <c r="AC1685" s="282">
        <v>2038</v>
      </c>
      <c r="AD1685" s="282">
        <v>2039</v>
      </c>
      <c r="AE1685" s="282" t="str">
        <f>'1.  LRAMVA Summary'!$D$53</f>
        <v>Residential</v>
      </c>
      <c r="AF1685" s="282" t="str">
        <f>'1.  LRAMVA Summary'!$E$53</f>
        <v>GS&lt;50 kW</v>
      </c>
      <c r="AG1685" s="282" t="str">
        <f>'1.  LRAMVA Summary'!$F$53</f>
        <v>General Service 50 - 4,999 kW</v>
      </c>
      <c r="AH1685" s="282" t="str">
        <f>'1.  LRAMVA Summary'!$G$53</f>
        <v>General Service 3,000 - 4,999 kW</v>
      </c>
      <c r="AI1685" s="282" t="str">
        <f>'1.  LRAMVA Summary'!$H$53</f>
        <v>Large Use - Regular</v>
      </c>
      <c r="AJ1685" s="282" t="str">
        <f>'1.  LRAMVA Summary'!$I$53</f>
        <v>Dedicated TS</v>
      </c>
      <c r="AK1685" s="282" t="str">
        <f>'1.  LRAMVA Summary'!$J$53</f>
        <v>Large Use - Ford Annex</v>
      </c>
      <c r="AL1685" s="282" t="str">
        <f>'1.  LRAMVA Summary'!$K$53</f>
        <v>Other</v>
      </c>
      <c r="AM1685" s="282" t="str">
        <f>'1.  LRAMVA Summary'!$L$53</f>
        <v/>
      </c>
      <c r="AN1685" s="282" t="str">
        <f>'1.  LRAMVA Summary'!$M$53</f>
        <v/>
      </c>
      <c r="AO1685" s="282" t="str">
        <f>'1.  LRAMVA Summary'!$N$53</f>
        <v/>
      </c>
      <c r="AP1685" s="282" t="str">
        <f>'1.  LRAMVA Summary'!$O$53</f>
        <v/>
      </c>
      <c r="AQ1685" s="282" t="str">
        <f>'1.  LRAMVA Summary'!$P$53</f>
        <v/>
      </c>
      <c r="AR1685" s="282" t="str">
        <f>'1.  LRAMVA Summary'!$Q$53</f>
        <v/>
      </c>
      <c r="AS1685" s="284" t="str">
        <f>'1.  LRAMVA Summary'!$R$53</f>
        <v>Total</v>
      </c>
    </row>
    <row r="1686" spans="1:45" ht="15" hidden="1" customHeight="1" outlineLevel="1">
      <c r="A1686" s="521"/>
      <c r="B1686" s="291"/>
      <c r="C1686" s="302"/>
      <c r="D1686" s="288"/>
      <c r="E1686" s="288"/>
      <c r="F1686" s="288"/>
      <c r="G1686" s="288"/>
      <c r="H1686" s="288"/>
      <c r="I1686" s="288"/>
      <c r="J1686" s="288"/>
      <c r="K1686" s="288"/>
      <c r="L1686" s="288"/>
      <c r="M1686" s="288"/>
      <c r="N1686" s="288"/>
      <c r="O1686" s="288"/>
      <c r="P1686" s="288"/>
      <c r="Q1686" s="288"/>
      <c r="R1686" s="288"/>
      <c r="S1686" s="288"/>
      <c r="T1686" s="288"/>
      <c r="U1686" s="288"/>
      <c r="V1686" s="288"/>
      <c r="W1686" s="288"/>
      <c r="X1686" s="288"/>
      <c r="Y1686" s="288"/>
      <c r="Z1686" s="288"/>
      <c r="AA1686" s="288"/>
      <c r="AB1686" s="288"/>
      <c r="AC1686" s="288"/>
      <c r="AD1686" s="288"/>
      <c r="AE1686" s="288">
        <f>'1.  LRAMVA Summary'!D745</f>
        <v>0</v>
      </c>
      <c r="AF1686" s="288">
        <f>'1.  LRAMVA Summary'!E745</f>
        <v>0</v>
      </c>
      <c r="AG1686" s="288">
        <f>'1.  LRAMVA Summary'!F745</f>
        <v>0</v>
      </c>
      <c r="AH1686" s="288">
        <f>'1.  LRAMVA Summary'!G745</f>
        <v>0</v>
      </c>
      <c r="AI1686" s="288">
        <f>'1.  LRAMVA Summary'!H745</f>
        <v>0</v>
      </c>
      <c r="AJ1686" s="288">
        <f>'1.  LRAMVA Summary'!I745</f>
        <v>0</v>
      </c>
      <c r="AK1686" s="288">
        <f>'1.  LRAMVA Summary'!J745</f>
        <v>0</v>
      </c>
      <c r="AL1686" s="288">
        <f>'1.  LRAMVA Summary'!K745</f>
        <v>0</v>
      </c>
      <c r="AM1686" s="288">
        <f>'1.  LRAMVA Summary'!L745</f>
        <v>0</v>
      </c>
      <c r="AN1686" s="288">
        <f>'1.  LRAMVA Summary'!M745</f>
        <v>0</v>
      </c>
      <c r="AO1686" s="288">
        <f>'1.  LRAMVA Summary'!N745</f>
        <v>0</v>
      </c>
      <c r="AP1686" s="288">
        <f>'1.  LRAMVA Summary'!O745</f>
        <v>0</v>
      </c>
      <c r="AQ1686" s="288">
        <f>'1.  LRAMVA Summary'!P745</f>
        <v>0</v>
      </c>
      <c r="AR1686" s="288">
        <f>'1.  LRAMVA Summary'!Q745</f>
        <v>0</v>
      </c>
      <c r="AS1686" s="289"/>
    </row>
    <row r="1687" spans="1:45" ht="15.75" collapsed="1">
      <c r="B1687" s="828"/>
      <c r="C1687" s="332"/>
      <c r="D1687" s="332"/>
      <c r="E1687" s="332"/>
      <c r="F1687" s="332"/>
      <c r="G1687" s="332"/>
      <c r="H1687" s="332"/>
      <c r="I1687" s="332"/>
      <c r="J1687" s="332"/>
      <c r="K1687" s="332"/>
      <c r="L1687" s="332"/>
      <c r="M1687" s="332"/>
      <c r="N1687" s="332"/>
      <c r="O1687" s="332"/>
      <c r="P1687" s="332"/>
      <c r="Q1687" s="332"/>
      <c r="R1687" s="332"/>
      <c r="S1687" s="332"/>
      <c r="T1687" s="332"/>
      <c r="U1687" s="332"/>
      <c r="V1687" s="332"/>
      <c r="W1687" s="332"/>
      <c r="X1687" s="332"/>
      <c r="Y1687" s="332"/>
      <c r="Z1687" s="332"/>
      <c r="AA1687" s="332"/>
      <c r="AB1687" s="332"/>
      <c r="AC1687" s="332"/>
      <c r="AD1687" s="833"/>
      <c r="AE1687" s="288" t="str">
        <f>'1.  LRAMVA Summary'!$D$54</f>
        <v>kWh</v>
      </c>
      <c r="AF1687" s="288" t="str">
        <f>'1.  LRAMVA Summary'!$E$54</f>
        <v>kWh</v>
      </c>
      <c r="AG1687" s="288" t="str">
        <f>'1.  LRAMVA Summary'!$F$54</f>
        <v>kW</v>
      </c>
      <c r="AH1687" s="288" t="str">
        <f>'1.  LRAMVA Summary'!$G$54</f>
        <v>kW</v>
      </c>
      <c r="AI1687" s="288" t="str">
        <f>'1.  LRAMVA Summary'!$H$54</f>
        <v>kW</v>
      </c>
      <c r="AJ1687" s="288" t="str">
        <f>'1.  LRAMVA Summary'!$I$54</f>
        <v>kW</v>
      </c>
      <c r="AK1687" s="288" t="str">
        <f>'1.  LRAMVA Summary'!$J$54</f>
        <v>kW</v>
      </c>
      <c r="AL1687" s="288" t="str">
        <f>'1.  LRAMVA Summary'!$K$54</f>
        <v>kW</v>
      </c>
      <c r="AM1687" s="288">
        <f>'1.  LRAMVA Summary'!$L$54</f>
        <v>0</v>
      </c>
      <c r="AN1687" s="288">
        <f>'1.  LRAMVA Summary'!$M$54</f>
        <v>0</v>
      </c>
      <c r="AO1687" s="288">
        <f>'1.  LRAMVA Summary'!$N$54</f>
        <v>0</v>
      </c>
      <c r="AP1687" s="288">
        <f>'1.  LRAMVA Summary'!$O$54</f>
        <v>0</v>
      </c>
      <c r="AQ1687" s="288">
        <f>'1.  LRAMVA Summary'!$P$54</f>
        <v>0</v>
      </c>
      <c r="AR1687" s="288">
        <f>'1.  LRAMVA Summary'!$Q$54</f>
        <v>0</v>
      </c>
      <c r="AS1687" s="327"/>
    </row>
    <row r="1688" spans="1:45" ht="15.75">
      <c r="B1688" s="829" t="s">
        <v>964</v>
      </c>
      <c r="C1688" s="332"/>
      <c r="D1688" s="332"/>
      <c r="E1688" s="332"/>
      <c r="F1688" s="332"/>
      <c r="G1688" s="332"/>
      <c r="H1688" s="332"/>
      <c r="I1688" s="332"/>
      <c r="J1688" s="332"/>
      <c r="K1688" s="332"/>
      <c r="L1688" s="332"/>
      <c r="M1688" s="332"/>
      <c r="N1688" s="332"/>
      <c r="O1688" s="332"/>
      <c r="P1688" s="332"/>
      <c r="Q1688" s="332"/>
      <c r="R1688" s="332"/>
      <c r="S1688" s="332"/>
      <c r="T1688" s="332"/>
      <c r="U1688" s="332"/>
      <c r="V1688" s="332"/>
      <c r="W1688" s="332"/>
      <c r="X1688" s="332"/>
      <c r="Y1688" s="332"/>
      <c r="Z1688" s="332"/>
      <c r="AA1688" s="332"/>
      <c r="AB1688" s="332"/>
      <c r="AC1688" s="332"/>
      <c r="AD1688" s="833"/>
      <c r="AE1688" s="831">
        <v>0</v>
      </c>
      <c r="AF1688" s="826">
        <v>0</v>
      </c>
      <c r="AG1688" s="826">
        <v>0</v>
      </c>
      <c r="AH1688" s="826">
        <v>0</v>
      </c>
      <c r="AI1688" s="826">
        <v>0</v>
      </c>
      <c r="AJ1688" s="826">
        <v>0</v>
      </c>
      <c r="AK1688" s="826">
        <v>0</v>
      </c>
      <c r="AL1688" s="826">
        <v>0</v>
      </c>
      <c r="AM1688" s="826">
        <v>0</v>
      </c>
      <c r="AN1688" s="826">
        <v>0</v>
      </c>
      <c r="AO1688" s="826">
        <v>0</v>
      </c>
      <c r="AP1688" s="826">
        <v>0</v>
      </c>
      <c r="AQ1688" s="826">
        <v>0</v>
      </c>
      <c r="AR1688" s="826">
        <v>0</v>
      </c>
      <c r="AS1688" s="827"/>
    </row>
    <row r="1689" spans="1:45" ht="15.75">
      <c r="B1689" s="830" t="s">
        <v>818</v>
      </c>
      <c r="C1689" s="399"/>
      <c r="D1689" s="399"/>
      <c r="E1689" s="399"/>
      <c r="F1689" s="399"/>
      <c r="G1689" s="399"/>
      <c r="H1689" s="399"/>
      <c r="I1689" s="399"/>
      <c r="J1689" s="399"/>
      <c r="K1689" s="399"/>
      <c r="L1689" s="399"/>
      <c r="M1689" s="399"/>
      <c r="N1689" s="399"/>
      <c r="O1689" s="399"/>
      <c r="P1689" s="399"/>
      <c r="Q1689" s="399"/>
      <c r="R1689" s="399"/>
      <c r="S1689" s="399"/>
      <c r="T1689" s="399"/>
      <c r="U1689" s="399"/>
      <c r="V1689" s="399"/>
      <c r="W1689" s="399"/>
      <c r="X1689" s="399"/>
      <c r="Y1689" s="399"/>
      <c r="Z1689" s="399"/>
      <c r="AA1689" s="399"/>
      <c r="AB1689" s="399"/>
      <c r="AC1689" s="399"/>
      <c r="AD1689" s="834"/>
      <c r="AE1689" s="832">
        <f>HLOOKUP(AE1685,'2. LRAMVA Threshold'!$B$42:$Q$53,12,FALSE)</f>
        <v>1598201</v>
      </c>
      <c r="AF1689" s="388">
        <f>HLOOKUP(AF1685,'2. LRAMVA Threshold'!$B$42:$Q$53,12,FALSE)</f>
        <v>2729585</v>
      </c>
      <c r="AG1689" s="388">
        <f>HLOOKUP(AG1685,'2. LRAMVA Threshold'!$B$42:$Q$53,12,FALSE)</f>
        <v>91978</v>
      </c>
      <c r="AH1689" s="388">
        <f>HLOOKUP(AH1685,'2. LRAMVA Threshold'!$B$42:$Q$53,12,FALSE)</f>
        <v>0</v>
      </c>
      <c r="AI1689" s="388">
        <f>HLOOKUP(AI1685,'2. LRAMVA Threshold'!$B$42:$Q$53,12,FALSE)</f>
        <v>104518</v>
      </c>
      <c r="AJ1689" s="388">
        <f>HLOOKUP(AJ1685,'2. LRAMVA Threshold'!$B$42:$Q$53,12,FALSE)</f>
        <v>12089</v>
      </c>
      <c r="AK1689" s="388">
        <f>HLOOKUP(AK1685,'2. LRAMVA Threshold'!$B$42:$Q$53,12,FALSE)</f>
        <v>0</v>
      </c>
      <c r="AL1689" s="388">
        <f>HLOOKUP(AL1685,'2. LRAMVA Threshold'!$B$42:$Q$53,12,FALSE)</f>
        <v>0</v>
      </c>
      <c r="AM1689" s="388">
        <f>HLOOKUP(AM1685,'2. LRAMVA Threshold'!$B$42:$Q$53,12,FALSE)</f>
        <v>0</v>
      </c>
      <c r="AN1689" s="388">
        <f>HLOOKUP(AN1685,'2. LRAMVA Threshold'!$B$42:$Q$53,12,FALSE)</f>
        <v>0</v>
      </c>
      <c r="AO1689" s="388">
        <f>HLOOKUP(AO1685,'2. LRAMVA Threshold'!$B$42:$Q$53,12,FALSE)</f>
        <v>0</v>
      </c>
      <c r="AP1689" s="388">
        <f>HLOOKUP(AP1685,'2. LRAMVA Threshold'!$B$42:$Q$53,12,FALSE)</f>
        <v>0</v>
      </c>
      <c r="AQ1689" s="388">
        <f>HLOOKUP(AQ1685,'2. LRAMVA Threshold'!$B$42:$Q$53,12,FALSE)</f>
        <v>0</v>
      </c>
      <c r="AR1689" s="388">
        <f>HLOOKUP(AR1685,'2. LRAMVA Threshold'!$B$42:$Q$53,12,FALSE)</f>
        <v>0</v>
      </c>
      <c r="AS1689" s="438"/>
    </row>
    <row r="1690" spans="1:45">
      <c r="B1690" s="390"/>
      <c r="C1690" s="330"/>
      <c r="D1690" s="331"/>
      <c r="E1690" s="331"/>
      <c r="F1690" s="331"/>
      <c r="G1690" s="331"/>
      <c r="H1690" s="331"/>
      <c r="I1690" s="331"/>
      <c r="J1690" s="331"/>
      <c r="K1690" s="331"/>
      <c r="L1690" s="331"/>
      <c r="M1690" s="331"/>
      <c r="N1690" s="331"/>
      <c r="O1690" s="331"/>
      <c r="P1690" s="331"/>
      <c r="Q1690" s="331"/>
      <c r="R1690" s="332"/>
      <c r="S1690" s="331"/>
      <c r="T1690" s="331"/>
      <c r="U1690" s="331"/>
      <c r="V1690" s="333"/>
      <c r="W1690" s="333"/>
      <c r="X1690" s="333"/>
      <c r="Y1690" s="333"/>
      <c r="Z1690" s="331"/>
      <c r="AA1690" s="331"/>
      <c r="AB1690" s="331"/>
      <c r="AC1690" s="331"/>
      <c r="AD1690" s="331"/>
      <c r="AE1690" s="432"/>
      <c r="AF1690" s="432"/>
      <c r="AG1690" s="432"/>
      <c r="AH1690" s="432"/>
      <c r="AI1690" s="432"/>
      <c r="AJ1690" s="432"/>
      <c r="AK1690" s="432"/>
      <c r="AL1690" s="395"/>
      <c r="AM1690" s="395"/>
      <c r="AN1690" s="395"/>
      <c r="AO1690" s="395"/>
      <c r="AP1690" s="395"/>
      <c r="AQ1690" s="395"/>
      <c r="AR1690" s="395"/>
      <c r="AS1690" s="396"/>
    </row>
    <row r="1691" spans="1:45">
      <c r="B1691" s="321" t="s">
        <v>743</v>
      </c>
      <c r="C1691" s="335"/>
      <c r="D1691" s="335"/>
      <c r="E1691" s="372"/>
      <c r="F1691" s="372"/>
      <c r="G1691" s="372"/>
      <c r="H1691" s="372"/>
      <c r="I1691" s="372"/>
      <c r="J1691" s="372"/>
      <c r="K1691" s="372"/>
      <c r="L1691" s="372"/>
      <c r="M1691" s="372"/>
      <c r="N1691" s="372"/>
      <c r="O1691" s="372"/>
      <c r="P1691" s="372"/>
      <c r="Q1691" s="372"/>
      <c r="R1691" s="288"/>
      <c r="S1691" s="337"/>
      <c r="T1691" s="337"/>
      <c r="U1691" s="337"/>
      <c r="V1691" s="336"/>
      <c r="W1691" s="336"/>
      <c r="X1691" s="336"/>
      <c r="Y1691" s="336"/>
      <c r="Z1691" s="337"/>
      <c r="AA1691" s="337"/>
      <c r="AB1691" s="337"/>
      <c r="AC1691" s="337"/>
      <c r="AD1691" s="337"/>
      <c r="AE1691" s="824">
        <f>HLOOKUP(AE35,'3.  Distribution Rates'!$C$122:$P$135,14,FALSE)</f>
        <v>0</v>
      </c>
      <c r="AF1691" s="824">
        <f>HLOOKUP(AF35,'3.  Distribution Rates'!$C$122:$P$135,14,FALSE)</f>
        <v>1.7999999999999999E-2</v>
      </c>
      <c r="AG1691" s="338">
        <f>HLOOKUP(AG35,'3.  Distribution Rates'!$C$122:$P$135,14,FALSE)</f>
        <v>5.0438000000000001</v>
      </c>
      <c r="AH1691" s="338">
        <f>HLOOKUP(AH35,'3.  Distribution Rates'!$C$122:$P$135,14,FALSE)</f>
        <v>5.0438000000000001</v>
      </c>
      <c r="AI1691" s="338">
        <f>HLOOKUP(AI35,'3.  Distribution Rates'!$C$122:$P$135,14,FALSE)</f>
        <v>2.8254999999999999</v>
      </c>
      <c r="AJ1691" s="338">
        <f>HLOOKUP(AJ35,'3.  Distribution Rates'!$C$122:$P$135,14,FALSE)</f>
        <v>3.8462999999999998</v>
      </c>
      <c r="AK1691" s="338">
        <f>HLOOKUP(AK35,'3.  Distribution Rates'!$C$122:$P$135,14,FALSE)</f>
        <v>3.8462999999999998</v>
      </c>
      <c r="AL1691" s="338">
        <f>HLOOKUP(AL35,'3.  Distribution Rates'!$C$122:$P$135,14,FALSE)</f>
        <v>0</v>
      </c>
      <c r="AM1691" s="338">
        <f>HLOOKUP(AM35,'3.  Distribution Rates'!$C$122:$P$135,14,FALSE)</f>
        <v>0</v>
      </c>
      <c r="AN1691" s="338">
        <f>HLOOKUP(AN35,'3.  Distribution Rates'!$C$122:$P$135,14,FALSE)</f>
        <v>0</v>
      </c>
      <c r="AO1691" s="338">
        <f>HLOOKUP(AO35,'3.  Distribution Rates'!$C$122:$P$135,14,FALSE)</f>
        <v>0</v>
      </c>
      <c r="AP1691" s="338">
        <f>HLOOKUP(AP35,'3.  Distribution Rates'!$C$122:$P$135,14,FALSE)</f>
        <v>0</v>
      </c>
      <c r="AQ1691" s="338">
        <f>HLOOKUP(AQ35,'3.  Distribution Rates'!$C$122:$P$135,14,FALSE)</f>
        <v>0</v>
      </c>
      <c r="AR1691" s="338">
        <f>HLOOKUP(AR35,'3.  Distribution Rates'!$C$122:$P$135,14,FALSE)</f>
        <v>0</v>
      </c>
      <c r="AS1691" s="440"/>
    </row>
    <row r="1692" spans="1:45">
      <c r="B1692" s="321" t="s">
        <v>819</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LRAM'!AM150*AE1691</f>
        <v>0</v>
      </c>
      <c r="AF1692" s="374">
        <f>'4.  2011-2014 LRAM'!AN150*AF1691</f>
        <v>0</v>
      </c>
      <c r="AG1692" s="374">
        <f>'4.  2011-2014 LRAM'!AO150*AG1691</f>
        <v>0</v>
      </c>
      <c r="AH1692" s="374">
        <f>'4.  2011-2014 LRAM'!AP150*AH1691</f>
        <v>0</v>
      </c>
      <c r="AI1692" s="374">
        <f>'4.  2011-2014 LRAM'!AQ150*AI1691</f>
        <v>0</v>
      </c>
      <c r="AJ1692" s="374">
        <f>'4.  2011-2014 LRAM'!AR150*AJ1691</f>
        <v>0</v>
      </c>
      <c r="AK1692" s="374">
        <f>'4.  2011-2014 LRAM'!AS150*AK1691</f>
        <v>0</v>
      </c>
      <c r="AL1692" s="374">
        <f>'4.  2011-2014 LRAM'!AT150*AL1691</f>
        <v>0</v>
      </c>
      <c r="AM1692" s="374">
        <f>'4.  2011-2014 LRAM'!AU150*AM1691</f>
        <v>0</v>
      </c>
      <c r="AN1692" s="374">
        <f>'4.  2011-2014 LRAM'!AV150*AN1691</f>
        <v>0</v>
      </c>
      <c r="AO1692" s="374">
        <f>'4.  2011-2014 LRAM'!AW150*AO1691</f>
        <v>0</v>
      </c>
      <c r="AP1692" s="374">
        <f>'4.  2011-2014 LRAM'!AX150*AP1691</f>
        <v>0</v>
      </c>
      <c r="AQ1692" s="374">
        <f>'4.  2011-2014 LRAM'!AY150*AQ1691</f>
        <v>0</v>
      </c>
      <c r="AR1692" s="374">
        <f>'4.  2011-2014 LRAM'!AZ150*AR1691</f>
        <v>0</v>
      </c>
      <c r="AS1692" s="615">
        <f>SUM(AE1692:AR1692)</f>
        <v>0</v>
      </c>
    </row>
    <row r="1693" spans="1:45">
      <c r="B1693" s="321" t="s">
        <v>820</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'4.  2011-2014 LRAM'!AM289*AE1691</f>
        <v>0</v>
      </c>
      <c r="AF1693" s="374">
        <f>'4.  2011-2014 LRAM'!AN289*AF1691</f>
        <v>0</v>
      </c>
      <c r="AG1693" s="374">
        <f>'4.  2011-2014 LRAM'!AO289*AG1691</f>
        <v>0</v>
      </c>
      <c r="AH1693" s="374">
        <f>'4.  2011-2014 LRAM'!AP289*AH1691</f>
        <v>0</v>
      </c>
      <c r="AI1693" s="374">
        <f>'4.  2011-2014 LRAM'!AQ289*AI1691</f>
        <v>0</v>
      </c>
      <c r="AJ1693" s="374">
        <f>'4.  2011-2014 LRAM'!AR289*AJ1691</f>
        <v>0</v>
      </c>
      <c r="AK1693" s="374">
        <f>'4.  2011-2014 LRAM'!AS289*AK1691</f>
        <v>0</v>
      </c>
      <c r="AL1693" s="374">
        <f>'4.  2011-2014 LRAM'!AT289*AL1691</f>
        <v>0</v>
      </c>
      <c r="AM1693" s="374">
        <f>'4.  2011-2014 LRAM'!AU289*AM1691</f>
        <v>0</v>
      </c>
      <c r="AN1693" s="374">
        <f>'4.  2011-2014 LRAM'!AV289*AN1691</f>
        <v>0</v>
      </c>
      <c r="AO1693" s="374">
        <f>'4.  2011-2014 LRAM'!AW289*AO1691</f>
        <v>0</v>
      </c>
      <c r="AP1693" s="374">
        <f>'4.  2011-2014 LRAM'!AX289*AP1691</f>
        <v>0</v>
      </c>
      <c r="AQ1693" s="374">
        <f>'4.  2011-2014 LRAM'!AY289*AQ1691</f>
        <v>0</v>
      </c>
      <c r="AR1693" s="374">
        <f>'4.  2011-2014 LRAM'!AZ289*AR1691</f>
        <v>0</v>
      </c>
      <c r="AS1693" s="615">
        <f>SUM(AE1693:AR1693)</f>
        <v>0</v>
      </c>
    </row>
    <row r="1694" spans="1:45">
      <c r="B1694" s="321" t="s">
        <v>821</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'4.  2011-2014 LRAM'!AM424*AE1691</f>
        <v>0</v>
      </c>
      <c r="AF1694" s="374">
        <f>'4.  2011-2014 LRAM'!AN424*AF1691</f>
        <v>0</v>
      </c>
      <c r="AG1694" s="374">
        <f>'4.  2011-2014 LRAM'!AO424*AG1691</f>
        <v>0</v>
      </c>
      <c r="AH1694" s="374">
        <f>'4.  2011-2014 LRAM'!AP424*AH1691</f>
        <v>0</v>
      </c>
      <c r="AI1694" s="374">
        <f>'4.  2011-2014 LRAM'!AQ424*AI1691</f>
        <v>0</v>
      </c>
      <c r="AJ1694" s="374">
        <f>'4.  2011-2014 LRAM'!AR424*AJ1691</f>
        <v>0</v>
      </c>
      <c r="AK1694" s="374">
        <f>'4.  2011-2014 LRAM'!AS424*AK1691</f>
        <v>0</v>
      </c>
      <c r="AL1694" s="374">
        <f>'4.  2011-2014 LRAM'!AT424*AL1691</f>
        <v>0</v>
      </c>
      <c r="AM1694" s="374">
        <f>'4.  2011-2014 LRAM'!AU424*AM1691</f>
        <v>0</v>
      </c>
      <c r="AN1694" s="374">
        <f>'4.  2011-2014 LRAM'!AV424*AN1691</f>
        <v>0</v>
      </c>
      <c r="AO1694" s="374">
        <f>'4.  2011-2014 LRAM'!AW424*AO1691</f>
        <v>0</v>
      </c>
      <c r="AP1694" s="374">
        <f>'4.  2011-2014 LRAM'!AX424*AP1691</f>
        <v>0</v>
      </c>
      <c r="AQ1694" s="374">
        <f>'4.  2011-2014 LRAM'!AY424*AQ1691</f>
        <v>0</v>
      </c>
      <c r="AR1694" s="374">
        <f>'4.  2011-2014 LRAM'!AZ424*AR1691</f>
        <v>0</v>
      </c>
      <c r="AS1694" s="615">
        <f>SUM(AE1694:AR1694)</f>
        <v>0</v>
      </c>
    </row>
    <row r="1695" spans="1:45">
      <c r="B1695" s="321" t="s">
        <v>822</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'4.  2011-2014 LRAM'!AM561*AE1691</f>
        <v>0</v>
      </c>
      <c r="AF1695" s="374">
        <f>'4.  2011-2014 LRAM'!AN561*AF1691</f>
        <v>0</v>
      </c>
      <c r="AG1695" s="374">
        <f>'4.  2011-2014 LRAM'!AO561*AG1691</f>
        <v>0</v>
      </c>
      <c r="AH1695" s="374">
        <f>'4.  2011-2014 LRAM'!AP561*AH1691</f>
        <v>0</v>
      </c>
      <c r="AI1695" s="374">
        <f>'4.  2011-2014 LRAM'!AQ561*AI1691</f>
        <v>0</v>
      </c>
      <c r="AJ1695" s="374">
        <f>'4.  2011-2014 LRAM'!AR561*AJ1691</f>
        <v>0</v>
      </c>
      <c r="AK1695" s="374">
        <f>'4.  2011-2014 LRAM'!AS561*AK1691</f>
        <v>0</v>
      </c>
      <c r="AL1695" s="374">
        <f>'4.  2011-2014 LRAM'!AT561*AL1691</f>
        <v>0</v>
      </c>
      <c r="AM1695" s="374">
        <f>'4.  2011-2014 LRAM'!AU561*AM1691</f>
        <v>0</v>
      </c>
      <c r="AN1695" s="374">
        <f>'4.  2011-2014 LRAM'!AV561*AN1691</f>
        <v>0</v>
      </c>
      <c r="AO1695" s="374">
        <f>'4.  2011-2014 LRAM'!AW561*AO1691</f>
        <v>0</v>
      </c>
      <c r="AP1695" s="374">
        <f>'4.  2011-2014 LRAM'!AX561*AP1691</f>
        <v>0</v>
      </c>
      <c r="AQ1695" s="374">
        <f>'4.  2011-2014 LRAM'!AY561*AQ1691</f>
        <v>0</v>
      </c>
      <c r="AR1695" s="374">
        <f>'4.  2011-2014 LRAM'!AZ561*AR1691</f>
        <v>0</v>
      </c>
      <c r="AS1695" s="615">
        <f t="shared" ref="AS1695:AS1704" si="3635">SUM(AE1695:AR1695)</f>
        <v>0</v>
      </c>
    </row>
    <row r="1696" spans="1:45">
      <c r="B1696" s="321" t="s">
        <v>823</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36">AE219*AE1691</f>
        <v>0</v>
      </c>
      <c r="AF1696" s="374">
        <f t="shared" si="3636"/>
        <v>0</v>
      </c>
      <c r="AG1696" s="374">
        <f t="shared" si="3636"/>
        <v>0</v>
      </c>
      <c r="AH1696" s="374">
        <f t="shared" si="3636"/>
        <v>0</v>
      </c>
      <c r="AI1696" s="374">
        <f t="shared" si="3636"/>
        <v>0</v>
      </c>
      <c r="AJ1696" s="374">
        <f t="shared" si="3636"/>
        <v>0</v>
      </c>
      <c r="AK1696" s="374">
        <f t="shared" si="3636"/>
        <v>0</v>
      </c>
      <c r="AL1696" s="374">
        <f t="shared" si="3636"/>
        <v>0</v>
      </c>
      <c r="AM1696" s="374">
        <f t="shared" si="3636"/>
        <v>0</v>
      </c>
      <c r="AN1696" s="374">
        <f t="shared" si="3636"/>
        <v>0</v>
      </c>
      <c r="AO1696" s="374">
        <f t="shared" si="3636"/>
        <v>0</v>
      </c>
      <c r="AP1696" s="374">
        <f t="shared" si="3636"/>
        <v>0</v>
      </c>
      <c r="AQ1696" s="374">
        <f t="shared" si="3636"/>
        <v>0</v>
      </c>
      <c r="AR1696" s="374">
        <f t="shared" si="3636"/>
        <v>0</v>
      </c>
      <c r="AS1696" s="615">
        <f t="shared" si="3635"/>
        <v>0</v>
      </c>
    </row>
    <row r="1697" spans="2:45">
      <c r="B1697" s="321" t="s">
        <v>824</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37">AE409*AE1691</f>
        <v>0</v>
      </c>
      <c r="AF1697" s="374">
        <f t="shared" si="3637"/>
        <v>0</v>
      </c>
      <c r="AG1697" s="374">
        <f t="shared" si="3637"/>
        <v>0</v>
      </c>
      <c r="AH1697" s="374">
        <f t="shared" si="3637"/>
        <v>0</v>
      </c>
      <c r="AI1697" s="374">
        <f t="shared" si="3637"/>
        <v>0</v>
      </c>
      <c r="AJ1697" s="374">
        <f t="shared" si="3637"/>
        <v>0</v>
      </c>
      <c r="AK1697" s="374">
        <f t="shared" si="3637"/>
        <v>0</v>
      </c>
      <c r="AL1697" s="374">
        <f t="shared" si="3637"/>
        <v>0</v>
      </c>
      <c r="AM1697" s="374">
        <f t="shared" si="3637"/>
        <v>0</v>
      </c>
      <c r="AN1697" s="374">
        <f t="shared" si="3637"/>
        <v>0</v>
      </c>
      <c r="AO1697" s="374">
        <f t="shared" si="3637"/>
        <v>0</v>
      </c>
      <c r="AP1697" s="374">
        <f t="shared" si="3637"/>
        <v>0</v>
      </c>
      <c r="AQ1697" s="374">
        <f t="shared" si="3637"/>
        <v>0</v>
      </c>
      <c r="AR1697" s="374">
        <f t="shared" si="3637"/>
        <v>0</v>
      </c>
      <c r="AS1697" s="615">
        <f t="shared" si="3635"/>
        <v>0</v>
      </c>
    </row>
    <row r="1698" spans="2:45">
      <c r="B1698" s="321" t="s">
        <v>825</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38">AE599*AE1691</f>
        <v>0</v>
      </c>
      <c r="AF1698" s="374">
        <f t="shared" si="3638"/>
        <v>0</v>
      </c>
      <c r="AG1698" s="374">
        <f t="shared" si="3638"/>
        <v>0</v>
      </c>
      <c r="AH1698" s="374">
        <f t="shared" si="3638"/>
        <v>0</v>
      </c>
      <c r="AI1698" s="374">
        <f t="shared" si="3638"/>
        <v>0</v>
      </c>
      <c r="AJ1698" s="374">
        <f t="shared" si="3638"/>
        <v>0</v>
      </c>
      <c r="AK1698" s="374">
        <f t="shared" si="3638"/>
        <v>0</v>
      </c>
      <c r="AL1698" s="374">
        <f t="shared" si="3638"/>
        <v>0</v>
      </c>
      <c r="AM1698" s="374">
        <f t="shared" si="3638"/>
        <v>0</v>
      </c>
      <c r="AN1698" s="374">
        <f t="shared" si="3638"/>
        <v>0</v>
      </c>
      <c r="AO1698" s="374">
        <f t="shared" si="3638"/>
        <v>0</v>
      </c>
      <c r="AP1698" s="374">
        <f t="shared" si="3638"/>
        <v>0</v>
      </c>
      <c r="AQ1698" s="374">
        <f t="shared" si="3638"/>
        <v>0</v>
      </c>
      <c r="AR1698" s="374">
        <f t="shared" si="3638"/>
        <v>0</v>
      </c>
      <c r="AS1698" s="615">
        <f t="shared" si="3635"/>
        <v>0</v>
      </c>
    </row>
    <row r="1699" spans="2:45">
      <c r="B1699" s="321" t="s">
        <v>826</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39">AE791*AE1691</f>
        <v>0</v>
      </c>
      <c r="AF1699" s="374">
        <f t="shared" si="3639"/>
        <v>24598.453465675862</v>
      </c>
      <c r="AG1699" s="374">
        <f t="shared" si="3639"/>
        <v>157141.39532864204</v>
      </c>
      <c r="AH1699" s="374">
        <f t="shared" si="3639"/>
        <v>1597.4730775061105</v>
      </c>
      <c r="AI1699" s="374">
        <f t="shared" si="3639"/>
        <v>14693.282076475329</v>
      </c>
      <c r="AJ1699" s="374">
        <f t="shared" si="3639"/>
        <v>1561.6414054821148</v>
      </c>
      <c r="AK1699" s="374">
        <f t="shared" si="3639"/>
        <v>3895.768740701913</v>
      </c>
      <c r="AL1699" s="374">
        <f t="shared" si="3639"/>
        <v>0</v>
      </c>
      <c r="AM1699" s="374">
        <f t="shared" si="3639"/>
        <v>0</v>
      </c>
      <c r="AN1699" s="374">
        <f t="shared" si="3639"/>
        <v>0</v>
      </c>
      <c r="AO1699" s="374">
        <f t="shared" si="3639"/>
        <v>0</v>
      </c>
      <c r="AP1699" s="374">
        <f t="shared" si="3639"/>
        <v>0</v>
      </c>
      <c r="AQ1699" s="374">
        <f t="shared" si="3639"/>
        <v>0</v>
      </c>
      <c r="AR1699" s="374">
        <f t="shared" si="3639"/>
        <v>0</v>
      </c>
      <c r="AS1699" s="615">
        <f t="shared" si="3635"/>
        <v>203488.0140944834</v>
      </c>
    </row>
    <row r="1700" spans="2:45">
      <c r="B1700" s="321" t="s">
        <v>827</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40">AE987*AE1691</f>
        <v>0</v>
      </c>
      <c r="AF1700" s="374">
        <f t="shared" si="3640"/>
        <v>3734.5766681100495</v>
      </c>
      <c r="AG1700" s="374">
        <f t="shared" si="3640"/>
        <v>99589.040653387958</v>
      </c>
      <c r="AH1700" s="374">
        <f t="shared" si="3640"/>
        <v>0</v>
      </c>
      <c r="AI1700" s="374">
        <f t="shared" si="3640"/>
        <v>5444.9510080358905</v>
      </c>
      <c r="AJ1700" s="374">
        <f t="shared" si="3640"/>
        <v>4771.182879693325</v>
      </c>
      <c r="AK1700" s="374">
        <f t="shared" si="3640"/>
        <v>0</v>
      </c>
      <c r="AL1700" s="374">
        <f t="shared" si="3640"/>
        <v>0</v>
      </c>
      <c r="AM1700" s="374">
        <f t="shared" si="3640"/>
        <v>0</v>
      </c>
      <c r="AN1700" s="374">
        <f t="shared" si="3640"/>
        <v>0</v>
      </c>
      <c r="AO1700" s="374">
        <f t="shared" si="3640"/>
        <v>0</v>
      </c>
      <c r="AP1700" s="374">
        <f t="shared" si="3640"/>
        <v>0</v>
      </c>
      <c r="AQ1700" s="374">
        <f t="shared" si="3640"/>
        <v>0</v>
      </c>
      <c r="AR1700" s="374">
        <f t="shared" si="3640"/>
        <v>0</v>
      </c>
      <c r="AS1700" s="615">
        <f t="shared" si="3635"/>
        <v>113539.75120922722</v>
      </c>
    </row>
    <row r="1701" spans="2:45">
      <c r="B1701" s="321" t="s">
        <v>828</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 t="shared" ref="AE1701:AR1701" si="3641">AE1182*AE1691</f>
        <v>0</v>
      </c>
      <c r="AF1701" s="374">
        <f t="shared" si="3641"/>
        <v>2.6193447411060331E-13</v>
      </c>
      <c r="AG1701" s="374">
        <f t="shared" si="3641"/>
        <v>2177.8314919512254</v>
      </c>
      <c r="AH1701" s="374">
        <f t="shared" si="3641"/>
        <v>0</v>
      </c>
      <c r="AI1701" s="374">
        <f t="shared" si="3641"/>
        <v>498290.74734599987</v>
      </c>
      <c r="AJ1701" s="374">
        <f t="shared" si="3641"/>
        <v>0</v>
      </c>
      <c r="AK1701" s="374">
        <f t="shared" si="3641"/>
        <v>0</v>
      </c>
      <c r="AL1701" s="374">
        <f t="shared" si="3641"/>
        <v>0</v>
      </c>
      <c r="AM1701" s="374">
        <f t="shared" si="3641"/>
        <v>0</v>
      </c>
      <c r="AN1701" s="374">
        <f t="shared" si="3641"/>
        <v>0</v>
      </c>
      <c r="AO1701" s="374">
        <f t="shared" si="3641"/>
        <v>0</v>
      </c>
      <c r="AP1701" s="374">
        <f t="shared" si="3641"/>
        <v>0</v>
      </c>
      <c r="AQ1701" s="374">
        <f t="shared" si="3641"/>
        <v>0</v>
      </c>
      <c r="AR1701" s="374">
        <f t="shared" si="3641"/>
        <v>0</v>
      </c>
      <c r="AS1701" s="615">
        <f t="shared" si="3635"/>
        <v>500468.57883795112</v>
      </c>
    </row>
    <row r="1702" spans="2:45">
      <c r="B1702" s="321" t="s">
        <v>829</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 t="shared" ref="AE1702:AR1702" si="3642">AE1377*AE1691</f>
        <v>0</v>
      </c>
      <c r="AF1702" s="374">
        <f t="shared" si="3642"/>
        <v>0</v>
      </c>
      <c r="AG1702" s="374">
        <f t="shared" si="3642"/>
        <v>0</v>
      </c>
      <c r="AH1702" s="374">
        <f t="shared" si="3642"/>
        <v>0</v>
      </c>
      <c r="AI1702" s="374">
        <f t="shared" si="3642"/>
        <v>0</v>
      </c>
      <c r="AJ1702" s="374">
        <f t="shared" si="3642"/>
        <v>0</v>
      </c>
      <c r="AK1702" s="374">
        <f t="shared" si="3642"/>
        <v>0</v>
      </c>
      <c r="AL1702" s="374">
        <f t="shared" si="3642"/>
        <v>0</v>
      </c>
      <c r="AM1702" s="374">
        <f t="shared" si="3642"/>
        <v>0</v>
      </c>
      <c r="AN1702" s="374">
        <f t="shared" si="3642"/>
        <v>0</v>
      </c>
      <c r="AO1702" s="374">
        <f t="shared" si="3642"/>
        <v>0</v>
      </c>
      <c r="AP1702" s="374">
        <f t="shared" si="3642"/>
        <v>0</v>
      </c>
      <c r="AQ1702" s="374">
        <f t="shared" si="3642"/>
        <v>0</v>
      </c>
      <c r="AR1702" s="374">
        <f t="shared" si="3642"/>
        <v>0</v>
      </c>
      <c r="AS1702" s="615">
        <f t="shared" si="3635"/>
        <v>0</v>
      </c>
    </row>
    <row r="1703" spans="2:45">
      <c r="B1703" s="321" t="s">
        <v>830</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3643">AE1571*AE1691</f>
        <v>0</v>
      </c>
      <c r="AF1703" s="374">
        <f t="shared" si="3643"/>
        <v>0</v>
      </c>
      <c r="AG1703" s="374">
        <f t="shared" si="3643"/>
        <v>0</v>
      </c>
      <c r="AH1703" s="374">
        <f t="shared" si="3643"/>
        <v>0</v>
      </c>
      <c r="AI1703" s="374">
        <f t="shared" si="3643"/>
        <v>0</v>
      </c>
      <c r="AJ1703" s="374">
        <f t="shared" si="3643"/>
        <v>0</v>
      </c>
      <c r="AK1703" s="374">
        <f t="shared" si="3643"/>
        <v>0</v>
      </c>
      <c r="AL1703" s="374">
        <f t="shared" si="3643"/>
        <v>0</v>
      </c>
      <c r="AM1703" s="374">
        <f t="shared" si="3643"/>
        <v>0</v>
      </c>
      <c r="AN1703" s="374">
        <f t="shared" si="3643"/>
        <v>0</v>
      </c>
      <c r="AO1703" s="374">
        <f t="shared" si="3643"/>
        <v>0</v>
      </c>
      <c r="AP1703" s="374">
        <f t="shared" si="3643"/>
        <v>0</v>
      </c>
      <c r="AQ1703" s="374">
        <f t="shared" si="3643"/>
        <v>0</v>
      </c>
      <c r="AR1703" s="374">
        <f t="shared" si="3643"/>
        <v>0</v>
      </c>
      <c r="AS1703" s="615">
        <f t="shared" si="3635"/>
        <v>0</v>
      </c>
    </row>
    <row r="1704" spans="2:45" ht="15.75">
      <c r="B1704" s="346" t="s">
        <v>908</v>
      </c>
      <c r="C1704" s="342"/>
      <c r="D1704" s="333"/>
      <c r="E1704" s="331"/>
      <c r="F1704" s="331"/>
      <c r="G1704" s="331"/>
      <c r="H1704" s="331"/>
      <c r="I1704" s="331"/>
      <c r="J1704" s="331"/>
      <c r="K1704" s="331"/>
      <c r="L1704" s="331"/>
      <c r="M1704" s="331"/>
      <c r="N1704" s="331"/>
      <c r="O1704" s="331"/>
      <c r="P1704" s="331"/>
      <c r="Q1704" s="331"/>
      <c r="R1704" s="297"/>
      <c r="S1704" s="331"/>
      <c r="T1704" s="331"/>
      <c r="U1704" s="331"/>
      <c r="V1704" s="333"/>
      <c r="W1704" s="333"/>
      <c r="X1704" s="333"/>
      <c r="Y1704" s="333"/>
      <c r="Z1704" s="331"/>
      <c r="AA1704" s="331"/>
      <c r="AB1704" s="331"/>
      <c r="AC1704" s="331"/>
      <c r="AD1704" s="331"/>
      <c r="AE1704" s="343">
        <f>SUM(AE1692:AE1703)</f>
        <v>0</v>
      </c>
      <c r="AF1704" s="343">
        <f t="shared" ref="AF1704:AR1704" si="3644">SUM(AF1692:AF1703)</f>
        <v>28333.030133785913</v>
      </c>
      <c r="AG1704" s="343">
        <f t="shared" si="3644"/>
        <v>258908.26747398122</v>
      </c>
      <c r="AH1704" s="343">
        <f t="shared" si="3644"/>
        <v>1597.4730775061105</v>
      </c>
      <c r="AI1704" s="343">
        <f t="shared" si="3644"/>
        <v>518428.98043051112</v>
      </c>
      <c r="AJ1704" s="343">
        <f t="shared" si="3644"/>
        <v>6332.8242851754403</v>
      </c>
      <c r="AK1704" s="343">
        <f t="shared" si="3644"/>
        <v>3895.768740701913</v>
      </c>
      <c r="AL1704" s="343">
        <f t="shared" si="3644"/>
        <v>0</v>
      </c>
      <c r="AM1704" s="343">
        <f t="shared" si="3644"/>
        <v>0</v>
      </c>
      <c r="AN1704" s="343">
        <f t="shared" si="3644"/>
        <v>0</v>
      </c>
      <c r="AO1704" s="343">
        <f t="shared" si="3644"/>
        <v>0</v>
      </c>
      <c r="AP1704" s="343">
        <f t="shared" si="3644"/>
        <v>0</v>
      </c>
      <c r="AQ1704" s="343">
        <f t="shared" si="3644"/>
        <v>0</v>
      </c>
      <c r="AR1704" s="343">
        <f t="shared" si="3644"/>
        <v>0</v>
      </c>
      <c r="AS1704" s="403">
        <f t="shared" si="3635"/>
        <v>817496.34414166177</v>
      </c>
    </row>
    <row r="1705" spans="2:45" ht="15.75">
      <c r="B1705" s="346" t="s">
        <v>909</v>
      </c>
      <c r="C1705" s="342"/>
      <c r="D1705" s="347"/>
      <c r="E1705" s="331"/>
      <c r="F1705" s="331"/>
      <c r="G1705" s="331"/>
      <c r="H1705" s="331"/>
      <c r="I1705" s="331"/>
      <c r="J1705" s="331"/>
      <c r="K1705" s="331"/>
      <c r="L1705" s="331"/>
      <c r="M1705" s="331"/>
      <c r="N1705" s="331"/>
      <c r="O1705" s="331"/>
      <c r="P1705" s="331"/>
      <c r="Q1705" s="331"/>
      <c r="R1705" s="297"/>
      <c r="S1705" s="331"/>
      <c r="T1705" s="331"/>
      <c r="U1705" s="331"/>
      <c r="V1705" s="333"/>
      <c r="W1705" s="333"/>
      <c r="X1705" s="333"/>
      <c r="Y1705" s="333"/>
      <c r="Z1705" s="331"/>
      <c r="AA1705" s="331"/>
      <c r="AB1705" s="331"/>
      <c r="AC1705" s="331"/>
      <c r="AD1705" s="331"/>
      <c r="AE1705" s="344">
        <f>AE1689*AE1691</f>
        <v>0</v>
      </c>
      <c r="AF1705" s="344">
        <f t="shared" ref="AF1705:AR1705" si="3645">AF1689*AF1691</f>
        <v>49132.53</v>
      </c>
      <c r="AG1705" s="344">
        <f t="shared" si="3645"/>
        <v>463918.63640000002</v>
      </c>
      <c r="AH1705" s="344">
        <f t="shared" si="3645"/>
        <v>0</v>
      </c>
      <c r="AI1705" s="344">
        <f t="shared" si="3645"/>
        <v>295315.609</v>
      </c>
      <c r="AJ1705" s="344">
        <f t="shared" si="3645"/>
        <v>46497.920699999995</v>
      </c>
      <c r="AK1705" s="344">
        <f t="shared" si="3645"/>
        <v>0</v>
      </c>
      <c r="AL1705" s="344">
        <f t="shared" si="3645"/>
        <v>0</v>
      </c>
      <c r="AM1705" s="344">
        <f t="shared" si="3645"/>
        <v>0</v>
      </c>
      <c r="AN1705" s="344">
        <f t="shared" si="3645"/>
        <v>0</v>
      </c>
      <c r="AO1705" s="344">
        <f t="shared" si="3645"/>
        <v>0</v>
      </c>
      <c r="AP1705" s="344">
        <f t="shared" si="3645"/>
        <v>0</v>
      </c>
      <c r="AQ1705" s="344">
        <f t="shared" si="3645"/>
        <v>0</v>
      </c>
      <c r="AR1705" s="344">
        <f t="shared" si="3645"/>
        <v>0</v>
      </c>
      <c r="AS1705" s="403">
        <f>SUM(AE1705:AR1705)</f>
        <v>854864.69609999994</v>
      </c>
    </row>
    <row r="1706" spans="2:45" ht="15.75">
      <c r="B1706" s="346" t="s">
        <v>910</v>
      </c>
      <c r="C1706" s="342"/>
      <c r="D1706" s="347"/>
      <c r="E1706" s="331"/>
      <c r="F1706" s="331"/>
      <c r="G1706" s="331"/>
      <c r="H1706" s="331"/>
      <c r="I1706" s="331"/>
      <c r="J1706" s="331"/>
      <c r="K1706" s="331"/>
      <c r="L1706" s="331"/>
      <c r="M1706" s="331"/>
      <c r="N1706" s="331"/>
      <c r="O1706" s="331"/>
      <c r="P1706" s="331"/>
      <c r="Q1706" s="331"/>
      <c r="R1706" s="297"/>
      <c r="S1706" s="331"/>
      <c r="T1706" s="331"/>
      <c r="U1706" s="331"/>
      <c r="V1706" s="347"/>
      <c r="W1706" s="347"/>
      <c r="X1706" s="347"/>
      <c r="Y1706" s="347"/>
      <c r="Z1706" s="331"/>
      <c r="AA1706" s="331"/>
      <c r="AB1706" s="331"/>
      <c r="AC1706" s="331"/>
      <c r="AD1706" s="331"/>
      <c r="AE1706" s="348"/>
      <c r="AF1706" s="348"/>
      <c r="AG1706" s="348"/>
      <c r="AH1706" s="348"/>
      <c r="AI1706" s="348"/>
      <c r="AJ1706" s="348"/>
      <c r="AK1706" s="348"/>
      <c r="AL1706" s="348"/>
      <c r="AM1706" s="348"/>
      <c r="AN1706" s="348"/>
      <c r="AO1706" s="348"/>
      <c r="AP1706" s="348"/>
      <c r="AQ1706" s="348"/>
      <c r="AR1706" s="348"/>
      <c r="AS1706" s="403">
        <f>AS1704-AS1705</f>
        <v>-37368.351958338171</v>
      </c>
    </row>
    <row r="1707" spans="2:45">
      <c r="B1707" s="377"/>
      <c r="C1707" s="441"/>
      <c r="D1707" s="441"/>
      <c r="E1707" s="442"/>
      <c r="F1707" s="442"/>
      <c r="G1707" s="442"/>
      <c r="H1707" s="442"/>
      <c r="I1707" s="442"/>
      <c r="J1707" s="442"/>
      <c r="K1707" s="442"/>
      <c r="L1707" s="442"/>
      <c r="M1707" s="442"/>
      <c r="N1707" s="442"/>
      <c r="O1707" s="442"/>
      <c r="P1707" s="442"/>
      <c r="Q1707" s="442"/>
      <c r="R1707" s="443"/>
      <c r="S1707" s="442"/>
      <c r="T1707" s="442"/>
      <c r="U1707" s="442"/>
      <c r="V1707" s="441"/>
      <c r="W1707" s="444"/>
      <c r="X1707" s="441"/>
      <c r="Y1707" s="441"/>
      <c r="Z1707" s="442"/>
      <c r="AA1707" s="442"/>
      <c r="AB1707" s="442"/>
      <c r="AC1707" s="442"/>
      <c r="AD1707" s="442"/>
      <c r="AE1707" s="445"/>
      <c r="AF1707" s="445"/>
      <c r="AG1707" s="445"/>
      <c r="AH1707" s="445"/>
      <c r="AI1707" s="445"/>
      <c r="AJ1707" s="445"/>
      <c r="AK1707" s="445"/>
      <c r="AL1707" s="445"/>
      <c r="AM1707" s="445"/>
      <c r="AN1707" s="445"/>
      <c r="AO1707" s="445"/>
      <c r="AP1707" s="445"/>
      <c r="AQ1707" s="445"/>
      <c r="AR1707" s="445"/>
      <c r="AS1707" s="382"/>
    </row>
  </sheetData>
  <sheetProtection formatCells="0" formatColumns="0" formatRows="0" insertColumns="0" insertRows="0" insertHyperlinks="0" deleteColumns="0" deleteRows="0" sort="0" autoFilter="0" pivotTables="0"/>
  <mergeCells count="87">
    <mergeCell ref="C1575:AD1575"/>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92:Q993"/>
    <mergeCell ref="B992:B993"/>
    <mergeCell ref="C992:C993"/>
    <mergeCell ref="E796:P796"/>
    <mergeCell ref="E992:P992"/>
    <mergeCell ref="AE992:AS992"/>
    <mergeCell ref="B796:B797"/>
    <mergeCell ref="C796:C797"/>
    <mergeCell ref="Q796:Q797"/>
    <mergeCell ref="AE796:AS796"/>
    <mergeCell ref="S604:AD604"/>
    <mergeCell ref="S796:AD796"/>
    <mergeCell ref="S992:AD992"/>
    <mergeCell ref="B604:B605"/>
    <mergeCell ref="C604:C605"/>
    <mergeCell ref="AE1187:AS1187"/>
    <mergeCell ref="B1381:B1382"/>
    <mergeCell ref="C1381:C1382"/>
    <mergeCell ref="Q1381:Q1382"/>
    <mergeCell ref="AE1381:AS1381"/>
    <mergeCell ref="B1187:B1188"/>
    <mergeCell ref="C1187:C1188"/>
    <mergeCell ref="Q1187:Q1188"/>
    <mergeCell ref="E1187:P1187"/>
    <mergeCell ref="E1381:P1381"/>
    <mergeCell ref="S1187:AD1187"/>
    <mergeCell ref="S1381:AD1381"/>
    <mergeCell ref="AE1578:AS1578"/>
    <mergeCell ref="B1604:B1605"/>
    <mergeCell ref="C1604:C1605"/>
    <mergeCell ref="Q1604:Q1605"/>
    <mergeCell ref="AE1604:AS1604"/>
    <mergeCell ref="B1578:B1579"/>
    <mergeCell ref="C1578:C1579"/>
    <mergeCell ref="Q1578:Q1579"/>
    <mergeCell ref="E1578:P1578"/>
    <mergeCell ref="E1604:P1604"/>
    <mergeCell ref="S1578:AD1578"/>
    <mergeCell ref="S1604:AD1604"/>
    <mergeCell ref="AE1630:AS1630"/>
    <mergeCell ref="B1657:B1658"/>
    <mergeCell ref="C1657:C1658"/>
    <mergeCell ref="Q1657:Q1658"/>
    <mergeCell ref="AE1657:AS1657"/>
    <mergeCell ref="B1630:B1631"/>
    <mergeCell ref="C1630:C1631"/>
    <mergeCell ref="Q1630:Q1631"/>
    <mergeCell ref="E1630:P1630"/>
    <mergeCell ref="E1657:P1657"/>
    <mergeCell ref="S1657:AD1657"/>
    <mergeCell ref="S1630:AD1630"/>
    <mergeCell ref="AE1684:AS1684"/>
    <mergeCell ref="B1684:B1685"/>
    <mergeCell ref="C1684:C1685"/>
    <mergeCell ref="Q1684:Q1685"/>
    <mergeCell ref="E1684:P1684"/>
    <mergeCell ref="S1684:AD1684"/>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5" location="'5.  2015-2027 LRAM'!A1" display="Return to top" xr:uid="{00000000-0004-0000-0A00-000009000000}"/>
    <hyperlink ref="D991" location="'5.  2015-2020 LRAM'!A1" display="Return to top" xr:uid="{00000000-0004-0000-0A00-00000A000000}"/>
    <hyperlink ref="B1185"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6" location="'5.  2015-2020 LRAM'!A1" display="Return to top" xr:uid="{141C9DF9-F462-465C-8607-9E22DF653212}"/>
    <hyperlink ref="D1380" location="'5.  2015-2020 LRAM'!A1" display="Return to top" xr:uid="{019149FC-4E2B-4E1F-8127-0F67A8621F66}"/>
    <hyperlink ref="D1603" location="'5.  2015-2020 LRAM'!A1" display="Return to top" xr:uid="{6EC8DA8E-6F1F-4C73-A137-6E5BB30C5B94}"/>
    <hyperlink ref="D1629" location="'5.  2015-2020 LRAM'!A1" display="Return to top" xr:uid="{31D5DA7B-CBF7-4225-982B-2FD4C5554E84}"/>
    <hyperlink ref="D1656" location="'5.  2015-2020 LRAM'!A1" display="Return to top" xr:uid="{278D811C-DEDB-43E0-A919-D4F625F1C6E5}"/>
    <hyperlink ref="D1683" location="'5.  2015-2020 LRAM'!A1" display="Return to top" xr:uid="{223528A0-8936-430C-B9FD-6493F6E71F79}"/>
    <hyperlink ref="D1577"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30" fitToHeight="0" orientation="landscape" r:id="rId1"/>
  <headerFooter>
    <oddFooter>&amp;R&amp;P of &amp;N</oddFooter>
  </headerFooter>
  <rowBreaks count="1" manualBreakCount="1">
    <brk id="1682" max="4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view="pageBreakPreview" topLeftCell="A148" zoomScale="60" zoomScaleNormal="60" workbookViewId="0">
      <selection activeCell="O200" sqref="O200"/>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46" t="s">
        <v>639</v>
      </c>
      <c r="D8" s="946"/>
      <c r="E8" s="946"/>
      <c r="F8" s="946"/>
      <c r="G8" s="946"/>
      <c r="H8" s="946"/>
      <c r="I8" s="946"/>
      <c r="J8" s="946"/>
      <c r="K8" s="946"/>
      <c r="L8" s="946"/>
      <c r="M8" s="946"/>
      <c r="N8" s="946"/>
      <c r="O8" s="946"/>
      <c r="P8" s="946"/>
      <c r="Q8" s="946"/>
      <c r="R8" s="946"/>
      <c r="S8" s="946"/>
      <c r="T8" s="103"/>
      <c r="U8" s="103"/>
      <c r="V8" s="103"/>
      <c r="W8" s="103"/>
    </row>
    <row r="9" spans="1:28" s="9" customFormat="1" ht="47.1" customHeight="1">
      <c r="B9" s="55"/>
      <c r="C9" s="894" t="s">
        <v>650</v>
      </c>
      <c r="D9" s="894"/>
      <c r="E9" s="894"/>
      <c r="F9" s="894"/>
      <c r="G9" s="894"/>
      <c r="H9" s="894"/>
      <c r="I9" s="894"/>
      <c r="J9" s="894"/>
      <c r="K9" s="894"/>
      <c r="L9" s="894"/>
      <c r="M9" s="894"/>
      <c r="N9" s="894"/>
      <c r="O9" s="894"/>
      <c r="P9" s="894"/>
      <c r="Q9" s="894"/>
      <c r="R9" s="894"/>
      <c r="S9" s="894"/>
      <c r="T9" s="103"/>
      <c r="U9" s="103"/>
      <c r="V9" s="103"/>
      <c r="W9" s="103"/>
    </row>
    <row r="10" spans="1:28" s="9" customFormat="1" ht="38.1" customHeight="1">
      <c r="B10" s="86"/>
      <c r="C10" s="916" t="s">
        <v>651</v>
      </c>
      <c r="D10" s="894"/>
      <c r="E10" s="894"/>
      <c r="F10" s="894"/>
      <c r="G10" s="894"/>
      <c r="H10" s="894"/>
      <c r="I10" s="894"/>
      <c r="J10" s="894"/>
      <c r="K10" s="894"/>
      <c r="L10" s="894"/>
      <c r="M10" s="894"/>
      <c r="N10" s="894"/>
      <c r="O10" s="894"/>
      <c r="P10" s="894"/>
      <c r="Q10" s="894"/>
      <c r="R10" s="894"/>
      <c r="S10" s="894"/>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45" t="s">
        <v>235</v>
      </c>
      <c r="C12" s="945"/>
      <c r="D12" s="178"/>
      <c r="E12" s="179" t="s">
        <v>236</v>
      </c>
      <c r="F12" s="51"/>
      <c r="G12" s="51"/>
      <c r="H12" s="44"/>
      <c r="I12" s="51"/>
      <c r="K12" s="581"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General Service 50 - 4,999 kW</v>
      </c>
      <c r="L14" s="201" t="str">
        <f>'1.  LRAMVA Summary'!G53</f>
        <v>General Service 3,000 - 4,999 kW</v>
      </c>
      <c r="M14" s="201" t="str">
        <f>'1.  LRAMVA Summary'!H53</f>
        <v>Large Use - Regular</v>
      </c>
      <c r="N14" s="201" t="str">
        <f>'1.  LRAMVA Summary'!I53</f>
        <v>Dedicated TS</v>
      </c>
      <c r="O14" s="201" t="str">
        <f>'1.  LRAMVA Summary'!J53</f>
        <v>Large Use - Ford Annex</v>
      </c>
      <c r="P14" s="201" t="str">
        <f>'1.  LRAMVA Summary'!K53</f>
        <v>Other</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3">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9">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9">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9">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9">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9">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9">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9">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232" t="s">
        <v>92</v>
      </c>
      <c r="C54" s="729">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692</v>
      </c>
      <c r="C55" s="729">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693</v>
      </c>
      <c r="C56" s="729">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694</v>
      </c>
      <c r="C57" s="23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32" t="s">
        <v>695</v>
      </c>
      <c r="C58" s="233">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696</v>
      </c>
      <c r="C59" s="23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697</v>
      </c>
      <c r="C60" s="23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698</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699</v>
      </c>
      <c r="C62" s="233">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3"/>
      <c r="C63" s="803"/>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3"/>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3"/>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3"/>
      <c r="C66" s="803"/>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3"/>
      <c r="C67" s="803"/>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3"/>
      <c r="C68" s="803"/>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3"/>
      <c r="C69" s="803"/>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3"/>
      <c r="C70" s="803"/>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3"/>
      <c r="C71" s="803"/>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803"/>
      <c r="C72" s="803"/>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803"/>
      <c r="C73" s="803"/>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3"/>
      <c r="C74" s="803"/>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3"/>
      <c r="C75" s="803"/>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3"/>
      <c r="C76" s="803"/>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3"/>
      <c r="C77" s="803"/>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3"/>
      <c r="C78" s="803"/>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3"/>
      <c r="C79" s="803"/>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3"/>
      <c r="C80" s="803"/>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3"/>
      <c r="C81" s="803"/>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3"/>
      <c r="C82" s="803"/>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-2.097710253761182</v>
      </c>
      <c r="K151" s="227">
        <f>(SUM('1.  LRAMVA Summary'!F$55:F$81)+SUM('1.  LRAMVA Summary'!F$82:F$83)*(MONTH($E151)-1)/12)*$H151</f>
        <v>-26.566840919983864</v>
      </c>
      <c r="L151" s="227">
        <f>(SUM('1.  LRAMVA Summary'!G$55:G$81)+SUM('1.  LRAMVA Summary'!G$82:G$83)*(MONTH($E151)-1)/12)*$H151</f>
        <v>0.29434274078905914</v>
      </c>
      <c r="M151" s="227">
        <f>(SUM('1.  LRAMVA Summary'!H$55:H$81)+SUM('1.  LRAMVA Summary'!H$82:H$83)*(MONTH($E151)-1)/12)*$H151</f>
        <v>32.560663965846665</v>
      </c>
      <c r="N151" s="227">
        <f>(SUM('1.  LRAMVA Summary'!I$55:I$81)+SUM('1.  LRAMVA Summary'!I$82:I$83)*(MONTH($E151)-1)/12)*$H151</f>
        <v>-5.6078544858791135</v>
      </c>
      <c r="O151" s="227">
        <f>(SUM('1.  LRAMVA Summary'!J$55:J$81)+SUM('1.  LRAMVA Summary'!J$82:J$83)*(MONTH($E151)-1)/12)*$H151</f>
        <v>0.7178248056697063</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-0.6995741473187298</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-4.1954205075223641</v>
      </c>
      <c r="K152" s="227">
        <f>(SUM('1.  LRAMVA Summary'!F$55:F$81)+SUM('1.  LRAMVA Summary'!F$82:F$83)*(MONTH($E152)-1)/12)*$H152</f>
        <v>-53.133681839967728</v>
      </c>
      <c r="L152" s="227">
        <f>(SUM('1.  LRAMVA Summary'!G$55:G$81)+SUM('1.  LRAMVA Summary'!G$82:G$83)*(MONTH($E152)-1)/12)*$H152</f>
        <v>0.58868548157811829</v>
      </c>
      <c r="M152" s="227">
        <f>(SUM('1.  LRAMVA Summary'!H$55:H$81)+SUM('1.  LRAMVA Summary'!H$82:H$83)*(MONTH($E152)-1)/12)*$H152</f>
        <v>65.12132793169333</v>
      </c>
      <c r="N152" s="227">
        <f>(SUM('1.  LRAMVA Summary'!I$55:I$81)+SUM('1.  LRAMVA Summary'!I$82:I$83)*(MONTH($E152)-1)/12)*$H152</f>
        <v>-11.215708971758227</v>
      </c>
      <c r="O152" s="227">
        <f>(SUM('1.  LRAMVA Summary'!J$55:J$81)+SUM('1.  LRAMVA Summary'!J$82:J$83)*(MONTH($E152)-1)/12)*$H152</f>
        <v>1.4356496113394126</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-1.3991482946374596</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-6.2931307612835461</v>
      </c>
      <c r="K153" s="227">
        <f>(SUM('1.  LRAMVA Summary'!F$55:F$81)+SUM('1.  LRAMVA Summary'!F$82:F$83)*(MONTH($E153)-1)/12)*$H153</f>
        <v>-79.70052275995161</v>
      </c>
      <c r="L153" s="227">
        <f>(SUM('1.  LRAMVA Summary'!G$55:G$81)+SUM('1.  LRAMVA Summary'!G$82:G$83)*(MONTH($E153)-1)/12)*$H153</f>
        <v>0.88302822236717737</v>
      </c>
      <c r="M153" s="227">
        <f>(SUM('1.  LRAMVA Summary'!H$55:H$81)+SUM('1.  LRAMVA Summary'!H$82:H$83)*(MONTH($E153)-1)/12)*$H153</f>
        <v>97.681991897540001</v>
      </c>
      <c r="N153" s="227">
        <f>(SUM('1.  LRAMVA Summary'!I$55:I$81)+SUM('1.  LRAMVA Summary'!I$82:I$83)*(MONTH($E153)-1)/12)*$H153</f>
        <v>-16.823563457637341</v>
      </c>
      <c r="O153" s="227">
        <f>(SUM('1.  LRAMVA Summary'!J$55:J$81)+SUM('1.  LRAMVA Summary'!J$82:J$83)*(MONTH($E153)-1)/12)*$H153</f>
        <v>2.1534744170091189</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-2.0987224419562081</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-8.3908410150447281</v>
      </c>
      <c r="K154" s="227">
        <f>(SUM('1.  LRAMVA Summary'!F$55:F$81)+SUM('1.  LRAMVA Summary'!F$82:F$83)*(MONTH($E154)-1)/12)*$H154</f>
        <v>-106.26736367993546</v>
      </c>
      <c r="L154" s="227">
        <f>(SUM('1.  LRAMVA Summary'!G$55:G$81)+SUM('1.  LRAMVA Summary'!G$82:G$83)*(MONTH($E154)-1)/12)*$H154</f>
        <v>1.1773709631562366</v>
      </c>
      <c r="M154" s="227">
        <f>(SUM('1.  LRAMVA Summary'!H$55:H$81)+SUM('1.  LRAMVA Summary'!H$82:H$83)*(MONTH($E154)-1)/12)*$H154</f>
        <v>130.24265586338666</v>
      </c>
      <c r="N154" s="227">
        <f>(SUM('1.  LRAMVA Summary'!I$55:I$81)+SUM('1.  LRAMVA Summary'!I$82:I$83)*(MONTH($E154)-1)/12)*$H154</f>
        <v>-22.431417943516454</v>
      </c>
      <c r="O154" s="227">
        <f>(SUM('1.  LRAMVA Summary'!J$55:J$81)+SUM('1.  LRAMVA Summary'!J$82:J$83)*(MONTH($E154)-1)/12)*$H154</f>
        <v>2.8712992226788252</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-2.7982965892749192</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-10.48855126880591</v>
      </c>
      <c r="K155" s="227">
        <f>(SUM('1.  LRAMVA Summary'!F$55:F$81)+SUM('1.  LRAMVA Summary'!F$82:F$83)*(MONTH($E155)-1)/12)*$H155</f>
        <v>-132.8342045999193</v>
      </c>
      <c r="L155" s="227">
        <f>(SUM('1.  LRAMVA Summary'!G$55:G$81)+SUM('1.  LRAMVA Summary'!G$82:G$83)*(MONTH($E155)-1)/12)*$H155</f>
        <v>1.4717137039452957</v>
      </c>
      <c r="M155" s="227">
        <f>(SUM('1.  LRAMVA Summary'!H$55:H$81)+SUM('1.  LRAMVA Summary'!H$82:H$83)*(MONTH($E155)-1)/12)*$H155</f>
        <v>162.80331982923332</v>
      </c>
      <c r="N155" s="227">
        <f>(SUM('1.  LRAMVA Summary'!I$55:I$81)+SUM('1.  LRAMVA Summary'!I$82:I$83)*(MONTH($E155)-1)/12)*$H155</f>
        <v>-28.039272429395567</v>
      </c>
      <c r="O155" s="227">
        <f>(SUM('1.  LRAMVA Summary'!J$55:J$81)+SUM('1.  LRAMVA Summary'!J$82:J$83)*(MONTH($E155)-1)/12)*$H155</f>
        <v>3.5891240283485315</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-3.4978707365936446</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-3.2909032421391018</v>
      </c>
      <c r="K156" s="227">
        <f>(SUM('1.  LRAMVA Summary'!F$55:F$81)+SUM('1.  LRAMVA Summary'!F$82:F$83)*(MONTH($E156)-1)/12)*$H156</f>
        <v>-41.678255021259098</v>
      </c>
      <c r="L156" s="227">
        <f>(SUM('1.  LRAMVA Summary'!G$55:G$81)+SUM('1.  LRAMVA Summary'!G$82:G$83)*(MONTH($E156)-1)/12)*$H156</f>
        <v>0.46176705206356983</v>
      </c>
      <c r="M156" s="227">
        <f>(SUM('1.  LRAMVA Summary'!H$55:H$81)+SUM('1.  LRAMVA Summary'!H$82:H$83)*(MONTH($E156)-1)/12)*$H156</f>
        <v>51.081408606970456</v>
      </c>
      <c r="N156" s="227">
        <f>(SUM('1.  LRAMVA Summary'!I$55:I$81)+SUM('1.  LRAMVA Summary'!I$82:I$83)*(MONTH($E156)-1)/12)*$H156</f>
        <v>-8.7976432760121863</v>
      </c>
      <c r="O156" s="227">
        <f>(SUM('1.  LRAMVA Summary'!J$55:J$81)+SUM('1.  LRAMVA Summary'!J$82:J$83)*(MONTH($E156)-1)/12)*$H156</f>
        <v>1.1261288235735758</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-1.0974970568027829</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-3.8393871158289525</v>
      </c>
      <c r="K157" s="227">
        <f>(SUM('1.  LRAMVA Summary'!F$55:F$81)+SUM('1.  LRAMVA Summary'!F$82:F$83)*(MONTH($E157)-1)/12)*$H157</f>
        <v>-48.624630858135603</v>
      </c>
      <c r="L157" s="227">
        <f>(SUM('1.  LRAMVA Summary'!G$55:G$81)+SUM('1.  LRAMVA Summary'!G$82:G$83)*(MONTH($E157)-1)/12)*$H157</f>
        <v>0.53872822740749804</v>
      </c>
      <c r="M157" s="227">
        <f>(SUM('1.  LRAMVA Summary'!H$55:H$81)+SUM('1.  LRAMVA Summary'!H$82:H$83)*(MONTH($E157)-1)/12)*$H157</f>
        <v>59.594976708132201</v>
      </c>
      <c r="N157" s="227">
        <f>(SUM('1.  LRAMVA Summary'!I$55:I$81)+SUM('1.  LRAMVA Summary'!I$82:I$83)*(MONTH($E157)-1)/12)*$H157</f>
        <v>-10.263917155347551</v>
      </c>
      <c r="O157" s="227">
        <f>(SUM('1.  LRAMVA Summary'!J$55:J$81)+SUM('1.  LRAMVA Summary'!J$82:J$83)*(MONTH($E157)-1)/12)*$H157</f>
        <v>1.3138169608358385</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-1.2804132329365743</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-4.3878709895188033</v>
      </c>
      <c r="K158" s="227">
        <f>(SUM('1.  LRAMVA Summary'!F$55:F$81)+SUM('1.  LRAMVA Summary'!F$82:F$83)*(MONTH($E158)-1)/12)*$H158</f>
        <v>-55.571006695012116</v>
      </c>
      <c r="L158" s="227">
        <f>(SUM('1.  LRAMVA Summary'!G$55:G$81)+SUM('1.  LRAMVA Summary'!G$82:G$83)*(MONTH($E158)-1)/12)*$H158</f>
        <v>0.61568940275142636</v>
      </c>
      <c r="M158" s="227">
        <f>(SUM('1.  LRAMVA Summary'!H$55:H$81)+SUM('1.  LRAMVA Summary'!H$82:H$83)*(MONTH($E158)-1)/12)*$H158</f>
        <v>68.108544809293946</v>
      </c>
      <c r="N158" s="227">
        <f>(SUM('1.  LRAMVA Summary'!I$55:I$81)+SUM('1.  LRAMVA Summary'!I$82:I$83)*(MONTH($E158)-1)/12)*$H158</f>
        <v>-11.730191034682916</v>
      </c>
      <c r="O158" s="227">
        <f>(SUM('1.  LRAMVA Summary'!J$55:J$81)+SUM('1.  LRAMVA Summary'!J$82:J$83)*(MONTH($E158)-1)/12)*$H158</f>
        <v>1.5015050980981013</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-1.4633294090703586</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-4.9363548632086527</v>
      </c>
      <c r="K159" s="227">
        <f>(SUM('1.  LRAMVA Summary'!F$55:F$81)+SUM('1.  LRAMVA Summary'!F$82:F$83)*(MONTH($E159)-1)/12)*$H159</f>
        <v>-62.517382531888629</v>
      </c>
      <c r="L159" s="227">
        <f>(SUM('1.  LRAMVA Summary'!G$55:G$81)+SUM('1.  LRAMVA Summary'!G$82:G$83)*(MONTH($E159)-1)/12)*$H159</f>
        <v>0.6926505780953548</v>
      </c>
      <c r="M159" s="227">
        <f>(SUM('1.  LRAMVA Summary'!H$55:H$81)+SUM('1.  LRAMVA Summary'!H$82:H$83)*(MONTH($E159)-1)/12)*$H159</f>
        <v>76.622112910455684</v>
      </c>
      <c r="N159" s="227">
        <f>(SUM('1.  LRAMVA Summary'!I$55:I$81)+SUM('1.  LRAMVA Summary'!I$82:I$83)*(MONTH($E159)-1)/12)*$H159</f>
        <v>-13.196464914018279</v>
      </c>
      <c r="O159" s="227">
        <f>(SUM('1.  LRAMVA Summary'!J$55:J$81)+SUM('1.  LRAMVA Summary'!J$82:J$83)*(MONTH($E159)-1)/12)*$H159</f>
        <v>1.6891932353603638</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-1.6462455852041555</v>
      </c>
    </row>
    <row r="160" spans="2:23" s="9" customFormat="1">
      <c r="B160" s="66"/>
      <c r="E160" s="211">
        <v>44136</v>
      </c>
      <c r="F160" s="211" t="s">
        <v>187</v>
      </c>
      <c r="G160" s="212" t="s">
        <v>69</v>
      </c>
      <c r="H160" s="237">
        <f t="shared" ref="H160:H161" si="91">$C$54/12</f>
        <v>4.75E-4</v>
      </c>
      <c r="I160" s="227">
        <f>(SUM('1.  LRAMVA Summary'!D$55:D$81)+SUM('1.  LRAMVA Summary'!D$82:D$83)*(MONTH($E160)-1)/12)*$H160</f>
        <v>0</v>
      </c>
      <c r="J160" s="227">
        <f>(SUM('1.  LRAMVA Summary'!E$55:E$81)+SUM('1.  LRAMVA Summary'!E$82:E$83)*(MONTH($E160)-1)/12)*$H160</f>
        <v>-5.484838736898503</v>
      </c>
      <c r="K160" s="227">
        <f>(SUM('1.  LRAMVA Summary'!F$55:F$81)+SUM('1.  LRAMVA Summary'!F$82:F$83)*(MONTH($E160)-1)/12)*$H160</f>
        <v>-69.463758368765141</v>
      </c>
      <c r="L160" s="227">
        <f>(SUM('1.  LRAMVA Summary'!G$55:G$81)+SUM('1.  LRAMVA Summary'!G$82:G$83)*(MONTH($E160)-1)/12)*$H160</f>
        <v>0.76961175343928312</v>
      </c>
      <c r="M160" s="227">
        <f>(SUM('1.  LRAMVA Summary'!H$55:H$81)+SUM('1.  LRAMVA Summary'!H$82:H$83)*(MONTH($E160)-1)/12)*$H160</f>
        <v>85.135681011617422</v>
      </c>
      <c r="N160" s="227">
        <f>(SUM('1.  LRAMVA Summary'!I$55:I$81)+SUM('1.  LRAMVA Summary'!I$82:I$83)*(MONTH($E160)-1)/12)*$H160</f>
        <v>-14.662738793353643</v>
      </c>
      <c r="O160" s="227">
        <f>(SUM('1.  LRAMVA Summary'!J$55:J$81)+SUM('1.  LRAMVA Summary'!J$82:J$83)*(MONTH($E160)-1)/12)*$H160</f>
        <v>1.8768813726226263</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-1.8291617613379685</v>
      </c>
    </row>
    <row r="161" spans="2:23" s="9" customFormat="1">
      <c r="B161" s="66"/>
      <c r="E161" s="211">
        <v>44166</v>
      </c>
      <c r="F161" s="211" t="s">
        <v>187</v>
      </c>
      <c r="G161" s="212" t="s">
        <v>69</v>
      </c>
      <c r="H161" s="237">
        <f t="shared" si="91"/>
        <v>4.75E-4</v>
      </c>
      <c r="I161" s="227">
        <f>(SUM('1.  LRAMVA Summary'!D$55:D$81)+SUM('1.  LRAMVA Summary'!D$82:D$83)*(MONTH($E161)-1)/12)*$H161</f>
        <v>0</v>
      </c>
      <c r="J161" s="227">
        <f>(SUM('1.  LRAMVA Summary'!E$55:E$81)+SUM('1.  LRAMVA Summary'!E$82:E$83)*(MONTH($E161)-1)/12)*$H161</f>
        <v>-6.0333226105883542</v>
      </c>
      <c r="K161" s="227">
        <f>(SUM('1.  LRAMVA Summary'!F$55:F$81)+SUM('1.  LRAMVA Summary'!F$82:F$83)*(MONTH($E161)-1)/12)*$H161</f>
        <v>-76.410134205641654</v>
      </c>
      <c r="L161" s="227">
        <f>(SUM('1.  LRAMVA Summary'!G$55:G$81)+SUM('1.  LRAMVA Summary'!G$82:G$83)*(MONTH($E161)-1)/12)*$H161</f>
        <v>0.84657292878321133</v>
      </c>
      <c r="M161" s="227">
        <f>(SUM('1.  LRAMVA Summary'!H$55:H$81)+SUM('1.  LRAMVA Summary'!H$82:H$83)*(MONTH($E161)-1)/12)*$H161</f>
        <v>93.649249112779174</v>
      </c>
      <c r="N161" s="227">
        <f>(SUM('1.  LRAMVA Summary'!I$55:I$81)+SUM('1.  LRAMVA Summary'!I$82:I$83)*(MONTH($E161)-1)/12)*$H161</f>
        <v>-16.129012672689012</v>
      </c>
      <c r="O161" s="227">
        <f>(SUM('1.  LRAMVA Summary'!J$55:J$81)+SUM('1.  LRAMVA Summary'!J$82:J$83)*(MONTH($E161)-1)/12)*$H161</f>
        <v>2.0645695098848891</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-2.0120779374717421</v>
      </c>
    </row>
    <row r="162" spans="2:23" s="9" customFormat="1" ht="15.75" thickBot="1">
      <c r="B162" s="66"/>
      <c r="E162" s="213" t="s">
        <v>466</v>
      </c>
      <c r="F162" s="213"/>
      <c r="G162" s="214"/>
      <c r="H162" s="215"/>
      <c r="I162" s="216">
        <f>SUM(I149:I161)</f>
        <v>0</v>
      </c>
      <c r="J162" s="216">
        <f>SUM(J149:J161)</f>
        <v>-59.438331364600096</v>
      </c>
      <c r="K162" s="216">
        <f t="shared" ref="K162:O162" si="92">SUM(K149:K161)</f>
        <v>-752.76778148046026</v>
      </c>
      <c r="L162" s="216">
        <f t="shared" si="92"/>
        <v>8.3401610543762299</v>
      </c>
      <c r="M162" s="216">
        <f t="shared" si="92"/>
        <v>922.60193264694885</v>
      </c>
      <c r="N162" s="216">
        <f t="shared" si="92"/>
        <v>-158.89778513429027</v>
      </c>
      <c r="O162" s="216">
        <f t="shared" si="92"/>
        <v>20.339467085420992</v>
      </c>
      <c r="P162" s="216">
        <f t="shared" ref="P162:V162" si="93">SUM(P149:P161)</f>
        <v>0</v>
      </c>
      <c r="Q162" s="216">
        <f t="shared" si="93"/>
        <v>0</v>
      </c>
      <c r="R162" s="216">
        <f t="shared" si="93"/>
        <v>0</v>
      </c>
      <c r="S162" s="216">
        <f t="shared" si="93"/>
        <v>0</v>
      </c>
      <c r="T162" s="216">
        <f t="shared" si="93"/>
        <v>0</v>
      </c>
      <c r="U162" s="216">
        <f t="shared" si="93"/>
        <v>0</v>
      </c>
      <c r="V162" s="216">
        <f t="shared" si="93"/>
        <v>0</v>
      </c>
      <c r="W162" s="216">
        <f>SUM(W149:W161)</f>
        <v>-19.822337192604543</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700</v>
      </c>
      <c r="F164" s="222"/>
      <c r="G164" s="223"/>
      <c r="H164" s="224"/>
      <c r="I164" s="225">
        <f>I162+I163</f>
        <v>0</v>
      </c>
      <c r="J164" s="225">
        <f t="shared" ref="J164:U164" si="94">J162+J163</f>
        <v>-59.438331364600096</v>
      </c>
      <c r="K164" s="225">
        <f t="shared" si="94"/>
        <v>-752.76778148046026</v>
      </c>
      <c r="L164" s="225">
        <f t="shared" si="94"/>
        <v>8.3401610543762299</v>
      </c>
      <c r="M164" s="225">
        <f t="shared" si="94"/>
        <v>922.60193264694885</v>
      </c>
      <c r="N164" s="225">
        <f t="shared" si="94"/>
        <v>-158.89778513429027</v>
      </c>
      <c r="O164" s="225">
        <f t="shared" si="94"/>
        <v>20.339467085420992</v>
      </c>
      <c r="P164" s="225">
        <f t="shared" si="94"/>
        <v>0</v>
      </c>
      <c r="Q164" s="225">
        <f t="shared" si="94"/>
        <v>0</v>
      </c>
      <c r="R164" s="225">
        <f t="shared" si="94"/>
        <v>0</v>
      </c>
      <c r="S164" s="225">
        <f t="shared" si="94"/>
        <v>0</v>
      </c>
      <c r="T164" s="225">
        <f t="shared" si="94"/>
        <v>0</v>
      </c>
      <c r="U164" s="225">
        <f t="shared" si="94"/>
        <v>0</v>
      </c>
      <c r="V164" s="225">
        <f>V162+V163</f>
        <v>0</v>
      </c>
      <c r="W164" s="225">
        <f>W162+W163</f>
        <v>-19.822337192604543</v>
      </c>
    </row>
    <row r="165" spans="2:23">
      <c r="B165" s="66"/>
      <c r="C165" s="9"/>
      <c r="E165" s="211">
        <v>44197</v>
      </c>
      <c r="F165" s="211" t="s">
        <v>704</v>
      </c>
      <c r="G165" s="212" t="s">
        <v>65</v>
      </c>
      <c r="H165" s="237">
        <f>$C$55/12</f>
        <v>4.75E-4</v>
      </c>
      <c r="I165" s="227">
        <f>(SUM('1.  LRAMVA Summary'!D$55:D$84)+SUM('1.  LRAMVA Summary'!D$85:D$86)*(MONTH($E165)-1)/12)*$H165</f>
        <v>0</v>
      </c>
      <c r="J165" s="227">
        <f>(SUM('1.  LRAMVA Summary'!E$55:E$84)+SUM('1.  LRAMVA Summary'!E$85:E$86)*(MONTH($E165)-1)/12)*$H165</f>
        <v>-6.5818064842782036</v>
      </c>
      <c r="K165" s="227">
        <f>(SUM('1.  LRAMVA Summary'!F$55:F$84)+SUM('1.  LRAMVA Summary'!F$85:F$86)*(MONTH($E165)-1)/12)*$H165</f>
        <v>-83.356510042518181</v>
      </c>
      <c r="L165" s="227">
        <f>(SUM('1.  LRAMVA Summary'!G$55:G$84)+SUM('1.  LRAMVA Summary'!G$85:G$86)*(MONTH($E165)-1)/12)*$H165</f>
        <v>0.92353410412713965</v>
      </c>
      <c r="M165" s="227">
        <f>(SUM('1.  LRAMVA Summary'!H$55:H$84)+SUM('1.  LRAMVA Summary'!H$85:H$86)*(MONTH($E165)-1)/12)*$H165</f>
        <v>102.16281721394091</v>
      </c>
      <c r="N165" s="227">
        <f>(SUM('1.  LRAMVA Summary'!I$55:I$84)+SUM('1.  LRAMVA Summary'!I$85:I$86)*(MONTH($E165)-1)/12)*$H165</f>
        <v>-17.595286552024373</v>
      </c>
      <c r="O165" s="227">
        <f>(SUM('1.  LRAMVA Summary'!J$55:J$84)+SUM('1.  LRAMVA Summary'!J$85:J$86)*(MONTH($E165)-1)/12)*$H165</f>
        <v>2.2522576471471516</v>
      </c>
      <c r="P165" s="227">
        <f>(SUM('1.  LRAMVA Summary'!K$55:K$84)+SUM('1.  LRAMVA Summary'!K$85:K$86)*(MONTH($E165)-1)/12)*$H165</f>
        <v>0</v>
      </c>
      <c r="Q165" s="227">
        <f>(SUM('1.  LRAMVA Summary'!L$55:L$81)+SUM('1.  LRAMVA Summary'!L$82:L$83)*(MONTH($E165)-1)/12)*$H165</f>
        <v>0</v>
      </c>
      <c r="R165" s="227">
        <f>(SUM('1.  LRAMVA Summary'!M$55:M$81)+SUM('1.  LRAMVA Summary'!M$82:M$83)*(MONTH($E165)-1)/12)*$H165</f>
        <v>0</v>
      </c>
      <c r="S165" s="227">
        <f>(SUM('1.  LRAMVA Summary'!N$55:N$81)+SUM('1.  LRAMVA Summary'!N$82:N$83)*(MONTH($E165)-1)/12)*$H165</f>
        <v>0</v>
      </c>
      <c r="T165" s="227">
        <f>(SUM('1.  LRAMVA Summary'!O$55:O$81)+SUM('1.  LRAMVA Summary'!O$82:O$83)*(MONTH($E165)-1)/12)*$H165</f>
        <v>0</v>
      </c>
      <c r="U165" s="227">
        <f>(SUM('1.  LRAMVA Summary'!P$55:P$81)+SUM('1.  LRAMVA Summary'!P$82:P$83)*(MONTH($E165)-1)/12)*$H165</f>
        <v>0</v>
      </c>
      <c r="V165" s="227">
        <f>(SUM('1.  LRAMVA Summary'!Q$55:Q$81)+SUM('1.  LRAMVA Summary'!Q$82:Q$83)*(MONTH($E165)-1)/12)*$H165</f>
        <v>0</v>
      </c>
      <c r="W165" s="228">
        <f>SUM(I165:V165)</f>
        <v>-2.1949941136055515</v>
      </c>
    </row>
    <row r="166" spans="2:23">
      <c r="B166" s="66"/>
      <c r="C166" s="9"/>
      <c r="E166" s="211">
        <v>44228</v>
      </c>
      <c r="F166" s="211" t="s">
        <v>704</v>
      </c>
      <c r="G166" s="212" t="s">
        <v>65</v>
      </c>
      <c r="H166" s="237">
        <f t="shared" ref="H166:H167" si="95">$C$55/12</f>
        <v>4.75E-4</v>
      </c>
      <c r="I166" s="227">
        <f>(SUM('1.  LRAMVA Summary'!D$55:D$84)+SUM('1.  LRAMVA Summary'!D$85:D$86)*(MONTH($E166)-1)/12)*$H166</f>
        <v>0</v>
      </c>
      <c r="J166" s="227">
        <f>(SUM('1.  LRAMVA Summary'!E$55:E$84)+SUM('1.  LRAMVA Summary'!E$85:E$86)*(MONTH($E166)-1)/12)*$H166</f>
        <v>-7.1411424812722437</v>
      </c>
      <c r="K166" s="227">
        <f>(SUM('1.  LRAMVA Summary'!F$55:F$84)+SUM('1.  LRAMVA Summary'!F$85:F$86)*(MONTH($E166)-1)/12)*$H166</f>
        <v>-90.438173229395403</v>
      </c>
      <c r="L166" s="227">
        <f>(SUM('1.  LRAMVA Summary'!G$55:G$84)+SUM('1.  LRAMVA Summary'!G$85:G$86)*(MONTH($E166)-1)/12)*$H166</f>
        <v>1.0019574393072801</v>
      </c>
      <c r="M166" s="227">
        <f>(SUM('1.  LRAMVA Summary'!H$55:H$84)+SUM('1.  LRAMVA Summary'!H$85:H$86)*(MONTH($E166)-1)/12)*$H166</f>
        <v>110.83688122956046</v>
      </c>
      <c r="N166" s="227">
        <f>(SUM('1.  LRAMVA Summary'!I$55:I$84)+SUM('1.  LRAMVA Summary'!I$85:I$86)*(MONTH($E166)-1)/12)*$H166</f>
        <v>-19.090476854377155</v>
      </c>
      <c r="O166" s="227">
        <f>(SUM('1.  LRAMVA Summary'!J$55:J$84)+SUM('1.  LRAMVA Summary'!J$85:J$86)*(MONTH($E166)-1)/12)*$H166</f>
        <v>2.4435103584136857</v>
      </c>
      <c r="P166" s="227">
        <f>(SUM('1.  LRAMVA Summary'!K$55:K$84)+SUM('1.  LRAMVA Summary'!K$85:K$86)*(MONTH($E166)-1)/12)*$H166</f>
        <v>0</v>
      </c>
      <c r="Q166" s="227">
        <f>(SUM('1.  LRAMVA Summary'!L$55:L$81)+SUM('1.  LRAMVA Summary'!L$82:L$83)*(MONTH($E166)-1)/12)*$H166</f>
        <v>0</v>
      </c>
      <c r="R166" s="227">
        <f>(SUM('1.  LRAMVA Summary'!M$55:M$81)+SUM('1.  LRAMVA Summary'!M$82:M$83)*(MONTH($E166)-1)/12)*$H166</f>
        <v>0</v>
      </c>
      <c r="S166" s="227">
        <f>(SUM('1.  LRAMVA Summary'!N$55:N$81)+SUM('1.  LRAMVA Summary'!N$82:N$83)*(MONTH($E166)-1)/12)*$H166</f>
        <v>0</v>
      </c>
      <c r="T166" s="227">
        <f>(SUM('1.  LRAMVA Summary'!O$55:O$81)+SUM('1.  LRAMVA Summary'!O$82:O$83)*(MONTH($E166)-1)/12)*$H166</f>
        <v>0</v>
      </c>
      <c r="U166" s="227">
        <f>(SUM('1.  LRAMVA Summary'!P$55:P$81)+SUM('1.  LRAMVA Summary'!P$82:P$83)*(MONTH($E166)-1)/12)*$H166</f>
        <v>0</v>
      </c>
      <c r="V166" s="227">
        <f>(SUM('1.  LRAMVA Summary'!Q$55:Q$81)+SUM('1.  LRAMVA Summary'!Q$82:Q$83)*(MONTH($E166)-1)/12)*$H166</f>
        <v>0</v>
      </c>
      <c r="W166" s="228">
        <f t="shared" ref="W166:W175" si="96">SUM(I166:V166)</f>
        <v>-2.3874435377633749</v>
      </c>
    </row>
    <row r="167" spans="2:23">
      <c r="B167" s="66"/>
      <c r="C167" s="9"/>
      <c r="E167" s="211">
        <v>44256</v>
      </c>
      <c r="F167" s="211" t="s">
        <v>704</v>
      </c>
      <c r="G167" s="212" t="s">
        <v>65</v>
      </c>
      <c r="H167" s="237">
        <f t="shared" si="95"/>
        <v>4.75E-4</v>
      </c>
      <c r="I167" s="227">
        <f>(SUM('1.  LRAMVA Summary'!D$55:D$84)+SUM('1.  LRAMVA Summary'!D$85:D$86)*(MONTH($E167)-1)/12)*$H167</f>
        <v>0</v>
      </c>
      <c r="J167" s="227">
        <f>(SUM('1.  LRAMVA Summary'!E$55:E$84)+SUM('1.  LRAMVA Summary'!E$85:E$86)*(MONTH($E167)-1)/12)*$H167</f>
        <v>-7.7004784782662838</v>
      </c>
      <c r="K167" s="227">
        <f>(SUM('1.  LRAMVA Summary'!F$55:F$84)+SUM('1.  LRAMVA Summary'!F$85:F$86)*(MONTH($E167)-1)/12)*$H167</f>
        <v>-97.519836416272639</v>
      </c>
      <c r="L167" s="227">
        <f>(SUM('1.  LRAMVA Summary'!G$55:G$84)+SUM('1.  LRAMVA Summary'!G$85:G$86)*(MONTH($E167)-1)/12)*$H167</f>
        <v>1.0803807744874203</v>
      </c>
      <c r="M167" s="227">
        <f>(SUM('1.  LRAMVA Summary'!H$55:H$84)+SUM('1.  LRAMVA Summary'!H$85:H$86)*(MONTH($E167)-1)/12)*$H167</f>
        <v>119.51094524518003</v>
      </c>
      <c r="N167" s="227">
        <f>(SUM('1.  LRAMVA Summary'!I$55:I$84)+SUM('1.  LRAMVA Summary'!I$85:I$86)*(MONTH($E167)-1)/12)*$H167</f>
        <v>-20.585667156729937</v>
      </c>
      <c r="O167" s="227">
        <f>(SUM('1.  LRAMVA Summary'!J$55:J$84)+SUM('1.  LRAMVA Summary'!J$85:J$86)*(MONTH($E167)-1)/12)*$H167</f>
        <v>2.6347630696802202</v>
      </c>
      <c r="P167" s="227">
        <f>(SUM('1.  LRAMVA Summary'!K$55:K$84)+SUM('1.  LRAMVA Summary'!K$85:K$86)*(MONTH($E167)-1)/12)*$H167</f>
        <v>0</v>
      </c>
      <c r="Q167" s="227">
        <f>(SUM('1.  LRAMVA Summary'!L$55:L$81)+SUM('1.  LRAMVA Summary'!L$82:L$83)*(MONTH($E167)-1)/12)*$H167</f>
        <v>0</v>
      </c>
      <c r="R167" s="227">
        <f>(SUM('1.  LRAMVA Summary'!M$55:M$81)+SUM('1.  LRAMVA Summary'!M$82:M$83)*(MONTH($E167)-1)/12)*$H167</f>
        <v>0</v>
      </c>
      <c r="S167" s="227">
        <f>(SUM('1.  LRAMVA Summary'!N$55:N$81)+SUM('1.  LRAMVA Summary'!N$82:N$83)*(MONTH($E167)-1)/12)*$H167</f>
        <v>0</v>
      </c>
      <c r="T167" s="227">
        <f>(SUM('1.  LRAMVA Summary'!O$55:O$81)+SUM('1.  LRAMVA Summary'!O$82:O$83)*(MONTH($E167)-1)/12)*$H167</f>
        <v>0</v>
      </c>
      <c r="U167" s="227">
        <f>(SUM('1.  LRAMVA Summary'!P$55:P$81)+SUM('1.  LRAMVA Summary'!P$82:P$83)*(MONTH($E167)-1)/12)*$H167</f>
        <v>0</v>
      </c>
      <c r="V167" s="227">
        <f>(SUM('1.  LRAMVA Summary'!Q$55:Q$81)+SUM('1.  LRAMVA Summary'!Q$82:Q$83)*(MONTH($E167)-1)/12)*$H167</f>
        <v>0</v>
      </c>
      <c r="W167" s="228">
        <f t="shared" si="96"/>
        <v>-2.5798929619211837</v>
      </c>
    </row>
    <row r="168" spans="2:23">
      <c r="B168" s="66"/>
      <c r="C168" s="9"/>
      <c r="E168" s="211">
        <v>44287</v>
      </c>
      <c r="F168" s="211" t="s">
        <v>704</v>
      </c>
      <c r="G168" s="212" t="s">
        <v>66</v>
      </c>
      <c r="H168" s="237">
        <f>$C$56/12</f>
        <v>4.75E-4</v>
      </c>
      <c r="I168" s="227">
        <f>(SUM('1.  LRAMVA Summary'!D$55:D$84)+SUM('1.  LRAMVA Summary'!D$85:D$86)*(MONTH($E168)-1)/12)*$H168</f>
        <v>0</v>
      </c>
      <c r="J168" s="227">
        <f>(SUM('1.  LRAMVA Summary'!E$55:E$84)+SUM('1.  LRAMVA Summary'!E$85:E$86)*(MONTH($E168)-1)/12)*$H168</f>
        <v>-8.259814475260324</v>
      </c>
      <c r="K168" s="227">
        <f>(SUM('1.  LRAMVA Summary'!F$55:F$84)+SUM('1.  LRAMVA Summary'!F$85:F$86)*(MONTH($E168)-1)/12)*$H168</f>
        <v>-104.60149960314986</v>
      </c>
      <c r="L168" s="227">
        <f>(SUM('1.  LRAMVA Summary'!G$55:G$84)+SUM('1.  LRAMVA Summary'!G$85:G$86)*(MONTH($E168)-1)/12)*$H168</f>
        <v>1.1588041096675608</v>
      </c>
      <c r="M168" s="227">
        <f>(SUM('1.  LRAMVA Summary'!H$55:H$84)+SUM('1.  LRAMVA Summary'!H$85:H$86)*(MONTH($E168)-1)/12)*$H168</f>
        <v>128.18500926079957</v>
      </c>
      <c r="N168" s="227">
        <f>(SUM('1.  LRAMVA Summary'!I$55:I$84)+SUM('1.  LRAMVA Summary'!I$85:I$86)*(MONTH($E168)-1)/12)*$H168</f>
        <v>-22.080857459082715</v>
      </c>
      <c r="O168" s="227">
        <f>(SUM('1.  LRAMVA Summary'!J$55:J$84)+SUM('1.  LRAMVA Summary'!J$85:J$86)*(MONTH($E168)-1)/12)*$H168</f>
        <v>2.8260157809467539</v>
      </c>
      <c r="P168" s="227">
        <f>(SUM('1.  LRAMVA Summary'!K$55:K$84)+SUM('1.  LRAMVA Summary'!K$85:K$86)*(MONTH($E168)-1)/12)*$H168</f>
        <v>0</v>
      </c>
      <c r="Q168" s="227">
        <f>(SUM('1.  LRAMVA Summary'!L$55:L$81)+SUM('1.  LRAMVA Summary'!L$82:L$83)*(MONTH($E168)-1)/12)*$H168</f>
        <v>0</v>
      </c>
      <c r="R168" s="227">
        <f>(SUM('1.  LRAMVA Summary'!M$55:M$81)+SUM('1.  LRAMVA Summary'!M$82:M$83)*(MONTH($E168)-1)/12)*$H168</f>
        <v>0</v>
      </c>
      <c r="S168" s="227">
        <f>(SUM('1.  LRAMVA Summary'!N$55:N$81)+SUM('1.  LRAMVA Summary'!N$82:N$83)*(MONTH($E168)-1)/12)*$H168</f>
        <v>0</v>
      </c>
      <c r="T168" s="227">
        <f>(SUM('1.  LRAMVA Summary'!O$55:O$81)+SUM('1.  LRAMVA Summary'!O$82:O$83)*(MONTH($E168)-1)/12)*$H168</f>
        <v>0</v>
      </c>
      <c r="U168" s="227">
        <f>(SUM('1.  LRAMVA Summary'!P$55:P$81)+SUM('1.  LRAMVA Summary'!P$82:P$83)*(MONTH($E168)-1)/12)*$H168</f>
        <v>0</v>
      </c>
      <c r="V168" s="227">
        <f>(SUM('1.  LRAMVA Summary'!Q$55:Q$81)+SUM('1.  LRAMVA Summary'!Q$82:Q$83)*(MONTH($E168)-1)/12)*$H168</f>
        <v>0</v>
      </c>
      <c r="W168" s="228">
        <f t="shared" si="96"/>
        <v>-2.7723423860790182</v>
      </c>
    </row>
    <row r="169" spans="2:23">
      <c r="B169" s="66"/>
      <c r="C169" s="9"/>
      <c r="E169" s="211">
        <v>44317</v>
      </c>
      <c r="F169" s="211" t="s">
        <v>704</v>
      </c>
      <c r="G169" s="212" t="s">
        <v>66</v>
      </c>
      <c r="H169" s="237">
        <f t="shared" ref="H169:H170" si="97">$C$56/12</f>
        <v>4.75E-4</v>
      </c>
      <c r="I169" s="227">
        <f>(SUM('1.  LRAMVA Summary'!D$55:D$84)+SUM('1.  LRAMVA Summary'!D$85:D$86)*(MONTH($E169)-1)/12)*$H169</f>
        <v>0</v>
      </c>
      <c r="J169" s="227">
        <f>(SUM('1.  LRAMVA Summary'!E$55:E$84)+SUM('1.  LRAMVA Summary'!E$85:E$86)*(MONTH($E169)-1)/12)*$H169</f>
        <v>-8.8191504722543623</v>
      </c>
      <c r="K169" s="227">
        <f>(SUM('1.  LRAMVA Summary'!F$55:F$84)+SUM('1.  LRAMVA Summary'!F$85:F$86)*(MONTH($E169)-1)/12)*$H169</f>
        <v>-111.6831627900271</v>
      </c>
      <c r="L169" s="227">
        <f>(SUM('1.  LRAMVA Summary'!G$55:G$84)+SUM('1.  LRAMVA Summary'!G$85:G$86)*(MONTH($E169)-1)/12)*$H169</f>
        <v>1.237227444847701</v>
      </c>
      <c r="M169" s="227">
        <f>(SUM('1.  LRAMVA Summary'!H$55:H$84)+SUM('1.  LRAMVA Summary'!H$85:H$86)*(MONTH($E169)-1)/12)*$H169</f>
        <v>136.85907327641914</v>
      </c>
      <c r="N169" s="227">
        <f>(SUM('1.  LRAMVA Summary'!I$55:I$84)+SUM('1.  LRAMVA Summary'!I$85:I$86)*(MONTH($E169)-1)/12)*$H169</f>
        <v>-23.576047761435493</v>
      </c>
      <c r="O169" s="227">
        <f>(SUM('1.  LRAMVA Summary'!J$55:J$84)+SUM('1.  LRAMVA Summary'!J$85:J$86)*(MONTH($E169)-1)/12)*$H169</f>
        <v>3.017268492213288</v>
      </c>
      <c r="P169" s="227">
        <f>(SUM('1.  LRAMVA Summary'!K$55:K$84)+SUM('1.  LRAMVA Summary'!K$85:K$86)*(MONTH($E169)-1)/12)*$H169</f>
        <v>0</v>
      </c>
      <c r="Q169" s="227">
        <f>(SUM('1.  LRAMVA Summary'!L$55:L$81)+SUM('1.  LRAMVA Summary'!L$82:L$83)*(MONTH($E169)-1)/12)*$H169</f>
        <v>0</v>
      </c>
      <c r="R169" s="227">
        <f>(SUM('1.  LRAMVA Summary'!M$55:M$81)+SUM('1.  LRAMVA Summary'!M$82:M$83)*(MONTH($E169)-1)/12)*$H169</f>
        <v>0</v>
      </c>
      <c r="S169" s="227">
        <f>(SUM('1.  LRAMVA Summary'!N$55:N$81)+SUM('1.  LRAMVA Summary'!N$82:N$83)*(MONTH($E169)-1)/12)*$H169</f>
        <v>0</v>
      </c>
      <c r="T169" s="227">
        <f>(SUM('1.  LRAMVA Summary'!O$55:O$81)+SUM('1.  LRAMVA Summary'!O$82:O$83)*(MONTH($E169)-1)/12)*$H169</f>
        <v>0</v>
      </c>
      <c r="U169" s="227">
        <f>(SUM('1.  LRAMVA Summary'!P$55:P$81)+SUM('1.  LRAMVA Summary'!P$82:P$83)*(MONTH($E169)-1)/12)*$H169</f>
        <v>0</v>
      </c>
      <c r="V169" s="227">
        <f>(SUM('1.  LRAMVA Summary'!Q$55:Q$81)+SUM('1.  LRAMVA Summary'!Q$82:Q$83)*(MONTH($E169)-1)/12)*$H169</f>
        <v>0</v>
      </c>
      <c r="W169" s="228">
        <f t="shared" si="96"/>
        <v>-2.9647918102368238</v>
      </c>
    </row>
    <row r="170" spans="2:23">
      <c r="B170" s="66"/>
      <c r="C170" s="9"/>
      <c r="E170" s="211">
        <v>44348</v>
      </c>
      <c r="F170" s="211" t="s">
        <v>704</v>
      </c>
      <c r="G170" s="212" t="s">
        <v>66</v>
      </c>
      <c r="H170" s="237">
        <f t="shared" si="97"/>
        <v>4.75E-4</v>
      </c>
      <c r="I170" s="227">
        <f>(SUM('1.  LRAMVA Summary'!D$55:D$84)+SUM('1.  LRAMVA Summary'!D$85:D$86)*(MONTH($E170)-1)/12)*$H170</f>
        <v>0</v>
      </c>
      <c r="J170" s="227">
        <f>(SUM('1.  LRAMVA Summary'!E$55:E$84)+SUM('1.  LRAMVA Summary'!E$85:E$86)*(MONTH($E170)-1)/12)*$H170</f>
        <v>-9.3784864692484042</v>
      </c>
      <c r="K170" s="227">
        <f>(SUM('1.  LRAMVA Summary'!F$55:F$84)+SUM('1.  LRAMVA Summary'!F$85:F$86)*(MONTH($E170)-1)/12)*$H170</f>
        <v>-118.76482597690432</v>
      </c>
      <c r="L170" s="227">
        <f>(SUM('1.  LRAMVA Summary'!G$55:G$84)+SUM('1.  LRAMVA Summary'!G$85:G$86)*(MONTH($E170)-1)/12)*$H170</f>
        <v>1.3156507800278414</v>
      </c>
      <c r="M170" s="227">
        <f>(SUM('1.  LRAMVA Summary'!H$55:H$84)+SUM('1.  LRAMVA Summary'!H$85:H$86)*(MONTH($E170)-1)/12)*$H170</f>
        <v>145.53313729203867</v>
      </c>
      <c r="N170" s="227">
        <f>(SUM('1.  LRAMVA Summary'!I$55:I$84)+SUM('1.  LRAMVA Summary'!I$85:I$86)*(MONTH($E170)-1)/12)*$H170</f>
        <v>-25.071238063788275</v>
      </c>
      <c r="O170" s="227">
        <f>(SUM('1.  LRAMVA Summary'!J$55:J$84)+SUM('1.  LRAMVA Summary'!J$85:J$86)*(MONTH($E170)-1)/12)*$H170</f>
        <v>3.2085212034798221</v>
      </c>
      <c r="P170" s="227">
        <f>(SUM('1.  LRAMVA Summary'!K$55:K$84)+SUM('1.  LRAMVA Summary'!K$85:K$86)*(MONTH($E170)-1)/12)*$H170</f>
        <v>0</v>
      </c>
      <c r="Q170" s="227">
        <f>(SUM('1.  LRAMVA Summary'!L$55:L$81)+SUM('1.  LRAMVA Summary'!L$82:L$83)*(MONTH($E170)-1)/12)*$H170</f>
        <v>0</v>
      </c>
      <c r="R170" s="227">
        <f>(SUM('1.  LRAMVA Summary'!M$55:M$81)+SUM('1.  LRAMVA Summary'!M$82:M$83)*(MONTH($E170)-1)/12)*$H170</f>
        <v>0</v>
      </c>
      <c r="S170" s="227">
        <f>(SUM('1.  LRAMVA Summary'!N$55:N$81)+SUM('1.  LRAMVA Summary'!N$82:N$83)*(MONTH($E170)-1)/12)*$H170</f>
        <v>0</v>
      </c>
      <c r="T170" s="227">
        <f>(SUM('1.  LRAMVA Summary'!O$55:O$81)+SUM('1.  LRAMVA Summary'!O$82:O$83)*(MONTH($E170)-1)/12)*$H170</f>
        <v>0</v>
      </c>
      <c r="U170" s="227">
        <f>(SUM('1.  LRAMVA Summary'!P$55:P$81)+SUM('1.  LRAMVA Summary'!P$82:P$83)*(MONTH($E170)-1)/12)*$H170</f>
        <v>0</v>
      </c>
      <c r="V170" s="227">
        <f>(SUM('1.  LRAMVA Summary'!Q$55:Q$81)+SUM('1.  LRAMVA Summary'!Q$82:Q$83)*(MONTH($E170)-1)/12)*$H170</f>
        <v>0</v>
      </c>
      <c r="W170" s="228">
        <f t="shared" si="96"/>
        <v>-3.1572412343946614</v>
      </c>
    </row>
    <row r="171" spans="2:23">
      <c r="B171" s="66"/>
      <c r="C171" s="9"/>
      <c r="E171" s="211">
        <v>44378</v>
      </c>
      <c r="F171" s="211" t="s">
        <v>704</v>
      </c>
      <c r="G171" s="212" t="s">
        <v>68</v>
      </c>
      <c r="H171" s="237">
        <f>$C$57/12</f>
        <v>4.75E-4</v>
      </c>
      <c r="I171" s="227">
        <f>(SUM('1.  LRAMVA Summary'!D$55:D$84)+SUM('1.  LRAMVA Summary'!D$85:D$86)*(MONTH($E171)-1)/12)*$H171</f>
        <v>0</v>
      </c>
      <c r="J171" s="227">
        <f>(SUM('1.  LRAMVA Summary'!E$55:E$84)+SUM('1.  LRAMVA Summary'!E$85:E$86)*(MONTH($E171)-1)/12)*$H171</f>
        <v>-9.9378224662424426</v>
      </c>
      <c r="K171" s="227">
        <f>(SUM('1.  LRAMVA Summary'!F$55:F$84)+SUM('1.  LRAMVA Summary'!F$85:F$86)*(MONTH($E171)-1)/12)*$H171</f>
        <v>-125.84648916378156</v>
      </c>
      <c r="L171" s="227">
        <f>(SUM('1.  LRAMVA Summary'!G$55:G$84)+SUM('1.  LRAMVA Summary'!G$85:G$86)*(MONTH($E171)-1)/12)*$H171</f>
        <v>1.3940741152079819</v>
      </c>
      <c r="M171" s="227">
        <f>(SUM('1.  LRAMVA Summary'!H$55:H$84)+SUM('1.  LRAMVA Summary'!H$85:H$86)*(MONTH($E171)-1)/12)*$H171</f>
        <v>154.20720130765824</v>
      </c>
      <c r="N171" s="227">
        <f>(SUM('1.  LRAMVA Summary'!I$55:I$84)+SUM('1.  LRAMVA Summary'!I$85:I$86)*(MONTH($E171)-1)/12)*$H171</f>
        <v>-26.566428366141057</v>
      </c>
      <c r="O171" s="227">
        <f>(SUM('1.  LRAMVA Summary'!J$55:J$84)+SUM('1.  LRAMVA Summary'!J$85:J$86)*(MONTH($E171)-1)/12)*$H171</f>
        <v>3.3997739147463562</v>
      </c>
      <c r="P171" s="227">
        <f>(SUM('1.  LRAMVA Summary'!K$55:K$84)+SUM('1.  LRAMVA Summary'!K$85:K$86)*(MONTH($E171)-1)/12)*$H171</f>
        <v>0</v>
      </c>
      <c r="Q171" s="227">
        <f>(SUM('1.  LRAMVA Summary'!L$55:L$81)+SUM('1.  LRAMVA Summary'!L$82:L$83)*(MONTH($E171)-1)/12)*$H171</f>
        <v>0</v>
      </c>
      <c r="R171" s="227">
        <f>(SUM('1.  LRAMVA Summary'!M$55:M$81)+SUM('1.  LRAMVA Summary'!M$82:M$83)*(MONTH($E171)-1)/12)*$H171</f>
        <v>0</v>
      </c>
      <c r="S171" s="227">
        <f>(SUM('1.  LRAMVA Summary'!N$55:N$81)+SUM('1.  LRAMVA Summary'!N$82:N$83)*(MONTH($E171)-1)/12)*$H171</f>
        <v>0</v>
      </c>
      <c r="T171" s="227">
        <f>(SUM('1.  LRAMVA Summary'!O$55:O$81)+SUM('1.  LRAMVA Summary'!O$82:O$83)*(MONTH($E171)-1)/12)*$H171</f>
        <v>0</v>
      </c>
      <c r="U171" s="227">
        <f>(SUM('1.  LRAMVA Summary'!P$55:P$81)+SUM('1.  LRAMVA Summary'!P$82:P$83)*(MONTH($E171)-1)/12)*$H171</f>
        <v>0</v>
      </c>
      <c r="V171" s="227">
        <f>(SUM('1.  LRAMVA Summary'!Q$55:Q$81)+SUM('1.  LRAMVA Summary'!Q$82:Q$83)*(MONTH($E171)-1)/12)*$H171</f>
        <v>0</v>
      </c>
      <c r="W171" s="228">
        <f t="shared" si="96"/>
        <v>-3.3496906585524848</v>
      </c>
    </row>
    <row r="172" spans="2:23">
      <c r="E172" s="211">
        <v>44409</v>
      </c>
      <c r="F172" s="211" t="s">
        <v>704</v>
      </c>
      <c r="G172" s="212" t="s">
        <v>68</v>
      </c>
      <c r="H172" s="237">
        <f t="shared" ref="H172:H173" si="98">$C$57/12</f>
        <v>4.75E-4</v>
      </c>
      <c r="I172" s="227">
        <f>(SUM('1.  LRAMVA Summary'!D$55:D$84)+SUM('1.  LRAMVA Summary'!D$85:D$86)*(MONTH($E172)-1)/12)*$H172</f>
        <v>0</v>
      </c>
      <c r="J172" s="227">
        <f>(SUM('1.  LRAMVA Summary'!E$55:E$84)+SUM('1.  LRAMVA Summary'!E$85:E$86)*(MONTH($E172)-1)/12)*$H172</f>
        <v>-10.497158463236483</v>
      </c>
      <c r="K172" s="227">
        <f>(SUM('1.  LRAMVA Summary'!F$55:F$84)+SUM('1.  LRAMVA Summary'!F$85:F$86)*(MONTH($E172)-1)/12)*$H172</f>
        <v>-132.92815235065879</v>
      </c>
      <c r="L172" s="227">
        <f>(SUM('1.  LRAMVA Summary'!G$55:G$84)+SUM('1.  LRAMVA Summary'!G$85:G$86)*(MONTH($E172)-1)/12)*$H172</f>
        <v>1.4724974503881221</v>
      </c>
      <c r="M172" s="227">
        <f>(SUM('1.  LRAMVA Summary'!H$55:H$84)+SUM('1.  LRAMVA Summary'!H$85:H$86)*(MONTH($E172)-1)/12)*$H172</f>
        <v>162.8812653232778</v>
      </c>
      <c r="N172" s="227">
        <f>(SUM('1.  LRAMVA Summary'!I$55:I$84)+SUM('1.  LRAMVA Summary'!I$85:I$86)*(MONTH($E172)-1)/12)*$H172</f>
        <v>-28.061618668493839</v>
      </c>
      <c r="O172" s="227">
        <f>(SUM('1.  LRAMVA Summary'!J$55:J$84)+SUM('1.  LRAMVA Summary'!J$85:J$86)*(MONTH($E172)-1)/12)*$H172</f>
        <v>3.5910266260128902</v>
      </c>
      <c r="P172" s="227">
        <f>(SUM('1.  LRAMVA Summary'!K$55:K$84)+SUM('1.  LRAMVA Summary'!K$85:K$86)*(MONTH($E172)-1)/12)*$H172</f>
        <v>0</v>
      </c>
      <c r="Q172" s="227">
        <f>(SUM('1.  LRAMVA Summary'!L$55:L$81)+SUM('1.  LRAMVA Summary'!L$82:L$83)*(MONTH($E172)-1)/12)*$H172</f>
        <v>0</v>
      </c>
      <c r="R172" s="227">
        <f>(SUM('1.  LRAMVA Summary'!M$55:M$81)+SUM('1.  LRAMVA Summary'!M$82:M$83)*(MONTH($E172)-1)/12)*$H172</f>
        <v>0</v>
      </c>
      <c r="S172" s="227">
        <f>(SUM('1.  LRAMVA Summary'!N$55:N$81)+SUM('1.  LRAMVA Summary'!N$82:N$83)*(MONTH($E172)-1)/12)*$H172</f>
        <v>0</v>
      </c>
      <c r="T172" s="227">
        <f>(SUM('1.  LRAMVA Summary'!O$55:O$81)+SUM('1.  LRAMVA Summary'!O$82:O$83)*(MONTH($E172)-1)/12)*$H172</f>
        <v>0</v>
      </c>
      <c r="U172" s="227">
        <f>(SUM('1.  LRAMVA Summary'!P$55:P$81)+SUM('1.  LRAMVA Summary'!P$82:P$83)*(MONTH($E172)-1)/12)*$H172</f>
        <v>0</v>
      </c>
      <c r="V172" s="227">
        <f>(SUM('1.  LRAMVA Summary'!Q$55:Q$81)+SUM('1.  LRAMVA Summary'!Q$82:Q$83)*(MONTH($E172)-1)/12)*$H172</f>
        <v>0</v>
      </c>
      <c r="W172" s="228">
        <f t="shared" si="96"/>
        <v>-3.542140082710294</v>
      </c>
    </row>
    <row r="173" spans="2:23">
      <c r="E173" s="211">
        <v>44440</v>
      </c>
      <c r="F173" s="211" t="s">
        <v>704</v>
      </c>
      <c r="G173" s="212" t="s">
        <v>68</v>
      </c>
      <c r="H173" s="237">
        <f t="shared" si="98"/>
        <v>4.75E-4</v>
      </c>
      <c r="I173" s="227">
        <f>(SUM('1.  LRAMVA Summary'!D$55:D$84)+SUM('1.  LRAMVA Summary'!D$85:D$86)*(MONTH($E173)-1)/12)*$H173</f>
        <v>0</v>
      </c>
      <c r="J173" s="227">
        <f>(SUM('1.  LRAMVA Summary'!E$55:E$84)+SUM('1.  LRAMVA Summary'!E$85:E$86)*(MONTH($E173)-1)/12)*$H173</f>
        <v>-11.056494460230523</v>
      </c>
      <c r="K173" s="227">
        <f>(SUM('1.  LRAMVA Summary'!F$55:F$84)+SUM('1.  LRAMVA Summary'!F$85:F$86)*(MONTH($E173)-1)/12)*$H173</f>
        <v>-140.00981553753601</v>
      </c>
      <c r="L173" s="227">
        <f>(SUM('1.  LRAMVA Summary'!G$55:G$84)+SUM('1.  LRAMVA Summary'!G$85:G$86)*(MONTH($E173)-1)/12)*$H173</f>
        <v>1.5509207855682625</v>
      </c>
      <c r="M173" s="227">
        <f>(SUM('1.  LRAMVA Summary'!H$55:H$84)+SUM('1.  LRAMVA Summary'!H$85:H$86)*(MONTH($E173)-1)/12)*$H173</f>
        <v>171.55532933889737</v>
      </c>
      <c r="N173" s="227">
        <f>(SUM('1.  LRAMVA Summary'!I$55:I$84)+SUM('1.  LRAMVA Summary'!I$85:I$86)*(MONTH($E173)-1)/12)*$H173</f>
        <v>-29.556808970846618</v>
      </c>
      <c r="O173" s="227">
        <f>(SUM('1.  LRAMVA Summary'!J$55:J$84)+SUM('1.  LRAMVA Summary'!J$85:J$86)*(MONTH($E173)-1)/12)*$H173</f>
        <v>3.7822793372794243</v>
      </c>
      <c r="P173" s="227">
        <f>(SUM('1.  LRAMVA Summary'!K$55:K$84)+SUM('1.  LRAMVA Summary'!K$85:K$86)*(MONTH($E173)-1)/12)*$H173</f>
        <v>0</v>
      </c>
      <c r="Q173" s="227">
        <f>(SUM('1.  LRAMVA Summary'!L$55:L$81)+SUM('1.  LRAMVA Summary'!L$82:L$83)*(MONTH($E173)-1)/12)*$H173</f>
        <v>0</v>
      </c>
      <c r="R173" s="227">
        <f>(SUM('1.  LRAMVA Summary'!M$55:M$81)+SUM('1.  LRAMVA Summary'!M$82:M$83)*(MONTH($E173)-1)/12)*$H173</f>
        <v>0</v>
      </c>
      <c r="S173" s="227">
        <f>(SUM('1.  LRAMVA Summary'!N$55:N$81)+SUM('1.  LRAMVA Summary'!N$82:N$83)*(MONTH($E173)-1)/12)*$H173</f>
        <v>0</v>
      </c>
      <c r="T173" s="227">
        <f>(SUM('1.  LRAMVA Summary'!O$55:O$81)+SUM('1.  LRAMVA Summary'!O$82:O$83)*(MONTH($E173)-1)/12)*$H173</f>
        <v>0</v>
      </c>
      <c r="U173" s="227">
        <f>(SUM('1.  LRAMVA Summary'!P$55:P$81)+SUM('1.  LRAMVA Summary'!P$82:P$83)*(MONTH($E173)-1)/12)*$H173</f>
        <v>0</v>
      </c>
      <c r="V173" s="227">
        <f>(SUM('1.  LRAMVA Summary'!Q$55:Q$81)+SUM('1.  LRAMVA Summary'!Q$82:Q$83)*(MONTH($E173)-1)/12)*$H173</f>
        <v>0</v>
      </c>
      <c r="W173" s="228">
        <f t="shared" si="96"/>
        <v>-3.7345895068680997</v>
      </c>
    </row>
    <row r="174" spans="2:23">
      <c r="E174" s="211">
        <v>44470</v>
      </c>
      <c r="F174" s="211" t="s">
        <v>704</v>
      </c>
      <c r="G174" s="212" t="s">
        <v>69</v>
      </c>
      <c r="H174" s="237">
        <f>$C$58/12</f>
        <v>4.75E-4</v>
      </c>
      <c r="I174" s="227">
        <f>(SUM('1.  LRAMVA Summary'!D$55:D$84)+SUM('1.  LRAMVA Summary'!D$85:D$86)*(MONTH($E174)-1)/12)*$H174</f>
        <v>0</v>
      </c>
      <c r="J174" s="227">
        <f>(SUM('1.  LRAMVA Summary'!E$55:E$84)+SUM('1.  LRAMVA Summary'!E$85:E$86)*(MONTH($E174)-1)/12)*$H174</f>
        <v>-11.615830457224561</v>
      </c>
      <c r="K174" s="227">
        <f>(SUM('1.  LRAMVA Summary'!F$55:F$84)+SUM('1.  LRAMVA Summary'!F$85:F$86)*(MONTH($E174)-1)/12)*$H174</f>
        <v>-147.09147872441324</v>
      </c>
      <c r="L174" s="227">
        <f>(SUM('1.  LRAMVA Summary'!G$55:G$84)+SUM('1.  LRAMVA Summary'!G$85:G$86)*(MONTH($E174)-1)/12)*$H174</f>
        <v>1.6293441207484027</v>
      </c>
      <c r="M174" s="227">
        <f>(SUM('1.  LRAMVA Summary'!H$55:H$84)+SUM('1.  LRAMVA Summary'!H$85:H$86)*(MONTH($E174)-1)/12)*$H174</f>
        <v>180.22939335451693</v>
      </c>
      <c r="N174" s="227">
        <f>(SUM('1.  LRAMVA Summary'!I$55:I$84)+SUM('1.  LRAMVA Summary'!I$85:I$86)*(MONTH($E174)-1)/12)*$H174</f>
        <v>-31.051999273199403</v>
      </c>
      <c r="O174" s="227">
        <f>(SUM('1.  LRAMVA Summary'!J$55:J$84)+SUM('1.  LRAMVA Summary'!J$85:J$86)*(MONTH($E174)-1)/12)*$H174</f>
        <v>3.9735320485459589</v>
      </c>
      <c r="P174" s="227">
        <f>(SUM('1.  LRAMVA Summary'!K$55:K$84)+SUM('1.  LRAMVA Summary'!K$85:K$86)*(MONTH($E174)-1)/12)*$H174</f>
        <v>0</v>
      </c>
      <c r="Q174" s="227">
        <f>(SUM('1.  LRAMVA Summary'!L$55:L$81)+SUM('1.  LRAMVA Summary'!L$82:L$83)*(MONTH($E174)-1)/12)*$H174</f>
        <v>0</v>
      </c>
      <c r="R174" s="227">
        <f>(SUM('1.  LRAMVA Summary'!M$55:M$81)+SUM('1.  LRAMVA Summary'!M$82:M$83)*(MONTH($E174)-1)/12)*$H174</f>
        <v>0</v>
      </c>
      <c r="S174" s="227">
        <f>(SUM('1.  LRAMVA Summary'!N$55:N$81)+SUM('1.  LRAMVA Summary'!N$82:N$83)*(MONTH($E174)-1)/12)*$H174</f>
        <v>0</v>
      </c>
      <c r="T174" s="227">
        <f>(SUM('1.  LRAMVA Summary'!O$55:O$81)+SUM('1.  LRAMVA Summary'!O$82:O$83)*(MONTH($E174)-1)/12)*$H174</f>
        <v>0</v>
      </c>
      <c r="U174" s="227">
        <f>(SUM('1.  LRAMVA Summary'!P$55:P$81)+SUM('1.  LRAMVA Summary'!P$82:P$83)*(MONTH($E174)-1)/12)*$H174</f>
        <v>0</v>
      </c>
      <c r="V174" s="227">
        <f>(SUM('1.  LRAMVA Summary'!Q$55:Q$81)+SUM('1.  LRAMVA Summary'!Q$82:Q$83)*(MONTH($E174)-1)/12)*$H174</f>
        <v>0</v>
      </c>
      <c r="W174" s="228">
        <f t="shared" si="96"/>
        <v>-3.9270389310259119</v>
      </c>
    </row>
    <row r="175" spans="2:23">
      <c r="E175" s="211">
        <v>44501</v>
      </c>
      <c r="F175" s="211" t="s">
        <v>704</v>
      </c>
      <c r="G175" s="212" t="s">
        <v>69</v>
      </c>
      <c r="H175" s="237">
        <f t="shared" ref="H175:H176" si="99">$C$58/12</f>
        <v>4.75E-4</v>
      </c>
      <c r="I175" s="227">
        <f>(SUM('1.  LRAMVA Summary'!D$55:D$84)+SUM('1.  LRAMVA Summary'!D$85:D$86)*(MONTH($E175)-1)/12)*$H175</f>
        <v>0</v>
      </c>
      <c r="J175" s="227">
        <f>(SUM('1.  LRAMVA Summary'!E$55:E$84)+SUM('1.  LRAMVA Summary'!E$85:E$86)*(MONTH($E175)-1)/12)*$H175</f>
        <v>-12.175166454218603</v>
      </c>
      <c r="K175" s="227">
        <f>(SUM('1.  LRAMVA Summary'!F$55:F$84)+SUM('1.  LRAMVA Summary'!F$85:F$86)*(MONTH($E175)-1)/12)*$H175</f>
        <v>-154.17314191129049</v>
      </c>
      <c r="L175" s="227">
        <f>(SUM('1.  LRAMVA Summary'!G$55:G$84)+SUM('1.  LRAMVA Summary'!G$85:G$86)*(MONTH($E175)-1)/12)*$H175</f>
        <v>1.7077674559285432</v>
      </c>
      <c r="M175" s="227">
        <f>(SUM('1.  LRAMVA Summary'!H$55:H$84)+SUM('1.  LRAMVA Summary'!H$85:H$86)*(MONTH($E175)-1)/12)*$H175</f>
        <v>188.90345737013646</v>
      </c>
      <c r="N175" s="227">
        <f>(SUM('1.  LRAMVA Summary'!I$55:I$84)+SUM('1.  LRAMVA Summary'!I$85:I$86)*(MONTH($E175)-1)/12)*$H175</f>
        <v>-32.547189575552181</v>
      </c>
      <c r="O175" s="227">
        <f>(SUM('1.  LRAMVA Summary'!J$55:J$84)+SUM('1.  LRAMVA Summary'!J$85:J$86)*(MONTH($E175)-1)/12)*$H175</f>
        <v>4.164784759812493</v>
      </c>
      <c r="P175" s="227">
        <f>(SUM('1.  LRAMVA Summary'!K$55:K$84)+SUM('1.  LRAMVA Summary'!K$85:K$86)*(MONTH($E175)-1)/12)*$H175</f>
        <v>0</v>
      </c>
      <c r="Q175" s="227">
        <f>(SUM('1.  LRAMVA Summary'!L$55:L$81)+SUM('1.  LRAMVA Summary'!L$82:L$83)*(MONTH($E175)-1)/12)*$H175</f>
        <v>0</v>
      </c>
      <c r="R175" s="227">
        <f>(SUM('1.  LRAMVA Summary'!M$55:M$81)+SUM('1.  LRAMVA Summary'!M$82:M$83)*(MONTH($E175)-1)/12)*$H175</f>
        <v>0</v>
      </c>
      <c r="S175" s="227">
        <f>(SUM('1.  LRAMVA Summary'!N$55:N$81)+SUM('1.  LRAMVA Summary'!N$82:N$83)*(MONTH($E175)-1)/12)*$H175</f>
        <v>0</v>
      </c>
      <c r="T175" s="227">
        <f>(SUM('1.  LRAMVA Summary'!O$55:O$81)+SUM('1.  LRAMVA Summary'!O$82:O$83)*(MONTH($E175)-1)/12)*$H175</f>
        <v>0</v>
      </c>
      <c r="U175" s="227">
        <f>(SUM('1.  LRAMVA Summary'!P$55:P$81)+SUM('1.  LRAMVA Summary'!P$82:P$83)*(MONTH($E175)-1)/12)*$H175</f>
        <v>0</v>
      </c>
      <c r="V175" s="227">
        <f>(SUM('1.  LRAMVA Summary'!Q$55:Q$81)+SUM('1.  LRAMVA Summary'!Q$82:Q$83)*(MONTH($E175)-1)/12)*$H175</f>
        <v>0</v>
      </c>
      <c r="W175" s="228">
        <f t="shared" si="96"/>
        <v>-4.1194883551837744</v>
      </c>
    </row>
    <row r="176" spans="2:23">
      <c r="E176" s="211">
        <v>44531</v>
      </c>
      <c r="F176" s="211" t="s">
        <v>704</v>
      </c>
      <c r="G176" s="212" t="s">
        <v>69</v>
      </c>
      <c r="H176" s="237">
        <f t="shared" si="99"/>
        <v>4.75E-4</v>
      </c>
      <c r="I176" s="227">
        <f>(SUM('1.  LRAMVA Summary'!D$55:D$84)+SUM('1.  LRAMVA Summary'!D$85:D$86)*(MONTH($E176)-1)/12)*$H176</f>
        <v>0</v>
      </c>
      <c r="J176" s="227">
        <f>(SUM('1.  LRAMVA Summary'!E$55:E$84)+SUM('1.  LRAMVA Summary'!E$85:E$86)*(MONTH($E176)-1)/12)*$H176</f>
        <v>-12.734502451212643</v>
      </c>
      <c r="K176" s="227">
        <f>(SUM('1.  LRAMVA Summary'!F$55:F$84)+SUM('1.  LRAMVA Summary'!F$85:F$86)*(MONTH($E176)-1)/12)*$H176</f>
        <v>-161.25480509816771</v>
      </c>
      <c r="L176" s="227">
        <f>(SUM('1.  LRAMVA Summary'!G$55:G$84)+SUM('1.  LRAMVA Summary'!G$85:G$86)*(MONTH($E176)-1)/12)*$H176</f>
        <v>1.7861907911086834</v>
      </c>
      <c r="M176" s="227">
        <f>(SUM('1.  LRAMVA Summary'!H$55:H$84)+SUM('1.  LRAMVA Summary'!H$85:H$86)*(MONTH($E176)-1)/12)*$H176</f>
        <v>197.57752138575603</v>
      </c>
      <c r="N176" s="227">
        <f>(SUM('1.  LRAMVA Summary'!I$55:I$84)+SUM('1.  LRAMVA Summary'!I$85:I$86)*(MONTH($E176)-1)/12)*$H176</f>
        <v>-34.042379877904963</v>
      </c>
      <c r="O176" s="227">
        <f>(SUM('1.  LRAMVA Summary'!J$55:J$84)+SUM('1.  LRAMVA Summary'!J$85:J$86)*(MONTH($E176)-1)/12)*$H176</f>
        <v>4.3560374710790271</v>
      </c>
      <c r="P176" s="227">
        <f>(SUM('1.  LRAMVA Summary'!K$55:K$84)+SUM('1.  LRAMVA Summary'!K$85:K$86)*(MONTH($E176)-1)/12)*$H176</f>
        <v>0</v>
      </c>
      <c r="Q176" s="227">
        <f>(SUM('1.  LRAMVA Summary'!L$55:L$81)+SUM('1.  LRAMVA Summary'!L$82:L$83)*(MONTH($E176)-1)/12)*$H176</f>
        <v>0</v>
      </c>
      <c r="R176" s="227">
        <f>(SUM('1.  LRAMVA Summary'!M$55:M$81)+SUM('1.  LRAMVA Summary'!M$82:M$83)*(MONTH($E176)-1)/12)*$H176</f>
        <v>0</v>
      </c>
      <c r="S176" s="227">
        <f>(SUM('1.  LRAMVA Summary'!N$55:N$81)+SUM('1.  LRAMVA Summary'!N$82:N$83)*(MONTH($E176)-1)/12)*$H176</f>
        <v>0</v>
      </c>
      <c r="T176" s="227">
        <f>(SUM('1.  LRAMVA Summary'!O$55:O$81)+SUM('1.  LRAMVA Summary'!O$82:O$83)*(MONTH($E176)-1)/12)*$H176</f>
        <v>0</v>
      </c>
      <c r="U176" s="227">
        <f>(SUM('1.  LRAMVA Summary'!P$55:P$81)+SUM('1.  LRAMVA Summary'!P$82:P$83)*(MONTH($E176)-1)/12)*$H176</f>
        <v>0</v>
      </c>
      <c r="V176" s="227">
        <f>(SUM('1.  LRAMVA Summary'!Q$55:Q$81)+SUM('1.  LRAMVA Summary'!Q$82:Q$83)*(MONTH($E176)-1)/12)*$H176</f>
        <v>0</v>
      </c>
      <c r="W176" s="228">
        <f>SUM(I176:V176)</f>
        <v>-4.3119377793415836</v>
      </c>
    </row>
    <row r="177" spans="5:23" ht="15.75" thickBot="1">
      <c r="E177" s="213" t="s">
        <v>701</v>
      </c>
      <c r="F177" s="213"/>
      <c r="G177" s="214"/>
      <c r="H177" s="215"/>
      <c r="I177" s="216">
        <f>SUM(I164:I176)</f>
        <v>0</v>
      </c>
      <c r="J177" s="216">
        <f>SUM(J164:J176)</f>
        <v>-175.3361849775452</v>
      </c>
      <c r="K177" s="216">
        <f t="shared" ref="K177:V177" si="100">SUM(K164:K176)</f>
        <v>-2220.4356723245755</v>
      </c>
      <c r="L177" s="216">
        <f t="shared" si="100"/>
        <v>24.598510425791169</v>
      </c>
      <c r="M177" s="216">
        <f t="shared" si="100"/>
        <v>2721.0439642451306</v>
      </c>
      <c r="N177" s="216">
        <f t="shared" si="100"/>
        <v>-468.72378371386623</v>
      </c>
      <c r="O177" s="216">
        <f t="shared" si="100"/>
        <v>59.989237794778056</v>
      </c>
      <c r="P177" s="216">
        <f t="shared" si="100"/>
        <v>0</v>
      </c>
      <c r="Q177" s="216">
        <f t="shared" si="100"/>
        <v>0</v>
      </c>
      <c r="R177" s="216">
        <f t="shared" si="100"/>
        <v>0</v>
      </c>
      <c r="S177" s="216">
        <f t="shared" si="100"/>
        <v>0</v>
      </c>
      <c r="T177" s="216">
        <f t="shared" si="100"/>
        <v>0</v>
      </c>
      <c r="U177" s="216">
        <f t="shared" si="100"/>
        <v>0</v>
      </c>
      <c r="V177" s="216">
        <f t="shared" si="100"/>
        <v>0</v>
      </c>
      <c r="W177" s="216">
        <f>SUM(W164:W176)</f>
        <v>-58.863928550287305</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702</v>
      </c>
      <c r="F179" s="222"/>
      <c r="G179" s="223"/>
      <c r="H179" s="224"/>
      <c r="I179" s="225">
        <f>I177+I178</f>
        <v>0</v>
      </c>
      <c r="J179" s="225">
        <f t="shared" ref="J179:U179" si="101">J177+J178</f>
        <v>-175.3361849775452</v>
      </c>
      <c r="K179" s="225">
        <f t="shared" si="101"/>
        <v>-2220.4356723245755</v>
      </c>
      <c r="L179" s="225">
        <f t="shared" si="101"/>
        <v>24.598510425791169</v>
      </c>
      <c r="M179" s="225">
        <f t="shared" si="101"/>
        <v>2721.0439642451306</v>
      </c>
      <c r="N179" s="225">
        <f t="shared" si="101"/>
        <v>-468.72378371386623</v>
      </c>
      <c r="O179" s="225">
        <f t="shared" si="101"/>
        <v>59.989237794778056</v>
      </c>
      <c r="P179" s="225">
        <f t="shared" si="101"/>
        <v>0</v>
      </c>
      <c r="Q179" s="225">
        <f t="shared" si="101"/>
        <v>0</v>
      </c>
      <c r="R179" s="225">
        <f t="shared" si="101"/>
        <v>0</v>
      </c>
      <c r="S179" s="225">
        <f t="shared" si="101"/>
        <v>0</v>
      </c>
      <c r="T179" s="225">
        <f t="shared" si="101"/>
        <v>0</v>
      </c>
      <c r="U179" s="225">
        <f t="shared" si="101"/>
        <v>0</v>
      </c>
      <c r="V179" s="225">
        <f>V177+V178</f>
        <v>0</v>
      </c>
      <c r="W179" s="225">
        <f>W177+W178</f>
        <v>-58.863928550287305</v>
      </c>
    </row>
    <row r="180" spans="5:23">
      <c r="E180" s="211">
        <v>44562</v>
      </c>
      <c r="F180" s="211" t="s">
        <v>705</v>
      </c>
      <c r="G180" s="212" t="s">
        <v>65</v>
      </c>
      <c r="H180" s="237">
        <f>$C$59/12</f>
        <v>4.75E-4</v>
      </c>
      <c r="I180" s="227">
        <f>(SUM('1.  LRAMVA Summary'!D$55:D$87)+SUM('1.  LRAMVA Summary'!D$88:D$89)*(MONTH($E180)-1)/12)*$H180</f>
        <v>0</v>
      </c>
      <c r="J180" s="227">
        <f>(SUM('1.  LRAMVA Summary'!E$55:E$87)+SUM('1.  LRAMVA Summary'!E$88:E$89)*(MONTH($E180)-1)/12)*$H180</f>
        <v>-13.293838448206682</v>
      </c>
      <c r="K180" s="227">
        <f>(SUM('1.  LRAMVA Summary'!F$55:F$87)+SUM('1.  LRAMVA Summary'!F$88:F$89)*(MONTH($E180)-1)/12)*$H180</f>
        <v>-168.33646828504493</v>
      </c>
      <c r="L180" s="227">
        <f>(SUM('1.  LRAMVA Summary'!G$55:G$87)+SUM('1.  LRAMVA Summary'!G$88:G$89)*(MONTH($E180)-1)/12)*$H180</f>
        <v>1.8646141262888238</v>
      </c>
      <c r="M180" s="227">
        <f>(SUM('1.  LRAMVA Summary'!H$55:H$87)+SUM('1.  LRAMVA Summary'!H$88:H$89)*(MONTH($E180)-1)/12)*$H180</f>
        <v>206.25158540137556</v>
      </c>
      <c r="N180" s="227">
        <f>(SUM('1.  LRAMVA Summary'!I$55:I$87)+SUM('1.  LRAMVA Summary'!I$88:I$89)*(MONTH($E180)-1)/12)*$H180</f>
        <v>-35.537570180257745</v>
      </c>
      <c r="O180" s="227">
        <f>(SUM('1.  LRAMVA Summary'!J$55:J$87)+SUM('1.  LRAMVA Summary'!J$88:J$89)*(MONTH($E180)-1)/12)*$H180</f>
        <v>4.5472901823455611</v>
      </c>
      <c r="P180" s="227">
        <f>(SUM('1.  LRAMVA Summary'!K$55:K$87)+SUM('1.  LRAMVA Summary'!K$88:K$89)*(MONTH($E180)-1)/12)*$H180</f>
        <v>0</v>
      </c>
      <c r="Q180" s="227">
        <f>(SUM('1.  LRAMVA Summary'!L$55:L$81)+SUM('1.  LRAMVA Summary'!L$82:L$83)*(MONTH($E180)-1)/12)*$H180</f>
        <v>0</v>
      </c>
      <c r="R180" s="227">
        <f>(SUM('1.  LRAMVA Summary'!M$55:M$81)+SUM('1.  LRAMVA Summary'!M$82:M$83)*(MONTH($E180)-1)/12)*$H180</f>
        <v>0</v>
      </c>
      <c r="S180" s="227">
        <f>(SUM('1.  LRAMVA Summary'!N$55:N$81)+SUM('1.  LRAMVA Summary'!N$82:N$83)*(MONTH($E180)-1)/12)*$H180</f>
        <v>0</v>
      </c>
      <c r="T180" s="227">
        <f>(SUM('1.  LRAMVA Summary'!O$55:O$81)+SUM('1.  LRAMVA Summary'!O$82:O$83)*(MONTH($E180)-1)/12)*$H180</f>
        <v>0</v>
      </c>
      <c r="U180" s="227">
        <f>(SUM('1.  LRAMVA Summary'!P$55:P$81)+SUM('1.  LRAMVA Summary'!P$82:P$83)*(MONTH($E180)-1)/12)*$H180</f>
        <v>0</v>
      </c>
      <c r="V180" s="227">
        <f>(SUM('1.  LRAMVA Summary'!Q$55:Q$81)+SUM('1.  LRAMVA Summary'!Q$82:Q$83)*(MONTH($E180)-1)/12)*$H180</f>
        <v>0</v>
      </c>
      <c r="W180" s="228">
        <f>SUM(I180:V180)</f>
        <v>-4.5043872034994212</v>
      </c>
    </row>
    <row r="181" spans="5:23">
      <c r="E181" s="211">
        <v>44593</v>
      </c>
      <c r="F181" s="211" t="s">
        <v>705</v>
      </c>
      <c r="G181" s="212" t="s">
        <v>65</v>
      </c>
      <c r="H181" s="237">
        <f t="shared" ref="H181:H182" si="102">$C$59/12</f>
        <v>4.75E-4</v>
      </c>
      <c r="I181" s="227">
        <f>(SUM('1.  LRAMVA Summary'!D$55:D$87)+SUM('1.  LRAMVA Summary'!D$88:D$89)*(MONTH($E181)-1)/12)*$H181</f>
        <v>0</v>
      </c>
      <c r="J181" s="227">
        <f>(SUM('1.  LRAMVA Summary'!E$55:E$87)+SUM('1.  LRAMVA Summary'!E$88:E$89)*(MONTH($E181)-1)/12)*$H181</f>
        <v>-13.86966600419686</v>
      </c>
      <c r="K181" s="227">
        <f>(SUM('1.  LRAMVA Summary'!F$55:F$87)+SUM('1.  LRAMVA Summary'!F$88:F$89)*(MONTH($E181)-1)/12)*$H181</f>
        <v>-175.63130905399112</v>
      </c>
      <c r="L181" s="227">
        <f>(SUM('1.  LRAMVA Summary'!G$55:G$87)+SUM('1.  LRAMVA Summary'!G$88:G$89)*(MONTH($E181)-1)/12)*$H181</f>
        <v>1.9453900494201093</v>
      </c>
      <c r="M181" s="227">
        <f>(SUM('1.  LRAMVA Summary'!H$55:H$87)+SUM('1.  LRAMVA Summary'!H$88:H$89)*(MONTH($E181)-1)/12)*$H181</f>
        <v>215.18588398555937</v>
      </c>
      <c r="N181" s="227">
        <f>(SUM('1.  LRAMVA Summary'!I$55:I$87)+SUM('1.  LRAMVA Summary'!I$88:I$89)*(MONTH($E181)-1)/12)*$H181</f>
        <v>-37.078462365456446</v>
      </c>
      <c r="O181" s="227">
        <f>(SUM('1.  LRAMVA Summary'!J$55:J$87)+SUM('1.  LRAMVA Summary'!J$88:J$89)*(MONTH($E181)-1)/12)*$H181</f>
        <v>4.7442789897109225</v>
      </c>
      <c r="P181" s="227">
        <f>(SUM('1.  LRAMVA Summary'!K$55:K$87)+SUM('1.  LRAMVA Summary'!K$88:K$89)*(MONTH($E181)-1)/12)*$H181</f>
        <v>0</v>
      </c>
      <c r="Q181" s="227">
        <f>(SUM('1.  LRAMVA Summary'!L$55:L$81)+SUM('1.  LRAMVA Summary'!L$82:L$83)*(MONTH($E181)-1)/12)*$H181</f>
        <v>0</v>
      </c>
      <c r="R181" s="227">
        <f>(SUM('1.  LRAMVA Summary'!M$55:M$81)+SUM('1.  LRAMVA Summary'!M$82:M$83)*(MONTH($E181)-1)/12)*$H181</f>
        <v>0</v>
      </c>
      <c r="S181" s="227">
        <f>(SUM('1.  LRAMVA Summary'!N$55:N$81)+SUM('1.  LRAMVA Summary'!N$82:N$83)*(MONTH($E181)-1)/12)*$H181</f>
        <v>0</v>
      </c>
      <c r="T181" s="227">
        <f>(SUM('1.  LRAMVA Summary'!O$55:O$81)+SUM('1.  LRAMVA Summary'!O$82:O$83)*(MONTH($E181)-1)/12)*$H181</f>
        <v>0</v>
      </c>
      <c r="U181" s="227">
        <f>(SUM('1.  LRAMVA Summary'!P$55:P$81)+SUM('1.  LRAMVA Summary'!P$82:P$83)*(MONTH($E181)-1)/12)*$H181</f>
        <v>0</v>
      </c>
      <c r="V181" s="227">
        <f>(SUM('1.  LRAMVA Summary'!Q$55:Q$81)+SUM('1.  LRAMVA Summary'!Q$82:Q$83)*(MONTH($E181)-1)/12)*$H181</f>
        <v>0</v>
      </c>
      <c r="W181" s="228">
        <f t="shared" ref="W181:W190" si="103">SUM(I181:V181)</f>
        <v>-4.7038843989540293</v>
      </c>
    </row>
    <row r="182" spans="5:23">
      <c r="E182" s="211">
        <v>44621</v>
      </c>
      <c r="F182" s="211" t="s">
        <v>705</v>
      </c>
      <c r="G182" s="212" t="s">
        <v>65</v>
      </c>
      <c r="H182" s="237">
        <f t="shared" si="102"/>
        <v>4.75E-4</v>
      </c>
      <c r="I182" s="227">
        <f>(SUM('1.  LRAMVA Summary'!D$55:D$87)+SUM('1.  LRAMVA Summary'!D$88:D$89)*(MONTH($E182)-1)/12)*$H182</f>
        <v>0</v>
      </c>
      <c r="J182" s="227">
        <f>(SUM('1.  LRAMVA Summary'!E$55:E$87)+SUM('1.  LRAMVA Summary'!E$88:E$89)*(MONTH($E182)-1)/12)*$H182</f>
        <v>-14.445493560187039</v>
      </c>
      <c r="K182" s="227">
        <f>(SUM('1.  LRAMVA Summary'!F$55:F$87)+SUM('1.  LRAMVA Summary'!F$88:F$89)*(MONTH($E182)-1)/12)*$H182</f>
        <v>-182.92614982293728</v>
      </c>
      <c r="L182" s="227">
        <f>(SUM('1.  LRAMVA Summary'!G$55:G$87)+SUM('1.  LRAMVA Summary'!G$88:G$89)*(MONTH($E182)-1)/12)*$H182</f>
        <v>2.0261659725513947</v>
      </c>
      <c r="M182" s="227">
        <f>(SUM('1.  LRAMVA Summary'!H$55:H$87)+SUM('1.  LRAMVA Summary'!H$88:H$89)*(MONTH($E182)-1)/12)*$H182</f>
        <v>224.12018256974321</v>
      </c>
      <c r="N182" s="227">
        <f>(SUM('1.  LRAMVA Summary'!I$55:I$87)+SUM('1.  LRAMVA Summary'!I$88:I$89)*(MONTH($E182)-1)/12)*$H182</f>
        <v>-38.61935455065516</v>
      </c>
      <c r="O182" s="227">
        <f>(SUM('1.  LRAMVA Summary'!J$55:J$87)+SUM('1.  LRAMVA Summary'!J$88:J$89)*(MONTH($E182)-1)/12)*$H182</f>
        <v>4.9412677970762848</v>
      </c>
      <c r="P182" s="227">
        <f>(SUM('1.  LRAMVA Summary'!K$55:K$87)+SUM('1.  LRAMVA Summary'!K$88:K$89)*(MONTH($E182)-1)/12)*$H182</f>
        <v>0</v>
      </c>
      <c r="Q182" s="227">
        <f>(SUM('1.  LRAMVA Summary'!L$55:L$81)+SUM('1.  LRAMVA Summary'!L$82:L$83)*(MONTH($E182)-1)/12)*$H182</f>
        <v>0</v>
      </c>
      <c r="R182" s="227">
        <f>(SUM('1.  LRAMVA Summary'!M$55:M$81)+SUM('1.  LRAMVA Summary'!M$82:M$83)*(MONTH($E182)-1)/12)*$H182</f>
        <v>0</v>
      </c>
      <c r="S182" s="227">
        <f>(SUM('1.  LRAMVA Summary'!N$55:N$81)+SUM('1.  LRAMVA Summary'!N$82:N$83)*(MONTH($E182)-1)/12)*$H182</f>
        <v>0</v>
      </c>
      <c r="T182" s="227">
        <f>(SUM('1.  LRAMVA Summary'!O$55:O$81)+SUM('1.  LRAMVA Summary'!O$82:O$83)*(MONTH($E182)-1)/12)*$H182</f>
        <v>0</v>
      </c>
      <c r="U182" s="227">
        <f>(SUM('1.  LRAMVA Summary'!P$55:P$81)+SUM('1.  LRAMVA Summary'!P$82:P$83)*(MONTH($E182)-1)/12)*$H182</f>
        <v>0</v>
      </c>
      <c r="V182" s="227">
        <f>(SUM('1.  LRAMVA Summary'!Q$55:Q$81)+SUM('1.  LRAMVA Summary'!Q$82:Q$83)*(MONTH($E182)-1)/12)*$H182</f>
        <v>0</v>
      </c>
      <c r="W182" s="228">
        <f t="shared" si="103"/>
        <v>-4.9033815944085939</v>
      </c>
    </row>
    <row r="183" spans="5:23">
      <c r="E183" s="211">
        <v>44652</v>
      </c>
      <c r="F183" s="211" t="s">
        <v>705</v>
      </c>
      <c r="G183" s="212" t="s">
        <v>66</v>
      </c>
      <c r="H183" s="237">
        <f>$C$60/12</f>
        <v>8.5000000000000006E-4</v>
      </c>
      <c r="I183" s="227">
        <f>(SUM('1.  LRAMVA Summary'!D$55:D$87)+SUM('1.  LRAMVA Summary'!D$88:D$89)*(MONTH($E183)-1)/12)*$H183</f>
        <v>0</v>
      </c>
      <c r="J183" s="227">
        <f>(SUM('1.  LRAMVA Summary'!E$55:E$87)+SUM('1.  LRAMVA Summary'!E$88:E$89)*(MONTH($E183)-1)/12)*$H183</f>
        <v>-26.880258839475022</v>
      </c>
      <c r="K183" s="227">
        <f>(SUM('1.  LRAMVA Summary'!F$55:F$87)+SUM('1.  LRAMVA Summary'!F$88:F$89)*(MONTH($E183)-1)/12)*$H183</f>
        <v>-340.39545684863356</v>
      </c>
      <c r="L183" s="227">
        <f>(SUM('1.  LRAMVA Summary'!G$55:G$87)+SUM('1.  LRAMVA Summary'!G$88:G$89)*(MONTH($E183)-1)/12)*$H183</f>
        <v>3.7703170764847966</v>
      </c>
      <c r="M183" s="227">
        <f>(SUM('1.  LRAMVA Summary'!H$55:H$87)+SUM('1.  LRAMVA Summary'!H$88:H$89)*(MONTH($E183)-1)/12)*$H183</f>
        <v>417.04486101229054</v>
      </c>
      <c r="N183" s="227">
        <f>(SUM('1.  LRAMVA Summary'!I$55:I$87)+SUM('1.  LRAMVA Summary'!I$88:I$89)*(MONTH($E183)-1)/12)*$H183</f>
        <v>-71.865704685212179</v>
      </c>
      <c r="O183" s="227">
        <f>(SUM('1.  LRAMVA Summary'!J$55:J$87)+SUM('1.  LRAMVA Summary'!J$88:J$89)*(MONTH($E183)-1)/12)*$H183</f>
        <v>9.1947749763692634</v>
      </c>
      <c r="P183" s="227">
        <f>(SUM('1.  LRAMVA Summary'!K$55:K$87)+SUM('1.  LRAMVA Summary'!K$88:K$89)*(MONTH($E183)-1)/12)*$H183</f>
        <v>0</v>
      </c>
      <c r="Q183" s="227">
        <f>(SUM('1.  LRAMVA Summary'!L$55:L$81)+SUM('1.  LRAMVA Summary'!L$82:L$83)*(MONTH($E183)-1)/12)*$H183</f>
        <v>0</v>
      </c>
      <c r="R183" s="227">
        <f>(SUM('1.  LRAMVA Summary'!M$55:M$81)+SUM('1.  LRAMVA Summary'!M$82:M$83)*(MONTH($E183)-1)/12)*$H183</f>
        <v>0</v>
      </c>
      <c r="S183" s="227">
        <f>(SUM('1.  LRAMVA Summary'!N$55:N$81)+SUM('1.  LRAMVA Summary'!N$82:N$83)*(MONTH($E183)-1)/12)*$H183</f>
        <v>0</v>
      </c>
      <c r="T183" s="227">
        <f>(SUM('1.  LRAMVA Summary'!O$55:O$81)+SUM('1.  LRAMVA Summary'!O$82:O$83)*(MONTH($E183)-1)/12)*$H183</f>
        <v>0</v>
      </c>
      <c r="U183" s="227">
        <f>(SUM('1.  LRAMVA Summary'!P$55:P$81)+SUM('1.  LRAMVA Summary'!P$82:P$83)*(MONTH($E183)-1)/12)*$H183</f>
        <v>0</v>
      </c>
      <c r="V183" s="227">
        <f>(SUM('1.  LRAMVA Summary'!Q$55:Q$81)+SUM('1.  LRAMVA Summary'!Q$82:Q$83)*(MONTH($E183)-1)/12)*$H183</f>
        <v>0</v>
      </c>
      <c r="W183" s="228">
        <f t="shared" si="103"/>
        <v>-9.1314673081761519</v>
      </c>
    </row>
    <row r="184" spans="5:23">
      <c r="E184" s="211">
        <v>44682</v>
      </c>
      <c r="F184" s="211" t="s">
        <v>705</v>
      </c>
      <c r="G184" s="212" t="s">
        <v>66</v>
      </c>
      <c r="H184" s="237">
        <f t="shared" ref="H184:H185" si="104">$C$60/12</f>
        <v>8.5000000000000006E-4</v>
      </c>
      <c r="I184" s="227">
        <f>(SUM('1.  LRAMVA Summary'!D$55:D$87)+SUM('1.  LRAMVA Summary'!D$88:D$89)*(MONTH($E184)-1)/12)*$H184</f>
        <v>0</v>
      </c>
      <c r="J184" s="227">
        <f>(SUM('1.  LRAMVA Summary'!E$55:E$87)+SUM('1.  LRAMVA Summary'!E$88:E$89)*(MONTH($E184)-1)/12)*$H184</f>
        <v>-27.910687097562711</v>
      </c>
      <c r="K184" s="227">
        <f>(SUM('1.  LRAMVA Summary'!F$55:F$87)+SUM('1.  LRAMVA Summary'!F$88:F$89)*(MONTH($E184)-1)/12)*$H184</f>
        <v>-353.44938243516884</v>
      </c>
      <c r="L184" s="227">
        <f>(SUM('1.  LRAMVA Summary'!G$55:G$87)+SUM('1.  LRAMVA Summary'!G$88:G$89)*(MONTH($E184)-1)/12)*$H184</f>
        <v>3.9148634652460439</v>
      </c>
      <c r="M184" s="227">
        <f>(SUM('1.  LRAMVA Summary'!H$55:H$87)+SUM('1.  LRAMVA Summary'!H$88:H$89)*(MONTH($E184)-1)/12)*$H184</f>
        <v>433.03255321556685</v>
      </c>
      <c r="N184" s="227">
        <f>(SUM('1.  LRAMVA Summary'!I$55:I$87)+SUM('1.  LRAMVA Summary'!I$88:I$89)*(MONTH($E184)-1)/12)*$H184</f>
        <v>-74.623090700830929</v>
      </c>
      <c r="O184" s="227">
        <f>(SUM('1.  LRAMVA Summary'!J$55:J$87)+SUM('1.  LRAMVA Summary'!J$88:J$89)*(MONTH($E184)-1)/12)*$H184</f>
        <v>9.5472812632335948</v>
      </c>
      <c r="P184" s="227">
        <f>(SUM('1.  LRAMVA Summary'!K$55:K$87)+SUM('1.  LRAMVA Summary'!K$88:K$89)*(MONTH($E184)-1)/12)*$H184</f>
        <v>0</v>
      </c>
      <c r="Q184" s="227">
        <f>(SUM('1.  LRAMVA Summary'!L$55:L$81)+SUM('1.  LRAMVA Summary'!L$82:L$83)*(MONTH($E184)-1)/12)*$H184</f>
        <v>0</v>
      </c>
      <c r="R184" s="227">
        <f>(SUM('1.  LRAMVA Summary'!M$55:M$81)+SUM('1.  LRAMVA Summary'!M$82:M$83)*(MONTH($E184)-1)/12)*$H184</f>
        <v>0</v>
      </c>
      <c r="S184" s="227">
        <f>(SUM('1.  LRAMVA Summary'!N$55:N$81)+SUM('1.  LRAMVA Summary'!N$82:N$83)*(MONTH($E184)-1)/12)*$H184</f>
        <v>0</v>
      </c>
      <c r="T184" s="227">
        <f>(SUM('1.  LRAMVA Summary'!O$55:O$81)+SUM('1.  LRAMVA Summary'!O$82:O$83)*(MONTH($E184)-1)/12)*$H184</f>
        <v>0</v>
      </c>
      <c r="U184" s="227">
        <f>(SUM('1.  LRAMVA Summary'!P$55:P$81)+SUM('1.  LRAMVA Summary'!P$82:P$83)*(MONTH($E184)-1)/12)*$H184</f>
        <v>0</v>
      </c>
      <c r="V184" s="227">
        <f>(SUM('1.  LRAMVA Summary'!Q$55:Q$81)+SUM('1.  LRAMVA Summary'!Q$82:Q$83)*(MONTH($E184)-1)/12)*$H184</f>
        <v>0</v>
      </c>
      <c r="W184" s="228">
        <f t="shared" si="103"/>
        <v>-9.4884622895159421</v>
      </c>
    </row>
    <row r="185" spans="5:23">
      <c r="E185" s="211">
        <v>44713</v>
      </c>
      <c r="F185" s="211" t="s">
        <v>705</v>
      </c>
      <c r="G185" s="212" t="s">
        <v>66</v>
      </c>
      <c r="H185" s="237">
        <f t="shared" si="104"/>
        <v>8.5000000000000006E-4</v>
      </c>
      <c r="I185" s="227">
        <f>(SUM('1.  LRAMVA Summary'!D$55:D$87)+SUM('1.  LRAMVA Summary'!D$88:D$89)*(MONTH($E185)-1)/12)*$H185</f>
        <v>0</v>
      </c>
      <c r="J185" s="227">
        <f>(SUM('1.  LRAMVA Summary'!E$55:E$87)+SUM('1.  LRAMVA Summary'!E$88:E$89)*(MONTH($E185)-1)/12)*$H185</f>
        <v>-28.9411153556504</v>
      </c>
      <c r="K185" s="227">
        <f>(SUM('1.  LRAMVA Summary'!F$55:F$87)+SUM('1.  LRAMVA Summary'!F$88:F$89)*(MONTH($E185)-1)/12)*$H185</f>
        <v>-366.50330802170413</v>
      </c>
      <c r="L185" s="227">
        <f>(SUM('1.  LRAMVA Summary'!G$55:G$87)+SUM('1.  LRAMVA Summary'!G$88:G$89)*(MONTH($E185)-1)/12)*$H185</f>
        <v>4.059409854007292</v>
      </c>
      <c r="M185" s="227">
        <f>(SUM('1.  LRAMVA Summary'!H$55:H$87)+SUM('1.  LRAMVA Summary'!H$88:H$89)*(MONTH($E185)-1)/12)*$H185</f>
        <v>449.0202454188431</v>
      </c>
      <c r="N185" s="227">
        <f>(SUM('1.  LRAMVA Summary'!I$55:I$87)+SUM('1.  LRAMVA Summary'!I$88:I$89)*(MONTH($E185)-1)/12)*$H185</f>
        <v>-77.380476716449664</v>
      </c>
      <c r="O185" s="227">
        <f>(SUM('1.  LRAMVA Summary'!J$55:J$87)+SUM('1.  LRAMVA Summary'!J$88:J$89)*(MONTH($E185)-1)/12)*$H185</f>
        <v>9.8997875500979244</v>
      </c>
      <c r="P185" s="227">
        <f>(SUM('1.  LRAMVA Summary'!K$55:K$87)+SUM('1.  LRAMVA Summary'!K$88:K$89)*(MONTH($E185)-1)/12)*$H185</f>
        <v>0</v>
      </c>
      <c r="Q185" s="227">
        <f>(SUM('1.  LRAMVA Summary'!L$55:L$81)+SUM('1.  LRAMVA Summary'!L$82:L$83)*(MONTH($E185)-1)/12)*$H185</f>
        <v>0</v>
      </c>
      <c r="R185" s="227">
        <f>(SUM('1.  LRAMVA Summary'!M$55:M$81)+SUM('1.  LRAMVA Summary'!M$82:M$83)*(MONTH($E185)-1)/12)*$H185</f>
        <v>0</v>
      </c>
      <c r="S185" s="227">
        <f>(SUM('1.  LRAMVA Summary'!N$55:N$81)+SUM('1.  LRAMVA Summary'!N$82:N$83)*(MONTH($E185)-1)/12)*$H185</f>
        <v>0</v>
      </c>
      <c r="T185" s="227">
        <f>(SUM('1.  LRAMVA Summary'!O$55:O$81)+SUM('1.  LRAMVA Summary'!O$82:O$83)*(MONTH($E185)-1)/12)*$H185</f>
        <v>0</v>
      </c>
      <c r="U185" s="227">
        <f>(SUM('1.  LRAMVA Summary'!P$55:P$81)+SUM('1.  LRAMVA Summary'!P$82:P$83)*(MONTH($E185)-1)/12)*$H185</f>
        <v>0</v>
      </c>
      <c r="V185" s="227">
        <f>(SUM('1.  LRAMVA Summary'!Q$55:Q$81)+SUM('1.  LRAMVA Summary'!Q$82:Q$83)*(MONTH($E185)-1)/12)*$H185</f>
        <v>0</v>
      </c>
      <c r="W185" s="228">
        <f t="shared" si="103"/>
        <v>-9.8454572708558903</v>
      </c>
    </row>
    <row r="186" spans="5:23">
      <c r="E186" s="211">
        <v>44743</v>
      </c>
      <c r="F186" s="211" t="s">
        <v>705</v>
      </c>
      <c r="G186" s="212" t="s">
        <v>68</v>
      </c>
      <c r="H186" s="237">
        <f>$C$61/12</f>
        <v>1.8333333333333333E-3</v>
      </c>
      <c r="I186" s="227">
        <f>(SUM('1.  LRAMVA Summary'!D$55:D$87)+SUM('1.  LRAMVA Summary'!D$88:D$89)*(MONTH($E186)-1)/12)*$H186</f>
        <v>0</v>
      </c>
      <c r="J186" s="227">
        <f>(SUM('1.  LRAMVA Summary'!E$55:E$87)+SUM('1.  LRAMVA Summary'!E$88:E$89)*(MONTH($E186)-1)/12)*$H186</f>
        <v>-64.644505833552728</v>
      </c>
      <c r="K186" s="227">
        <f>(SUM('1.  LRAMVA Summary'!F$55:F$87)+SUM('1.  LRAMVA Summary'!F$88:F$89)*(MONTH($E186)-1)/12)*$H186</f>
        <v>-818.6528568020849</v>
      </c>
      <c r="L186" s="227">
        <f>(SUM('1.  LRAMVA Summary'!G$55:G$87)+SUM('1.  LRAMVA Summary'!G$88:G$89)*(MONTH($E186)-1)/12)*$H186</f>
        <v>9.0673566020497915</v>
      </c>
      <c r="M186" s="227">
        <f>(SUM('1.  LRAMVA Summary'!H$55:H$87)+SUM('1.  LRAMVA Summary'!H$88:H$89)*(MONTH($E186)-1)/12)*$H186</f>
        <v>1002.9582968320223</v>
      </c>
      <c r="N186" s="227">
        <f>(SUM('1.  LRAMVA Summary'!I$55:I$87)+SUM('1.  LRAMVA Summary'!I$88:I$89)*(MONTH($E186)-1)/12)*$H186</f>
        <v>-172.84637059857889</v>
      </c>
      <c r="O186" s="227">
        <f>(SUM('1.  LRAMVA Summary'!J$55:J$87)+SUM('1.  LRAMVA Summary'!J$88:J$89)*(MONTH($E186)-1)/12)*$H186</f>
        <v>22.112790628742118</v>
      </c>
      <c r="P186" s="227">
        <f>(SUM('1.  LRAMVA Summary'!K$55:K$87)+SUM('1.  LRAMVA Summary'!K$88:K$89)*(MONTH($E186)-1)/12)*$H186</f>
        <v>0</v>
      </c>
      <c r="Q186" s="227">
        <f>(SUM('1.  LRAMVA Summary'!L$55:L$81)+SUM('1.  LRAMVA Summary'!L$82:L$83)*(MONTH($E186)-1)/12)*$H186</f>
        <v>0</v>
      </c>
      <c r="R186" s="227">
        <f>(SUM('1.  LRAMVA Summary'!M$55:M$81)+SUM('1.  LRAMVA Summary'!M$82:M$83)*(MONTH($E186)-1)/12)*$H186</f>
        <v>0</v>
      </c>
      <c r="S186" s="227">
        <f>(SUM('1.  LRAMVA Summary'!N$55:N$81)+SUM('1.  LRAMVA Summary'!N$82:N$83)*(MONTH($E186)-1)/12)*$H186</f>
        <v>0</v>
      </c>
      <c r="T186" s="227">
        <f>(SUM('1.  LRAMVA Summary'!O$55:O$81)+SUM('1.  LRAMVA Summary'!O$82:O$83)*(MONTH($E186)-1)/12)*$H186</f>
        <v>0</v>
      </c>
      <c r="U186" s="227">
        <f>(SUM('1.  LRAMVA Summary'!P$55:P$81)+SUM('1.  LRAMVA Summary'!P$82:P$83)*(MONTH($E186)-1)/12)*$H186</f>
        <v>0</v>
      </c>
      <c r="V186" s="227">
        <f>(SUM('1.  LRAMVA Summary'!Q$55:Q$81)+SUM('1.  LRAMVA Summary'!Q$82:Q$83)*(MONTH($E186)-1)/12)*$H186</f>
        <v>0</v>
      </c>
      <c r="W186" s="228">
        <f t="shared" si="103"/>
        <v>-22.005289171402381</v>
      </c>
    </row>
    <row r="187" spans="5:23">
      <c r="E187" s="211">
        <v>44774</v>
      </c>
      <c r="F187" s="211" t="s">
        <v>705</v>
      </c>
      <c r="G187" s="212" t="s">
        <v>68</v>
      </c>
      <c r="H187" s="237">
        <f t="shared" ref="H187:H188" si="105">$C$61/12</f>
        <v>1.8333333333333333E-3</v>
      </c>
      <c r="I187" s="227">
        <f>(SUM('1.  LRAMVA Summary'!D$55:D$87)+SUM('1.  LRAMVA Summary'!D$88:D$89)*(MONTH($E187)-1)/12)*$H187</f>
        <v>0</v>
      </c>
      <c r="J187" s="227">
        <f>(SUM('1.  LRAMVA Summary'!E$55:E$87)+SUM('1.  LRAMVA Summary'!E$88:E$89)*(MONTH($E187)-1)/12)*$H187</f>
        <v>-66.866998154918321</v>
      </c>
      <c r="K187" s="227">
        <f>(SUM('1.  LRAMVA Summary'!F$55:F$87)+SUM('1.  LRAMVA Summary'!F$88:F$89)*(MONTH($E187)-1)/12)*$H187</f>
        <v>-846.80838257696485</v>
      </c>
      <c r="L187" s="227">
        <f>(SUM('1.  LRAMVA Summary'!G$55:G$87)+SUM('1.  LRAMVA Summary'!G$88:G$89)*(MONTH($E187)-1)/12)*$H187</f>
        <v>9.3791233229073843</v>
      </c>
      <c r="M187" s="227">
        <f>(SUM('1.  LRAMVA Summary'!H$55:H$87)+SUM('1.  LRAMVA Summary'!H$88:H$89)*(MONTH($E187)-1)/12)*$H187</f>
        <v>1037.4415545253635</v>
      </c>
      <c r="N187" s="227">
        <f>(SUM('1.  LRAMVA Summary'!I$55:I$87)+SUM('1.  LRAMVA Summary'!I$88:I$89)*(MONTH($E187)-1)/12)*$H187</f>
        <v>-178.79367376952126</v>
      </c>
      <c r="O187" s="227">
        <f>(SUM('1.  LRAMVA Summary'!J$55:J$87)+SUM('1.  LRAMVA Summary'!J$88:J$89)*(MONTH($E187)-1)/12)*$H187</f>
        <v>22.873098306292636</v>
      </c>
      <c r="P187" s="227">
        <f>(SUM('1.  LRAMVA Summary'!K$55:K$87)+SUM('1.  LRAMVA Summary'!K$88:K$89)*(MONTH($E187)-1)/12)*$H187</f>
        <v>0</v>
      </c>
      <c r="Q187" s="227">
        <f>(SUM('1.  LRAMVA Summary'!L$55:L$81)+SUM('1.  LRAMVA Summary'!L$82:L$83)*(MONTH($E187)-1)/12)*$H187</f>
        <v>0</v>
      </c>
      <c r="R187" s="227">
        <f>(SUM('1.  LRAMVA Summary'!M$55:M$81)+SUM('1.  LRAMVA Summary'!M$82:M$83)*(MONTH($E187)-1)/12)*$H187</f>
        <v>0</v>
      </c>
      <c r="S187" s="227">
        <f>(SUM('1.  LRAMVA Summary'!N$55:N$81)+SUM('1.  LRAMVA Summary'!N$82:N$83)*(MONTH($E187)-1)/12)*$H187</f>
        <v>0</v>
      </c>
      <c r="T187" s="227">
        <f>(SUM('1.  LRAMVA Summary'!O$55:O$81)+SUM('1.  LRAMVA Summary'!O$82:O$83)*(MONTH($E187)-1)/12)*$H187</f>
        <v>0</v>
      </c>
      <c r="U187" s="227">
        <f>(SUM('1.  LRAMVA Summary'!P$55:P$81)+SUM('1.  LRAMVA Summary'!P$82:P$83)*(MONTH($E187)-1)/12)*$H187</f>
        <v>0</v>
      </c>
      <c r="V187" s="227">
        <f>(SUM('1.  LRAMVA Summary'!Q$55:Q$81)+SUM('1.  LRAMVA Summary'!Q$82:Q$83)*(MONTH($E187)-1)/12)*$H187</f>
        <v>0</v>
      </c>
      <c r="W187" s="228">
        <f t="shared" si="103"/>
        <v>-22.775278346840903</v>
      </c>
    </row>
    <row r="188" spans="5:23">
      <c r="E188" s="211">
        <v>44805</v>
      </c>
      <c r="F188" s="211" t="s">
        <v>705</v>
      </c>
      <c r="G188" s="212" t="s">
        <v>68</v>
      </c>
      <c r="H188" s="237">
        <f t="shared" si="105"/>
        <v>1.8333333333333333E-3</v>
      </c>
      <c r="I188" s="227">
        <f>(SUM('1.  LRAMVA Summary'!D$55:D$87)+SUM('1.  LRAMVA Summary'!D$88:D$89)*(MONTH($E188)-1)/12)*$H188</f>
        <v>0</v>
      </c>
      <c r="J188" s="227">
        <f>(SUM('1.  LRAMVA Summary'!E$55:E$87)+SUM('1.  LRAMVA Summary'!E$88:E$89)*(MONTH($E188)-1)/12)*$H188</f>
        <v>-69.089490476283913</v>
      </c>
      <c r="K188" s="227">
        <f>(SUM('1.  LRAMVA Summary'!F$55:F$87)+SUM('1.  LRAMVA Summary'!F$88:F$89)*(MONTH($E188)-1)/12)*$H188</f>
        <v>-874.96390835184491</v>
      </c>
      <c r="L188" s="227">
        <f>(SUM('1.  LRAMVA Summary'!G$55:G$87)+SUM('1.  LRAMVA Summary'!G$88:G$89)*(MONTH($E188)-1)/12)*$H188</f>
        <v>9.690890043764977</v>
      </c>
      <c r="M188" s="227">
        <f>(SUM('1.  LRAMVA Summary'!H$55:H$87)+SUM('1.  LRAMVA Summary'!H$88:H$89)*(MONTH($E188)-1)/12)*$H188</f>
        <v>1071.9248122187046</v>
      </c>
      <c r="N188" s="227">
        <f>(SUM('1.  LRAMVA Summary'!I$55:I$87)+SUM('1.  LRAMVA Summary'!I$88:I$89)*(MONTH($E188)-1)/12)*$H188</f>
        <v>-184.74097694046364</v>
      </c>
      <c r="O188" s="227">
        <f>(SUM('1.  LRAMVA Summary'!J$55:J$87)+SUM('1.  LRAMVA Summary'!J$88:J$89)*(MONTH($E188)-1)/12)*$H188</f>
        <v>23.633405983843158</v>
      </c>
      <c r="P188" s="227">
        <f>(SUM('1.  LRAMVA Summary'!K$55:K$87)+SUM('1.  LRAMVA Summary'!K$88:K$89)*(MONTH($E188)-1)/12)*$H188</f>
        <v>0</v>
      </c>
      <c r="Q188" s="227">
        <f>(SUM('1.  LRAMVA Summary'!L$55:L$81)+SUM('1.  LRAMVA Summary'!L$82:L$83)*(MONTH($E188)-1)/12)*$H188</f>
        <v>0</v>
      </c>
      <c r="R188" s="227">
        <f>(SUM('1.  LRAMVA Summary'!M$55:M$81)+SUM('1.  LRAMVA Summary'!M$82:M$83)*(MONTH($E188)-1)/12)*$H188</f>
        <v>0</v>
      </c>
      <c r="S188" s="227">
        <f>(SUM('1.  LRAMVA Summary'!N$55:N$81)+SUM('1.  LRAMVA Summary'!N$82:N$83)*(MONTH($E188)-1)/12)*$H188</f>
        <v>0</v>
      </c>
      <c r="T188" s="227">
        <f>(SUM('1.  LRAMVA Summary'!O$55:O$81)+SUM('1.  LRAMVA Summary'!O$82:O$83)*(MONTH($E188)-1)/12)*$H188</f>
        <v>0</v>
      </c>
      <c r="U188" s="227">
        <f>(SUM('1.  LRAMVA Summary'!P$55:P$81)+SUM('1.  LRAMVA Summary'!P$82:P$83)*(MONTH($E188)-1)/12)*$H188</f>
        <v>0</v>
      </c>
      <c r="V188" s="227">
        <f>(SUM('1.  LRAMVA Summary'!Q$55:Q$81)+SUM('1.  LRAMVA Summary'!Q$82:Q$83)*(MONTH($E188)-1)/12)*$H188</f>
        <v>0</v>
      </c>
      <c r="W188" s="228">
        <f t="shared" si="103"/>
        <v>-23.545267522279762</v>
      </c>
    </row>
    <row r="189" spans="5:23">
      <c r="E189" s="211">
        <v>44835</v>
      </c>
      <c r="F189" s="211" t="s">
        <v>705</v>
      </c>
      <c r="G189" s="212" t="s">
        <v>69</v>
      </c>
      <c r="H189" s="237">
        <f>$C$62/12</f>
        <v>1.8333333333333333E-3</v>
      </c>
      <c r="I189" s="227">
        <f>(SUM('1.  LRAMVA Summary'!D$55:D$87)+SUM('1.  LRAMVA Summary'!D$88:D$89)*(MONTH($E189)-1)/12)*$H189</f>
        <v>0</v>
      </c>
      <c r="J189" s="227">
        <f>(SUM('1.  LRAMVA Summary'!E$55:E$87)+SUM('1.  LRAMVA Summary'!E$88:E$89)*(MONTH($E189)-1)/12)*$H189</f>
        <v>-71.31198279764952</v>
      </c>
      <c r="K189" s="227">
        <f>(SUM('1.  LRAMVA Summary'!F$55:F$87)+SUM('1.  LRAMVA Summary'!F$88:F$89)*(MONTH($E189)-1)/12)*$H189</f>
        <v>-903.11943412672485</v>
      </c>
      <c r="L189" s="227">
        <f>(SUM('1.  LRAMVA Summary'!G$55:G$87)+SUM('1.  LRAMVA Summary'!G$88:G$89)*(MONTH($E189)-1)/12)*$H189</f>
        <v>10.002656764622571</v>
      </c>
      <c r="M189" s="227">
        <f>(SUM('1.  LRAMVA Summary'!H$55:H$87)+SUM('1.  LRAMVA Summary'!H$88:H$89)*(MONTH($E189)-1)/12)*$H189</f>
        <v>1106.4080699120454</v>
      </c>
      <c r="N189" s="227">
        <f>(SUM('1.  LRAMVA Summary'!I$55:I$87)+SUM('1.  LRAMVA Summary'!I$88:I$89)*(MONTH($E189)-1)/12)*$H189</f>
        <v>-190.68828011140602</v>
      </c>
      <c r="O189" s="227">
        <f>(SUM('1.  LRAMVA Summary'!J$55:J$87)+SUM('1.  LRAMVA Summary'!J$88:J$89)*(MONTH($E189)-1)/12)*$H189</f>
        <v>24.393713661393676</v>
      </c>
      <c r="P189" s="227">
        <f>(SUM('1.  LRAMVA Summary'!K$55:K$87)+SUM('1.  LRAMVA Summary'!K$88:K$89)*(MONTH($E189)-1)/12)*$H189</f>
        <v>0</v>
      </c>
      <c r="Q189" s="227">
        <f>(SUM('1.  LRAMVA Summary'!L$55:L$81)+SUM('1.  LRAMVA Summary'!L$82:L$83)*(MONTH($E189)-1)/12)*$H189</f>
        <v>0</v>
      </c>
      <c r="R189" s="227">
        <f>(SUM('1.  LRAMVA Summary'!M$55:M$81)+SUM('1.  LRAMVA Summary'!M$82:M$83)*(MONTH($E189)-1)/12)*$H189</f>
        <v>0</v>
      </c>
      <c r="S189" s="227">
        <f>(SUM('1.  LRAMVA Summary'!N$55:N$81)+SUM('1.  LRAMVA Summary'!N$82:N$83)*(MONTH($E189)-1)/12)*$H189</f>
        <v>0</v>
      </c>
      <c r="T189" s="227">
        <f>(SUM('1.  LRAMVA Summary'!O$55:O$81)+SUM('1.  LRAMVA Summary'!O$82:O$83)*(MONTH($E189)-1)/12)*$H189</f>
        <v>0</v>
      </c>
      <c r="U189" s="227">
        <f>(SUM('1.  LRAMVA Summary'!P$55:P$81)+SUM('1.  LRAMVA Summary'!P$82:P$83)*(MONTH($E189)-1)/12)*$H189</f>
        <v>0</v>
      </c>
      <c r="V189" s="227">
        <f>(SUM('1.  LRAMVA Summary'!Q$55:Q$81)+SUM('1.  LRAMVA Summary'!Q$82:Q$83)*(MONTH($E189)-1)/12)*$H189</f>
        <v>0</v>
      </c>
      <c r="W189" s="228">
        <f t="shared" si="103"/>
        <v>-24.315256697718738</v>
      </c>
    </row>
    <row r="190" spans="5:23">
      <c r="E190" s="211">
        <v>44866</v>
      </c>
      <c r="F190" s="211" t="s">
        <v>705</v>
      </c>
      <c r="G190" s="212" t="s">
        <v>69</v>
      </c>
      <c r="H190" s="237">
        <f t="shared" ref="H190:H191" si="106">$C$62/12</f>
        <v>1.8333333333333333E-3</v>
      </c>
      <c r="I190" s="227">
        <f>(SUM('1.  LRAMVA Summary'!D$55:D$87)+SUM('1.  LRAMVA Summary'!D$88:D$89)*(MONTH($E190)-1)/12)*$H190</f>
        <v>0</v>
      </c>
      <c r="J190" s="227">
        <f>(SUM('1.  LRAMVA Summary'!E$55:E$87)+SUM('1.  LRAMVA Summary'!E$88:E$89)*(MONTH($E190)-1)/12)*$H190</f>
        <v>-73.534475119015127</v>
      </c>
      <c r="K190" s="227">
        <f>(SUM('1.  LRAMVA Summary'!F$55:F$87)+SUM('1.  LRAMVA Summary'!F$88:F$89)*(MONTH($E190)-1)/12)*$H190</f>
        <v>-931.2749599016048</v>
      </c>
      <c r="L190" s="227">
        <f>(SUM('1.  LRAMVA Summary'!G$55:G$87)+SUM('1.  LRAMVA Summary'!G$88:G$89)*(MONTH($E190)-1)/12)*$H190</f>
        <v>10.314423485480162</v>
      </c>
      <c r="M190" s="227">
        <f>(SUM('1.  LRAMVA Summary'!H$55:H$87)+SUM('1.  LRAMVA Summary'!H$88:H$89)*(MONTH($E190)-1)/12)*$H190</f>
        <v>1140.8913276053866</v>
      </c>
      <c r="N190" s="227">
        <f>(SUM('1.  LRAMVA Summary'!I$55:I$87)+SUM('1.  LRAMVA Summary'!I$88:I$89)*(MONTH($E190)-1)/12)*$H190</f>
        <v>-196.63558328234839</v>
      </c>
      <c r="O190" s="227">
        <f>(SUM('1.  LRAMVA Summary'!J$55:J$87)+SUM('1.  LRAMVA Summary'!J$88:J$89)*(MONTH($E190)-1)/12)*$H190</f>
        <v>25.15402133894419</v>
      </c>
      <c r="P190" s="227">
        <f>(SUM('1.  LRAMVA Summary'!K$55:K$87)+SUM('1.  LRAMVA Summary'!K$88:K$89)*(MONTH($E190)-1)/12)*$H190</f>
        <v>0</v>
      </c>
      <c r="Q190" s="227">
        <f>(SUM('1.  LRAMVA Summary'!L$55:L$81)+SUM('1.  LRAMVA Summary'!L$82:L$83)*(MONTH($E190)-1)/12)*$H190</f>
        <v>0</v>
      </c>
      <c r="R190" s="227">
        <f>(SUM('1.  LRAMVA Summary'!M$55:M$81)+SUM('1.  LRAMVA Summary'!M$82:M$83)*(MONTH($E190)-1)/12)*$H190</f>
        <v>0</v>
      </c>
      <c r="S190" s="227">
        <f>(SUM('1.  LRAMVA Summary'!N$55:N$81)+SUM('1.  LRAMVA Summary'!N$82:N$83)*(MONTH($E190)-1)/12)*$H190</f>
        <v>0</v>
      </c>
      <c r="T190" s="227">
        <f>(SUM('1.  LRAMVA Summary'!O$55:O$81)+SUM('1.  LRAMVA Summary'!O$82:O$83)*(MONTH($E190)-1)/12)*$H190</f>
        <v>0</v>
      </c>
      <c r="U190" s="227">
        <f>(SUM('1.  LRAMVA Summary'!P$55:P$81)+SUM('1.  LRAMVA Summary'!P$82:P$83)*(MONTH($E190)-1)/12)*$H190</f>
        <v>0</v>
      </c>
      <c r="V190" s="227">
        <f>(SUM('1.  LRAMVA Summary'!Q$55:Q$81)+SUM('1.  LRAMVA Summary'!Q$82:Q$83)*(MONTH($E190)-1)/12)*$H190</f>
        <v>0</v>
      </c>
      <c r="W190" s="228">
        <f t="shared" si="103"/>
        <v>-25.08524587315749</v>
      </c>
    </row>
    <row r="191" spans="5:23">
      <c r="E191" s="211">
        <v>44896</v>
      </c>
      <c r="F191" s="211" t="s">
        <v>705</v>
      </c>
      <c r="G191" s="212" t="s">
        <v>69</v>
      </c>
      <c r="H191" s="237">
        <f t="shared" si="106"/>
        <v>1.8333333333333333E-3</v>
      </c>
      <c r="I191" s="227">
        <f>(SUM('1.  LRAMVA Summary'!D$55:D$87)+SUM('1.  LRAMVA Summary'!D$88:D$89)*(MONTH($E191)-1)/12)*$H191</f>
        <v>0</v>
      </c>
      <c r="J191" s="227">
        <f>(SUM('1.  LRAMVA Summary'!E$55:E$87)+SUM('1.  LRAMVA Summary'!E$88:E$89)*(MONTH($E191)-1)/12)*$H191</f>
        <v>-75.75696744038072</v>
      </c>
      <c r="K191" s="227">
        <f>(SUM('1.  LRAMVA Summary'!F$55:F$87)+SUM('1.  LRAMVA Summary'!F$88:F$89)*(MONTH($E191)-1)/12)*$H191</f>
        <v>-959.43048567648486</v>
      </c>
      <c r="L191" s="227">
        <f>(SUM('1.  LRAMVA Summary'!G$55:G$87)+SUM('1.  LRAMVA Summary'!G$88:G$89)*(MONTH($E191)-1)/12)*$H191</f>
        <v>10.626190206337755</v>
      </c>
      <c r="M191" s="227">
        <f>(SUM('1.  LRAMVA Summary'!H$55:H$87)+SUM('1.  LRAMVA Summary'!H$88:H$89)*(MONTH($E191)-1)/12)*$H191</f>
        <v>1175.3745852987277</v>
      </c>
      <c r="N191" s="227">
        <f>(SUM('1.  LRAMVA Summary'!I$55:I$87)+SUM('1.  LRAMVA Summary'!I$88:I$89)*(MONTH($E191)-1)/12)*$H191</f>
        <v>-202.58288645329077</v>
      </c>
      <c r="O191" s="227">
        <f>(SUM('1.  LRAMVA Summary'!J$55:J$87)+SUM('1.  LRAMVA Summary'!J$88:J$89)*(MONTH($E191)-1)/12)*$H191</f>
        <v>25.914329016494712</v>
      </c>
      <c r="P191" s="227">
        <f>(SUM('1.  LRAMVA Summary'!K$55:K$87)+SUM('1.  LRAMVA Summary'!K$88:K$89)*(MONTH($E191)-1)/12)*$H191</f>
        <v>0</v>
      </c>
      <c r="Q191" s="227">
        <f>(SUM('1.  LRAMVA Summary'!L$55:L$81)+SUM('1.  LRAMVA Summary'!L$82:L$83)*(MONTH($E191)-1)/12)*$H191</f>
        <v>0</v>
      </c>
      <c r="R191" s="227">
        <f>(SUM('1.  LRAMVA Summary'!M$55:M$81)+SUM('1.  LRAMVA Summary'!M$82:M$83)*(MONTH($E191)-1)/12)*$H191</f>
        <v>0</v>
      </c>
      <c r="S191" s="227">
        <f>(SUM('1.  LRAMVA Summary'!N$55:N$81)+SUM('1.  LRAMVA Summary'!N$82:N$83)*(MONTH($E191)-1)/12)*$H191</f>
        <v>0</v>
      </c>
      <c r="T191" s="227">
        <f>(SUM('1.  LRAMVA Summary'!O$55:O$81)+SUM('1.  LRAMVA Summary'!O$82:O$83)*(MONTH($E191)-1)/12)*$H191</f>
        <v>0</v>
      </c>
      <c r="U191" s="227">
        <f>(SUM('1.  LRAMVA Summary'!P$55:P$81)+SUM('1.  LRAMVA Summary'!P$82:P$83)*(MONTH($E191)-1)/12)*$H191</f>
        <v>0</v>
      </c>
      <c r="V191" s="227">
        <f>(SUM('1.  LRAMVA Summary'!Q$55:Q$81)+SUM('1.  LRAMVA Summary'!Q$82:Q$83)*(MONTH($E191)-1)/12)*$H191</f>
        <v>0</v>
      </c>
      <c r="W191" s="228">
        <f>SUM(I191:V191)</f>
        <v>-25.855235048596235</v>
      </c>
    </row>
    <row r="192" spans="5:23" ht="15.75" thickBot="1">
      <c r="E192" s="213" t="s">
        <v>703</v>
      </c>
      <c r="F192" s="213"/>
      <c r="G192" s="214"/>
      <c r="H192" s="215"/>
      <c r="I192" s="216">
        <f>SUM(I179:I191)</f>
        <v>0</v>
      </c>
      <c r="J192" s="216">
        <f>SUM(J179:J191)</f>
        <v>-721.88166410462441</v>
      </c>
      <c r="K192" s="216">
        <f t="shared" ref="K192:V192" si="107">SUM(K179:K191)</f>
        <v>-9141.9277742277645</v>
      </c>
      <c r="L192" s="216">
        <f t="shared" si="107"/>
        <v>101.25991139495227</v>
      </c>
      <c r="M192" s="216">
        <f t="shared" si="107"/>
        <v>11200.697922240757</v>
      </c>
      <c r="N192" s="216">
        <f t="shared" si="107"/>
        <v>-1930.1162140683375</v>
      </c>
      <c r="O192" s="216">
        <f t="shared" si="107"/>
        <v>246.94527748932205</v>
      </c>
      <c r="P192" s="216">
        <f t="shared" si="107"/>
        <v>0</v>
      </c>
      <c r="Q192" s="216">
        <f t="shared" si="107"/>
        <v>0</v>
      </c>
      <c r="R192" s="216">
        <f t="shared" si="107"/>
        <v>0</v>
      </c>
      <c r="S192" s="216">
        <f t="shared" si="107"/>
        <v>0</v>
      </c>
      <c r="T192" s="216">
        <f t="shared" si="107"/>
        <v>0</v>
      </c>
      <c r="U192" s="216">
        <f t="shared" si="107"/>
        <v>0</v>
      </c>
      <c r="V192" s="216">
        <f t="shared" si="107"/>
        <v>0</v>
      </c>
      <c r="W192" s="216">
        <f>SUM(W179:W191)</f>
        <v>-245.02254127569284</v>
      </c>
    </row>
    <row r="193" spans="5:23" ht="15.75" thickTop="1">
      <c r="E193" s="798" t="s">
        <v>67</v>
      </c>
      <c r="F193" s="798"/>
      <c r="G193" s="799"/>
      <c r="H193" s="800"/>
      <c r="I193" s="801"/>
      <c r="J193" s="801"/>
      <c r="K193" s="801"/>
      <c r="L193" s="801"/>
      <c r="M193" s="801"/>
      <c r="N193" s="801"/>
      <c r="O193" s="801"/>
      <c r="P193" s="801"/>
      <c r="Q193" s="801"/>
      <c r="R193" s="801"/>
      <c r="S193" s="801"/>
      <c r="T193" s="801"/>
      <c r="U193" s="801"/>
      <c r="V193" s="801"/>
      <c r="W193" s="802"/>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rowBreaks count="2" manualBreakCount="2">
    <brk id="73" max="23" man="1"/>
    <brk id="163"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view="pageBreakPreview" zoomScale="40" zoomScaleNormal="50" zoomScaleSheetLayoutView="40" workbookViewId="0">
      <selection activeCell="AC66" sqref="AC66"/>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547</v>
      </c>
      <c r="I14" s="12"/>
      <c r="J14" s="12"/>
      <c r="BU14" s="12"/>
    </row>
    <row r="15" spans="2:73" ht="26.25" customHeight="1" outlineLevel="1">
      <c r="C15" s="88"/>
      <c r="I15" s="12"/>
      <c r="J15" s="12"/>
    </row>
    <row r="16" spans="2:73" ht="23.25" customHeight="1" outlineLevel="1">
      <c r="B16" s="114" t="s">
        <v>501</v>
      </c>
      <c r="C16" s="88"/>
      <c r="D16" s="602" t="s">
        <v>599</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593</v>
      </c>
      <c r="C17" s="88"/>
      <c r="D17" s="598" t="s">
        <v>576</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605</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604</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606</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614</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713</v>
      </c>
      <c r="H23" s="10"/>
      <c r="I23" s="10"/>
      <c r="J23" s="10"/>
    </row>
    <row r="24" spans="2:73" s="656" customFormat="1" ht="21" customHeight="1">
      <c r="B24" s="685" t="s">
        <v>584</v>
      </c>
      <c r="C24" s="947" t="s">
        <v>585</v>
      </c>
      <c r="D24" s="947"/>
      <c r="E24" s="947"/>
      <c r="F24" s="947"/>
      <c r="G24" s="947"/>
      <c r="H24" s="664" t="s">
        <v>582</v>
      </c>
      <c r="I24" s="664" t="s">
        <v>581</v>
      </c>
      <c r="J24" s="664" t="s">
        <v>583</v>
      </c>
      <c r="K24" s="655"/>
      <c r="L24" s="656" t="s">
        <v>585</v>
      </c>
      <c r="AQ24" s="656" t="s">
        <v>585</v>
      </c>
      <c r="BU24" s="655"/>
    </row>
    <row r="25" spans="2:73" s="247" customFormat="1" ht="49.5" customHeight="1">
      <c r="B25" s="242" t="s">
        <v>469</v>
      </c>
      <c r="C25" s="242" t="s">
        <v>211</v>
      </c>
      <c r="D25" s="614" t="s">
        <v>470</v>
      </c>
      <c r="E25" s="242" t="s">
        <v>208</v>
      </c>
      <c r="F25" s="242" t="s">
        <v>471</v>
      </c>
      <c r="G25" s="242" t="s">
        <v>472</v>
      </c>
      <c r="H25" s="614" t="s">
        <v>473</v>
      </c>
      <c r="I25" s="622" t="s">
        <v>574</v>
      </c>
      <c r="J25" s="629" t="s">
        <v>575</v>
      </c>
      <c r="K25" s="627"/>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c r="C27" s="675"/>
      <c r="D27" s="675"/>
      <c r="E27" s="675"/>
      <c r="F27" s="675"/>
      <c r="G27" s="675"/>
      <c r="H27" s="675"/>
      <c r="I27" s="630"/>
      <c r="J27" s="630"/>
      <c r="K27" s="619"/>
      <c r="L27" s="679"/>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1"/>
      <c r="AP27" s="619"/>
      <c r="AQ27" s="679"/>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1"/>
      <c r="BU27" s="16"/>
    </row>
    <row r="28" spans="2:73" s="17" customFormat="1" ht="15.75">
      <c r="B28" s="675"/>
      <c r="C28" s="675"/>
      <c r="D28" s="675"/>
      <c r="E28" s="675"/>
      <c r="F28" s="675"/>
      <c r="G28" s="675"/>
      <c r="H28" s="675"/>
      <c r="I28" s="630"/>
      <c r="J28" s="630"/>
      <c r="K28" s="619"/>
      <c r="L28" s="679"/>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1"/>
      <c r="AP28" s="619"/>
      <c r="AQ28" s="679"/>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1"/>
      <c r="BU28" s="16"/>
    </row>
    <row r="29" spans="2:73" s="17" customFormat="1" ht="16.5" customHeight="1">
      <c r="B29" s="675"/>
      <c r="C29" s="675"/>
      <c r="D29" s="675"/>
      <c r="E29" s="675"/>
      <c r="F29" s="675"/>
      <c r="G29" s="675"/>
      <c r="H29" s="675"/>
      <c r="I29" s="630"/>
      <c r="J29" s="630"/>
      <c r="K29" s="619"/>
      <c r="L29" s="679"/>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1"/>
      <c r="AP29" s="619"/>
      <c r="AQ29" s="679"/>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1"/>
      <c r="BU29" s="16"/>
    </row>
    <row r="30" spans="2:73" s="17" customFormat="1" ht="15.75">
      <c r="B30" s="675"/>
      <c r="C30" s="675"/>
      <c r="D30" s="675"/>
      <c r="E30" s="675"/>
      <c r="F30" s="675"/>
      <c r="G30" s="675"/>
      <c r="H30" s="675"/>
      <c r="I30" s="630"/>
      <c r="J30" s="630"/>
      <c r="K30" s="619"/>
      <c r="L30" s="679"/>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1"/>
      <c r="AP30" s="619"/>
      <c r="AQ30" s="679"/>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1"/>
      <c r="BU30" s="16"/>
    </row>
    <row r="31" spans="2:73" s="17" customFormat="1" ht="15.75">
      <c r="B31" s="675"/>
      <c r="C31" s="675"/>
      <c r="D31" s="675"/>
      <c r="E31" s="675"/>
      <c r="F31" s="675"/>
      <c r="G31" s="675"/>
      <c r="H31" s="675"/>
      <c r="I31" s="630"/>
      <c r="J31" s="630"/>
      <c r="K31" s="619"/>
      <c r="L31" s="679"/>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1"/>
      <c r="AP31" s="619"/>
      <c r="AQ31" s="679"/>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1"/>
      <c r="BU31" s="16"/>
    </row>
    <row r="32" spans="2:73" s="17" customFormat="1" ht="15.75">
      <c r="B32" s="675"/>
      <c r="C32" s="675"/>
      <c r="D32" s="675"/>
      <c r="E32" s="675"/>
      <c r="F32" s="675"/>
      <c r="G32" s="675"/>
      <c r="H32" s="675"/>
      <c r="I32" s="630"/>
      <c r="J32" s="630"/>
      <c r="K32" s="619"/>
      <c r="L32" s="679"/>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1"/>
      <c r="AP32" s="619"/>
      <c r="AQ32" s="679"/>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1"/>
      <c r="BU32" s="16"/>
    </row>
    <row r="33" spans="2:73" s="17" customFormat="1" ht="15.75">
      <c r="B33" s="675"/>
      <c r="C33" s="675"/>
      <c r="D33" s="675"/>
      <c r="E33" s="675"/>
      <c r="F33" s="675"/>
      <c r="G33" s="675"/>
      <c r="H33" s="675"/>
      <c r="I33" s="630"/>
      <c r="J33" s="630"/>
      <c r="K33" s="619"/>
      <c r="L33" s="679"/>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1"/>
      <c r="AP33" s="619"/>
      <c r="AQ33" s="679"/>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1"/>
      <c r="BU33" s="16"/>
    </row>
    <row r="34" spans="2:73" s="17" customFormat="1" ht="15.75">
      <c r="B34" s="675"/>
      <c r="C34" s="675"/>
      <c r="D34" s="675"/>
      <c r="E34" s="675"/>
      <c r="F34" s="675"/>
      <c r="G34" s="675"/>
      <c r="H34" s="675"/>
      <c r="I34" s="630"/>
      <c r="J34" s="630"/>
      <c r="K34" s="619"/>
      <c r="L34" s="679"/>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1"/>
      <c r="AP34" s="619"/>
      <c r="AQ34" s="679"/>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1"/>
      <c r="BU34" s="16"/>
    </row>
    <row r="35" spans="2:73" s="17" customFormat="1" ht="15.75">
      <c r="B35" s="675"/>
      <c r="C35" s="675"/>
      <c r="D35" s="675"/>
      <c r="E35" s="675"/>
      <c r="F35" s="675"/>
      <c r="G35" s="675"/>
      <c r="H35" s="675"/>
      <c r="I35" s="630"/>
      <c r="J35" s="630"/>
      <c r="K35" s="619"/>
      <c r="L35" s="679"/>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1"/>
      <c r="AP35" s="619"/>
      <c r="AQ35" s="679"/>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1"/>
      <c r="BU35" s="16"/>
    </row>
    <row r="36" spans="2:73" s="17" customFormat="1" ht="15.75">
      <c r="B36" s="675"/>
      <c r="C36" s="675"/>
      <c r="D36" s="675"/>
      <c r="E36" s="675"/>
      <c r="F36" s="675"/>
      <c r="G36" s="675"/>
      <c r="H36" s="675"/>
      <c r="I36" s="630"/>
      <c r="J36" s="630"/>
      <c r="K36" s="619"/>
      <c r="L36" s="679"/>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1"/>
      <c r="AP36" s="619"/>
      <c r="AQ36" s="679"/>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1"/>
      <c r="BU36" s="16"/>
    </row>
    <row r="37" spans="2:73" s="17" customFormat="1" ht="15.75">
      <c r="B37" s="675"/>
      <c r="C37" s="675"/>
      <c r="D37" s="675"/>
      <c r="E37" s="675"/>
      <c r="F37" s="675"/>
      <c r="G37" s="675"/>
      <c r="H37" s="675"/>
      <c r="I37" s="630"/>
      <c r="J37" s="630"/>
      <c r="K37" s="619"/>
      <c r="L37" s="679"/>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1"/>
      <c r="AP37" s="619"/>
      <c r="AQ37" s="679"/>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1"/>
      <c r="BU37" s="16"/>
    </row>
    <row r="38" spans="2:73" s="17" customFormat="1" ht="15.75">
      <c r="B38" s="675"/>
      <c r="C38" s="675"/>
      <c r="D38" s="675"/>
      <c r="E38" s="675"/>
      <c r="F38" s="675"/>
      <c r="G38" s="675"/>
      <c r="H38" s="675"/>
      <c r="I38" s="630"/>
      <c r="J38" s="630"/>
      <c r="K38" s="619"/>
      <c r="L38" s="679"/>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1"/>
      <c r="AP38" s="619"/>
      <c r="AQ38" s="679"/>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1"/>
      <c r="BU38" s="16"/>
    </row>
    <row r="39" spans="2:73" s="17" customFormat="1" ht="15.75">
      <c r="B39" s="675"/>
      <c r="C39" s="675"/>
      <c r="D39" s="675"/>
      <c r="E39" s="675"/>
      <c r="F39" s="675"/>
      <c r="G39" s="675"/>
      <c r="H39" s="675"/>
      <c r="I39" s="630"/>
      <c r="J39" s="630"/>
      <c r="K39" s="619"/>
      <c r="L39" s="679"/>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1"/>
      <c r="AP39" s="619"/>
      <c r="AQ39" s="679"/>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1"/>
      <c r="BU39" s="16"/>
    </row>
    <row r="40" spans="2:73" s="17" customFormat="1" ht="15.75">
      <c r="B40" s="675"/>
      <c r="C40" s="675"/>
      <c r="D40" s="675"/>
      <c r="E40" s="675"/>
      <c r="F40" s="675"/>
      <c r="G40" s="675"/>
      <c r="H40" s="675"/>
      <c r="I40" s="630"/>
      <c r="J40" s="630"/>
      <c r="K40" s="619"/>
      <c r="L40" s="679"/>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1"/>
      <c r="AP40" s="619"/>
      <c r="AQ40" s="679"/>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1"/>
      <c r="BU40" s="16"/>
    </row>
    <row r="41" spans="2:73" s="17" customFormat="1" ht="15.75">
      <c r="B41" s="675"/>
      <c r="C41" s="675"/>
      <c r="D41" s="675"/>
      <c r="E41" s="675"/>
      <c r="F41" s="675"/>
      <c r="G41" s="675"/>
      <c r="H41" s="675"/>
      <c r="I41" s="630"/>
      <c r="J41" s="630"/>
      <c r="K41" s="619"/>
      <c r="L41" s="679"/>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1"/>
      <c r="AP41" s="619"/>
      <c r="AQ41" s="679"/>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1"/>
      <c r="BU41" s="16"/>
    </row>
    <row r="42" spans="2:73" s="17" customFormat="1" ht="15.75">
      <c r="B42" s="675"/>
      <c r="C42" s="675"/>
      <c r="D42" s="675"/>
      <c r="E42" s="675"/>
      <c r="F42" s="675"/>
      <c r="G42" s="675"/>
      <c r="H42" s="675"/>
      <c r="I42" s="630"/>
      <c r="J42" s="630"/>
      <c r="K42" s="619"/>
      <c r="L42" s="679"/>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1"/>
      <c r="AP42" s="619"/>
      <c r="AQ42" s="679"/>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1"/>
      <c r="BU42" s="16"/>
    </row>
    <row r="43" spans="2:73" s="17" customFormat="1" ht="15.75">
      <c r="B43" s="675"/>
      <c r="C43" s="675"/>
      <c r="D43" s="675"/>
      <c r="E43" s="675"/>
      <c r="F43" s="675"/>
      <c r="G43" s="675"/>
      <c r="H43" s="675"/>
      <c r="I43" s="630"/>
      <c r="J43" s="630"/>
      <c r="K43" s="619"/>
      <c r="L43" s="679"/>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1"/>
      <c r="AP43" s="619"/>
      <c r="AQ43" s="679"/>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1"/>
      <c r="BU43" s="16"/>
    </row>
    <row r="44" spans="2:73" s="17" customFormat="1" ht="15.75">
      <c r="B44" s="675"/>
      <c r="C44" s="675"/>
      <c r="D44" s="675"/>
      <c r="E44" s="675"/>
      <c r="F44" s="675"/>
      <c r="G44" s="675"/>
      <c r="H44" s="675"/>
      <c r="I44" s="630"/>
      <c r="J44" s="630"/>
      <c r="K44" s="619"/>
      <c r="L44" s="679"/>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1"/>
      <c r="AP44" s="619"/>
      <c r="AQ44" s="679"/>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1"/>
      <c r="BU44" s="16"/>
    </row>
    <row r="45" spans="2:73" s="17" customFormat="1" ht="15.75">
      <c r="B45" s="675"/>
      <c r="C45" s="675"/>
      <c r="D45" s="675"/>
      <c r="E45" s="675"/>
      <c r="F45" s="675"/>
      <c r="G45" s="675"/>
      <c r="H45" s="675"/>
      <c r="I45" s="630"/>
      <c r="J45" s="630"/>
      <c r="K45" s="619"/>
      <c r="L45" s="679"/>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1"/>
      <c r="AP45" s="619"/>
      <c r="AQ45" s="679"/>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1"/>
      <c r="BU45" s="16"/>
    </row>
    <row r="46" spans="2:73" s="17" customFormat="1" ht="15.75">
      <c r="B46" s="675"/>
      <c r="C46" s="675"/>
      <c r="D46" s="675"/>
      <c r="E46" s="675"/>
      <c r="F46" s="675"/>
      <c r="G46" s="675"/>
      <c r="H46" s="675"/>
      <c r="I46" s="630"/>
      <c r="J46" s="630"/>
      <c r="K46" s="619"/>
      <c r="L46" s="679"/>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1"/>
      <c r="AP46" s="619"/>
      <c r="AQ46" s="679"/>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1"/>
      <c r="BU46" s="16"/>
    </row>
    <row r="47" spans="2:73" s="17" customFormat="1" ht="15.75">
      <c r="B47" s="675"/>
      <c r="C47" s="675"/>
      <c r="D47" s="675"/>
      <c r="E47" s="675"/>
      <c r="F47" s="675"/>
      <c r="G47" s="675"/>
      <c r="H47" s="675"/>
      <c r="I47" s="630"/>
      <c r="J47" s="630"/>
      <c r="K47" s="619"/>
      <c r="L47" s="679"/>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1"/>
      <c r="AP47" s="619"/>
      <c r="AQ47" s="679"/>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1"/>
      <c r="BU47" s="16"/>
    </row>
    <row r="48" spans="2:73" s="17" customFormat="1" ht="15.75">
      <c r="B48" s="675"/>
      <c r="C48" s="675"/>
      <c r="D48" s="675"/>
      <c r="E48" s="675"/>
      <c r="F48" s="675"/>
      <c r="G48" s="675"/>
      <c r="H48" s="675"/>
      <c r="I48" s="630"/>
      <c r="J48" s="630"/>
      <c r="K48" s="619"/>
      <c r="L48" s="679"/>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1"/>
      <c r="AP48" s="619"/>
      <c r="AQ48" s="679"/>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1"/>
      <c r="BU48" s="16"/>
    </row>
    <row r="49" spans="2:73" s="17" customFormat="1" ht="15.75">
      <c r="B49" s="675"/>
      <c r="C49" s="675"/>
      <c r="D49" s="675"/>
      <c r="E49" s="675"/>
      <c r="F49" s="675"/>
      <c r="G49" s="675"/>
      <c r="H49" s="675"/>
      <c r="I49" s="630"/>
      <c r="J49" s="630"/>
      <c r="K49" s="619"/>
      <c r="L49" s="679"/>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1"/>
      <c r="AP49" s="619"/>
      <c r="AQ49" s="679"/>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1"/>
      <c r="BU49" s="16"/>
    </row>
    <row r="50" spans="2:73" s="17" customFormat="1" ht="15.75">
      <c r="B50" s="675"/>
      <c r="C50" s="675"/>
      <c r="D50" s="675"/>
      <c r="E50" s="675"/>
      <c r="F50" s="675"/>
      <c r="G50" s="675"/>
      <c r="H50" s="675"/>
      <c r="I50" s="630"/>
      <c r="J50" s="630"/>
      <c r="K50" s="619"/>
      <c r="L50" s="679"/>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1"/>
      <c r="AP50" s="619"/>
      <c r="AQ50" s="679"/>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1"/>
      <c r="BU50" s="16"/>
    </row>
    <row r="51" spans="2:73" s="17" customFormat="1" ht="15.75">
      <c r="B51" s="675"/>
      <c r="C51" s="675"/>
      <c r="D51" s="675"/>
      <c r="E51" s="675"/>
      <c r="F51" s="675"/>
      <c r="G51" s="675"/>
      <c r="H51" s="675"/>
      <c r="I51" s="630"/>
      <c r="J51" s="630"/>
      <c r="K51" s="619"/>
      <c r="L51" s="679"/>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1"/>
      <c r="AP51" s="619"/>
      <c r="AQ51" s="679"/>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1"/>
      <c r="BU51" s="16"/>
    </row>
    <row r="52" spans="2:73" s="17" customFormat="1" ht="15.75">
      <c r="B52" s="675"/>
      <c r="C52" s="675"/>
      <c r="D52" s="675"/>
      <c r="E52" s="675"/>
      <c r="F52" s="675"/>
      <c r="G52" s="675"/>
      <c r="H52" s="675"/>
      <c r="I52" s="630"/>
      <c r="J52" s="630"/>
      <c r="K52" s="619"/>
      <c r="L52" s="679"/>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1"/>
      <c r="AP52" s="619"/>
      <c r="AQ52" s="679"/>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1"/>
      <c r="BU52" s="16"/>
    </row>
    <row r="53" spans="2:73">
      <c r="B53" s="675"/>
      <c r="C53" s="675"/>
      <c r="D53" s="675"/>
      <c r="E53" s="675"/>
      <c r="F53" s="675"/>
      <c r="G53" s="675"/>
      <c r="H53" s="675"/>
      <c r="I53" s="630"/>
      <c r="J53" s="630"/>
      <c r="K53" s="619"/>
      <c r="L53" s="679"/>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1"/>
      <c r="AP53" s="619"/>
      <c r="AQ53" s="679"/>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1"/>
    </row>
    <row r="54" spans="2:73">
      <c r="B54" s="675"/>
      <c r="C54" s="675"/>
      <c r="D54" s="675"/>
      <c r="E54" s="675"/>
      <c r="F54" s="675"/>
      <c r="G54" s="675"/>
      <c r="H54" s="675"/>
      <c r="I54" s="630"/>
      <c r="J54" s="630"/>
      <c r="K54" s="619"/>
      <c r="L54" s="679"/>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1"/>
      <c r="AP54" s="619"/>
      <c r="AQ54" s="679"/>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1"/>
    </row>
    <row r="55" spans="2:73">
      <c r="B55" s="675"/>
      <c r="C55" s="675"/>
      <c r="D55" s="675"/>
      <c r="E55" s="675"/>
      <c r="F55" s="675"/>
      <c r="G55" s="675"/>
      <c r="H55" s="675"/>
      <c r="I55" s="630"/>
      <c r="J55" s="630"/>
      <c r="K55" s="619"/>
      <c r="L55" s="679"/>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1"/>
      <c r="AP55" s="619"/>
      <c r="AQ55" s="679"/>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1"/>
    </row>
    <row r="56" spans="2:73">
      <c r="B56" s="675"/>
      <c r="C56" s="675"/>
      <c r="D56" s="675"/>
      <c r="E56" s="675"/>
      <c r="F56" s="675"/>
      <c r="G56" s="675"/>
      <c r="H56" s="675"/>
      <c r="I56" s="630"/>
      <c r="J56" s="630"/>
      <c r="K56" s="619"/>
      <c r="L56" s="679"/>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1"/>
      <c r="AP56" s="619"/>
      <c r="AQ56" s="679"/>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1"/>
    </row>
    <row r="57" spans="2:73">
      <c r="B57" s="675"/>
      <c r="C57" s="675"/>
      <c r="D57" s="675"/>
      <c r="E57" s="675"/>
      <c r="F57" s="675"/>
      <c r="G57" s="675"/>
      <c r="H57" s="675"/>
      <c r="I57" s="630"/>
      <c r="J57" s="630"/>
      <c r="K57" s="619"/>
      <c r="L57" s="679"/>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1"/>
      <c r="AP57" s="619"/>
      <c r="AQ57" s="679"/>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1"/>
    </row>
    <row r="58" spans="2:73">
      <c r="B58" s="675"/>
      <c r="C58" s="675"/>
      <c r="D58" s="675"/>
      <c r="E58" s="675"/>
      <c r="F58" s="675"/>
      <c r="G58" s="675"/>
      <c r="H58" s="675"/>
      <c r="I58" s="630"/>
      <c r="J58" s="630"/>
      <c r="K58" s="619"/>
      <c r="L58" s="679"/>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1"/>
      <c r="AP58" s="619"/>
      <c r="AQ58" s="679"/>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1"/>
    </row>
    <row r="59" spans="2:73">
      <c r="B59" s="675"/>
      <c r="C59" s="675"/>
      <c r="D59" s="675"/>
      <c r="E59" s="675"/>
      <c r="F59" s="675"/>
      <c r="G59" s="675"/>
      <c r="H59" s="675"/>
      <c r="I59" s="630"/>
      <c r="J59" s="630"/>
      <c r="K59" s="619"/>
      <c r="L59" s="679"/>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1"/>
      <c r="AP59" s="619"/>
      <c r="AQ59" s="679"/>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1"/>
    </row>
    <row r="60" spans="2:73" ht="15.75">
      <c r="B60" s="675"/>
      <c r="C60" s="675"/>
      <c r="D60" s="675"/>
      <c r="E60" s="675"/>
      <c r="F60" s="675"/>
      <c r="G60" s="675"/>
      <c r="H60" s="675"/>
      <c r="I60" s="630"/>
      <c r="J60" s="630"/>
      <c r="K60" s="619"/>
      <c r="L60" s="679"/>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1"/>
      <c r="AP60" s="619"/>
      <c r="AQ60" s="679"/>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1"/>
      <c r="BU60" s="160"/>
    </row>
    <row r="61" spans="2:73">
      <c r="B61" s="675"/>
      <c r="C61" s="675"/>
      <c r="D61" s="675"/>
      <c r="E61" s="675"/>
      <c r="F61" s="675"/>
      <c r="G61" s="675"/>
      <c r="H61" s="675"/>
      <c r="I61" s="630"/>
      <c r="J61" s="630"/>
      <c r="K61" s="619"/>
      <c r="L61" s="679"/>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1"/>
      <c r="AP61" s="619"/>
      <c r="AQ61" s="679"/>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1"/>
    </row>
    <row r="62" spans="2:73">
      <c r="B62" s="675"/>
      <c r="C62" s="675"/>
      <c r="D62" s="675"/>
      <c r="E62" s="675"/>
      <c r="F62" s="675"/>
      <c r="G62" s="675"/>
      <c r="H62" s="675"/>
      <c r="I62" s="630"/>
      <c r="J62" s="630"/>
      <c r="K62" s="619"/>
      <c r="L62" s="679"/>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1"/>
      <c r="AP62" s="619"/>
      <c r="AQ62" s="679"/>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1"/>
    </row>
    <row r="63" spans="2:73">
      <c r="B63" s="675"/>
      <c r="C63" s="675"/>
      <c r="D63" s="675"/>
      <c r="E63" s="675"/>
      <c r="F63" s="675"/>
      <c r="G63" s="675"/>
      <c r="H63" s="675"/>
      <c r="I63" s="630"/>
      <c r="J63" s="630"/>
      <c r="K63" s="619"/>
      <c r="L63" s="679"/>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1"/>
      <c r="AP63" s="619"/>
      <c r="AQ63" s="679"/>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1"/>
    </row>
    <row r="64" spans="2:73">
      <c r="B64" s="675"/>
      <c r="C64" s="675"/>
      <c r="D64" s="675"/>
      <c r="E64" s="675"/>
      <c r="F64" s="675"/>
      <c r="G64" s="675"/>
      <c r="H64" s="675"/>
      <c r="I64" s="630"/>
      <c r="J64" s="630"/>
      <c r="K64" s="619"/>
      <c r="L64" s="679"/>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619"/>
      <c r="AQ64" s="679"/>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c r="C65" s="675"/>
      <c r="D65" s="675"/>
      <c r="E65" s="675"/>
      <c r="F65" s="675"/>
      <c r="G65" s="675"/>
      <c r="H65" s="675"/>
      <c r="I65" s="630"/>
      <c r="J65" s="630"/>
      <c r="K65" s="619"/>
      <c r="L65" s="679"/>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1"/>
      <c r="AP65" s="619"/>
      <c r="AQ65" s="679"/>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1"/>
    </row>
    <row r="66" spans="2:73">
      <c r="B66" s="675"/>
      <c r="C66" s="675"/>
      <c r="D66" s="675"/>
      <c r="E66" s="675"/>
      <c r="F66" s="675"/>
      <c r="G66" s="675"/>
      <c r="H66" s="675"/>
      <c r="I66" s="630"/>
      <c r="J66" s="630"/>
      <c r="K66" s="619"/>
      <c r="L66" s="679"/>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1"/>
      <c r="AP66" s="619"/>
      <c r="AQ66" s="679"/>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1"/>
    </row>
    <row r="67" spans="2:73">
      <c r="B67" s="675"/>
      <c r="C67" s="675"/>
      <c r="D67" s="675"/>
      <c r="E67" s="675"/>
      <c r="F67" s="675"/>
      <c r="G67" s="675"/>
      <c r="H67" s="675"/>
      <c r="I67" s="630"/>
      <c r="J67" s="630"/>
      <c r="K67" s="619"/>
      <c r="L67" s="679"/>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1"/>
      <c r="AP67" s="619"/>
      <c r="AQ67" s="679"/>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1"/>
    </row>
    <row r="68" spans="2:73">
      <c r="B68" s="675"/>
      <c r="C68" s="675"/>
      <c r="D68" s="675"/>
      <c r="E68" s="675"/>
      <c r="F68" s="675"/>
      <c r="G68" s="675"/>
      <c r="H68" s="675"/>
      <c r="I68" s="630"/>
      <c r="J68" s="630"/>
      <c r="K68" s="619"/>
      <c r="L68" s="679"/>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1"/>
      <c r="AP68" s="619"/>
      <c r="AQ68" s="679"/>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1"/>
    </row>
    <row r="69" spans="2:73">
      <c r="B69" s="675"/>
      <c r="C69" s="675"/>
      <c r="D69" s="675"/>
      <c r="E69" s="675"/>
      <c r="F69" s="675"/>
      <c r="G69" s="675"/>
      <c r="H69" s="675"/>
      <c r="I69" s="630"/>
      <c r="J69" s="630"/>
      <c r="K69" s="619"/>
      <c r="L69" s="679"/>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1"/>
      <c r="AP69" s="619"/>
      <c r="AQ69" s="679"/>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1"/>
    </row>
    <row r="70" spans="2:73">
      <c r="B70" s="675"/>
      <c r="C70" s="675"/>
      <c r="D70" s="675"/>
      <c r="E70" s="675"/>
      <c r="F70" s="675"/>
      <c r="G70" s="675"/>
      <c r="H70" s="675"/>
      <c r="I70" s="630"/>
      <c r="J70" s="630"/>
      <c r="K70" s="619"/>
      <c r="L70" s="679"/>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1"/>
      <c r="AP70" s="619"/>
      <c r="AQ70" s="679"/>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1"/>
    </row>
    <row r="71" spans="2:73">
      <c r="B71" s="675"/>
      <c r="C71" s="675"/>
      <c r="D71" s="675"/>
      <c r="E71" s="675"/>
      <c r="F71" s="675"/>
      <c r="G71" s="675"/>
      <c r="H71" s="675"/>
      <c r="I71" s="630"/>
      <c r="J71" s="630"/>
      <c r="K71" s="619"/>
      <c r="L71" s="679"/>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1"/>
      <c r="AP71" s="619"/>
      <c r="AQ71" s="682"/>
      <c r="AR71" s="683"/>
      <c r="AS71" s="683"/>
      <c r="AT71" s="683"/>
      <c r="AU71" s="683"/>
      <c r="AV71" s="683"/>
      <c r="AW71" s="683"/>
      <c r="AX71" s="683"/>
      <c r="AY71" s="683"/>
      <c r="AZ71" s="683"/>
      <c r="BA71" s="683"/>
      <c r="BB71" s="683"/>
      <c r="BC71" s="683"/>
      <c r="BD71" s="683"/>
      <c r="BE71" s="683"/>
      <c r="BF71" s="683"/>
      <c r="BG71" s="683"/>
      <c r="BH71" s="683"/>
      <c r="BI71" s="683"/>
      <c r="BJ71" s="683"/>
      <c r="BK71" s="683"/>
      <c r="BL71" s="683"/>
      <c r="BM71" s="683"/>
      <c r="BN71" s="683"/>
      <c r="BO71" s="683"/>
      <c r="BP71" s="683"/>
      <c r="BQ71" s="683"/>
      <c r="BR71" s="683"/>
      <c r="BS71" s="683"/>
      <c r="BT71" s="684"/>
    </row>
    <row r="72" spans="2:73">
      <c r="B72" s="675"/>
      <c r="C72" s="675"/>
      <c r="D72" s="675"/>
      <c r="E72" s="675"/>
      <c r="F72" s="675"/>
      <c r="G72" s="675"/>
      <c r="H72" s="675"/>
      <c r="I72" s="630"/>
      <c r="J72" s="630"/>
      <c r="K72" s="619"/>
      <c r="L72" s="679"/>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1"/>
      <c r="AP72" s="619"/>
      <c r="AQ72" s="676"/>
      <c r="AR72" s="677"/>
      <c r="AS72" s="677"/>
      <c r="AT72" s="677"/>
      <c r="AU72" s="677"/>
      <c r="AV72" s="677"/>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8"/>
    </row>
    <row r="73" spans="2:73">
      <c r="B73" s="675"/>
      <c r="C73" s="675"/>
      <c r="D73" s="675"/>
      <c r="E73" s="675"/>
      <c r="F73" s="675"/>
      <c r="G73" s="675"/>
      <c r="H73" s="675"/>
      <c r="I73" s="630"/>
      <c r="J73" s="630"/>
      <c r="K73" s="619"/>
      <c r="L73" s="679"/>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1"/>
      <c r="AP73" s="619"/>
      <c r="AQ73" s="679"/>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1"/>
    </row>
    <row r="74" spans="2:73">
      <c r="B74" s="675"/>
      <c r="C74" s="675"/>
      <c r="D74" s="675"/>
      <c r="E74" s="675"/>
      <c r="F74" s="675"/>
      <c r="G74" s="675"/>
      <c r="H74" s="675"/>
      <c r="I74" s="630"/>
      <c r="J74" s="630"/>
      <c r="K74" s="619"/>
      <c r="L74" s="679"/>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1"/>
      <c r="AP74" s="619"/>
      <c r="AQ74" s="679"/>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1"/>
    </row>
    <row r="75" spans="2:73">
      <c r="B75" s="675"/>
      <c r="C75" s="675"/>
      <c r="D75" s="675"/>
      <c r="E75" s="675"/>
      <c r="F75" s="675"/>
      <c r="G75" s="675"/>
      <c r="H75" s="675"/>
      <c r="I75" s="630"/>
      <c r="J75" s="630"/>
      <c r="K75" s="619"/>
      <c r="L75" s="679"/>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1"/>
      <c r="AP75" s="619"/>
      <c r="AQ75" s="679"/>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1"/>
    </row>
    <row r="76" spans="2:73">
      <c r="B76" s="675"/>
      <c r="C76" s="675"/>
      <c r="D76" s="675"/>
      <c r="E76" s="675"/>
      <c r="F76" s="675"/>
      <c r="G76" s="675"/>
      <c r="H76" s="675"/>
      <c r="I76" s="630"/>
      <c r="J76" s="630"/>
      <c r="K76" s="619"/>
      <c r="L76" s="679"/>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1"/>
      <c r="AP76" s="619"/>
      <c r="AQ76" s="679"/>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1"/>
    </row>
    <row r="77" spans="2:73">
      <c r="B77" s="675"/>
      <c r="C77" s="675"/>
      <c r="D77" s="675"/>
      <c r="E77" s="675"/>
      <c r="F77" s="675"/>
      <c r="G77" s="675"/>
      <c r="H77" s="675"/>
      <c r="I77" s="630"/>
      <c r="J77" s="630"/>
      <c r="K77" s="619"/>
      <c r="L77" s="679"/>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1"/>
      <c r="AP77" s="619"/>
      <c r="AQ77" s="679"/>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1"/>
    </row>
    <row r="78" spans="2:73">
      <c r="B78" s="675"/>
      <c r="C78" s="675"/>
      <c r="D78" s="675"/>
      <c r="E78" s="675"/>
      <c r="F78" s="675"/>
      <c r="G78" s="675"/>
      <c r="H78" s="675"/>
      <c r="I78" s="630"/>
      <c r="J78" s="630"/>
      <c r="K78" s="619"/>
      <c r="L78" s="679"/>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1"/>
      <c r="AP78" s="619"/>
      <c r="AQ78" s="679"/>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1"/>
    </row>
    <row r="79" spans="2:73" ht="15.75">
      <c r="B79" s="675"/>
      <c r="C79" s="675"/>
      <c r="D79" s="675"/>
      <c r="E79" s="675"/>
      <c r="F79" s="675"/>
      <c r="G79" s="675"/>
      <c r="H79" s="675"/>
      <c r="I79" s="630"/>
      <c r="J79" s="630"/>
      <c r="K79" s="619"/>
      <c r="L79" s="679"/>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1"/>
      <c r="AP79" s="619"/>
      <c r="AQ79" s="679"/>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1"/>
      <c r="BU79" s="160"/>
    </row>
    <row r="80" spans="2:73" ht="15.75">
      <c r="B80" s="675"/>
      <c r="C80" s="675"/>
      <c r="D80" s="675"/>
      <c r="E80" s="675"/>
      <c r="F80" s="675"/>
      <c r="G80" s="675"/>
      <c r="H80" s="675"/>
      <c r="I80" s="630"/>
      <c r="J80" s="630"/>
      <c r="K80" s="619"/>
      <c r="L80" s="679"/>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1"/>
      <c r="AP80" s="619"/>
      <c r="AQ80" s="679"/>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1"/>
      <c r="BU80" s="160"/>
    </row>
    <row r="81" spans="2:73">
      <c r="B81" s="675"/>
      <c r="C81" s="675"/>
      <c r="D81" s="675"/>
      <c r="E81" s="675"/>
      <c r="F81" s="675"/>
      <c r="G81" s="675"/>
      <c r="H81" s="675"/>
      <c r="I81" s="630"/>
      <c r="J81" s="630"/>
      <c r="K81" s="619"/>
      <c r="L81" s="679"/>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1"/>
      <c r="AP81" s="619"/>
      <c r="AQ81" s="679"/>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1"/>
    </row>
    <row r="82" spans="2:73" ht="15.75">
      <c r="B82" s="675"/>
      <c r="C82" s="675"/>
      <c r="D82" s="675"/>
      <c r="E82" s="675"/>
      <c r="F82" s="675"/>
      <c r="G82" s="675"/>
      <c r="H82" s="675"/>
      <c r="I82" s="630"/>
      <c r="J82" s="630"/>
      <c r="K82" s="619"/>
      <c r="L82" s="679"/>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1"/>
      <c r="AP82" s="619"/>
      <c r="AQ82" s="679"/>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1"/>
      <c r="BU82" s="160"/>
    </row>
    <row r="83" spans="2:73" ht="15.75">
      <c r="B83" s="675"/>
      <c r="C83" s="675"/>
      <c r="D83" s="675"/>
      <c r="E83" s="675"/>
      <c r="F83" s="675"/>
      <c r="G83" s="675"/>
      <c r="H83" s="675"/>
      <c r="I83" s="630"/>
      <c r="J83" s="630"/>
      <c r="K83" s="619"/>
      <c r="L83" s="679"/>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1"/>
      <c r="AP83" s="619"/>
      <c r="AQ83" s="679"/>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1"/>
      <c r="BU83" s="160"/>
    </row>
    <row r="84" spans="2:73" ht="15.75">
      <c r="B84" s="675"/>
      <c r="C84" s="675"/>
      <c r="D84" s="675"/>
      <c r="E84" s="675"/>
      <c r="F84" s="675"/>
      <c r="G84" s="675"/>
      <c r="H84" s="675"/>
      <c r="I84" s="630"/>
      <c r="J84" s="630"/>
      <c r="K84" s="619"/>
      <c r="L84" s="679"/>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1"/>
      <c r="AP84" s="619"/>
      <c r="AQ84" s="679"/>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1"/>
      <c r="BU84" s="160"/>
    </row>
    <row r="85" spans="2:73">
      <c r="B85" s="675"/>
      <c r="C85" s="675"/>
      <c r="D85" s="675"/>
      <c r="E85" s="675"/>
      <c r="F85" s="675"/>
      <c r="G85" s="675"/>
      <c r="H85" s="675"/>
      <c r="I85" s="630"/>
      <c r="J85" s="630"/>
      <c r="K85" s="619"/>
      <c r="L85" s="679"/>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1"/>
      <c r="AP85" s="619"/>
      <c r="AQ85" s="679"/>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1"/>
    </row>
    <row r="86" spans="2:73">
      <c r="B86" s="675"/>
      <c r="C86" s="675"/>
      <c r="D86" s="675"/>
      <c r="E86" s="675"/>
      <c r="F86" s="675"/>
      <c r="G86" s="675"/>
      <c r="H86" s="675"/>
      <c r="I86" s="630"/>
      <c r="J86" s="630"/>
      <c r="K86" s="619"/>
      <c r="L86" s="679"/>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1"/>
      <c r="AP86" s="619"/>
      <c r="AQ86" s="679"/>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1"/>
    </row>
    <row r="87" spans="2:73">
      <c r="B87" s="675"/>
      <c r="C87" s="675"/>
      <c r="D87" s="675"/>
      <c r="E87" s="675"/>
      <c r="F87" s="675"/>
      <c r="G87" s="675"/>
      <c r="H87" s="675"/>
      <c r="I87" s="630"/>
      <c r="J87" s="630"/>
      <c r="K87" s="619"/>
      <c r="L87" s="679"/>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1"/>
      <c r="AP87" s="619"/>
      <c r="AQ87" s="679"/>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1"/>
    </row>
    <row r="88" spans="2:73">
      <c r="B88" s="675"/>
      <c r="C88" s="675"/>
      <c r="D88" s="675"/>
      <c r="E88" s="675"/>
      <c r="F88" s="675"/>
      <c r="G88" s="675"/>
      <c r="H88" s="675"/>
      <c r="I88" s="630"/>
      <c r="J88" s="630"/>
      <c r="K88" s="619"/>
      <c r="L88" s="679"/>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1"/>
      <c r="AP88" s="619"/>
      <c r="AQ88" s="682"/>
      <c r="AR88" s="683"/>
      <c r="AS88" s="683"/>
      <c r="AT88" s="683"/>
      <c r="AU88" s="683"/>
      <c r="AV88" s="683"/>
      <c r="AW88" s="683"/>
      <c r="AX88" s="683"/>
      <c r="AY88" s="683"/>
      <c r="AZ88" s="683"/>
      <c r="BA88" s="683"/>
      <c r="BB88" s="683"/>
      <c r="BC88" s="683"/>
      <c r="BD88" s="683"/>
      <c r="BE88" s="683"/>
      <c r="BF88" s="683"/>
      <c r="BG88" s="683"/>
      <c r="BH88" s="683"/>
      <c r="BI88" s="683"/>
      <c r="BJ88" s="683"/>
      <c r="BK88" s="683"/>
      <c r="BL88" s="683"/>
      <c r="BM88" s="683"/>
      <c r="BN88" s="683"/>
      <c r="BO88" s="683"/>
      <c r="BP88" s="683"/>
      <c r="BQ88" s="683"/>
      <c r="BR88" s="683"/>
      <c r="BS88" s="683"/>
      <c r="BT88" s="684"/>
    </row>
    <row r="89" spans="2:73">
      <c r="B89" s="675"/>
      <c r="C89" s="675"/>
      <c r="D89" s="675"/>
      <c r="E89" s="675"/>
      <c r="F89" s="675"/>
      <c r="G89" s="675"/>
      <c r="H89" s="675"/>
      <c r="I89" s="630"/>
      <c r="J89" s="630"/>
      <c r="K89" s="619"/>
      <c r="L89" s="679"/>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1"/>
      <c r="AP89" s="619"/>
      <c r="AQ89" s="676"/>
      <c r="AR89" s="677"/>
      <c r="AS89" s="677"/>
      <c r="AT89" s="677"/>
      <c r="AU89" s="677"/>
      <c r="AV89" s="677"/>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8"/>
    </row>
    <row r="90" spans="2:73">
      <c r="B90" s="675"/>
      <c r="C90" s="675"/>
      <c r="D90" s="675"/>
      <c r="E90" s="675"/>
      <c r="F90" s="675"/>
      <c r="G90" s="675"/>
      <c r="H90" s="675"/>
      <c r="I90" s="630"/>
      <c r="J90" s="630"/>
      <c r="K90" s="619"/>
      <c r="L90" s="679"/>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1"/>
      <c r="AP90" s="619"/>
      <c r="AQ90" s="679"/>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1"/>
    </row>
    <row r="91" spans="2:73">
      <c r="B91" s="675"/>
      <c r="C91" s="675"/>
      <c r="D91" s="675"/>
      <c r="E91" s="675"/>
      <c r="F91" s="675"/>
      <c r="G91" s="675"/>
      <c r="H91" s="675"/>
      <c r="I91" s="630"/>
      <c r="J91" s="630"/>
      <c r="K91" s="619"/>
      <c r="L91" s="679"/>
      <c r="M91" s="680"/>
      <c r="N91" s="680"/>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1"/>
      <c r="AP91" s="619"/>
      <c r="AQ91" s="679"/>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1"/>
    </row>
    <row r="92" spans="2:73">
      <c r="B92" s="675"/>
      <c r="C92" s="675"/>
      <c r="D92" s="675"/>
      <c r="E92" s="675"/>
      <c r="F92" s="675"/>
      <c r="G92" s="675"/>
      <c r="H92" s="675"/>
      <c r="I92" s="630"/>
      <c r="J92" s="630"/>
      <c r="K92" s="619"/>
      <c r="L92" s="679"/>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1"/>
      <c r="AP92" s="619"/>
      <c r="AQ92" s="679"/>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1"/>
    </row>
    <row r="93" spans="2:73">
      <c r="B93" s="675"/>
      <c r="C93" s="675"/>
      <c r="D93" s="675"/>
      <c r="E93" s="675"/>
      <c r="F93" s="675"/>
      <c r="G93" s="675"/>
      <c r="H93" s="675"/>
      <c r="I93" s="630"/>
      <c r="J93" s="630"/>
      <c r="K93" s="619"/>
      <c r="L93" s="679"/>
      <c r="M93" s="680"/>
      <c r="N93" s="680"/>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1"/>
      <c r="AP93" s="619"/>
      <c r="AQ93" s="679"/>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1"/>
    </row>
    <row r="94" spans="2:73">
      <c r="B94" s="675"/>
      <c r="C94" s="675"/>
      <c r="D94" s="675"/>
      <c r="E94" s="675"/>
      <c r="F94" s="675"/>
      <c r="G94" s="675"/>
      <c r="H94" s="675"/>
      <c r="I94" s="630"/>
      <c r="J94" s="630"/>
      <c r="K94" s="619"/>
      <c r="L94" s="679"/>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1"/>
      <c r="AP94" s="619"/>
      <c r="AQ94" s="679"/>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1"/>
    </row>
    <row r="95" spans="2:73">
      <c r="B95" s="675"/>
      <c r="C95" s="675"/>
      <c r="D95" s="675"/>
      <c r="E95" s="675"/>
      <c r="F95" s="675"/>
      <c r="G95" s="675"/>
      <c r="H95" s="675"/>
      <c r="I95" s="630"/>
      <c r="J95" s="630"/>
      <c r="K95" s="619"/>
      <c r="L95" s="679"/>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1"/>
      <c r="AP95" s="619"/>
      <c r="AQ95" s="679"/>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1"/>
    </row>
    <row r="96" spans="2:73">
      <c r="B96" s="675"/>
      <c r="C96" s="675"/>
      <c r="D96" s="675"/>
      <c r="E96" s="675"/>
      <c r="F96" s="675"/>
      <c r="G96" s="675"/>
      <c r="H96" s="675"/>
      <c r="I96" s="630"/>
      <c r="J96" s="630"/>
      <c r="K96" s="619"/>
      <c r="L96" s="679"/>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1"/>
      <c r="AP96" s="619"/>
      <c r="AQ96" s="679"/>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1"/>
    </row>
    <row r="97" spans="2:73">
      <c r="B97" s="675"/>
      <c r="C97" s="675"/>
      <c r="D97" s="675"/>
      <c r="E97" s="675"/>
      <c r="F97" s="675"/>
      <c r="G97" s="675"/>
      <c r="H97" s="675"/>
      <c r="I97" s="630"/>
      <c r="J97" s="630"/>
      <c r="K97" s="619"/>
      <c r="L97" s="679"/>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1"/>
      <c r="AP97" s="619"/>
      <c r="AQ97" s="679"/>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1"/>
    </row>
    <row r="98" spans="2:73" ht="15.75">
      <c r="B98" s="675"/>
      <c r="C98" s="675"/>
      <c r="D98" s="675"/>
      <c r="E98" s="675"/>
      <c r="F98" s="675"/>
      <c r="G98" s="675"/>
      <c r="H98" s="675"/>
      <c r="I98" s="630"/>
      <c r="J98" s="630"/>
      <c r="K98" s="619"/>
      <c r="L98" s="679"/>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1"/>
      <c r="AP98" s="619"/>
      <c r="AQ98" s="679"/>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1"/>
      <c r="BU98" s="160"/>
    </row>
    <row r="99" spans="2:73" ht="15.75">
      <c r="B99" s="675"/>
      <c r="C99" s="675"/>
      <c r="D99" s="675"/>
      <c r="E99" s="675"/>
      <c r="F99" s="675"/>
      <c r="G99" s="675"/>
      <c r="H99" s="675"/>
      <c r="I99" s="630"/>
      <c r="J99" s="630"/>
      <c r="K99" s="619"/>
      <c r="L99" s="679"/>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1"/>
      <c r="AP99" s="619"/>
      <c r="AQ99" s="679"/>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1"/>
      <c r="BU99" s="160"/>
    </row>
    <row r="100" spans="2:73" ht="15.75">
      <c r="B100" s="675"/>
      <c r="C100" s="675"/>
      <c r="D100" s="675"/>
      <c r="E100" s="675"/>
      <c r="F100" s="675"/>
      <c r="G100" s="675"/>
      <c r="H100" s="675"/>
      <c r="I100" s="630"/>
      <c r="J100" s="630"/>
      <c r="K100" s="619"/>
      <c r="L100" s="679"/>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1"/>
      <c r="AP100" s="619"/>
      <c r="AQ100" s="679"/>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1"/>
      <c r="BU100" s="160"/>
    </row>
    <row r="101" spans="2:73">
      <c r="B101" s="675"/>
      <c r="C101" s="675"/>
      <c r="D101" s="675"/>
      <c r="E101" s="675"/>
      <c r="F101" s="675"/>
      <c r="G101" s="675"/>
      <c r="H101" s="675"/>
      <c r="I101" s="630"/>
      <c r="J101" s="630"/>
      <c r="K101" s="619"/>
      <c r="L101" s="679"/>
      <c r="M101" s="680"/>
      <c r="N101" s="680"/>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1"/>
      <c r="AP101" s="619"/>
      <c r="AQ101" s="679"/>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1"/>
    </row>
    <row r="102" spans="2:73" ht="15.75">
      <c r="B102" s="675"/>
      <c r="C102" s="675"/>
      <c r="D102" s="675"/>
      <c r="E102" s="675"/>
      <c r="F102" s="675"/>
      <c r="G102" s="675"/>
      <c r="H102" s="675"/>
      <c r="I102" s="630"/>
      <c r="J102" s="630"/>
      <c r="K102" s="619"/>
      <c r="L102" s="679"/>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1"/>
      <c r="AP102" s="619"/>
      <c r="AQ102" s="679"/>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1"/>
      <c r="BU102" s="160"/>
    </row>
    <row r="103" spans="2:73" ht="15.75">
      <c r="B103" s="675"/>
      <c r="C103" s="675"/>
      <c r="D103" s="675"/>
      <c r="E103" s="675"/>
      <c r="F103" s="675"/>
      <c r="G103" s="675"/>
      <c r="H103" s="675"/>
      <c r="I103" s="630"/>
      <c r="J103" s="630"/>
      <c r="K103" s="619"/>
      <c r="L103" s="679"/>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1"/>
      <c r="AP103" s="619"/>
      <c r="AQ103" s="679"/>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1"/>
      <c r="BU103" s="160"/>
    </row>
    <row r="104" spans="2:73" ht="15.75">
      <c r="B104" s="675"/>
      <c r="C104" s="675"/>
      <c r="D104" s="675"/>
      <c r="E104" s="675"/>
      <c r="F104" s="675"/>
      <c r="G104" s="675"/>
      <c r="H104" s="675"/>
      <c r="I104" s="630"/>
      <c r="J104" s="630"/>
      <c r="K104" s="619"/>
      <c r="L104" s="679"/>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1"/>
      <c r="AP104" s="619"/>
      <c r="AQ104" s="679"/>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1"/>
      <c r="BU104" s="160"/>
    </row>
    <row r="105" spans="2:73" ht="15.75">
      <c r="B105" s="675"/>
      <c r="C105" s="675"/>
      <c r="D105" s="675"/>
      <c r="E105" s="675"/>
      <c r="F105" s="675"/>
      <c r="G105" s="675"/>
      <c r="H105" s="675"/>
      <c r="I105" s="630"/>
      <c r="J105" s="630"/>
      <c r="K105" s="619"/>
      <c r="L105" s="679"/>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1"/>
      <c r="AP105" s="619"/>
      <c r="AQ105" s="679"/>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1"/>
      <c r="BU105" s="160"/>
    </row>
    <row r="106" spans="2:73" ht="15.75">
      <c r="B106" s="675"/>
      <c r="C106" s="675"/>
      <c r="D106" s="675"/>
      <c r="E106" s="675"/>
      <c r="F106" s="675"/>
      <c r="G106" s="675"/>
      <c r="H106" s="675"/>
      <c r="I106" s="630"/>
      <c r="J106" s="630"/>
      <c r="K106" s="619"/>
      <c r="L106" s="679"/>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1"/>
      <c r="AP106" s="619"/>
      <c r="AQ106" s="679"/>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1"/>
      <c r="BU106" s="160"/>
    </row>
    <row r="107" spans="2:73" ht="15.75">
      <c r="B107" s="675"/>
      <c r="C107" s="675"/>
      <c r="D107" s="675"/>
      <c r="E107" s="675"/>
      <c r="F107" s="675"/>
      <c r="G107" s="675"/>
      <c r="H107" s="675"/>
      <c r="I107" s="630"/>
      <c r="J107" s="630"/>
      <c r="K107" s="619"/>
      <c r="L107" s="679"/>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1"/>
      <c r="AP107" s="619"/>
      <c r="AQ107" s="682"/>
      <c r="AR107" s="683"/>
      <c r="AS107" s="683"/>
      <c r="AT107" s="683"/>
      <c r="AU107" s="683"/>
      <c r="AV107" s="683"/>
      <c r="AW107" s="683"/>
      <c r="AX107" s="683"/>
      <c r="AY107" s="683"/>
      <c r="AZ107" s="683"/>
      <c r="BA107" s="683"/>
      <c r="BB107" s="683"/>
      <c r="BC107" s="683"/>
      <c r="BD107" s="683"/>
      <c r="BE107" s="683"/>
      <c r="BF107" s="683"/>
      <c r="BG107" s="683"/>
      <c r="BH107" s="683"/>
      <c r="BI107" s="683"/>
      <c r="BJ107" s="683"/>
      <c r="BK107" s="683"/>
      <c r="BL107" s="683"/>
      <c r="BM107" s="683"/>
      <c r="BN107" s="683"/>
      <c r="BO107" s="683"/>
      <c r="BP107" s="683"/>
      <c r="BQ107" s="683"/>
      <c r="BR107" s="683"/>
      <c r="BS107" s="683"/>
      <c r="BT107" s="684"/>
      <c r="BU107" s="160"/>
    </row>
    <row r="108" spans="2:73" ht="15.75">
      <c r="B108" s="675"/>
      <c r="C108" s="675"/>
      <c r="D108" s="675"/>
      <c r="E108" s="675"/>
      <c r="F108" s="675"/>
      <c r="G108" s="675"/>
      <c r="H108" s="675"/>
      <c r="I108" s="630"/>
      <c r="J108" s="630"/>
      <c r="K108" s="619"/>
      <c r="L108" s="679"/>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1"/>
      <c r="AP108" s="619"/>
      <c r="AQ108" s="676"/>
      <c r="AR108" s="677"/>
      <c r="AS108" s="677"/>
      <c r="AT108" s="677"/>
      <c r="AU108" s="677"/>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8"/>
      <c r="BU108" s="160"/>
    </row>
    <row r="109" spans="2:73" ht="15.75">
      <c r="B109" s="675"/>
      <c r="C109" s="675"/>
      <c r="D109" s="675"/>
      <c r="E109" s="675"/>
      <c r="F109" s="675"/>
      <c r="G109" s="675"/>
      <c r="H109" s="675"/>
      <c r="I109" s="630"/>
      <c r="J109" s="630"/>
      <c r="K109" s="619"/>
      <c r="L109" s="679"/>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1"/>
      <c r="AP109" s="619"/>
      <c r="AQ109" s="679"/>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1"/>
      <c r="BU109" s="160"/>
    </row>
    <row r="110" spans="2:73" ht="15.75">
      <c r="B110" s="675"/>
      <c r="C110" s="675"/>
      <c r="D110" s="675"/>
      <c r="E110" s="675"/>
      <c r="F110" s="675"/>
      <c r="G110" s="675"/>
      <c r="H110" s="675"/>
      <c r="I110" s="630"/>
      <c r="J110" s="630"/>
      <c r="K110" s="619"/>
      <c r="L110" s="679"/>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1"/>
      <c r="AP110" s="619"/>
      <c r="AQ110" s="679"/>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1"/>
      <c r="BU110" s="160"/>
    </row>
    <row r="111" spans="2:73" ht="15.75">
      <c r="B111" s="675"/>
      <c r="C111" s="675"/>
      <c r="D111" s="675"/>
      <c r="E111" s="675"/>
      <c r="F111" s="675"/>
      <c r="G111" s="675"/>
      <c r="H111" s="675"/>
      <c r="I111" s="630"/>
      <c r="J111" s="630"/>
      <c r="K111" s="619"/>
      <c r="L111" s="679"/>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1"/>
      <c r="AP111" s="619"/>
      <c r="AQ111" s="679"/>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1"/>
      <c r="BU111" s="160"/>
    </row>
    <row r="112" spans="2:73">
      <c r="B112" s="675"/>
      <c r="C112" s="675"/>
      <c r="D112" s="675"/>
      <c r="E112" s="675"/>
      <c r="F112" s="675"/>
      <c r="G112" s="675"/>
      <c r="H112" s="675"/>
      <c r="I112" s="630"/>
      <c r="J112" s="630"/>
      <c r="K112" s="619"/>
      <c r="L112" s="679"/>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1"/>
      <c r="AP112" s="619"/>
      <c r="AQ112" s="679"/>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1"/>
    </row>
    <row r="113" spans="2:73">
      <c r="B113" s="675"/>
      <c r="C113" s="675"/>
      <c r="D113" s="675"/>
      <c r="E113" s="675"/>
      <c r="F113" s="675"/>
      <c r="G113" s="675"/>
      <c r="H113" s="675"/>
      <c r="I113" s="630"/>
      <c r="J113" s="630"/>
      <c r="K113" s="619"/>
      <c r="L113" s="679"/>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1"/>
      <c r="AP113" s="619"/>
      <c r="AQ113" s="679"/>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1"/>
    </row>
    <row r="114" spans="2:73">
      <c r="B114" s="675"/>
      <c r="C114" s="675"/>
      <c r="D114" s="675"/>
      <c r="E114" s="675"/>
      <c r="F114" s="675"/>
      <c r="G114" s="675"/>
      <c r="H114" s="675"/>
      <c r="I114" s="630"/>
      <c r="J114" s="630"/>
      <c r="K114" s="619"/>
      <c r="L114" s="679"/>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1"/>
      <c r="AP114" s="619"/>
      <c r="AQ114" s="679"/>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1"/>
    </row>
    <row r="115" spans="2:73" ht="15.75">
      <c r="B115" s="675"/>
      <c r="C115" s="675"/>
      <c r="D115" s="675"/>
      <c r="E115" s="675"/>
      <c r="F115" s="675"/>
      <c r="G115" s="675"/>
      <c r="H115" s="675"/>
      <c r="I115" s="630"/>
      <c r="J115" s="630"/>
      <c r="K115" s="619"/>
      <c r="L115" s="679"/>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1"/>
      <c r="AP115" s="619"/>
      <c r="AQ115" s="679"/>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1"/>
      <c r="BU115" s="160"/>
    </row>
    <row r="116" spans="2:73" ht="15.75">
      <c r="B116" s="675"/>
      <c r="C116" s="675"/>
      <c r="D116" s="675"/>
      <c r="E116" s="675"/>
      <c r="F116" s="675"/>
      <c r="G116" s="675"/>
      <c r="H116" s="675"/>
      <c r="I116" s="630"/>
      <c r="J116" s="630"/>
      <c r="K116" s="619"/>
      <c r="L116" s="679"/>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1"/>
      <c r="AP116" s="619"/>
      <c r="AQ116" s="679"/>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1"/>
      <c r="BU116" s="160"/>
    </row>
    <row r="117" spans="2:73" ht="15.75">
      <c r="B117" s="675"/>
      <c r="C117" s="675"/>
      <c r="D117" s="675"/>
      <c r="E117" s="675"/>
      <c r="F117" s="675"/>
      <c r="G117" s="675"/>
      <c r="H117" s="675"/>
      <c r="I117" s="630"/>
      <c r="J117" s="630"/>
      <c r="K117" s="619"/>
      <c r="L117" s="679"/>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1"/>
      <c r="AP117" s="619"/>
      <c r="AQ117" s="679"/>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1"/>
      <c r="BU117" s="160"/>
    </row>
    <row r="118" spans="2:73" ht="15.75">
      <c r="B118" s="675"/>
      <c r="C118" s="675"/>
      <c r="D118" s="675"/>
      <c r="E118" s="675"/>
      <c r="F118" s="675"/>
      <c r="G118" s="675"/>
      <c r="H118" s="675"/>
      <c r="I118" s="630"/>
      <c r="J118" s="630"/>
      <c r="K118" s="619"/>
      <c r="L118" s="679"/>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1"/>
      <c r="AP118" s="619"/>
      <c r="AQ118" s="679"/>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1"/>
      <c r="BU118" s="160"/>
    </row>
    <row r="119" spans="2:73" ht="15.75">
      <c r="B119" s="675"/>
      <c r="C119" s="675"/>
      <c r="D119" s="675"/>
      <c r="E119" s="675"/>
      <c r="F119" s="675"/>
      <c r="G119" s="675"/>
      <c r="H119" s="675"/>
      <c r="I119" s="630"/>
      <c r="J119" s="630"/>
      <c r="K119" s="619"/>
      <c r="L119" s="679"/>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1"/>
      <c r="AP119" s="619"/>
      <c r="AQ119" s="679"/>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1"/>
      <c r="BU119" s="160"/>
    </row>
    <row r="120" spans="2:73">
      <c r="B120" s="675"/>
      <c r="C120" s="675"/>
      <c r="D120" s="675"/>
      <c r="E120" s="675"/>
      <c r="F120" s="675"/>
      <c r="G120" s="675"/>
      <c r="H120" s="675"/>
      <c r="I120" s="630"/>
      <c r="J120" s="630"/>
      <c r="K120" s="619"/>
      <c r="L120" s="679"/>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1"/>
      <c r="AP120" s="619"/>
      <c r="AQ120" s="679"/>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1"/>
    </row>
    <row r="121" spans="2:73" ht="15.75">
      <c r="B121" s="675"/>
      <c r="C121" s="675"/>
      <c r="D121" s="675"/>
      <c r="E121" s="675"/>
      <c r="F121" s="675"/>
      <c r="G121" s="675"/>
      <c r="H121" s="675"/>
      <c r="I121" s="630"/>
      <c r="J121" s="630"/>
      <c r="K121" s="619"/>
      <c r="L121" s="679"/>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1"/>
      <c r="AP121" s="619"/>
      <c r="AQ121" s="679"/>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1"/>
      <c r="BU121" s="160"/>
    </row>
    <row r="122" spans="2:73" ht="15.75">
      <c r="B122" s="675"/>
      <c r="C122" s="675"/>
      <c r="D122" s="675"/>
      <c r="E122" s="675"/>
      <c r="F122" s="675"/>
      <c r="G122" s="675"/>
      <c r="H122" s="675"/>
      <c r="I122" s="630"/>
      <c r="J122" s="630"/>
      <c r="K122" s="619"/>
      <c r="L122" s="682"/>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4"/>
      <c r="AP122" s="619"/>
      <c r="AQ122" s="682"/>
      <c r="AR122" s="683"/>
      <c r="AS122" s="683"/>
      <c r="AT122" s="683"/>
      <c r="AU122" s="683"/>
      <c r="AV122" s="683"/>
      <c r="AW122" s="683"/>
      <c r="AX122" s="683"/>
      <c r="AY122" s="683"/>
      <c r="AZ122" s="683"/>
      <c r="BA122" s="683"/>
      <c r="BB122" s="683"/>
      <c r="BC122" s="683"/>
      <c r="BD122" s="683"/>
      <c r="BE122" s="683"/>
      <c r="BF122" s="683"/>
      <c r="BG122" s="683"/>
      <c r="BH122" s="683"/>
      <c r="BI122" s="683"/>
      <c r="BJ122" s="683"/>
      <c r="BK122" s="683"/>
      <c r="BL122" s="683"/>
      <c r="BM122" s="683"/>
      <c r="BN122" s="683"/>
      <c r="BO122" s="683"/>
      <c r="BP122" s="683"/>
      <c r="BQ122" s="683"/>
      <c r="BR122" s="683"/>
      <c r="BS122" s="683"/>
      <c r="BT122" s="684"/>
      <c r="BU122" s="1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view="pageBreakPreview" zoomScale="60" zoomScaleNormal="70" workbookViewId="0">
      <selection activeCell="AA44" sqref="AA44"/>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7"/>
      <c r="B13" s="577" t="s">
        <v>171</v>
      </c>
      <c r="D13" s="124" t="s">
        <v>175</v>
      </c>
      <c r="E13" s="728"/>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501</v>
      </c>
    </row>
    <row r="16" spans="1:17" ht="15.75">
      <c r="B16" s="577"/>
    </row>
    <row r="17" spans="2:21" s="654" customFormat="1" ht="20.45" customHeight="1">
      <c r="B17" s="652" t="s">
        <v>640</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49" t="s">
        <v>691</v>
      </c>
      <c r="C18" s="949"/>
      <c r="D18" s="949"/>
      <c r="E18" s="949"/>
      <c r="F18" s="949"/>
      <c r="G18" s="949"/>
      <c r="H18" s="949"/>
      <c r="I18" s="949"/>
      <c r="J18" s="949"/>
      <c r="K18" s="949"/>
      <c r="L18" s="949"/>
      <c r="M18" s="949"/>
      <c r="N18" s="949"/>
      <c r="O18" s="949"/>
      <c r="P18" s="949"/>
      <c r="Q18" s="949"/>
      <c r="R18" s="949"/>
      <c r="S18" s="949"/>
      <c r="T18" s="949"/>
      <c r="U18" s="949"/>
    </row>
    <row r="21" spans="2:21" ht="21">
      <c r="B21" s="726" t="s">
        <v>675</v>
      </c>
    </row>
    <row r="23" spans="2:21" ht="21">
      <c r="B23" s="726" t="s">
        <v>676</v>
      </c>
      <c r="C23" s="727"/>
      <c r="E23" s="727"/>
      <c r="F23" s="727"/>
      <c r="H23" s="726" t="s">
        <v>677</v>
      </c>
    </row>
    <row r="24" spans="2:21" ht="18.75" customHeight="1">
      <c r="B24" s="948" t="s">
        <v>655</v>
      </c>
      <c r="C24" s="948"/>
      <c r="D24" s="948"/>
      <c r="E24" s="948"/>
      <c r="F24" s="948"/>
      <c r="H24" s="12" t="s">
        <v>663</v>
      </c>
      <c r="M24" s="12" t="s">
        <v>664</v>
      </c>
    </row>
    <row r="25" spans="2:21" ht="45">
      <c r="B25" s="723" t="s">
        <v>62</v>
      </c>
      <c r="C25" s="723" t="s">
        <v>656</v>
      </c>
      <c r="D25" s="723" t="s">
        <v>657</v>
      </c>
      <c r="E25" s="723" t="s">
        <v>659</v>
      </c>
      <c r="F25" s="723" t="s">
        <v>658</v>
      </c>
      <c r="H25" s="723" t="s">
        <v>660</v>
      </c>
      <c r="I25" s="723" t="s">
        <v>661</v>
      </c>
      <c r="J25" s="723" t="s">
        <v>662</v>
      </c>
      <c r="K25" s="723" t="s">
        <v>656</v>
      </c>
      <c r="M25" s="723" t="s">
        <v>660</v>
      </c>
      <c r="N25" s="723" t="s">
        <v>661</v>
      </c>
      <c r="O25" s="723" t="s">
        <v>662</v>
      </c>
      <c r="P25" s="723" t="s">
        <v>656</v>
      </c>
    </row>
    <row r="26" spans="2:21" ht="18">
      <c r="B26" s="730"/>
      <c r="C26" s="730" t="s">
        <v>665</v>
      </c>
      <c r="D26" s="730" t="s">
        <v>666</v>
      </c>
      <c r="E26" s="730" t="s">
        <v>667</v>
      </c>
      <c r="F26" s="730" t="s">
        <v>668</v>
      </c>
      <c r="H26" s="730"/>
      <c r="I26" s="730" t="s">
        <v>669</v>
      </c>
      <c r="J26" s="730" t="s">
        <v>670</v>
      </c>
      <c r="K26" s="730" t="s">
        <v>671</v>
      </c>
      <c r="M26" s="730"/>
      <c r="N26" s="730" t="s">
        <v>672</v>
      </c>
      <c r="O26" s="730" t="s">
        <v>673</v>
      </c>
      <c r="P26" s="730" t="s">
        <v>674</v>
      </c>
    </row>
    <row r="27" spans="2:21" ht="15.75" customHeight="1">
      <c r="B27" s="725" t="s">
        <v>679</v>
      </c>
      <c r="C27" s="733">
        <f>K49</f>
        <v>0</v>
      </c>
      <c r="D27" s="731"/>
      <c r="E27" s="724"/>
      <c r="F27" s="724"/>
      <c r="H27" s="724"/>
      <c r="I27" s="724"/>
      <c r="J27" s="724"/>
      <c r="K27" s="724">
        <f>I27*J27</f>
        <v>0</v>
      </c>
      <c r="M27" s="724"/>
      <c r="N27" s="724"/>
      <c r="O27" s="724"/>
      <c r="P27" s="724">
        <f>N27*O27</f>
        <v>0</v>
      </c>
    </row>
    <row r="28" spans="2:21" ht="15.75" customHeight="1">
      <c r="B28" s="725" t="s">
        <v>680</v>
      </c>
      <c r="C28" s="734">
        <f>P49</f>
        <v>0</v>
      </c>
      <c r="D28" s="735">
        <f>C28-C27</f>
        <v>0</v>
      </c>
      <c r="E28" s="724"/>
      <c r="F28" s="732">
        <f>D28*E28</f>
        <v>0</v>
      </c>
      <c r="H28" s="724"/>
      <c r="I28" s="724"/>
      <c r="J28" s="724"/>
      <c r="K28" s="724"/>
      <c r="M28" s="724"/>
      <c r="N28" s="724"/>
      <c r="O28" s="724"/>
      <c r="P28" s="724"/>
    </row>
    <row r="29" spans="2:21" ht="15.75" customHeight="1">
      <c r="B29" s="725" t="s">
        <v>681</v>
      </c>
      <c r="C29" s="724"/>
      <c r="D29" s="724"/>
      <c r="E29" s="724"/>
      <c r="F29" s="724"/>
      <c r="H29" s="724"/>
      <c r="I29" s="724"/>
      <c r="J29" s="724"/>
      <c r="K29" s="724"/>
      <c r="M29" s="724"/>
      <c r="N29" s="724"/>
      <c r="O29" s="724"/>
      <c r="P29" s="724"/>
    </row>
    <row r="30" spans="2:21" ht="15.75" customHeight="1">
      <c r="B30" s="725" t="s">
        <v>682</v>
      </c>
      <c r="C30" s="724"/>
      <c r="D30" s="724"/>
      <c r="E30" s="724"/>
      <c r="F30" s="724"/>
      <c r="H30" s="724"/>
      <c r="I30" s="724"/>
      <c r="J30" s="724"/>
      <c r="K30" s="724"/>
      <c r="M30" s="724"/>
      <c r="N30" s="724"/>
      <c r="O30" s="724"/>
      <c r="P30" s="724"/>
    </row>
    <row r="31" spans="2:21" ht="15.75" customHeight="1">
      <c r="B31" s="725" t="s">
        <v>683</v>
      </c>
      <c r="C31" s="724"/>
      <c r="D31" s="724"/>
      <c r="E31" s="724"/>
      <c r="F31" s="724"/>
      <c r="H31" s="724"/>
      <c r="I31" s="724"/>
      <c r="J31" s="724"/>
      <c r="K31" s="724"/>
      <c r="M31" s="724"/>
      <c r="N31" s="724"/>
      <c r="O31" s="724"/>
      <c r="P31" s="724"/>
    </row>
    <row r="32" spans="2:21" ht="15.75" customHeight="1">
      <c r="B32" s="725" t="s">
        <v>684</v>
      </c>
      <c r="C32" s="724"/>
      <c r="D32" s="724"/>
      <c r="E32" s="724"/>
      <c r="F32" s="724"/>
      <c r="H32" s="724"/>
      <c r="I32" s="724"/>
      <c r="J32" s="724"/>
      <c r="K32" s="724"/>
      <c r="M32" s="724"/>
      <c r="N32" s="724"/>
      <c r="O32" s="724"/>
      <c r="P32" s="724"/>
    </row>
    <row r="33" spans="2:16" ht="15.75" customHeight="1">
      <c r="B33" s="725" t="s">
        <v>685</v>
      </c>
      <c r="C33" s="724"/>
      <c r="D33" s="724"/>
      <c r="E33" s="724"/>
      <c r="F33" s="724"/>
      <c r="H33" s="724"/>
      <c r="I33" s="724"/>
      <c r="J33" s="724"/>
      <c r="K33" s="724"/>
      <c r="M33" s="724"/>
      <c r="N33" s="724"/>
      <c r="O33" s="724"/>
      <c r="P33" s="724"/>
    </row>
    <row r="34" spans="2:16" ht="15.75" customHeight="1">
      <c r="B34" s="725" t="s">
        <v>686</v>
      </c>
      <c r="C34" s="724"/>
      <c r="D34" s="724"/>
      <c r="E34" s="724"/>
      <c r="F34" s="724"/>
      <c r="H34" s="724"/>
      <c r="I34" s="724"/>
      <c r="J34" s="724"/>
      <c r="K34" s="724"/>
      <c r="M34" s="724"/>
      <c r="N34" s="724"/>
      <c r="O34" s="724"/>
      <c r="P34" s="724"/>
    </row>
    <row r="35" spans="2:16" ht="15.75" customHeight="1">
      <c r="B35" s="725" t="s">
        <v>687</v>
      </c>
      <c r="C35" s="724"/>
      <c r="D35" s="724"/>
      <c r="E35" s="724"/>
      <c r="F35" s="724"/>
      <c r="H35" s="724"/>
      <c r="I35" s="724"/>
      <c r="J35" s="724"/>
      <c r="K35" s="724"/>
      <c r="M35" s="724"/>
      <c r="N35" s="724"/>
      <c r="O35" s="724"/>
      <c r="P35" s="724"/>
    </row>
    <row r="36" spans="2:16" ht="15.75" customHeight="1">
      <c r="B36" s="725" t="s">
        <v>688</v>
      </c>
      <c r="C36" s="724"/>
      <c r="D36" s="724"/>
      <c r="E36" s="724"/>
      <c r="F36" s="724"/>
      <c r="H36" s="724"/>
      <c r="I36" s="724"/>
      <c r="J36" s="724"/>
      <c r="K36" s="724"/>
      <c r="M36" s="724"/>
      <c r="N36" s="724"/>
      <c r="O36" s="724"/>
      <c r="P36" s="724"/>
    </row>
    <row r="37" spans="2:16" ht="15.75" customHeight="1">
      <c r="B37" s="725" t="s">
        <v>689</v>
      </c>
      <c r="C37" s="724"/>
      <c r="D37" s="724"/>
      <c r="E37" s="724"/>
      <c r="F37" s="724"/>
      <c r="H37" s="724"/>
      <c r="I37" s="724"/>
      <c r="J37" s="724"/>
      <c r="K37" s="724"/>
      <c r="M37" s="724"/>
      <c r="N37" s="724"/>
      <c r="O37" s="724"/>
      <c r="P37" s="724"/>
    </row>
    <row r="38" spans="2:16" ht="15.75" customHeight="1">
      <c r="B38" s="725" t="s">
        <v>690</v>
      </c>
      <c r="C38" s="724"/>
      <c r="D38" s="724"/>
      <c r="E38" s="724"/>
      <c r="F38" s="724"/>
      <c r="H38" s="724"/>
      <c r="I38" s="724"/>
      <c r="J38" s="724"/>
      <c r="K38" s="724"/>
      <c r="M38" s="724"/>
      <c r="N38" s="724"/>
      <c r="O38" s="724"/>
      <c r="P38" s="724"/>
    </row>
    <row r="39" spans="2:16" ht="16.350000000000001" customHeight="1">
      <c r="B39" s="736" t="s">
        <v>26</v>
      </c>
      <c r="C39" s="737"/>
      <c r="D39" s="737"/>
      <c r="E39" s="737"/>
      <c r="F39" s="738">
        <f>SUM(F28:F38)</f>
        <v>0</v>
      </c>
      <c r="H39" s="724"/>
      <c r="I39" s="724"/>
      <c r="J39" s="724"/>
      <c r="K39" s="724"/>
      <c r="M39" s="724"/>
      <c r="N39" s="724"/>
      <c r="O39" s="724"/>
      <c r="P39" s="724"/>
    </row>
    <row r="40" spans="2:16">
      <c r="B40" s="725" t="s">
        <v>678</v>
      </c>
      <c r="C40" s="724"/>
      <c r="D40" s="724"/>
      <c r="E40" s="724"/>
      <c r="F40" s="724"/>
      <c r="H40" s="724"/>
      <c r="I40" s="724"/>
      <c r="J40" s="724"/>
      <c r="K40" s="724"/>
      <c r="M40" s="724"/>
      <c r="N40" s="724"/>
      <c r="O40" s="724"/>
      <c r="P40" s="724"/>
    </row>
    <row r="41" spans="2:16">
      <c r="B41" s="725" t="s">
        <v>678</v>
      </c>
      <c r="C41" s="724"/>
      <c r="D41" s="724"/>
      <c r="E41" s="724"/>
      <c r="F41" s="724"/>
      <c r="H41" s="724"/>
      <c r="I41" s="724"/>
      <c r="J41" s="724"/>
      <c r="K41" s="724"/>
      <c r="M41" s="724"/>
      <c r="N41" s="724"/>
      <c r="O41" s="724"/>
      <c r="P41" s="724"/>
    </row>
    <row r="42" spans="2:16">
      <c r="B42" s="725" t="s">
        <v>678</v>
      </c>
      <c r="C42" s="724"/>
      <c r="D42" s="724"/>
      <c r="E42" s="724"/>
      <c r="F42" s="724"/>
      <c r="H42" s="724"/>
      <c r="I42" s="724"/>
      <c r="J42" s="724"/>
      <c r="K42" s="724"/>
      <c r="M42" s="724"/>
      <c r="N42" s="724"/>
      <c r="O42" s="724"/>
      <c r="P42" s="724"/>
    </row>
    <row r="43" spans="2:16">
      <c r="B43" s="725" t="s">
        <v>678</v>
      </c>
      <c r="C43" s="724"/>
      <c r="D43" s="724"/>
      <c r="E43" s="724"/>
      <c r="F43" s="724"/>
      <c r="H43" s="724"/>
      <c r="I43" s="724"/>
      <c r="J43" s="724"/>
      <c r="K43" s="724"/>
      <c r="M43" s="724"/>
      <c r="N43" s="724"/>
      <c r="O43" s="724"/>
      <c r="P43" s="724"/>
    </row>
    <row r="44" spans="2:16">
      <c r="H44" s="724"/>
      <c r="I44" s="724"/>
      <c r="J44" s="724"/>
      <c r="K44" s="724"/>
      <c r="M44" s="724"/>
      <c r="N44" s="724"/>
      <c r="O44" s="724"/>
      <c r="P44" s="724"/>
    </row>
    <row r="45" spans="2:16">
      <c r="H45" s="724"/>
      <c r="I45" s="724"/>
      <c r="J45" s="724"/>
      <c r="K45" s="724"/>
      <c r="M45" s="724"/>
      <c r="N45" s="724"/>
      <c r="O45" s="724"/>
      <c r="P45" s="724"/>
    </row>
    <row r="46" spans="2:16">
      <c r="H46" s="724"/>
      <c r="I46" s="724"/>
      <c r="J46" s="724"/>
      <c r="K46" s="724"/>
      <c r="M46" s="724"/>
      <c r="N46" s="724"/>
      <c r="O46" s="724"/>
      <c r="P46" s="724"/>
    </row>
    <row r="47" spans="2:16">
      <c r="H47" s="724"/>
      <c r="I47" s="724"/>
      <c r="J47" s="724"/>
      <c r="K47" s="724"/>
      <c r="M47" s="724"/>
      <c r="N47" s="724"/>
      <c r="O47" s="724"/>
      <c r="P47" s="724"/>
    </row>
    <row r="48" spans="2:16">
      <c r="H48" s="724"/>
      <c r="I48" s="724"/>
      <c r="J48" s="724"/>
      <c r="K48" s="724"/>
      <c r="M48" s="724"/>
      <c r="N48" s="724"/>
      <c r="O48" s="724"/>
      <c r="P48" s="724"/>
    </row>
    <row r="49" spans="8:16">
      <c r="H49" s="736" t="s">
        <v>26</v>
      </c>
      <c r="I49" s="737"/>
      <c r="J49" s="737"/>
      <c r="K49" s="733">
        <f>SUM(K27:K48)</f>
        <v>0</v>
      </c>
      <c r="M49" s="736" t="s">
        <v>26</v>
      </c>
      <c r="N49" s="737"/>
      <c r="O49" s="737"/>
      <c r="P49" s="734">
        <f>SUM(P27:P48)</f>
        <v>0</v>
      </c>
    </row>
  </sheetData>
  <mergeCells count="2">
    <mergeCell ref="B24:F24"/>
    <mergeCell ref="B18:U18"/>
  </mergeCells>
  <pageMargins left="0.7" right="0.7" top="0.75" bottom="0.75" header="0.3" footer="0.3"/>
  <pageSetup scale="35"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F66A-8947-4AD2-8528-A9FB28BA3BCC}">
  <sheetPr>
    <tabColor rgb="FFFFFF00"/>
  </sheetPr>
  <dimension ref="B14:X77"/>
  <sheetViews>
    <sheetView view="pageBreakPreview" zoomScale="60" zoomScaleNormal="100" workbookViewId="0">
      <selection activeCell="AE22" sqref="AE22"/>
    </sheetView>
  </sheetViews>
  <sheetFormatPr defaultColWidth="9.140625" defaultRowHeight="15"/>
  <cols>
    <col min="1" max="16384" width="9.140625" style="12"/>
  </cols>
  <sheetData>
    <row r="14" spans="2:24" ht="15.75">
      <c r="B14" s="857" t="s">
        <v>501</v>
      </c>
    </row>
    <row r="15" spans="2:24" ht="15.75">
      <c r="B15" s="857"/>
    </row>
    <row r="16" spans="2:24" s="654" customFormat="1" ht="28.5" customHeight="1">
      <c r="B16" s="950" t="s">
        <v>1022</v>
      </c>
      <c r="C16" s="950"/>
      <c r="D16" s="950"/>
      <c r="E16" s="950"/>
      <c r="F16" s="950"/>
      <c r="G16" s="950"/>
      <c r="H16" s="950"/>
      <c r="I16" s="950"/>
      <c r="J16" s="950"/>
      <c r="K16" s="950"/>
      <c r="L16" s="950"/>
      <c r="M16" s="950"/>
      <c r="N16" s="950"/>
      <c r="O16" s="950"/>
      <c r="P16" s="950"/>
      <c r="Q16" s="950"/>
      <c r="R16" s="950"/>
      <c r="S16" s="950"/>
      <c r="T16" s="950"/>
      <c r="U16" s="950"/>
      <c r="V16" s="950"/>
      <c r="W16" s="950"/>
      <c r="X16" s="950"/>
    </row>
    <row r="18" spans="2:24">
      <c r="B18" s="12" t="s">
        <v>1023</v>
      </c>
    </row>
    <row r="20" spans="2:24" ht="101.45" customHeight="1">
      <c r="B20" s="951" t="s">
        <v>1024</v>
      </c>
      <c r="C20" s="951"/>
      <c r="D20" s="951"/>
      <c r="E20" s="951"/>
      <c r="F20" s="951"/>
      <c r="G20" s="951"/>
      <c r="H20" s="951"/>
      <c r="I20" s="951"/>
      <c r="J20" s="951"/>
      <c r="K20" s="951"/>
      <c r="L20" s="951"/>
      <c r="M20" s="951"/>
      <c r="N20" s="951"/>
      <c r="O20" s="951"/>
      <c r="P20" s="951"/>
      <c r="Q20" s="951"/>
      <c r="R20" s="951"/>
      <c r="S20" s="951"/>
      <c r="T20" s="951"/>
      <c r="U20" s="951"/>
      <c r="V20" s="951"/>
      <c r="W20" s="951"/>
      <c r="X20" s="951"/>
    </row>
    <row r="22" spans="2:24" ht="106.15" customHeight="1">
      <c r="B22" s="951" t="s">
        <v>1031</v>
      </c>
      <c r="C22" s="951"/>
      <c r="D22" s="951"/>
      <c r="E22" s="951"/>
      <c r="F22" s="951"/>
      <c r="G22" s="951"/>
      <c r="H22" s="951"/>
      <c r="I22" s="951"/>
      <c r="J22" s="951"/>
      <c r="K22" s="951"/>
      <c r="L22" s="951"/>
      <c r="M22" s="951"/>
      <c r="N22" s="951"/>
      <c r="O22" s="951"/>
      <c r="P22" s="951"/>
      <c r="Q22" s="951"/>
      <c r="R22" s="951"/>
      <c r="S22" s="951"/>
      <c r="T22" s="951"/>
      <c r="U22" s="951"/>
      <c r="V22" s="951"/>
      <c r="W22" s="951"/>
      <c r="X22" s="951"/>
    </row>
    <row r="23" spans="2:24">
      <c r="B23" s="862">
        <v>2020</v>
      </c>
    </row>
    <row r="40" spans="2:2">
      <c r="B40" s="858"/>
    </row>
    <row r="77" spans="2:2">
      <c r="B77" s="861">
        <v>2021</v>
      </c>
    </row>
  </sheetData>
  <mergeCells count="3">
    <mergeCell ref="B16:X16"/>
    <mergeCell ref="B20:X20"/>
    <mergeCell ref="B22:X22"/>
  </mergeCells>
  <pageMargins left="0.7" right="0.7" top="0.75" bottom="0.75" header="0.3" footer="0.3"/>
  <pageSetup scale="4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9.  Rate Class Allocations</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Charles</cp:lastModifiedBy>
  <cp:lastPrinted>2022-07-28T14:52:53Z</cp:lastPrinted>
  <dcterms:created xsi:type="dcterms:W3CDTF">2012-03-05T18:56:04Z</dcterms:created>
  <dcterms:modified xsi:type="dcterms:W3CDTF">2022-07-29T15:39:28Z</dcterms:modified>
</cp:coreProperties>
</file>