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Reg\T - Regulatory\Rate Applications\Current Rate Applications\2023 IRM EB-2022-0027\3 - Application\3 - LRAMVA\"/>
    </mc:Choice>
  </mc:AlternateContent>
  <xr:revisionPtr revIDLastSave="0" documentId="13_ncr:1_{C15EA424-1441-40FE-96FF-6080003F2498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1 - Summary" sheetId="6" r:id="rId1"/>
    <sheet name="2 - 2020 Completed Apps" sheetId="5" r:id="rId2"/>
    <sheet name="3 - NTG (IESO VRR - 2017)" sheetId="2" r:id="rId3"/>
  </sheets>
  <definedNames>
    <definedName name="_xlnm._FilterDatabase" localSheetId="1" hidden="1">'2 - 2020 Completed Apps'!$A$6:$M$101</definedName>
    <definedName name="_xlnm.Print_Area" localSheetId="0">'1 - Summary'!$A$1:$G$10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8" i="5" l="1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M101" i="5" s="1"/>
  <c r="I7" i="5"/>
  <c r="E9" i="6"/>
  <c r="E7" i="6"/>
  <c r="F9" i="6"/>
  <c r="E6" i="6"/>
  <c r="F7" i="6"/>
  <c r="F8" i="6"/>
  <c r="E8" i="6"/>
  <c r="F6" i="6"/>
  <c r="F10" i="6" l="1"/>
  <c r="E10" i="6"/>
  <c r="L98" i="5"/>
  <c r="L92" i="5"/>
  <c r="L84" i="5"/>
  <c r="L76" i="5"/>
  <c r="L68" i="5"/>
  <c r="L60" i="5"/>
  <c r="L52" i="5"/>
  <c r="L44" i="5"/>
  <c r="L36" i="5"/>
  <c r="L28" i="5"/>
  <c r="L20" i="5"/>
  <c r="L12" i="5"/>
  <c r="L7" i="5"/>
  <c r="M7" i="5"/>
  <c r="L91" i="5"/>
  <c r="L83" i="5"/>
  <c r="L75" i="5"/>
  <c r="L67" i="5"/>
  <c r="L59" i="5"/>
  <c r="L51" i="5"/>
  <c r="L43" i="5"/>
  <c r="L35" i="5"/>
  <c r="L27" i="5"/>
  <c r="L19" i="5"/>
  <c r="L11" i="5"/>
  <c r="M93" i="5"/>
  <c r="M85" i="5"/>
  <c r="M77" i="5"/>
  <c r="M69" i="5"/>
  <c r="M61" i="5"/>
  <c r="M53" i="5"/>
  <c r="M45" i="5"/>
  <c r="M37" i="5"/>
  <c r="M29" i="5"/>
  <c r="M21" i="5"/>
  <c r="M13" i="5"/>
  <c r="L90" i="5"/>
  <c r="L82" i="5"/>
  <c r="L74" i="5"/>
  <c r="L66" i="5"/>
  <c r="L58" i="5"/>
  <c r="L50" i="5"/>
  <c r="L42" i="5"/>
  <c r="L34" i="5"/>
  <c r="L26" i="5"/>
  <c r="L18" i="5"/>
  <c r="L10" i="5"/>
  <c r="M94" i="5"/>
  <c r="M86" i="5"/>
  <c r="M78" i="5"/>
  <c r="M70" i="5"/>
  <c r="M62" i="5"/>
  <c r="M54" i="5"/>
  <c r="M46" i="5"/>
  <c r="M38" i="5"/>
  <c r="M30" i="5"/>
  <c r="M22" i="5"/>
  <c r="M14" i="5"/>
  <c r="M92" i="5"/>
  <c r="M84" i="5"/>
  <c r="M76" i="5"/>
  <c r="M68" i="5"/>
  <c r="M60" i="5"/>
  <c r="M52" i="5"/>
  <c r="M44" i="5"/>
  <c r="M36" i="5"/>
  <c r="M28" i="5"/>
  <c r="M20" i="5"/>
  <c r="M12" i="5"/>
  <c r="L97" i="5"/>
  <c r="L89" i="5"/>
  <c r="L81" i="5"/>
  <c r="L73" i="5"/>
  <c r="L65" i="5"/>
  <c r="L57" i="5"/>
  <c r="L49" i="5"/>
  <c r="L41" i="5"/>
  <c r="L33" i="5"/>
  <c r="L25" i="5"/>
  <c r="L17" i="5"/>
  <c r="L8" i="5"/>
  <c r="M98" i="5"/>
  <c r="M91" i="5"/>
  <c r="M83" i="5"/>
  <c r="M75" i="5"/>
  <c r="M67" i="5"/>
  <c r="M59" i="5"/>
  <c r="M51" i="5"/>
  <c r="M43" i="5"/>
  <c r="M35" i="5"/>
  <c r="M27" i="5"/>
  <c r="M19" i="5"/>
  <c r="M11" i="5"/>
  <c r="L96" i="5"/>
  <c r="L88" i="5"/>
  <c r="L80" i="5"/>
  <c r="L72" i="5"/>
  <c r="L64" i="5"/>
  <c r="L56" i="5"/>
  <c r="L48" i="5"/>
  <c r="L40" i="5"/>
  <c r="L32" i="5"/>
  <c r="L24" i="5"/>
  <c r="L16" i="5"/>
  <c r="M90" i="5"/>
  <c r="M82" i="5"/>
  <c r="M74" i="5"/>
  <c r="M66" i="5"/>
  <c r="M58" i="5"/>
  <c r="M50" i="5"/>
  <c r="M42" i="5"/>
  <c r="M34" i="5"/>
  <c r="M26" i="5"/>
  <c r="M18" i="5"/>
  <c r="M10" i="5"/>
  <c r="L101" i="5"/>
  <c r="L95" i="5"/>
  <c r="L87" i="5"/>
  <c r="L79" i="5"/>
  <c r="L71" i="5"/>
  <c r="L63" i="5"/>
  <c r="L55" i="5"/>
  <c r="L47" i="5"/>
  <c r="L39" i="5"/>
  <c r="L31" i="5"/>
  <c r="L23" i="5"/>
  <c r="L15" i="5"/>
  <c r="M97" i="5"/>
  <c r="M89" i="5"/>
  <c r="M81" i="5"/>
  <c r="M73" i="5"/>
  <c r="M65" i="5"/>
  <c r="M57" i="5"/>
  <c r="M49" i="5"/>
  <c r="M41" i="5"/>
  <c r="M33" i="5"/>
  <c r="M25" i="5"/>
  <c r="M17" i="5"/>
  <c r="M8" i="5"/>
  <c r="M9" i="5"/>
  <c r="L9" i="5"/>
  <c r="L94" i="5"/>
  <c r="L86" i="5"/>
  <c r="L78" i="5"/>
  <c r="L70" i="5"/>
  <c r="L62" i="5"/>
  <c r="L54" i="5"/>
  <c r="L46" i="5"/>
  <c r="L38" i="5"/>
  <c r="L30" i="5"/>
  <c r="L22" i="5"/>
  <c r="L14" i="5"/>
  <c r="M96" i="5"/>
  <c r="M88" i="5"/>
  <c r="M80" i="5"/>
  <c r="M72" i="5"/>
  <c r="M64" i="5"/>
  <c r="M56" i="5"/>
  <c r="M48" i="5"/>
  <c r="M40" i="5"/>
  <c r="M32" i="5"/>
  <c r="M24" i="5"/>
  <c r="M16" i="5"/>
  <c r="L93" i="5"/>
  <c r="L85" i="5"/>
  <c r="L77" i="5"/>
  <c r="L69" i="5"/>
  <c r="L61" i="5"/>
  <c r="L53" i="5"/>
  <c r="L45" i="5"/>
  <c r="L37" i="5"/>
  <c r="L29" i="5"/>
  <c r="L21" i="5"/>
  <c r="L13" i="5"/>
  <c r="M95" i="5"/>
  <c r="M87" i="5"/>
  <c r="M79" i="5"/>
  <c r="M71" i="5"/>
  <c r="M63" i="5"/>
  <c r="M55" i="5"/>
  <c r="M47" i="5"/>
  <c r="M39" i="5"/>
  <c r="M31" i="5"/>
  <c r="M23" i="5"/>
  <c r="M15" i="5"/>
  <c r="F56" i="2"/>
  <c r="F55" i="2"/>
  <c r="E47" i="2"/>
  <c r="D47" i="2"/>
  <c r="G16" i="2"/>
  <c r="F16" i="2"/>
  <c r="D16" i="2"/>
  <c r="G15" i="2"/>
  <c r="F15" i="2"/>
  <c r="G11" i="2"/>
  <c r="F11" i="2"/>
  <c r="G10" i="2"/>
  <c r="F10" i="2"/>
  <c r="E10" i="2"/>
  <c r="D10" i="2"/>
  <c r="E9" i="2"/>
  <c r="D9" i="2"/>
  <c r="G8" i="2"/>
  <c r="F8" i="2"/>
  <c r="G5" i="2"/>
  <c r="F5" i="2"/>
  <c r="G4" i="2"/>
  <c r="F4" i="2"/>
  <c r="E4" i="2"/>
  <c r="D4" i="2"/>
</calcChain>
</file>

<file path=xl/sharedStrings.xml><?xml version="1.0" encoding="utf-8"?>
<sst xmlns="http://schemas.openxmlformats.org/spreadsheetml/2006/main" count="3305" uniqueCount="133">
  <si>
    <t>Record Name:</t>
  </si>
  <si>
    <t>RR LDC Application and Facility</t>
  </si>
  <si>
    <t>Exported On:</t>
  </si>
  <si>
    <t>Feb 24, 2021 8:49 AM</t>
  </si>
  <si>
    <t>Filter Selections</t>
  </si>
  <si>
    <t>IESO Reporting Period Year:</t>
  </si>
  <si>
    <t>2020</t>
  </si>
  <si>
    <t>LDC Application ID</t>
  </si>
  <si>
    <t>Lead LDC</t>
  </si>
  <si>
    <t>Program Name</t>
  </si>
  <si>
    <t>IESO Reporting Period</t>
  </si>
  <si>
    <t>Project Completion Date</t>
  </si>
  <si>
    <t>ENWIN UTILITIES LTD.</t>
  </si>
  <si>
    <t>February 2020</t>
  </si>
  <si>
    <t>September 2020</t>
  </si>
  <si>
    <t>March 2020</t>
  </si>
  <si>
    <t>July 2020</t>
  </si>
  <si>
    <t>October 2020</t>
  </si>
  <si>
    <t>TORONTO HYDRO-ELECTRIC SYSTEM LIMITED</t>
  </si>
  <si>
    <t>ALECTRA UTILITIES CORPORATION</t>
  </si>
  <si>
    <t>January 2020</t>
  </si>
  <si>
    <t>HYDRO ONE NETWORKS INC.</t>
  </si>
  <si>
    <t>August 2020</t>
  </si>
  <si>
    <t>May 2020</t>
  </si>
  <si>
    <t>June 2020</t>
  </si>
  <si>
    <t>PI-601135</t>
  </si>
  <si>
    <t>PI-601673</t>
  </si>
  <si>
    <t>Forecasted (%)</t>
  </si>
  <si>
    <t>Verified (%)</t>
  </si>
  <si>
    <t>Comparison (%)</t>
  </si>
  <si>
    <t>Programs</t>
  </si>
  <si>
    <t>Combined Net-to-Gross Adjustment &amp; Realization Rates - Energy (2017 Verified 2015 Adjustments)</t>
  </si>
  <si>
    <t>Combined Net-to-Gross Adjustment &amp; Realization Rates - Demand (2017 Verified 2015 Adjustments)</t>
  </si>
  <si>
    <t>Combined Net-to-Gross Adjustment &amp; Realization Rates - Energy (2017 Verified 2016 Adjustments)</t>
  </si>
  <si>
    <t>Combined Net-to-Gross Adjustment &amp; Realization Rates - Demand (2017 Verified 2016 Adjustments)</t>
  </si>
  <si>
    <t>Combined Net-to-Gross Adjustment &amp; Realization Rates - Energy (2020, 2019 Results / 2018, 2017 Adjustments)</t>
  </si>
  <si>
    <t>Combined Net-to-Gross Adjustment &amp; Realization Rates - Demand (2020, 2019 Results / 2018, 2017 Adjustments)</t>
  </si>
  <si>
    <t>Total</t>
  </si>
  <si>
    <t>2015 
Verified 
2015 
Results</t>
  </si>
  <si>
    <t>2016 
Verified 
2015 
Results 
Adjustments</t>
  </si>
  <si>
    <t>2017 
Verified 
2015 
Results 
Adjustments</t>
  </si>
  <si>
    <t>Total Verified 2015 Results</t>
  </si>
  <si>
    <t>2016 
Verified 
2016 
Results</t>
  </si>
  <si>
    <t>2017 
Verified 
2016 
Results 
Adjustments</t>
  </si>
  <si>
    <t>Total Verified 2016 Results</t>
  </si>
  <si>
    <t>2017
Verified 
2017 
Results</t>
  </si>
  <si>
    <t>Save on Energy Coupon Program</t>
  </si>
  <si>
    <t xml:space="preserve"> </t>
  </si>
  <si>
    <t/>
  </si>
  <si>
    <t>Save on Energy Instant Discount Program</t>
  </si>
  <si>
    <t>Save on Energy Heating &amp; Cooling Program</t>
  </si>
  <si>
    <t>Save on Energy New Construction Program</t>
  </si>
  <si>
    <t>Save on Energy Home Assistance Program</t>
  </si>
  <si>
    <t>Save on Energy Audit Funding Program</t>
  </si>
  <si>
    <t>Save on Energy Retrofit Program</t>
  </si>
  <si>
    <t>Save on Energy Small Business Lighting Program</t>
  </si>
  <si>
    <t>Save on Energy High Performance New Construction Program</t>
  </si>
  <si>
    <t>Save on Energy Existing Building Commissioning Program</t>
  </si>
  <si>
    <t>Save on Energy Business Refrigeration Incentive Program</t>
  </si>
  <si>
    <t>Save on Energy Process &amp; Systems Upgrades Program</t>
  </si>
  <si>
    <t>Save on Energy Energy Manager Program</t>
  </si>
  <si>
    <t>Save on Energy Monitoring &amp; Targeting Program</t>
  </si>
  <si>
    <t>Save on Energy Retrofit Program - P4P</t>
  </si>
  <si>
    <t>Save on Energy Process &amp; Systems Upgrades Program - P4P</t>
  </si>
  <si>
    <t>Adaptive Thermostat Local Program</t>
  </si>
  <si>
    <t>Business Refrigeration Incentives Local Program</t>
  </si>
  <si>
    <t>Conservation on the Coast Home Assistance Local Program</t>
  </si>
  <si>
    <t>Conservation on the Coast Small Business Lighting Local Program</t>
  </si>
  <si>
    <t>First Nations Conservation Local Program</t>
  </si>
  <si>
    <t>High Efficiency Agriculturual Pumping Local Program</t>
  </si>
  <si>
    <t>Instant Savings Local Program</t>
  </si>
  <si>
    <t>OPsaver Local Program</t>
  </si>
  <si>
    <t>Pool Saver Local Program</t>
  </si>
  <si>
    <t>PUMPsaver Local Program</t>
  </si>
  <si>
    <t>RTUsaver Local Program</t>
  </si>
  <si>
    <t>Social Benchmarking Local Program</t>
  </si>
  <si>
    <t>Air Source Heat Pump – For Residential Space Heating LDC Innovation Fund Pilot Program</t>
  </si>
  <si>
    <t>Air Source Heat Pump – For Residential Water Heating LDC Innovation Fund Pilot Program</t>
  </si>
  <si>
    <t>Block Heater Timer LDC Innovation Fund Pilot Program</t>
  </si>
  <si>
    <t>Commercial Energy Management and Load Control (CEMLC) LDC Innovation Fund Pilot Program</t>
  </si>
  <si>
    <t>Conservation Cultivator LDC Innovation Fund Pilot Program</t>
  </si>
  <si>
    <t>Data Centre LDC Innovation Fund Pilot Program</t>
  </si>
  <si>
    <t>Electronics Take Back LDC Innovation Fund Pilot Program</t>
  </si>
  <si>
    <t>Energy Reinvestment LDC Innovation Fund Pilot Program</t>
  </si>
  <si>
    <t>Home Energy Assessment &amp; Retrofit LDC Innovation Fund Pilot Program</t>
  </si>
  <si>
    <t>Hotel/Motel LDC Innovation Fund Pilot Program</t>
  </si>
  <si>
    <t>Intelligent Air Technology LDC Innovation Fund Pilot Program</t>
  </si>
  <si>
    <t>OPsaver LDC Innovation Fund Pilot Program</t>
  </si>
  <si>
    <t>PUMPsaver LDC Innovation Fund Pilot Program</t>
  </si>
  <si>
    <t>Residential Direct Install LDC Innovation Fund Pilot Program</t>
  </si>
  <si>
    <t>Residential Direct Mail LDC Innovation Fund Pilot Program</t>
  </si>
  <si>
    <t>Residential Ductless Heat Pump LDC Innovation Fund Pilot Program</t>
  </si>
  <si>
    <t>Retrocomissioning LDC Innovation Fund Pilot Program</t>
  </si>
  <si>
    <t>RTUsaver LDC Innovation Fund Pilot Program</t>
  </si>
  <si>
    <t>Small &amp; Medium Business Energy Management System LDC Innovation Fund Pilot Program</t>
  </si>
  <si>
    <t>Solar Powered Attic Ventilation LDC Innovation Fund Pilot Program</t>
  </si>
  <si>
    <t>Toronto Hydro – Enbridge Joint Low-Income Program LDC Innovation Fund Pilot Program</t>
  </si>
  <si>
    <t>Truckload Event LDC Innovation Fund Pilot Program</t>
  </si>
  <si>
    <t>Industrial Accelerator Program</t>
  </si>
  <si>
    <t>Save on Energy Energy Performance Program for Multi-Site Customers</t>
  </si>
  <si>
    <t>Whole Home Pilot Program</t>
  </si>
  <si>
    <t>Save on Energy Retrofit Program Enabled Savings</t>
  </si>
  <si>
    <t>Save on Energy High Performance New Construction Program Enabled Savings</t>
  </si>
  <si>
    <t>Save on Energy Process &amp; Systems Upgrades Program Enabled Savings</t>
  </si>
  <si>
    <t>Non-Approved Program</t>
  </si>
  <si>
    <t>Unassigned Program</t>
  </si>
  <si>
    <t>&gt;50kW</t>
  </si>
  <si>
    <t>&lt;50kW</t>
  </si>
  <si>
    <t>&gt;5MW</t>
  </si>
  <si>
    <t>SCP-600923</t>
  </si>
  <si>
    <t>Application included in 2018 or 2019 LRAM Claim?</t>
  </si>
  <si>
    <t>Rate Class</t>
  </si>
  <si>
    <t>Completion Year</t>
  </si>
  <si>
    <t>Total Gross Demand Savings (kW)</t>
  </si>
  <si>
    <t>Total Gross Energy Savings (kWh)</t>
  </si>
  <si>
    <t>Total Net Demand Savings (kW)</t>
  </si>
  <si>
    <t>SCP-600900</t>
  </si>
  <si>
    <t>Net-to-Gross Adjustment - Energy</t>
  </si>
  <si>
    <t>Net-to-Gross Adjustment - Peak Demand</t>
  </si>
  <si>
    <t>Realization Rate - Energy</t>
  </si>
  <si>
    <t>Realization Rate - Peak Demand</t>
  </si>
  <si>
    <t>(All)</t>
  </si>
  <si>
    <t>Row Labels</t>
  </si>
  <si>
    <t>Grand Total</t>
  </si>
  <si>
    <t>Total Net Energy Savings (kWh)</t>
  </si>
  <si>
    <t>Sum of Total Net Demand Savings (kW)</t>
  </si>
  <si>
    <t>Sum of Total Net Energy Savings (kWh)</t>
  </si>
  <si>
    <t>#N/A</t>
  </si>
  <si>
    <t>% Allocation of kW</t>
  </si>
  <si>
    <t>% Allocation of kWh</t>
  </si>
  <si>
    <t>CHECK</t>
  </si>
  <si>
    <t>&gt;5MW (3TS)</t>
  </si>
  <si>
    <t>Acct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</si>
</sst>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;\-#,##0;&quot;-&quot;_____;"/>
    <numFmt numFmtId="165" formatCode="_-* #,##0.000_-;\-* #,##0.000_-;_-* &quot;-&quot;??_-;_-@_-"/>
  </numFmts>
  <fonts count="15" x14ac:knownFonts="1">
    <font>
      <sz val="11"/>
      <color indexed="8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</font>
    <font>
      <sz val="11"/>
      <color indexed="8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CBDC2"/>
        <bgColor indexed="64"/>
      </patternFill>
    </fill>
    <fill>
      <patternFill patternType="solid">
        <fgColor rgb="FF7AB3B9"/>
        <bgColor indexed="64"/>
      </patternFill>
    </fill>
    <fill>
      <patternFill patternType="solid">
        <fgColor rgb="FF69A9AF"/>
        <bgColor indexed="64"/>
      </patternFill>
    </fill>
    <fill>
      <patternFill patternType="solid">
        <fgColor rgb="FF579EA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2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14" fontId="0" fillId="0" borderId="0" xfId="0" applyNumberForma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Fill="1"/>
    <xf numFmtId="0" fontId="5" fillId="2" borderId="0" xfId="0" applyFont="1" applyFill="1" applyAlignment="1">
      <alignment vertical="top"/>
    </xf>
    <xf numFmtId="0" fontId="7" fillId="2" borderId="0" xfId="0" applyFont="1" applyFill="1" applyAlignment="1">
      <alignment vertical="top"/>
    </xf>
    <xf numFmtId="0" fontId="8" fillId="2" borderId="0" xfId="0" applyFont="1" applyFill="1" applyAlignment="1">
      <alignment vertical="top" wrapText="1"/>
    </xf>
    <xf numFmtId="0" fontId="8" fillId="7" borderId="6" xfId="0" applyFont="1" applyFill="1" applyBorder="1" applyAlignment="1">
      <alignment vertical="top"/>
    </xf>
    <xf numFmtId="0" fontId="8" fillId="7" borderId="6" xfId="0" applyFont="1" applyFill="1" applyBorder="1" applyAlignment="1">
      <alignment horizontal="center" vertical="center" wrapText="1"/>
    </xf>
    <xf numFmtId="0" fontId="8" fillId="3" borderId="6" xfId="0" quotePrefix="1" applyFont="1" applyFill="1" applyBorder="1" applyAlignment="1">
      <alignment horizontal="center" vertical="top" wrapText="1"/>
    </xf>
    <xf numFmtId="0" fontId="8" fillId="3" borderId="6" xfId="0" applyFont="1" applyFill="1" applyBorder="1" applyAlignment="1">
      <alignment horizontal="center" vertical="top" wrapText="1"/>
    </xf>
    <xf numFmtId="0" fontId="8" fillId="4" borderId="6" xfId="0" quotePrefix="1" applyFont="1" applyFill="1" applyBorder="1" applyAlignment="1">
      <alignment horizontal="center" vertical="top" wrapText="1"/>
    </xf>
    <xf numFmtId="0" fontId="8" fillId="4" borderId="6" xfId="0" applyFont="1" applyFill="1" applyBorder="1" applyAlignment="1">
      <alignment horizontal="center" vertical="top" wrapText="1"/>
    </xf>
    <xf numFmtId="0" fontId="10" fillId="5" borderId="6" xfId="0" quotePrefix="1" applyFont="1" applyFill="1" applyBorder="1" applyAlignment="1">
      <alignment horizontal="center" vertical="top" wrapText="1"/>
    </xf>
    <xf numFmtId="0" fontId="10" fillId="5" borderId="6" xfId="0" applyFont="1" applyFill="1" applyBorder="1" applyAlignment="1">
      <alignment horizontal="center" vertical="top" wrapText="1"/>
    </xf>
    <xf numFmtId="0" fontId="10" fillId="6" borderId="6" xfId="0" quotePrefix="1" applyFont="1" applyFill="1" applyBorder="1" applyAlignment="1">
      <alignment horizontal="center" vertical="top" wrapText="1"/>
    </xf>
    <xf numFmtId="0" fontId="10" fillId="6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vertical="top"/>
    </xf>
    <xf numFmtId="0" fontId="7" fillId="8" borderId="6" xfId="0" applyFont="1" applyFill="1" applyBorder="1" applyAlignment="1">
      <alignment vertical="top"/>
    </xf>
    <xf numFmtId="2" fontId="7" fillId="8" borderId="6" xfId="0" applyNumberFormat="1" applyFont="1" applyFill="1" applyBorder="1" applyAlignment="1">
      <alignment vertical="top"/>
    </xf>
    <xf numFmtId="164" fontId="7" fillId="2" borderId="8" xfId="0" applyNumberFormat="1" applyFont="1" applyFill="1" applyBorder="1" applyAlignment="1">
      <alignment vertical="top"/>
    </xf>
    <xf numFmtId="164" fontId="7" fillId="8" borderId="9" xfId="0" applyNumberFormat="1" applyFont="1" applyFill="1" applyBorder="1" applyAlignment="1">
      <alignment vertical="top"/>
    </xf>
    <xf numFmtId="164" fontId="7" fillId="2" borderId="9" xfId="0" applyNumberFormat="1" applyFont="1" applyFill="1" applyBorder="1" applyAlignment="1">
      <alignment vertical="top"/>
    </xf>
    <xf numFmtId="164" fontId="7" fillId="3" borderId="10" xfId="0" applyNumberFormat="1" applyFont="1" applyFill="1" applyBorder="1" applyAlignment="1">
      <alignment vertical="top"/>
    </xf>
    <xf numFmtId="164" fontId="7" fillId="8" borderId="11" xfId="0" applyNumberFormat="1" applyFont="1" applyFill="1" applyBorder="1" applyAlignment="1">
      <alignment vertical="top"/>
    </xf>
    <xf numFmtId="164" fontId="8" fillId="3" borderId="10" xfId="0" applyNumberFormat="1" applyFont="1" applyFill="1" applyBorder="1" applyAlignment="1">
      <alignment vertical="top"/>
    </xf>
    <xf numFmtId="0" fontId="9" fillId="3" borderId="5" xfId="0" applyFont="1" applyFill="1" applyBorder="1" applyAlignment="1">
      <alignment horizontal="center" vertical="top" textRotation="90"/>
    </xf>
    <xf numFmtId="164" fontId="8" fillId="4" borderId="10" xfId="0" applyNumberFormat="1" applyFont="1" applyFill="1" applyBorder="1" applyAlignment="1">
      <alignment vertical="top"/>
    </xf>
    <xf numFmtId="0" fontId="9" fillId="4" borderId="5" xfId="0" applyFont="1" applyFill="1" applyBorder="1" applyAlignment="1">
      <alignment horizontal="center" vertical="top" textRotation="90"/>
    </xf>
    <xf numFmtId="164" fontId="10" fillId="5" borderId="10" xfId="0" applyNumberFormat="1" applyFont="1" applyFill="1" applyBorder="1" applyAlignment="1">
      <alignment vertical="top"/>
    </xf>
    <xf numFmtId="0" fontId="4" fillId="5" borderId="5" xfId="0" applyFont="1" applyFill="1" applyBorder="1" applyAlignment="1">
      <alignment horizontal="center" vertical="top" textRotation="90"/>
    </xf>
    <xf numFmtId="164" fontId="10" fillId="6" borderId="10" xfId="0" applyNumberFormat="1" applyFont="1" applyFill="1" applyBorder="1" applyAlignment="1">
      <alignment vertical="top"/>
    </xf>
    <xf numFmtId="0" fontId="4" fillId="6" borderId="5" xfId="0" applyFont="1" applyFill="1" applyBorder="1" applyAlignment="1">
      <alignment horizontal="center" vertical="top" textRotation="90"/>
    </xf>
    <xf numFmtId="0" fontId="7" fillId="9" borderId="12" xfId="0" applyFont="1" applyFill="1" applyBorder="1" applyAlignment="1">
      <alignment vertical="top"/>
    </xf>
    <xf numFmtId="164" fontId="7" fillId="10" borderId="13" xfId="0" applyNumberFormat="1" applyFont="1" applyFill="1" applyBorder="1" applyAlignment="1">
      <alignment vertical="top"/>
    </xf>
    <xf numFmtId="164" fontId="7" fillId="9" borderId="14" xfId="0" applyNumberFormat="1" applyFont="1" applyFill="1" applyBorder="1" applyAlignment="1">
      <alignment vertical="top"/>
    </xf>
    <xf numFmtId="164" fontId="7" fillId="10" borderId="14" xfId="0" applyNumberFormat="1" applyFont="1" applyFill="1" applyBorder="1" applyAlignment="1">
      <alignment vertical="top"/>
    </xf>
    <xf numFmtId="164" fontId="7" fillId="3" borderId="5" xfId="0" applyNumberFormat="1" applyFont="1" applyFill="1" applyBorder="1" applyAlignment="1">
      <alignment vertical="top"/>
    </xf>
    <xf numFmtId="164" fontId="7" fillId="9" borderId="15" xfId="0" applyNumberFormat="1" applyFont="1" applyFill="1" applyBorder="1" applyAlignment="1">
      <alignment vertical="top"/>
    </xf>
    <xf numFmtId="164" fontId="8" fillId="3" borderId="5" xfId="0" applyNumberFormat="1" applyFont="1" applyFill="1" applyBorder="1" applyAlignment="1">
      <alignment vertical="top"/>
    </xf>
    <xf numFmtId="164" fontId="8" fillId="4" borderId="5" xfId="0" applyNumberFormat="1" applyFont="1" applyFill="1" applyBorder="1" applyAlignment="1">
      <alignment vertical="top"/>
    </xf>
    <xf numFmtId="164" fontId="10" fillId="5" borderId="5" xfId="0" applyNumberFormat="1" applyFont="1" applyFill="1" applyBorder="1" applyAlignment="1">
      <alignment vertical="top"/>
    </xf>
    <xf numFmtId="164" fontId="10" fillId="6" borderId="5" xfId="0" applyNumberFormat="1" applyFont="1" applyFill="1" applyBorder="1" applyAlignment="1">
      <alignment vertical="top"/>
    </xf>
    <xf numFmtId="0" fontId="7" fillId="8" borderId="12" xfId="0" applyFont="1" applyFill="1" applyBorder="1" applyAlignment="1">
      <alignment vertical="top"/>
    </xf>
    <xf numFmtId="164" fontId="7" fillId="2" borderId="13" xfId="0" applyNumberFormat="1" applyFont="1" applyFill="1" applyBorder="1" applyAlignment="1">
      <alignment vertical="top"/>
    </xf>
    <xf numFmtId="164" fontId="7" fillId="8" borderId="14" xfId="0" applyNumberFormat="1" applyFont="1" applyFill="1" applyBorder="1" applyAlignment="1">
      <alignment vertical="top"/>
    </xf>
    <xf numFmtId="164" fontId="7" fillId="2" borderId="14" xfId="0" applyNumberFormat="1" applyFont="1" applyFill="1" applyBorder="1" applyAlignment="1">
      <alignment vertical="top"/>
    </xf>
    <xf numFmtId="164" fontId="7" fillId="8" borderId="15" xfId="0" applyNumberFormat="1" applyFont="1" applyFill="1" applyBorder="1" applyAlignment="1">
      <alignment vertical="top"/>
    </xf>
    <xf numFmtId="0" fontId="7" fillId="8" borderId="16" xfId="0" applyFont="1" applyFill="1" applyBorder="1" applyAlignment="1">
      <alignment vertical="top"/>
    </xf>
    <xf numFmtId="164" fontId="7" fillId="2" borderId="17" xfId="0" applyNumberFormat="1" applyFont="1" applyFill="1" applyBorder="1" applyAlignment="1">
      <alignment vertical="top"/>
    </xf>
    <xf numFmtId="164" fontId="7" fillId="8" borderId="18" xfId="0" applyNumberFormat="1" applyFont="1" applyFill="1" applyBorder="1" applyAlignment="1">
      <alignment vertical="top"/>
    </xf>
    <xf numFmtId="164" fontId="7" fillId="2" borderId="18" xfId="0" applyNumberFormat="1" applyFont="1" applyFill="1" applyBorder="1" applyAlignment="1">
      <alignment vertical="top"/>
    </xf>
    <xf numFmtId="164" fontId="7" fillId="8" borderId="19" xfId="0" applyNumberFormat="1" applyFont="1" applyFill="1" applyBorder="1" applyAlignment="1">
      <alignment vertical="top"/>
    </xf>
    <xf numFmtId="164" fontId="7" fillId="2" borderId="20" xfId="0" applyNumberFormat="1" applyFont="1" applyFill="1" applyBorder="1" applyAlignment="1">
      <alignment vertical="top"/>
    </xf>
    <xf numFmtId="164" fontId="7" fillId="8" borderId="21" xfId="0" applyNumberFormat="1" applyFont="1" applyFill="1" applyBorder="1" applyAlignment="1">
      <alignment vertical="top"/>
    </xf>
    <xf numFmtId="164" fontId="7" fillId="2" borderId="21" xfId="0" applyNumberFormat="1" applyFont="1" applyFill="1" applyBorder="1" applyAlignment="1">
      <alignment vertical="top"/>
    </xf>
    <xf numFmtId="164" fontId="7" fillId="2" borderId="11" xfId="0" applyNumberFormat="1" applyFont="1" applyFill="1" applyBorder="1" applyAlignment="1">
      <alignment vertical="top"/>
    </xf>
    <xf numFmtId="164" fontId="7" fillId="10" borderId="15" xfId="0" applyNumberFormat="1" applyFont="1" applyFill="1" applyBorder="1" applyAlignment="1">
      <alignment vertical="top"/>
    </xf>
    <xf numFmtId="164" fontId="7" fillId="2" borderId="15" xfId="0" applyNumberFormat="1" applyFont="1" applyFill="1" applyBorder="1" applyAlignment="1">
      <alignment vertical="top"/>
    </xf>
    <xf numFmtId="164" fontId="7" fillId="10" borderId="17" xfId="0" applyNumberFormat="1" applyFont="1" applyFill="1" applyBorder="1" applyAlignment="1">
      <alignment vertical="top"/>
    </xf>
    <xf numFmtId="164" fontId="7" fillId="9" borderId="18" xfId="0" applyNumberFormat="1" applyFont="1" applyFill="1" applyBorder="1" applyAlignment="1">
      <alignment vertical="top"/>
    </xf>
    <xf numFmtId="164" fontId="7" fillId="10" borderId="18" xfId="0" applyNumberFormat="1" applyFont="1" applyFill="1" applyBorder="1" applyAlignment="1">
      <alignment vertical="top"/>
    </xf>
    <xf numFmtId="164" fontId="7" fillId="9" borderId="19" xfId="0" applyNumberFormat="1" applyFont="1" applyFill="1" applyBorder="1" applyAlignment="1">
      <alignment vertical="top"/>
    </xf>
    <xf numFmtId="164" fontId="7" fillId="2" borderId="7" xfId="0" applyNumberFormat="1" applyFont="1" applyFill="1" applyBorder="1" applyAlignment="1">
      <alignment vertical="top"/>
    </xf>
    <xf numFmtId="164" fontId="7" fillId="8" borderId="7" xfId="0" applyNumberFormat="1" applyFont="1" applyFill="1" applyBorder="1" applyAlignment="1">
      <alignment vertical="top"/>
    </xf>
    <xf numFmtId="164" fontId="7" fillId="10" borderId="12" xfId="0" applyNumberFormat="1" applyFont="1" applyFill="1" applyBorder="1" applyAlignment="1">
      <alignment vertical="top"/>
    </xf>
    <xf numFmtId="164" fontId="7" fillId="2" borderId="12" xfId="0" applyNumberFormat="1" applyFont="1" applyFill="1" applyBorder="1" applyAlignment="1">
      <alignment vertical="top"/>
    </xf>
    <xf numFmtId="164" fontId="7" fillId="10" borderId="20" xfId="0" applyNumberFormat="1" applyFont="1" applyFill="1" applyBorder="1" applyAlignment="1">
      <alignment vertical="top"/>
    </xf>
    <xf numFmtId="0" fontId="11" fillId="2" borderId="0" xfId="0" applyFont="1" applyFill="1" applyAlignment="1">
      <alignment vertical="top"/>
    </xf>
    <xf numFmtId="0" fontId="0" fillId="11" borderId="0" xfId="0" applyFill="1" applyAlignment="1">
      <alignment horizontal="left"/>
    </xf>
    <xf numFmtId="0" fontId="0" fillId="0" borderId="0" xfId="0" applyFill="1" applyAlignment="1">
      <alignment horizontal="left"/>
    </xf>
    <xf numFmtId="165" fontId="0" fillId="0" borderId="0" xfId="1" applyNumberFormat="1" applyFont="1" applyAlignment="1">
      <alignment horizontal="left"/>
    </xf>
    <xf numFmtId="0" fontId="0" fillId="11" borderId="0" xfId="0" applyFill="1" applyAlignment="1">
      <alignment horizontal="left" wrapText="1"/>
    </xf>
    <xf numFmtId="165" fontId="0" fillId="0" borderId="0" xfId="1" applyNumberFormat="1" applyFont="1" applyFill="1" applyAlignment="1">
      <alignment horizontal="left"/>
    </xf>
    <xf numFmtId="165" fontId="0" fillId="11" borderId="0" xfId="1" applyNumberFormat="1" applyFont="1" applyFill="1" applyAlignment="1">
      <alignment horizontal="left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11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pivotButton="1"/>
    <xf numFmtId="165" fontId="0" fillId="0" borderId="0" xfId="0" applyNumberFormat="1"/>
    <xf numFmtId="10" fontId="0" fillId="0" borderId="0" xfId="2" applyNumberFormat="1" applyFont="1"/>
    <xf numFmtId="10" fontId="14" fillId="11" borderId="0" xfId="0" applyNumberFormat="1" applyFont="1" applyFill="1"/>
    <xf numFmtId="0" fontId="14" fillId="11" borderId="0" xfId="0" applyFont="1" applyFill="1"/>
    <xf numFmtId="14" fontId="0" fillId="0" borderId="0" xfId="0" applyNumberFormat="1" applyFill="1" applyAlignment="1">
      <alignment horizontal="left"/>
    </xf>
    <xf numFmtId="0" fontId="0" fillId="12" borderId="0" xfId="0" applyFill="1" applyAlignment="1">
      <alignment horizontal="left"/>
    </xf>
    <xf numFmtId="0" fontId="6" fillId="2" borderId="1" xfId="0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center" vertical="top"/>
    </xf>
    <xf numFmtId="0" fontId="8" fillId="3" borderId="3" xfId="0" applyFont="1" applyFill="1" applyBorder="1" applyAlignment="1">
      <alignment vertical="top" wrapText="1"/>
    </xf>
    <xf numFmtId="0" fontId="8" fillId="3" borderId="0" xfId="0" applyFont="1" applyFill="1" applyAlignment="1">
      <alignment vertical="top" wrapText="1"/>
    </xf>
    <xf numFmtId="0" fontId="8" fillId="3" borderId="4" xfId="0" applyFont="1" applyFill="1" applyBorder="1" applyAlignment="1">
      <alignment vertical="top" wrapText="1"/>
    </xf>
    <xf numFmtId="0" fontId="13" fillId="6" borderId="10" xfId="0" applyFont="1" applyFill="1" applyBorder="1" applyAlignment="1">
      <alignment horizontal="center" vertical="top" wrapText="1"/>
    </xf>
    <xf numFmtId="0" fontId="4" fillId="6" borderId="5" xfId="0" applyFont="1" applyFill="1" applyBorder="1" applyAlignment="1">
      <alignment horizontal="center" vertical="top" wrapText="1"/>
    </xf>
    <xf numFmtId="0" fontId="10" fillId="6" borderId="3" xfId="0" applyFont="1" applyFill="1" applyBorder="1" applyAlignment="1">
      <alignment vertical="top" wrapText="1"/>
    </xf>
    <xf numFmtId="0" fontId="10" fillId="6" borderId="0" xfId="0" applyFont="1" applyFill="1" applyAlignment="1">
      <alignment vertical="top" wrapText="1"/>
    </xf>
    <xf numFmtId="0" fontId="10" fillId="6" borderId="4" xfId="0" applyFont="1" applyFill="1" applyBorder="1" applyAlignment="1">
      <alignment vertical="top" wrapText="1"/>
    </xf>
    <xf numFmtId="0" fontId="12" fillId="3" borderId="22" xfId="0" applyFont="1" applyFill="1" applyBorder="1" applyAlignment="1">
      <alignment vertical="top"/>
    </xf>
    <xf numFmtId="0" fontId="12" fillId="3" borderId="23" xfId="0" applyFont="1" applyFill="1" applyBorder="1" applyAlignment="1">
      <alignment vertical="top"/>
    </xf>
    <xf numFmtId="0" fontId="12" fillId="3" borderId="24" xfId="0" applyFont="1" applyFill="1" applyBorder="1" applyAlignment="1">
      <alignment vertical="top"/>
    </xf>
    <xf numFmtId="0" fontId="12" fillId="3" borderId="10" xfId="0" applyFont="1" applyFill="1" applyBorder="1" applyAlignment="1">
      <alignment horizontal="center" vertical="top" wrapText="1"/>
    </xf>
    <xf numFmtId="0" fontId="9" fillId="3" borderId="5" xfId="0" applyFont="1" applyFill="1" applyBorder="1" applyAlignment="1">
      <alignment horizontal="center" vertical="top" wrapText="1"/>
    </xf>
    <xf numFmtId="0" fontId="12" fillId="4" borderId="22" xfId="0" applyFont="1" applyFill="1" applyBorder="1" applyAlignment="1">
      <alignment vertical="top"/>
    </xf>
    <xf numFmtId="0" fontId="12" fillId="4" borderId="23" xfId="0" applyFont="1" applyFill="1" applyBorder="1" applyAlignment="1">
      <alignment vertical="top"/>
    </xf>
    <xf numFmtId="0" fontId="12" fillId="4" borderId="24" xfId="0" applyFont="1" applyFill="1" applyBorder="1" applyAlignment="1">
      <alignment vertical="top"/>
    </xf>
    <xf numFmtId="0" fontId="12" fillId="4" borderId="10" xfId="0" applyFont="1" applyFill="1" applyBorder="1" applyAlignment="1">
      <alignment horizontal="center" vertical="top" wrapText="1"/>
    </xf>
    <xf numFmtId="0" fontId="9" fillId="4" borderId="5" xfId="0" applyFont="1" applyFill="1" applyBorder="1" applyAlignment="1">
      <alignment horizontal="center" vertical="top" wrapText="1"/>
    </xf>
    <xf numFmtId="0" fontId="13" fillId="5" borderId="22" xfId="0" applyFont="1" applyFill="1" applyBorder="1" applyAlignment="1">
      <alignment vertical="top"/>
    </xf>
    <xf numFmtId="0" fontId="13" fillId="5" borderId="23" xfId="0" applyFont="1" applyFill="1" applyBorder="1" applyAlignment="1">
      <alignment vertical="top"/>
    </xf>
    <xf numFmtId="0" fontId="13" fillId="5" borderId="24" xfId="0" applyFont="1" applyFill="1" applyBorder="1" applyAlignment="1">
      <alignment vertical="top"/>
    </xf>
    <xf numFmtId="0" fontId="13" fillId="5" borderId="10" xfId="0" applyFont="1" applyFill="1" applyBorder="1" applyAlignment="1">
      <alignment horizontal="center" vertical="top" wrapText="1"/>
    </xf>
    <xf numFmtId="0" fontId="4" fillId="5" borderId="5" xfId="0" applyFont="1" applyFill="1" applyBorder="1" applyAlignment="1">
      <alignment horizontal="center" vertical="top" wrapText="1"/>
    </xf>
    <xf numFmtId="0" fontId="13" fillId="6" borderId="22" xfId="0" applyFont="1" applyFill="1" applyBorder="1" applyAlignment="1">
      <alignment vertical="top"/>
    </xf>
    <xf numFmtId="0" fontId="13" fillId="6" borderId="23" xfId="0" applyFont="1" applyFill="1" applyBorder="1" applyAlignment="1">
      <alignment vertical="top"/>
    </xf>
    <xf numFmtId="0" fontId="13" fillId="6" borderId="24" xfId="0" applyFont="1" applyFill="1" applyBorder="1" applyAlignment="1">
      <alignment vertical="top"/>
    </xf>
    <xf numFmtId="0" fontId="8" fillId="4" borderId="3" xfId="0" applyFont="1" applyFill="1" applyBorder="1" applyAlignment="1">
      <alignment vertical="top" wrapText="1"/>
    </xf>
    <xf numFmtId="0" fontId="8" fillId="4" borderId="0" xfId="0" applyFont="1" applyFill="1" applyAlignment="1">
      <alignment vertical="top" wrapText="1"/>
    </xf>
    <xf numFmtId="0" fontId="8" fillId="4" borderId="4" xfId="0" applyFont="1" applyFill="1" applyBorder="1" applyAlignment="1">
      <alignment vertical="top" wrapText="1"/>
    </xf>
    <xf numFmtId="0" fontId="10" fillId="5" borderId="3" xfId="0" applyFont="1" applyFill="1" applyBorder="1" applyAlignment="1">
      <alignment vertical="top" wrapText="1"/>
    </xf>
    <xf numFmtId="0" fontId="10" fillId="5" borderId="0" xfId="0" applyFont="1" applyFill="1" applyAlignment="1">
      <alignment vertical="top" wrapText="1"/>
    </xf>
    <xf numFmtId="0" fontId="10" fillId="5" borderId="4" xfId="0" applyFont="1" applyFill="1" applyBorder="1" applyAlignment="1">
      <alignment vertical="top" wrapText="1"/>
    </xf>
  </cellXfs>
  <cellStyles count="3">
    <cellStyle name="Comma" xfId="1" builtinId="3"/>
    <cellStyle name="Normal" xfId="0" builtinId="0"/>
    <cellStyle name="Percent" xfId="2" builtinId="5"/>
  </cellStyles>
  <dxfs count="1">
    <dxf>
      <numFmt numFmtId="165" formatCode="_-* #,##0.000_-;\-* #,##0.0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sh Charles" refreshedDate="44770.367433101848" createdVersion="6" refreshedVersion="7" minRefreshableVersion="3" recordCount="95" xr:uid="{85C88889-86AC-4BF6-BC94-B3E8087B7782}">
  <cacheSource type="worksheet">
    <worksheetSource ref="A6:M101" sheet="2 - 2020 Completed Apps"/>
  </cacheSource>
  <cacheFields count="13">
    <cacheField name="LDC Application ID" numFmtId="0">
      <sharedItems containsMixedTypes="1" containsNumber="1" containsInteger="1" minValue="157097" maxValue="207284"/>
    </cacheField>
    <cacheField name="Application included in 2018 or 2019 LRAM Claim?" numFmtId="0">
      <sharedItems count="3">
        <e v="#N/A"/>
        <s v="SCP-600923"/>
        <s v="PI-601135"/>
      </sharedItems>
    </cacheField>
    <cacheField name="Lead LDC" numFmtId="0">
      <sharedItems/>
    </cacheField>
    <cacheField name="Program Name" numFmtId="0">
      <sharedItems count="4">
        <s v="Save on Energy Retrofit Program"/>
        <s v="Save on Energy Process &amp; Systems Upgrades Program"/>
        <s v="Save on Energy Home Assistance Program" u="1"/>
        <s v="SAVE ON ENERGY PROCESS AND SYSTEMS UPGRADES PROGRAM" u="1"/>
      </sharedItems>
    </cacheField>
    <cacheField name="Acct Number" numFmtId="0">
      <sharedItems containsNonDate="0" containsString="0" containsBlank="1"/>
    </cacheField>
    <cacheField name="Rate Class" numFmtId="0">
      <sharedItems count="6">
        <s v="&gt;50kW"/>
        <s v="&lt;50kW"/>
        <s v="&gt;5MW (3TS)"/>
        <s v="&gt;5MW"/>
        <s v="N/A" u="1"/>
        <s v="Res" u="1"/>
      </sharedItems>
    </cacheField>
    <cacheField name="IESO Reporting Period" numFmtId="0">
      <sharedItems/>
    </cacheField>
    <cacheField name="Project Completion Date" numFmtId="14">
      <sharedItems containsSemiMixedTypes="0" containsNonDate="0" containsDate="1" containsString="0" minDate="2016-07-04T00:00:00" maxDate="2021-01-01T00:00:00"/>
    </cacheField>
    <cacheField name="Completion Year" numFmtId="0">
      <sharedItems containsSemiMixedTypes="0" containsString="0" containsNumber="1" containsInteger="1" minValue="2016" maxValue="2020" count="5">
        <n v="2017"/>
        <n v="2016"/>
        <n v="2019"/>
        <n v="2018"/>
        <n v="2020"/>
      </sharedItems>
    </cacheField>
    <cacheField name="Total Gross Demand Savings (kW)" numFmtId="165">
      <sharedItems containsSemiMixedTypes="0" containsString="0" containsNumber="1" minValue="0" maxValue="6696"/>
    </cacheField>
    <cacheField name="Total Gross Energy Savings (kWh)" numFmtId="165">
      <sharedItems containsSemiMixedTypes="0" containsString="0" containsNumber="1" minValue="802" maxValue="58654000"/>
    </cacheField>
    <cacheField name="Total Net Demand Savings (kW)" numFmtId="0">
      <sharedItems containsString="0" containsBlank="1" containsNumber="1" minValue="0" maxValue="14696.240963855424"/>
    </cacheField>
    <cacheField name="Total Net Energy Savings (kWh)" numFmtId="0">
      <sharedItems containsString="0" containsBlank="1" containsNumber="1" minValue="627.22285994357753" maxValue="69973411.63030014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5">
  <r>
    <n v="157097"/>
    <x v="0"/>
    <s v="ENWIN UTILITIES LTD."/>
    <x v="0"/>
    <m/>
    <x v="0"/>
    <s v="February 2020"/>
    <d v="2017-02-06T00:00:00"/>
    <x v="0"/>
    <n v="26.1"/>
    <n v="148228"/>
    <n v="22.690496024233248"/>
    <n v="115925.17466797582"/>
  </r>
  <r>
    <n v="158530"/>
    <x v="0"/>
    <s v="ENWIN UTILITIES LTD."/>
    <x v="0"/>
    <m/>
    <x v="0"/>
    <s v="September 2020"/>
    <d v="2016-07-04T00:00:00"/>
    <x v="1"/>
    <n v="3.37"/>
    <n v="47870"/>
    <n v="1.991514257620453"/>
    <n v="32416.80940948526"/>
  </r>
  <r>
    <n v="161914"/>
    <x v="0"/>
    <s v="ENWIN UTILITIES LTD."/>
    <x v="0"/>
    <m/>
    <x v="1"/>
    <s v="March 2020"/>
    <d v="2016-12-22T00:00:00"/>
    <x v="1"/>
    <n v="2.5760000000000001"/>
    <n v="10147.799999999999"/>
    <n v="1.5222969518190763"/>
    <n v="6871.930196899405"/>
  </r>
  <r>
    <n v="163819"/>
    <x v="0"/>
    <s v="ENWIN UTILITIES LTD."/>
    <x v="0"/>
    <m/>
    <x v="0"/>
    <s v="July 2020"/>
    <d v="2016-10-21T00:00:00"/>
    <x v="1"/>
    <n v="8.91"/>
    <n v="37858"/>
    <n v="5.2653982300884969"/>
    <n v="25636.840831925903"/>
  </r>
  <r>
    <n v="163842"/>
    <x v="0"/>
    <s v="ENWIN UTILITIES LTD."/>
    <x v="0"/>
    <m/>
    <x v="0"/>
    <s v="March 2020"/>
    <d v="2016-11-23T00:00:00"/>
    <x v="1"/>
    <n v="0"/>
    <n v="12138"/>
    <n v="0"/>
    <n v="8219.6622647238783"/>
  </r>
  <r>
    <n v="164129"/>
    <x v="0"/>
    <s v="ENWIN UTILITIES LTD."/>
    <x v="0"/>
    <m/>
    <x v="0"/>
    <s v="March 2020"/>
    <d v="2016-07-22T00:00:00"/>
    <x v="1"/>
    <n v="4.5999999999999996"/>
    <n v="2705"/>
    <n v="2.7183874139626361"/>
    <n v="1831.783360197569"/>
  </r>
  <r>
    <n v="164898"/>
    <x v="0"/>
    <s v="ENWIN UTILITIES LTD."/>
    <x v="0"/>
    <m/>
    <x v="0"/>
    <s v="March 2020"/>
    <d v="2016-09-30T00:00:00"/>
    <x v="1"/>
    <n v="20.309999999999999"/>
    <n v="117435"/>
    <n v="12.002271386430682"/>
    <n v="79525.130833568022"/>
  </r>
  <r>
    <n v="168525"/>
    <x v="0"/>
    <s v="ENWIN UTILITIES LTD."/>
    <x v="0"/>
    <m/>
    <x v="1"/>
    <s v="February 2020"/>
    <d v="2017-01-13T00:00:00"/>
    <x v="0"/>
    <n v="4.3"/>
    <n v="18703"/>
    <n v="3.7382809541840216"/>
    <n v="14627.118640305149"/>
  </r>
  <r>
    <n v="171464"/>
    <x v="0"/>
    <s v="ENWIN UTILITIES LTD."/>
    <x v="0"/>
    <m/>
    <x v="0"/>
    <s v="February 2020"/>
    <d v="2017-03-30T00:00:00"/>
    <x v="0"/>
    <n v="15.95"/>
    <n v="105507"/>
    <n v="13.866414237031428"/>
    <n v="82514.217311804285"/>
  </r>
  <r>
    <n v="172171"/>
    <x v="0"/>
    <s v="ENWIN UTILITIES LTD."/>
    <x v="0"/>
    <m/>
    <x v="0"/>
    <s v="February 2020"/>
    <d v="2017-03-31T00:00:00"/>
    <x v="0"/>
    <n v="6.35"/>
    <n v="44085"/>
    <n v="5.5204846648996595"/>
    <n v="34477.705462110491"/>
  </r>
  <r>
    <n v="172640"/>
    <x v="0"/>
    <s v="ENWIN UTILITIES LTD."/>
    <x v="0"/>
    <m/>
    <x v="0"/>
    <s v="February 2020"/>
    <d v="2017-05-26T00:00:00"/>
    <x v="0"/>
    <n v="6.27"/>
    <n v="28786"/>
    <n v="5.4509352517985619"/>
    <n v="22512.764646304018"/>
  </r>
  <r>
    <n v="172916"/>
    <x v="0"/>
    <s v="ENWIN UTILITIES LTD."/>
    <x v="0"/>
    <m/>
    <x v="1"/>
    <s v="July 2020"/>
    <d v="2017-11-29T00:00:00"/>
    <x v="0"/>
    <n v="7.91"/>
    <n v="37595"/>
    <n v="6.8766982203710727"/>
    <n v="29402.049151594507"/>
  </r>
  <r>
    <n v="172918"/>
    <x v="0"/>
    <s v="ENWIN UTILITIES LTD."/>
    <x v="0"/>
    <m/>
    <x v="0"/>
    <s v="July 2020"/>
    <d v="2017-07-28T00:00:00"/>
    <x v="0"/>
    <n v="6.37"/>
    <n v="29281"/>
    <n v="5.5378720181749346"/>
    <n v="22899.890975072187"/>
  </r>
  <r>
    <n v="172919"/>
    <x v="0"/>
    <s v="ENWIN UTILITIES LTD."/>
    <x v="0"/>
    <m/>
    <x v="0"/>
    <s v="July 2020"/>
    <d v="2017-09-14T00:00:00"/>
    <x v="0"/>
    <n v="10.050000000000001"/>
    <n v="47487"/>
    <n v="8.7371450208254462"/>
    <n v="37138.319139826264"/>
  </r>
  <r>
    <n v="172920"/>
    <x v="0"/>
    <s v="ENWIN UTILITIES LTD."/>
    <x v="0"/>
    <m/>
    <x v="0"/>
    <s v="July 2020"/>
    <d v="2017-07-28T00:00:00"/>
    <x v="0"/>
    <n v="12.58"/>
    <n v="58282"/>
    <n v="10.936645210147672"/>
    <n v="45580.801400538134"/>
  </r>
  <r>
    <n v="172921"/>
    <x v="0"/>
    <s v="ENWIN UTILITIES LTD."/>
    <x v="0"/>
    <m/>
    <x v="0"/>
    <s v="July 2020"/>
    <d v="2017-08-31T00:00:00"/>
    <x v="0"/>
    <n v="11.83"/>
    <n v="51350"/>
    <n v="10.284619462324878"/>
    <n v="40159.468651000876"/>
  </r>
  <r>
    <n v="172923"/>
    <x v="0"/>
    <s v="ENWIN UTILITIES LTD."/>
    <x v="0"/>
    <m/>
    <x v="1"/>
    <s v="July 2020"/>
    <d v="2017-06-30T00:00:00"/>
    <x v="0"/>
    <n v="10.89"/>
    <n v="51589"/>
    <n v="9.4674138583869762"/>
    <n v="40346.384191557627"/>
  </r>
  <r>
    <n v="172927"/>
    <x v="0"/>
    <s v="ENWIN UTILITIES LTD."/>
    <x v="0"/>
    <m/>
    <x v="0"/>
    <s v="July 2020"/>
    <d v="2017-06-30T00:00:00"/>
    <x v="0"/>
    <n v="0.45"/>
    <n v="3980"/>
    <n v="0.39121544869367669"/>
    <n v="3112.6520979743623"/>
  </r>
  <r>
    <n v="172998"/>
    <x v="0"/>
    <s v="ENWIN UTILITIES LTD."/>
    <x v="0"/>
    <m/>
    <x v="0"/>
    <s v="September 2020"/>
    <d v="2017-06-30T00:00:00"/>
    <x v="0"/>
    <n v="0.25"/>
    <n v="1146"/>
    <n v="0.2173419159409315"/>
    <n v="896.25610660266807"/>
  </r>
  <r>
    <n v="173093"/>
    <x v="0"/>
    <s v="ENWIN UTILITIES LTD."/>
    <x v="0"/>
    <m/>
    <x v="0"/>
    <s v="July 2020"/>
    <d v="2017-07-28T00:00:00"/>
    <x v="0"/>
    <n v="10.75"/>
    <n v="50674"/>
    <n v="9.3457023854600543"/>
    <n v="39630.787038380106"/>
  </r>
  <r>
    <n v="173097"/>
    <x v="0"/>
    <s v="ENWIN UTILITIES LTD."/>
    <x v="0"/>
    <m/>
    <x v="0"/>
    <s v="February 2020"/>
    <d v="2017-09-29T00:00:00"/>
    <x v="0"/>
    <n v="9.2799999999999994"/>
    <n v="50736"/>
    <n v="8.0677319197273771"/>
    <n v="39679.27558865006"/>
  </r>
  <r>
    <n v="173098"/>
    <x v="0"/>
    <s v="ENWIN UTILITIES LTD."/>
    <x v="0"/>
    <m/>
    <x v="0"/>
    <s v="February 2020"/>
    <d v="2017-11-30T00:00:00"/>
    <x v="0"/>
    <n v="0"/>
    <n v="15960"/>
    <n v="0"/>
    <n v="12481.891327555482"/>
  </r>
  <r>
    <n v="173099"/>
    <x v="0"/>
    <s v="ENWIN UTILITIES LTD."/>
    <x v="0"/>
    <m/>
    <x v="1"/>
    <s v="February 2020"/>
    <d v="2017-11-30T00:00:00"/>
    <x v="0"/>
    <n v="1.1599999999999999"/>
    <n v="8232"/>
    <n v="1.0084664899659221"/>
    <n v="6438.0281584233544"/>
  </r>
  <r>
    <n v="173103"/>
    <x v="0"/>
    <s v="ENWIN UTILITIES LTD."/>
    <x v="0"/>
    <m/>
    <x v="2"/>
    <s v="February 2020"/>
    <d v="2019-12-31T00:00:00"/>
    <x v="2"/>
    <n v="109.75"/>
    <n v="632160"/>
    <n v="95.413101098068921"/>
    <n v="494395.51513956604"/>
  </r>
  <r>
    <n v="173169"/>
    <x v="0"/>
    <s v="ENWIN UTILITIES LTD."/>
    <x v="0"/>
    <m/>
    <x v="0"/>
    <s v="July 2020"/>
    <d v="2017-07-28T00:00:00"/>
    <x v="0"/>
    <n v="5.56"/>
    <n v="33370"/>
    <n v="4.8336842105263162"/>
    <n v="26097.789072714688"/>
  </r>
  <r>
    <n v="173170"/>
    <x v="0"/>
    <s v="ENWIN UTILITIES LTD."/>
    <x v="0"/>
    <m/>
    <x v="0"/>
    <s v="September 2020"/>
    <d v="2017-11-30T00:00:00"/>
    <x v="0"/>
    <n v="10.72"/>
    <n v="54438"/>
    <n v="9.3196213555471434"/>
    <n v="42574.51128380109"/>
  </r>
  <r>
    <n v="173526"/>
    <x v="0"/>
    <s v="ENWIN UTILITIES LTD."/>
    <x v="0"/>
    <m/>
    <x v="1"/>
    <s v="July 2020"/>
    <d v="2017-04-30T00:00:00"/>
    <x v="0"/>
    <n v="0.76"/>
    <n v="3829"/>
    <n v="0.66071942446043175"/>
    <n v="2994.5590158652844"/>
  </r>
  <r>
    <n v="176689"/>
    <x v="0"/>
    <s v="ENWIN UTILITIES LTD."/>
    <x v="0"/>
    <m/>
    <x v="1"/>
    <s v="September 2020"/>
    <d v="2017-08-31T00:00:00"/>
    <x v="0"/>
    <n v="15.6"/>
    <n v="48310"/>
    <n v="13.562135554714125"/>
    <n v="37781.965540990313"/>
  </r>
  <r>
    <n v="176690"/>
    <x v="0"/>
    <s v="ENWIN UTILITIES LTD."/>
    <x v="0"/>
    <m/>
    <x v="0"/>
    <s v="October 2020"/>
    <d v="2018-02-28T00:00:00"/>
    <x v="3"/>
    <n v="41.63"/>
    <n v="120676"/>
    <n v="36.191775842483914"/>
    <n v="94377.488586722146"/>
  </r>
  <r>
    <n v="176691"/>
    <x v="0"/>
    <s v="ENWIN UTILITIES LTD."/>
    <x v="0"/>
    <m/>
    <x v="0"/>
    <s v="September 2020"/>
    <d v="2017-08-31T00:00:00"/>
    <x v="0"/>
    <n v="10.66"/>
    <n v="33501"/>
    <n v="9.26745929572132"/>
    <n v="26200.240686994752"/>
  </r>
  <r>
    <n v="177970"/>
    <x v="0"/>
    <s v="ENWIN UTILITIES LTD."/>
    <x v="0"/>
    <m/>
    <x v="0"/>
    <s v="February 2020"/>
    <d v="2017-06-09T00:00:00"/>
    <x v="0"/>
    <n v="0.31"/>
    <n v="1433"/>
    <n v="0.26950397576675506"/>
    <n v="1120.7111699490606"/>
  </r>
  <r>
    <n v="178816"/>
    <x v="0"/>
    <s v="ENWIN UTILITIES LTD."/>
    <x v="0"/>
    <m/>
    <x v="0"/>
    <s v="July 2020"/>
    <d v="2017-08-31T00:00:00"/>
    <x v="0"/>
    <n v="0.4"/>
    <n v="9438"/>
    <n v="0.34774706550549039"/>
    <n v="7381.2086685130726"/>
  </r>
  <r>
    <n v="181079"/>
    <x v="0"/>
    <s v="ENWIN UTILITIES LTD."/>
    <x v="0"/>
    <m/>
    <x v="1"/>
    <s v="September 2020"/>
    <d v="2017-08-11T00:00:00"/>
    <x v="0"/>
    <n v="2"/>
    <n v="8638"/>
    <n v="1.738735327527452"/>
    <n v="6755.5499553523969"/>
  </r>
  <r>
    <n v="181600"/>
    <x v="0"/>
    <s v="ENWIN UTILITIES LTD."/>
    <x v="0"/>
    <m/>
    <x v="1"/>
    <s v="July 2020"/>
    <d v="2017-09-06T00:00:00"/>
    <x v="0"/>
    <n v="1.07"/>
    <n v="4748"/>
    <n v="0.93022340022718686"/>
    <n v="3713.2844626086107"/>
  </r>
  <r>
    <n v="181686"/>
    <x v="0"/>
    <s v="ENWIN UTILITIES LTD."/>
    <x v="0"/>
    <m/>
    <x v="0"/>
    <s v="February 2020"/>
    <d v="2017-11-20T00:00:00"/>
    <x v="0"/>
    <n v="20.9"/>
    <n v="99744"/>
    <n v="18.169784172661871"/>
    <n v="78007.128356873058"/>
  </r>
  <r>
    <n v="181904"/>
    <x v="0"/>
    <s v="ENWIN UTILITIES LTD."/>
    <x v="0"/>
    <m/>
    <x v="1"/>
    <s v="March 2020"/>
    <d v="2018-05-09T00:00:00"/>
    <x v="3"/>
    <n v="1.81"/>
    <n v="8325"/>
    <n v="1.5735554714123441"/>
    <n v="6510.7609838282824"/>
  </r>
  <r>
    <n v="182851"/>
    <x v="0"/>
    <s v="ENWIN UTILITIES LTD."/>
    <x v="0"/>
    <m/>
    <x v="1"/>
    <s v="July 2020"/>
    <d v="2017-09-14T00:00:00"/>
    <x v="0"/>
    <n v="3.2"/>
    <n v="2108"/>
    <n v="2.7819765240439231"/>
    <n v="1648.6107091783808"/>
  </r>
  <r>
    <n v="183722"/>
    <x v="0"/>
    <s v="ENWIN UTILITIES LTD."/>
    <x v="0"/>
    <m/>
    <x v="0"/>
    <s v="July 2020"/>
    <d v="2017-11-23T00:00:00"/>
    <x v="0"/>
    <n v="2.5"/>
    <n v="7451"/>
    <n v="2.1734191594093151"/>
    <n v="5827.228839700244"/>
  </r>
  <r>
    <n v="185438"/>
    <x v="0"/>
    <s v="ENWIN UTILITIES LTD."/>
    <x v="0"/>
    <m/>
    <x v="0"/>
    <s v="September 2020"/>
    <d v="2018-03-23T00:00:00"/>
    <x v="3"/>
    <n v="4.2"/>
    <n v="19278"/>
    <n v="3.6513441878076494"/>
    <n v="15076.810840389386"/>
  </r>
  <r>
    <n v="185824"/>
    <x v="0"/>
    <s v="ENWIN UTILITIES LTD."/>
    <x v="0"/>
    <m/>
    <x v="3"/>
    <s v="July 2020"/>
    <d v="2017-11-30T00:00:00"/>
    <x v="0"/>
    <n v="0.62"/>
    <n v="2350"/>
    <n v="0.53900795153351011"/>
    <n v="1837.8724699094853"/>
  </r>
  <r>
    <n v="186125"/>
    <x v="0"/>
    <s v="ENWIN UTILITIES LTD."/>
    <x v="0"/>
    <m/>
    <x v="0"/>
    <s v="March 2020"/>
    <d v="2017-11-27T00:00:00"/>
    <x v="0"/>
    <n v="1.3"/>
    <n v="802"/>
    <n v="1.1301779628928439"/>
    <n v="627.22285994357753"/>
  </r>
  <r>
    <n v="186578"/>
    <x v="0"/>
    <s v="ENWIN UTILITIES LTD."/>
    <x v="0"/>
    <m/>
    <x v="0"/>
    <s v="July 2020"/>
    <d v="2017-12-15T00:00:00"/>
    <x v="0"/>
    <n v="0.32"/>
    <n v="1470"/>
    <n v="0.27819765240439231"/>
    <n v="1149.6478854327418"/>
  </r>
  <r>
    <n v="187447"/>
    <x v="0"/>
    <s v="ENWIN UTILITIES LTD."/>
    <x v="0"/>
    <m/>
    <x v="3"/>
    <s v="July 2020"/>
    <d v="2017-12-22T00:00:00"/>
    <x v="0"/>
    <n v="0"/>
    <n v="2919"/>
    <n v="0"/>
    <n v="2282.872229645016"/>
  </r>
  <r>
    <n v="188190"/>
    <x v="0"/>
    <s v="ENWIN UTILITIES LTD."/>
    <x v="0"/>
    <m/>
    <x v="0"/>
    <s v="September 2020"/>
    <d v="2018-02-15T00:00:00"/>
    <x v="3"/>
    <n v="14.61"/>
    <n v="67187"/>
    <n v="12.701461567588035"/>
    <n v="52545.164951407904"/>
  </r>
  <r>
    <n v="188520"/>
    <x v="0"/>
    <s v="ENWIN UTILITIES LTD."/>
    <x v="0"/>
    <m/>
    <x v="0"/>
    <s v="March 2020"/>
    <d v="2018-01-30T00:00:00"/>
    <x v="3"/>
    <n v="43.9"/>
    <n v="318868"/>
    <n v="38.165240439227567"/>
    <n v="249378.17818514796"/>
  </r>
  <r>
    <n v="188637"/>
    <x v="0"/>
    <s v="ENWIN UTILITIES LTD."/>
    <x v="0"/>
    <m/>
    <x v="0"/>
    <s v="September 2020"/>
    <d v="2018-06-22T00:00:00"/>
    <x v="3"/>
    <n v="5.3"/>
    <n v="24366"/>
    <n v="4.6076486179477474"/>
    <n v="19056.000256091284"/>
  </r>
  <r>
    <n v="188823"/>
    <x v="0"/>
    <s v="ENWIN UTILITIES LTD."/>
    <x v="0"/>
    <m/>
    <x v="3"/>
    <s v="July 2020"/>
    <d v="2018-01-31T00:00:00"/>
    <x v="3"/>
    <n v="0.3"/>
    <n v="1378"/>
    <n v="0.2608102991291178"/>
    <n v="1077.697133419264"/>
  </r>
  <r>
    <n v="189557"/>
    <x v="0"/>
    <s v="ENWIN UTILITIES LTD."/>
    <x v="0"/>
    <m/>
    <x v="0"/>
    <s v="July 2020"/>
    <d v="2020-12-31T00:00:00"/>
    <x v="4"/>
    <n v="8.91"/>
    <n v="32076"/>
    <n v="7.7460658841347989"/>
    <n v="25085.786104177296"/>
  </r>
  <r>
    <n v="190007"/>
    <x v="0"/>
    <s v="ENWIN UTILITIES LTD."/>
    <x v="0"/>
    <m/>
    <x v="0"/>
    <s v="February 2020"/>
    <d v="2019-02-22T00:00:00"/>
    <x v="2"/>
    <n v="0.23"/>
    <n v="1074"/>
    <n v="0.19995456266565698"/>
    <n v="839.94682241820726"/>
  </r>
  <r>
    <n v="190385"/>
    <x v="0"/>
    <s v="ENWIN UTILITIES LTD."/>
    <x v="0"/>
    <m/>
    <x v="0"/>
    <s v="September 2020"/>
    <d v="2018-07-27T00:00:00"/>
    <x v="3"/>
    <n v="0.76"/>
    <n v="3511"/>
    <n v="0.66071942446043175"/>
    <n v="2745.8596773839158"/>
  </r>
  <r>
    <n v="190564"/>
    <x v="0"/>
    <s v="ENWIN UTILITIES LTD."/>
    <x v="0"/>
    <m/>
    <x v="1"/>
    <s v="July 2020"/>
    <d v="2018-06-29T00:00:00"/>
    <x v="3"/>
    <n v="0.68"/>
    <n v="5970"/>
    <n v="0.59117001135933367"/>
    <n v="4668.9781469615436"/>
  </r>
  <r>
    <n v="191122"/>
    <x v="0"/>
    <s v="ENWIN UTILITIES LTD."/>
    <x v="0"/>
    <m/>
    <x v="0"/>
    <s v="July 2020"/>
    <d v="2018-05-31T00:00:00"/>
    <x v="3"/>
    <n v="1.59"/>
    <n v="13931"/>
    <n v="1.3822945853843245"/>
    <n v="10895.064416301719"/>
  </r>
  <r>
    <n v="191183"/>
    <x v="0"/>
    <s v="TORONTO HYDRO-ELECTRIC SYSTEM LIMITED"/>
    <x v="0"/>
    <m/>
    <x v="0"/>
    <s v="September 2020"/>
    <d v="2018-08-30T00:00:00"/>
    <x v="3"/>
    <n v="0"/>
    <n v="105284"/>
    <n v="0"/>
    <n v="82339.814945510734"/>
  </r>
  <r>
    <n v="191322"/>
    <x v="0"/>
    <s v="ENWIN UTILITIES LTD."/>
    <x v="0"/>
    <m/>
    <x v="0"/>
    <s v="July 2020"/>
    <d v="2018-05-30T00:00:00"/>
    <x v="3"/>
    <n v="0.62"/>
    <n v="2404"/>
    <n v="0.53900795153351011"/>
    <n v="1880.1044330478308"/>
  </r>
  <r>
    <n v="191680"/>
    <x v="0"/>
    <s v="ENWIN UTILITIES LTD."/>
    <x v="0"/>
    <m/>
    <x v="3"/>
    <s v="July 2020"/>
    <d v="2018-05-30T00:00:00"/>
    <x v="3"/>
    <n v="1.1000000000000001"/>
    <n v="9242"/>
    <n v="0.95630443014009869"/>
    <n v="7227.9222837887073"/>
  </r>
  <r>
    <n v="192292"/>
    <x v="0"/>
    <s v="ENWIN UTILITIES LTD."/>
    <x v="0"/>
    <m/>
    <x v="0"/>
    <s v="February 2020"/>
    <d v="2018-05-11T00:00:00"/>
    <x v="3"/>
    <n v="5.6"/>
    <n v="28080"/>
    <n v="4.8684589170768655"/>
    <n v="21960.620831939719"/>
  </r>
  <r>
    <n v="193165"/>
    <x v="0"/>
    <s v="ENWIN UTILITIES LTD."/>
    <x v="0"/>
    <m/>
    <x v="0"/>
    <s v="March 2020"/>
    <d v="2019-07-12T00:00:00"/>
    <x v="2"/>
    <n v="0"/>
    <n v="25425"/>
    <n v="0"/>
    <n v="19884.215977637727"/>
  </r>
  <r>
    <n v="193276"/>
    <x v="0"/>
    <s v="ENWIN UTILITIES LTD."/>
    <x v="0"/>
    <m/>
    <x v="1"/>
    <s v="July 2020"/>
    <d v="2019-05-08T00:00:00"/>
    <x v="2"/>
    <n v="5.3"/>
    <n v="25579"/>
    <n v="4.6076486179477474"/>
    <n v="20004.655279921157"/>
  </r>
  <r>
    <n v="194084"/>
    <x v="0"/>
    <s v="ENWIN UTILITIES LTD."/>
    <x v="0"/>
    <m/>
    <x v="0"/>
    <s v="February 2020"/>
    <d v="2018-05-22T00:00:00"/>
    <x v="3"/>
    <n v="0"/>
    <n v="9828"/>
    <n v="0"/>
    <n v="7686.2172911789021"/>
  </r>
  <r>
    <n v="194470"/>
    <x v="0"/>
    <s v="ENWIN UTILITIES LTD."/>
    <x v="0"/>
    <m/>
    <x v="0"/>
    <s v="February 2020"/>
    <d v="2018-10-19T00:00:00"/>
    <x v="3"/>
    <n v="0"/>
    <n v="90384"/>
    <n v="0"/>
    <n v="70686.921412893149"/>
  </r>
  <r>
    <n v="194479"/>
    <x v="0"/>
    <s v="ENWIN UTILITIES LTD."/>
    <x v="0"/>
    <m/>
    <x v="1"/>
    <s v="March 2020"/>
    <d v="2019-02-15T00:00:00"/>
    <x v="2"/>
    <n v="12.3"/>
    <n v="58138"/>
    <n v="10.69322226429383"/>
    <n v="45468.182832169216"/>
  </r>
  <r>
    <n v="194826"/>
    <x v="0"/>
    <s v="ENWIN UTILITIES LTD."/>
    <x v="0"/>
    <m/>
    <x v="0"/>
    <s v="February 2020"/>
    <d v="2018-12-19T00:00:00"/>
    <x v="3"/>
    <n v="27.11"/>
    <n v="211830"/>
    <n v="23.568557364634611"/>
    <n v="165666.60651103244"/>
  </r>
  <r>
    <n v="194920"/>
    <x v="0"/>
    <s v="ENWIN UTILITIES LTD."/>
    <x v="0"/>
    <m/>
    <x v="0"/>
    <s v="March 2020"/>
    <d v="2018-09-14T00:00:00"/>
    <x v="3"/>
    <n v="24.73"/>
    <n v="199096"/>
    <n v="21.499462324876944"/>
    <n v="155707.6839442974"/>
  </r>
  <r>
    <n v="194930"/>
    <x v="0"/>
    <s v="ENWIN UTILITIES LTD."/>
    <x v="0"/>
    <m/>
    <x v="0"/>
    <s v="March 2020"/>
    <d v="2018-08-16T00:00:00"/>
    <x v="3"/>
    <n v="6.04"/>
    <n v="41861"/>
    <n v="5.2509806891329047"/>
    <n v="32738.374239523811"/>
  </r>
  <r>
    <n v="195285"/>
    <x v="0"/>
    <s v="ENWIN UTILITIES LTD."/>
    <x v="0"/>
    <m/>
    <x v="0"/>
    <s v="July 2020"/>
    <d v="2018-08-30T00:00:00"/>
    <x v="3"/>
    <n v="0.82"/>
    <n v="3206"/>
    <n v="0.71288148428625531"/>
    <n v="2507.3272929914083"/>
  </r>
  <r>
    <n v="195496"/>
    <x v="0"/>
    <s v="ENWIN UTILITIES LTD."/>
    <x v="0"/>
    <m/>
    <x v="0"/>
    <s v="July 2020"/>
    <d v="2018-09-03T00:00:00"/>
    <x v="3"/>
    <n v="1.18"/>
    <n v="4766"/>
    <n v="1.0258538432411966"/>
    <n v="3727.361783654726"/>
  </r>
  <r>
    <n v="195501"/>
    <x v="0"/>
    <s v="ENWIN UTILITIES LTD."/>
    <x v="0"/>
    <m/>
    <x v="0"/>
    <s v="July 2020"/>
    <d v="2018-09-03T00:00:00"/>
    <x v="3"/>
    <n v="2.74"/>
    <n v="10857"/>
    <n v="2.3820673987126093"/>
    <n v="8490.9708109818221"/>
  </r>
  <r>
    <n v="195589"/>
    <x v="0"/>
    <s v="ENWIN UTILITIES LTD."/>
    <x v="0"/>
    <m/>
    <x v="0"/>
    <s v="July 2020"/>
    <d v="2018-09-10T00:00:00"/>
    <x v="3"/>
    <n v="2"/>
    <n v="7972"/>
    <n v="1.738735327527452"/>
    <n v="6234.6890766461347"/>
  </r>
  <r>
    <n v="195678"/>
    <x v="0"/>
    <s v="ENWIN UTILITIES LTD."/>
    <x v="0"/>
    <m/>
    <x v="1"/>
    <s v="March 2020"/>
    <d v="2019-02-28T00:00:00"/>
    <x v="2"/>
    <n v="9.35"/>
    <n v="76101"/>
    <n v="8.1285876561908381"/>
    <n v="59516.56716280074"/>
  </r>
  <r>
    <n v="195684"/>
    <x v="0"/>
    <s v="ENWIN UTILITIES LTD."/>
    <x v="0"/>
    <m/>
    <x v="1"/>
    <s v="March 2020"/>
    <d v="2019-02-28T00:00:00"/>
    <x v="2"/>
    <n v="0.56000000000000005"/>
    <n v="6757"/>
    <n v="0.48684589170768661"/>
    <n v="5284.4699060333578"/>
  </r>
  <r>
    <n v="196082"/>
    <x v="0"/>
    <s v="ENWIN UTILITIES LTD."/>
    <x v="0"/>
    <m/>
    <x v="1"/>
    <s v="March 2020"/>
    <d v="2019-03-15T00:00:00"/>
    <x v="2"/>
    <n v="3.2"/>
    <n v="16217"/>
    <n v="2.7819765240439231"/>
    <n v="12682.884189158349"/>
  </r>
  <r>
    <n v="196217"/>
    <x v="0"/>
    <s v="ENWIN UTILITIES LTD."/>
    <x v="0"/>
    <m/>
    <x v="0"/>
    <s v="February 2020"/>
    <d v="2018-09-28T00:00:00"/>
    <x v="3"/>
    <n v="0"/>
    <n v="5951"/>
    <n v="0"/>
    <n v="4654.1187525239775"/>
  </r>
  <r>
    <n v="196218"/>
    <x v="0"/>
    <s v="ENWIN UTILITIES LTD."/>
    <x v="0"/>
    <m/>
    <x v="0"/>
    <s v="February 2020"/>
    <d v="2018-09-28T00:00:00"/>
    <x v="3"/>
    <n v="0"/>
    <n v="12999"/>
    <n v="0"/>
    <n v="10166.17201546953"/>
  </r>
  <r>
    <n v="196302"/>
    <x v="0"/>
    <s v="ENWIN UTILITIES LTD."/>
    <x v="0"/>
    <m/>
    <x v="0"/>
    <s v="February 2020"/>
    <d v="2018-09-28T00:00:00"/>
    <x v="3"/>
    <n v="3.3"/>
    <n v="17813"/>
    <n v="2.8689132904202954"/>
    <n v="13931.073321913898"/>
  </r>
  <r>
    <n v="196303"/>
    <x v="0"/>
    <s v="ENWIN UTILITIES LTD."/>
    <x v="0"/>
    <m/>
    <x v="0"/>
    <s v="February 2020"/>
    <d v="2018-09-28T00:00:00"/>
    <x v="3"/>
    <n v="6.33"/>
    <n v="32371"/>
    <n v="5.5030973116243853"/>
    <n v="25316.497754655295"/>
  </r>
  <r>
    <n v="196305"/>
    <x v="0"/>
    <s v="ENWIN UTILITIES LTD."/>
    <x v="0"/>
    <m/>
    <x v="0"/>
    <s v="February 2020"/>
    <d v="2018-09-28T00:00:00"/>
    <x v="3"/>
    <n v="0"/>
    <n v="1751"/>
    <n v="0"/>
    <n v="1369.4105084304292"/>
  </r>
  <r>
    <n v="196306"/>
    <x v="0"/>
    <s v="ENWIN UTILITIES LTD."/>
    <x v="0"/>
    <m/>
    <x v="0"/>
    <s v="February 2020"/>
    <d v="2018-09-28T00:00:00"/>
    <x v="3"/>
    <n v="3.13"/>
    <n v="16054"/>
    <n v="2.7211207875804622"/>
    <n v="12555.406226351861"/>
  </r>
  <r>
    <n v="196307"/>
    <x v="0"/>
    <s v="ENWIN UTILITIES LTD."/>
    <x v="0"/>
    <m/>
    <x v="0"/>
    <s v="February 2020"/>
    <d v="2018-09-28T00:00:00"/>
    <x v="3"/>
    <n v="5.74"/>
    <n v="30187"/>
    <n v="4.9901703900037875"/>
    <n v="23608.449467726652"/>
  </r>
  <r>
    <n v="196742"/>
    <x v="0"/>
    <s v="ENWIN UTILITIES LTD."/>
    <x v="0"/>
    <m/>
    <x v="0"/>
    <s v="March 2020"/>
    <d v="2018-09-28T00:00:00"/>
    <x v="3"/>
    <n v="0"/>
    <n v="11718"/>
    <n v="0"/>
    <n v="9164.3360010209981"/>
  </r>
  <r>
    <n v="196743"/>
    <x v="0"/>
    <s v="ENWIN UTILITIES LTD."/>
    <x v="0"/>
    <m/>
    <x v="0"/>
    <s v="March 2020"/>
    <d v="2018-09-28T00:00:00"/>
    <x v="3"/>
    <n v="0"/>
    <n v="7119"/>
    <n v="0"/>
    <n v="5567.5804737385643"/>
  </r>
  <r>
    <n v="196745"/>
    <x v="0"/>
    <s v="ENWIN UTILITIES LTD."/>
    <x v="0"/>
    <m/>
    <x v="0"/>
    <s v="March 2020"/>
    <d v="2018-09-28T00:00:00"/>
    <x v="3"/>
    <n v="0"/>
    <n v="12742"/>
    <n v="0"/>
    <n v="9965.1791538666639"/>
  </r>
  <r>
    <n v="197049"/>
    <x v="0"/>
    <s v="ENWIN UTILITIES LTD."/>
    <x v="0"/>
    <m/>
    <x v="0"/>
    <s v="March 2020"/>
    <d v="2018-09-28T00:00:00"/>
    <x v="3"/>
    <n v="0"/>
    <n v="14238"/>
    <n v="0"/>
    <n v="11135.160947477129"/>
  </r>
  <r>
    <n v="197050"/>
    <x v="0"/>
    <s v="ENWIN UTILITIES LTD."/>
    <x v="0"/>
    <m/>
    <x v="1"/>
    <s v="March 2020"/>
    <d v="2018-09-28T00:00:00"/>
    <x v="3"/>
    <n v="0"/>
    <n v="1751"/>
    <n v="0"/>
    <n v="1369.4105084304292"/>
  </r>
  <r>
    <n v="197052"/>
    <x v="0"/>
    <s v="ENWIN UTILITIES LTD."/>
    <x v="0"/>
    <m/>
    <x v="0"/>
    <s v="March 2020"/>
    <d v="2018-09-28T00:00:00"/>
    <x v="3"/>
    <n v="0"/>
    <n v="16031"/>
    <n v="0"/>
    <n v="12537.418538348493"/>
  </r>
  <r>
    <n v="199237"/>
    <x v="0"/>
    <s v="ENWIN UTILITIES LTD."/>
    <x v="0"/>
    <m/>
    <x v="1"/>
    <s v="March 2020"/>
    <d v="2019-12-12T00:00:00"/>
    <x v="2"/>
    <n v="0.2"/>
    <n v="931"/>
    <n v="0.1738735327527452"/>
    <n v="728.11032744073646"/>
  </r>
  <r>
    <n v="199239"/>
    <x v="0"/>
    <s v="ENWIN UTILITIES LTD."/>
    <x v="0"/>
    <m/>
    <x v="1"/>
    <s v="March 2020"/>
    <d v="2019-11-07T00:00:00"/>
    <x v="2"/>
    <n v="0.42"/>
    <n v="1642"/>
    <n v="0.36513441878076491"/>
    <n v="1284.1645087622871"/>
  </r>
  <r>
    <n v="199252"/>
    <x v="0"/>
    <s v="ALECTRA UTILITIES CORPORATION"/>
    <x v="0"/>
    <m/>
    <x v="0"/>
    <s v="January 2020"/>
    <d v="2019-05-24T00:00:00"/>
    <x v="2"/>
    <n v="9.67"/>
    <n v="44423"/>
    <n v="8.4067853085952304"/>
    <n v="34742.046268420876"/>
  </r>
  <r>
    <n v="199699"/>
    <x v="0"/>
    <s v="ENWIN UTILITIES LTD."/>
    <x v="0"/>
    <m/>
    <x v="0"/>
    <s v="March 2020"/>
    <d v="2019-10-29T00:00:00"/>
    <x v="2"/>
    <n v="18.149999999999999"/>
    <n v="66693"/>
    <n v="15.779023097311626"/>
    <n v="52158.820696031187"/>
  </r>
  <r>
    <n v="199731"/>
    <x v="0"/>
    <s v="ENWIN UTILITIES LTD."/>
    <x v="0"/>
    <m/>
    <x v="0"/>
    <s v="September 2020"/>
    <d v="2019-10-24T00:00:00"/>
    <x v="2"/>
    <n v="0"/>
    <n v="5254"/>
    <n v="0"/>
    <n v="4109.0135986827381"/>
  </r>
  <r>
    <n v="199785"/>
    <x v="0"/>
    <s v="ENWIN UTILITIES LTD."/>
    <x v="0"/>
    <m/>
    <x v="1"/>
    <s v="March 2020"/>
    <d v="2019-11-07T00:00:00"/>
    <x v="2"/>
    <n v="0.19"/>
    <n v="859"/>
    <n v="0.16517985611510794"/>
    <n v="671.80104325627565"/>
  </r>
  <r>
    <n v="207284"/>
    <x v="0"/>
    <s v="HYDRO ONE NETWORKS INC."/>
    <x v="0"/>
    <m/>
    <x v="0"/>
    <s v="August 2020"/>
    <d v="2020-12-31T00:00:00"/>
    <x v="4"/>
    <n v="13.100000000000001"/>
    <n v="72854"/>
    <n v="11.388716395304812"/>
    <n v="56977.174860759842"/>
  </r>
  <r>
    <s v="SCP-600900"/>
    <x v="0"/>
    <s v="ENWIN UTILITIES LTD."/>
    <x v="1"/>
    <m/>
    <x v="0"/>
    <s v="May 2020"/>
    <d v="2019-08-01T00:00:00"/>
    <x v="2"/>
    <n v="628"/>
    <n v="5409000"/>
    <n v="1378.3212851405624"/>
    <n v="6452862.2686993806"/>
  </r>
  <r>
    <s v="SCP-600923"/>
    <x v="1"/>
    <s v="ENWIN UTILITIES LTD."/>
    <x v="1"/>
    <m/>
    <x v="0"/>
    <s v="June 2020"/>
    <d v="2019-04-19T00:00:00"/>
    <x v="2"/>
    <n v="360"/>
    <n v="2576000"/>
    <m/>
    <m/>
  </r>
  <r>
    <s v="PI-601135"/>
    <x v="2"/>
    <s v="ENWIN UTILITIES LTD."/>
    <x v="1"/>
    <m/>
    <x v="0"/>
    <s v="January 2020"/>
    <d v="2018-09-01T00:00:00"/>
    <x v="3"/>
    <n v="1849"/>
    <n v="14350000"/>
    <m/>
    <m/>
  </r>
  <r>
    <s v="PI-601673"/>
    <x v="0"/>
    <s v="ENWIN UTILITIES LTD."/>
    <x v="1"/>
    <m/>
    <x v="3"/>
    <s v="March 2020"/>
    <d v="2020-12-31T00:00:00"/>
    <x v="4"/>
    <n v="6696"/>
    <n v="58654000"/>
    <n v="14696.240963855424"/>
    <n v="69973411.63030014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D4338FB-06D6-407C-B8C7-757F605F569C}" name="PivotTable2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outline="1" outlineData="1" multipleFieldFilters="0">
  <location ref="A5:C10" firstHeaderRow="0" firstDataRow="1" firstDataCol="1" rowPageCount="3" colPageCount="1"/>
  <pivotFields count="13">
    <pivotField showAll="0"/>
    <pivotField axis="axisPage" multipleItemSelectionAllowed="1" showAll="0">
      <items count="4">
        <item h="1" x="2"/>
        <item h="1" x="1"/>
        <item x="0"/>
        <item t="default"/>
      </items>
    </pivotField>
    <pivotField showAll="0"/>
    <pivotField axis="axisPage" multipleItemSelectionAllowed="1" showAll="0">
      <items count="5">
        <item m="1" x="2"/>
        <item x="1"/>
        <item m="1" x="3"/>
        <item x="0"/>
        <item t="default"/>
      </items>
    </pivotField>
    <pivotField showAll="0"/>
    <pivotField axis="axisRow" showAll="0">
      <items count="7">
        <item x="1"/>
        <item x="0"/>
        <item x="3"/>
        <item m="1" x="4"/>
        <item m="1" x="5"/>
        <item x="2"/>
        <item t="default"/>
      </items>
    </pivotField>
    <pivotField showAll="0"/>
    <pivotField showAll="0"/>
    <pivotField axis="axisPage" multipleItemSelectionAllowed="1" showAll="0">
      <items count="6">
        <item x="1"/>
        <item x="0"/>
        <item x="3"/>
        <item x="2"/>
        <item x="4"/>
        <item t="default"/>
      </items>
    </pivotField>
    <pivotField numFmtId="165" showAll="0"/>
    <pivotField numFmtId="165" showAll="0"/>
    <pivotField dataField="1" showAll="0"/>
    <pivotField dataField="1" showAll="0"/>
  </pivotFields>
  <rowFields count="1">
    <field x="5"/>
  </rowFields>
  <rowItems count="5">
    <i>
      <x/>
    </i>
    <i>
      <x v="1"/>
    </i>
    <i>
      <x v="2"/>
    </i>
    <i>
      <x v="5"/>
    </i>
    <i t="grand">
      <x/>
    </i>
  </rowItems>
  <colFields count="1">
    <field x="-2"/>
  </colFields>
  <colItems count="2">
    <i>
      <x/>
    </i>
    <i i="1">
      <x v="1"/>
    </i>
  </colItems>
  <pageFields count="3">
    <pageField fld="8" hier="-1"/>
    <pageField fld="1" hier="-1"/>
    <pageField fld="3" hier="-1"/>
  </pageFields>
  <dataFields count="2">
    <dataField name="Sum of Total Net Demand Savings (kW)" fld="11" baseField="0" baseItem="0"/>
    <dataField name="Sum of Total Net Energy Savings (kWh)" fld="12" baseField="0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7252C-15AF-4941-A8F5-089C803B3E63}">
  <sheetPr>
    <pageSetUpPr fitToPage="1"/>
  </sheetPr>
  <dimension ref="A1:G10"/>
  <sheetViews>
    <sheetView tabSelected="1" view="pageBreakPreview" zoomScale="90" zoomScaleNormal="100" zoomScaleSheetLayoutView="90" workbookViewId="0">
      <selection activeCell="C34" sqref="C34"/>
    </sheetView>
  </sheetViews>
  <sheetFormatPr defaultRowHeight="15" x14ac:dyDescent="0.25"/>
  <cols>
    <col min="1" max="1" width="46.85546875" bestFit="1" customWidth="1"/>
    <col min="2" max="2" width="36.28515625" bestFit="1" customWidth="1"/>
    <col min="3" max="3" width="36" bestFit="1" customWidth="1"/>
    <col min="4" max="4" width="2.140625" customWidth="1"/>
    <col min="5" max="5" width="16.5703125" bestFit="1" customWidth="1"/>
    <col min="6" max="6" width="17.7109375" bestFit="1" customWidth="1"/>
  </cols>
  <sheetData>
    <row r="1" spans="1:7" x14ac:dyDescent="0.25">
      <c r="A1" s="82" t="s">
        <v>112</v>
      </c>
      <c r="B1" t="s">
        <v>121</v>
      </c>
    </row>
    <row r="2" spans="1:7" x14ac:dyDescent="0.25">
      <c r="A2" s="82" t="s">
        <v>110</v>
      </c>
      <c r="B2" t="s">
        <v>127</v>
      </c>
    </row>
    <row r="3" spans="1:7" x14ac:dyDescent="0.25">
      <c r="A3" s="82" t="s">
        <v>9</v>
      </c>
      <c r="B3" t="s">
        <v>121</v>
      </c>
    </row>
    <row r="5" spans="1:7" x14ac:dyDescent="0.25">
      <c r="A5" s="82" t="s">
        <v>122</v>
      </c>
      <c r="B5" t="s">
        <v>125</v>
      </c>
      <c r="C5" t="s">
        <v>126</v>
      </c>
      <c r="E5" t="s">
        <v>128</v>
      </c>
      <c r="F5" t="s">
        <v>129</v>
      </c>
    </row>
    <row r="6" spans="1:7" x14ac:dyDescent="0.25">
      <c r="A6" s="1" t="s">
        <v>107</v>
      </c>
      <c r="B6" s="83">
        <v>71.854140950304512</v>
      </c>
      <c r="C6" s="83">
        <v>308769.46491153742</v>
      </c>
      <c r="E6" s="84">
        <f>GETPIVOTDATA("Sum of Total Net Demand Savings (kW)",$A$5,"Rate Class","&lt;50kW")/GETPIVOTDATA("Sum of Total Net Demand Savings (kW)",$A$5)</f>
        <v>4.3205073768033094E-3</v>
      </c>
      <c r="F6" s="84">
        <f>GETPIVOTDATA("Sum of Total Net Energy Savings (kWh)",$A$5,"Rate Class","&lt;50kW")/GETPIVOTDATA("Sum of Total Net Energy Savings (kWh)",$A$5)</f>
        <v>3.8881495807166063E-3</v>
      </c>
    </row>
    <row r="7" spans="1:7" x14ac:dyDescent="0.25">
      <c r="A7" s="1" t="s">
        <v>106</v>
      </c>
      <c r="B7" s="83">
        <v>1765.6853918319212</v>
      </c>
      <c r="C7" s="83">
        <v>8623956.4556137919</v>
      </c>
      <c r="E7" s="84">
        <f>GETPIVOTDATA("Sum of Total Net Demand Savings (kW)",$A$5,"Rate Class","&gt;50kW")/GETPIVOTDATA("Sum of Total Net Demand Savings (kW)",$A$5)</f>
        <v>0.10616864469647977</v>
      </c>
      <c r="F7" s="84">
        <f>GETPIVOTDATA("Sum of Total Net Energy Savings (kWh)",$A$5,"Rate Class","&gt;50kW")/GETPIVOTDATA("Sum of Total Net Energy Savings (kWh)",$A$5)</f>
        <v>0.10859633638520488</v>
      </c>
    </row>
    <row r="8" spans="1:7" x14ac:dyDescent="0.25">
      <c r="A8" s="1" t="s">
        <v>108</v>
      </c>
      <c r="B8" s="83">
        <v>14697.997086536227</v>
      </c>
      <c r="C8" s="83">
        <v>69985837.994416907</v>
      </c>
      <c r="E8" s="84">
        <f>GETPIVOTDATA("Sum of Total Net Demand Savings (kW)",$A$5,"Rate Class","&gt;5MW")/GETPIVOTDATA("Sum of Total Net Demand Savings (kW)",$A$5)</f>
        <v>0.88377376720059719</v>
      </c>
      <c r="F8" s="84">
        <f>GETPIVOTDATA("Sum of Total Net Energy Savings (kWh)",$A$5,"Rate Class","&gt;5MW")/GETPIVOTDATA("Sum of Total Net Energy Savings (kWh)",$A$5)</f>
        <v>0.88128988639486616</v>
      </c>
    </row>
    <row r="9" spans="1:7" x14ac:dyDescent="0.25">
      <c r="A9" s="1" t="s">
        <v>131</v>
      </c>
      <c r="B9" s="83">
        <v>95.413101098068921</v>
      </c>
      <c r="C9" s="83">
        <v>494395.51513956604</v>
      </c>
      <c r="E9" s="84">
        <f>GETPIVOTDATA("Sum of Total Net Demand Savings (kW)",$A$5,"Rate Class","&gt;5MW (3TS)")/GETPIVOTDATA("Sum of Total Net Demand Savings (kW)",$A$5)</f>
        <v>5.7370807261197896E-3</v>
      </c>
      <c r="F9" s="84">
        <f>GETPIVOTDATA("Sum of Total Net Energy Savings (kWh)",$A$5,"Rate Class","&gt;5MW (3TS)")/GETPIVOTDATA("Sum of Total Net Energy Savings (kWh)",$A$5)</f>
        <v>6.2256276392123472E-3</v>
      </c>
    </row>
    <row r="10" spans="1:7" x14ac:dyDescent="0.25">
      <c r="A10" s="1" t="s">
        <v>123</v>
      </c>
      <c r="B10" s="83">
        <v>16630.94972041652</v>
      </c>
      <c r="C10" s="83">
        <v>79412959.4300818</v>
      </c>
      <c r="E10" s="85">
        <f>SUM(E6:E9)</f>
        <v>1.0000000000000002</v>
      </c>
      <c r="F10" s="85">
        <f>SUM(F6:F9)</f>
        <v>1</v>
      </c>
      <c r="G10" s="86" t="s">
        <v>130</v>
      </c>
    </row>
  </sheetData>
  <pageMargins left="0.70866141732283472" right="0.70866141732283472" top="0.74803149606299213" bottom="0.74803149606299213" header="0.31496062992125984" footer="0.31496062992125984"/>
  <pageSetup scale="74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87CF8-BD2E-46B5-9537-2F2C227BC452}">
  <sheetPr filterMode="1"/>
  <dimension ref="A1:M101"/>
  <sheetViews>
    <sheetView view="pageBreakPreview" topLeftCell="A13" zoomScale="60" zoomScaleNormal="100" workbookViewId="0">
      <selection activeCell="C107" sqref="C107"/>
    </sheetView>
  </sheetViews>
  <sheetFormatPr defaultRowHeight="15" x14ac:dyDescent="0.25"/>
  <cols>
    <col min="1" max="3" width="30" customWidth="1"/>
    <col min="4" max="4" width="54.5703125" bestFit="1" customWidth="1"/>
    <col min="5" max="5" width="24.7109375" customWidth="1"/>
    <col min="6" max="6" width="16.28515625" customWidth="1"/>
    <col min="7" max="13" width="30" customWidth="1"/>
  </cols>
  <sheetData>
    <row r="1" spans="1:13" x14ac:dyDescent="0.25">
      <c r="A1" s="4" t="s">
        <v>0</v>
      </c>
      <c r="B1" t="s">
        <v>1</v>
      </c>
      <c r="J1" s="75"/>
      <c r="K1" s="75"/>
    </row>
    <row r="2" spans="1:13" x14ac:dyDescent="0.25">
      <c r="A2" s="4" t="s">
        <v>2</v>
      </c>
      <c r="B2" t="s">
        <v>3</v>
      </c>
    </row>
    <row r="3" spans="1:13" x14ac:dyDescent="0.25">
      <c r="A3" s="4" t="s">
        <v>4</v>
      </c>
    </row>
    <row r="4" spans="1:13" x14ac:dyDescent="0.25">
      <c r="B4" s="4" t="s">
        <v>5</v>
      </c>
      <c r="C4" s="74" t="s">
        <v>6</v>
      </c>
      <c r="D4" s="2"/>
      <c r="E4" s="2"/>
      <c r="F4" s="2"/>
    </row>
    <row r="6" spans="1:13" ht="30" x14ac:dyDescent="0.25">
      <c r="A6" s="77" t="s">
        <v>7</v>
      </c>
      <c r="B6" s="78" t="s">
        <v>110</v>
      </c>
      <c r="C6" s="79" t="s">
        <v>8</v>
      </c>
      <c r="D6" s="79" t="s">
        <v>9</v>
      </c>
      <c r="E6" s="81" t="s">
        <v>132</v>
      </c>
      <c r="F6" s="80" t="s">
        <v>111</v>
      </c>
      <c r="G6" s="79" t="s">
        <v>10</v>
      </c>
      <c r="H6" s="79" t="s">
        <v>11</v>
      </c>
      <c r="I6" s="81" t="s">
        <v>112</v>
      </c>
      <c r="J6" s="81" t="s">
        <v>113</v>
      </c>
      <c r="K6" s="81" t="s">
        <v>114</v>
      </c>
      <c r="L6" s="81" t="s">
        <v>115</v>
      </c>
      <c r="M6" s="81" t="s">
        <v>124</v>
      </c>
    </row>
    <row r="7" spans="1:13" x14ac:dyDescent="0.25">
      <c r="A7" s="5">
        <v>157097</v>
      </c>
      <c r="B7" s="5" t="e">
        <v>#N/A</v>
      </c>
      <c r="C7" s="1" t="s">
        <v>12</v>
      </c>
      <c r="D7" s="1" t="s">
        <v>54</v>
      </c>
      <c r="E7" s="88"/>
      <c r="F7" s="71" t="s">
        <v>106</v>
      </c>
      <c r="G7" s="1" t="s">
        <v>13</v>
      </c>
      <c r="H7" s="3">
        <v>42772</v>
      </c>
      <c r="I7" s="1">
        <f>YEAR(H7)</f>
        <v>2017</v>
      </c>
      <c r="J7" s="73">
        <v>26.1</v>
      </c>
      <c r="K7" s="73">
        <v>148228</v>
      </c>
      <c r="L7" s="76">
        <f>IF($J7="","",IF($I7=2020,VLOOKUP($D7,'3 - NTG (IESO VRR - 2017)'!$A$4:$G$61,7,FALSE)*$J7,IF($I7=2019,VLOOKUP($D7,'3 - NTG (IESO VRR - 2017)'!$A$4:$G$61,7,FALSE)*$J7,IF($I7=2018,VLOOKUP($D7,'3 - NTG (IESO VRR - 2017)'!$A$4:$G$61,7,FALSE)*$J7,IF($I7=2017,VLOOKUP($D7,'3 - NTG (IESO VRR - 2017)'!$A$4:$G$61,7,FALSE)*$J7,IF($I7=2016,VLOOKUP($D7,'3 - NTG (IESO VRR - 2017)'!$A$4:$G$61,5,FALSE)*$J7))))))</f>
        <v>22.690496024233248</v>
      </c>
      <c r="M7" s="76">
        <f>IF($K7="","",IF($I7=2020,VLOOKUP($D7,'3 - NTG (IESO VRR - 2017)'!$A$4:$G$61,6,FALSE)*$K7,IF($I7=2019,VLOOKUP($D7,'3 - NTG (IESO VRR - 2017)'!$A$4:$G$61,6,FALSE)*$K7,IF($I7=2018,VLOOKUP($D7,'3 - NTG (IESO VRR - 2017)'!$A$4:$G$61,6,FALSE)*$K7,IF($I7=2017,VLOOKUP($D7,'3 - NTG (IESO VRR - 2017)'!$A$4:$G$61,6,FALSE)*$K7,IF($I7=2016,VLOOKUP($D7,'3 - NTG (IESO VRR - 2017)'!$A$4:$G$61,4,FALSE)*$K7))))))</f>
        <v>115925.17466797582</v>
      </c>
    </row>
    <row r="8" spans="1:13" x14ac:dyDescent="0.25">
      <c r="A8" s="5">
        <v>158530</v>
      </c>
      <c r="B8" s="5" t="e">
        <v>#N/A</v>
      </c>
      <c r="C8" s="1" t="s">
        <v>12</v>
      </c>
      <c r="D8" s="1" t="s">
        <v>54</v>
      </c>
      <c r="E8" s="88"/>
      <c r="F8" s="71" t="s">
        <v>106</v>
      </c>
      <c r="G8" s="1" t="s">
        <v>14</v>
      </c>
      <c r="H8" s="3">
        <v>42555</v>
      </c>
      <c r="I8" s="1">
        <f t="shared" ref="I8:I71" si="0">YEAR(H8)</f>
        <v>2016</v>
      </c>
      <c r="J8" s="73">
        <v>3.37</v>
      </c>
      <c r="K8" s="73">
        <v>47870</v>
      </c>
      <c r="L8" s="76">
        <f>IF($J8="","",IF($I8=2020,VLOOKUP($D8,'3 - NTG (IESO VRR - 2017)'!$A$4:$G$61,7,FALSE)*$J8,IF($I8=2019,VLOOKUP($D8,'3 - NTG (IESO VRR - 2017)'!$A$4:$G$61,7,FALSE)*$J8,IF($I8=2018,VLOOKUP($D8,'3 - NTG (IESO VRR - 2017)'!$A$4:$G$61,7,FALSE)*$J8,IF($I8=2017,VLOOKUP($D8,'3 - NTG (IESO VRR - 2017)'!$A$4:$G$61,7,FALSE)*$J8,IF($I8=2016,VLOOKUP($D8,'3 - NTG (IESO VRR - 2017)'!$A$4:$G$61,5,FALSE)*$J8))))))</f>
        <v>1.991514257620453</v>
      </c>
      <c r="M8" s="76">
        <f>IF($K8="","",IF($I8=2020,VLOOKUP($D8,'3 - NTG (IESO VRR - 2017)'!$A$4:$G$61,6,FALSE)*$K8,IF($I8=2019,VLOOKUP($D8,'3 - NTG (IESO VRR - 2017)'!$A$4:$G$61,6,FALSE)*$K8,IF($I8=2018,VLOOKUP($D8,'3 - NTG (IESO VRR - 2017)'!$A$4:$G$61,6,FALSE)*$K8,IF($I8=2017,VLOOKUP($D8,'3 - NTG (IESO VRR - 2017)'!$A$4:$G$61,6,FALSE)*$K8,IF($I8=2016,VLOOKUP($D8,'3 - NTG (IESO VRR - 2017)'!$A$4:$G$61,4,FALSE)*$K8))))))</f>
        <v>32416.80940948526</v>
      </c>
    </row>
    <row r="9" spans="1:13" x14ac:dyDescent="0.25">
      <c r="A9" s="5">
        <v>161914</v>
      </c>
      <c r="B9" s="5" t="e">
        <v>#N/A</v>
      </c>
      <c r="C9" s="1" t="s">
        <v>12</v>
      </c>
      <c r="D9" s="1" t="s">
        <v>54</v>
      </c>
      <c r="E9" s="88"/>
      <c r="F9" s="71" t="s">
        <v>107</v>
      </c>
      <c r="G9" s="1" t="s">
        <v>15</v>
      </c>
      <c r="H9" s="3">
        <v>42726</v>
      </c>
      <c r="I9" s="1">
        <f t="shared" si="0"/>
        <v>2016</v>
      </c>
      <c r="J9" s="75">
        <v>2.5760000000000001</v>
      </c>
      <c r="K9" s="75">
        <v>10147.799999999999</v>
      </c>
      <c r="L9" s="76">
        <f>IF($J9="","",IF($I9=2020,VLOOKUP($D9,'3 - NTG (IESO VRR - 2017)'!$A$4:$G$61,7,FALSE)*$J9,IF($I9=2019,VLOOKUP($D9,'3 - NTG (IESO VRR - 2017)'!$A$4:$G$61,7,FALSE)*$J9,IF($I9=2018,VLOOKUP($D9,'3 - NTG (IESO VRR - 2017)'!$A$4:$G$61,7,FALSE)*$J9,IF($I9=2017,VLOOKUP($D9,'3 - NTG (IESO VRR - 2017)'!$A$4:$G$61,7,FALSE)*$J9,IF($I9=2016,VLOOKUP($D9,'3 - NTG (IESO VRR - 2017)'!$A$4:$G$61,5,FALSE)*$J9))))))</f>
        <v>1.5222969518190763</v>
      </c>
      <c r="M9" s="76">
        <f>IF($K9="","",IF($I9=2020,VLOOKUP($D9,'3 - NTG (IESO VRR - 2017)'!$A$4:$G$61,6,FALSE)*$K9,IF($I9=2019,VLOOKUP($D9,'3 - NTG (IESO VRR - 2017)'!$A$4:$G$61,6,FALSE)*$K9,IF($I9=2018,VLOOKUP($D9,'3 - NTG (IESO VRR - 2017)'!$A$4:$G$61,6,FALSE)*$K9,IF($I9=2017,VLOOKUP($D9,'3 - NTG (IESO VRR - 2017)'!$A$4:$G$61,6,FALSE)*$K9,IF($I9=2016,VLOOKUP($D9,'3 - NTG (IESO VRR - 2017)'!$A$4:$G$61,4,FALSE)*$K9))))))</f>
        <v>6871.930196899405</v>
      </c>
    </row>
    <row r="10" spans="1:13" x14ac:dyDescent="0.25">
      <c r="A10" s="5">
        <v>163819</v>
      </c>
      <c r="B10" s="5" t="e">
        <v>#N/A</v>
      </c>
      <c r="C10" s="1" t="s">
        <v>12</v>
      </c>
      <c r="D10" s="1" t="s">
        <v>54</v>
      </c>
      <c r="E10" s="88"/>
      <c r="F10" s="71" t="s">
        <v>106</v>
      </c>
      <c r="G10" s="1" t="s">
        <v>16</v>
      </c>
      <c r="H10" s="3">
        <v>42664</v>
      </c>
      <c r="I10" s="1">
        <f t="shared" si="0"/>
        <v>2016</v>
      </c>
      <c r="J10" s="73">
        <v>8.91</v>
      </c>
      <c r="K10" s="73">
        <v>37858</v>
      </c>
      <c r="L10" s="76">
        <f>IF($J10="","",IF($I10=2020,VLOOKUP($D10,'3 - NTG (IESO VRR - 2017)'!$A$4:$G$61,7,FALSE)*$J10,IF($I10=2019,VLOOKUP($D10,'3 - NTG (IESO VRR - 2017)'!$A$4:$G$61,7,FALSE)*$J10,IF($I10=2018,VLOOKUP($D10,'3 - NTG (IESO VRR - 2017)'!$A$4:$G$61,7,FALSE)*$J10,IF($I10=2017,VLOOKUP($D10,'3 - NTG (IESO VRR - 2017)'!$A$4:$G$61,7,FALSE)*$J10,IF($I10=2016,VLOOKUP($D10,'3 - NTG (IESO VRR - 2017)'!$A$4:$G$61,5,FALSE)*$J10))))))</f>
        <v>5.2653982300884969</v>
      </c>
      <c r="M10" s="76">
        <f>IF($K10="","",IF($I10=2020,VLOOKUP($D10,'3 - NTG (IESO VRR - 2017)'!$A$4:$G$61,6,FALSE)*$K10,IF($I10=2019,VLOOKUP($D10,'3 - NTG (IESO VRR - 2017)'!$A$4:$G$61,6,FALSE)*$K10,IF($I10=2018,VLOOKUP($D10,'3 - NTG (IESO VRR - 2017)'!$A$4:$G$61,6,FALSE)*$K10,IF($I10=2017,VLOOKUP($D10,'3 - NTG (IESO VRR - 2017)'!$A$4:$G$61,6,FALSE)*$K10,IF($I10=2016,VLOOKUP($D10,'3 - NTG (IESO VRR - 2017)'!$A$4:$G$61,4,FALSE)*$K10))))))</f>
        <v>25636.840831925903</v>
      </c>
    </row>
    <row r="11" spans="1:13" x14ac:dyDescent="0.25">
      <c r="A11" s="5">
        <v>163842</v>
      </c>
      <c r="B11" s="5" t="e">
        <v>#N/A</v>
      </c>
      <c r="C11" s="1" t="s">
        <v>12</v>
      </c>
      <c r="D11" s="1" t="s">
        <v>54</v>
      </c>
      <c r="E11" s="88"/>
      <c r="F11" s="71" t="s">
        <v>106</v>
      </c>
      <c r="G11" s="1" t="s">
        <v>15</v>
      </c>
      <c r="H11" s="3">
        <v>42697</v>
      </c>
      <c r="I11" s="1">
        <f t="shared" si="0"/>
        <v>2016</v>
      </c>
      <c r="J11" s="73">
        <v>0</v>
      </c>
      <c r="K11" s="73">
        <v>12138</v>
      </c>
      <c r="L11" s="76">
        <f>IF($J11="","",IF($I11=2020,VLOOKUP($D11,'3 - NTG (IESO VRR - 2017)'!$A$4:$G$61,7,FALSE)*$J11,IF($I11=2019,VLOOKUP($D11,'3 - NTG (IESO VRR - 2017)'!$A$4:$G$61,7,FALSE)*$J11,IF($I11=2018,VLOOKUP($D11,'3 - NTG (IESO VRR - 2017)'!$A$4:$G$61,7,FALSE)*$J11,IF($I11=2017,VLOOKUP($D11,'3 - NTG (IESO VRR - 2017)'!$A$4:$G$61,7,FALSE)*$J11,IF($I11=2016,VLOOKUP($D11,'3 - NTG (IESO VRR - 2017)'!$A$4:$G$61,5,FALSE)*$J11))))))</f>
        <v>0</v>
      </c>
      <c r="M11" s="76">
        <f>IF($K11="","",IF($I11=2020,VLOOKUP($D11,'3 - NTG (IESO VRR - 2017)'!$A$4:$G$61,6,FALSE)*$K11,IF($I11=2019,VLOOKUP($D11,'3 - NTG (IESO VRR - 2017)'!$A$4:$G$61,6,FALSE)*$K11,IF($I11=2018,VLOOKUP($D11,'3 - NTG (IESO VRR - 2017)'!$A$4:$G$61,6,FALSE)*$K11,IF($I11=2017,VLOOKUP($D11,'3 - NTG (IESO VRR - 2017)'!$A$4:$G$61,6,FALSE)*$K11,IF($I11=2016,VLOOKUP($D11,'3 - NTG (IESO VRR - 2017)'!$A$4:$G$61,4,FALSE)*$K11))))))</f>
        <v>8219.6622647238783</v>
      </c>
    </row>
    <row r="12" spans="1:13" x14ac:dyDescent="0.25">
      <c r="A12" s="5">
        <v>164129</v>
      </c>
      <c r="B12" s="5" t="e">
        <v>#N/A</v>
      </c>
      <c r="C12" s="1" t="s">
        <v>12</v>
      </c>
      <c r="D12" s="1" t="s">
        <v>54</v>
      </c>
      <c r="E12" s="88"/>
      <c r="F12" s="71" t="s">
        <v>106</v>
      </c>
      <c r="G12" s="1" t="s">
        <v>15</v>
      </c>
      <c r="H12" s="3">
        <v>42573</v>
      </c>
      <c r="I12" s="1">
        <f t="shared" si="0"/>
        <v>2016</v>
      </c>
      <c r="J12" s="73">
        <v>4.5999999999999996</v>
      </c>
      <c r="K12" s="73">
        <v>2705</v>
      </c>
      <c r="L12" s="76">
        <f>IF($J12="","",IF($I12=2020,VLOOKUP($D12,'3 - NTG (IESO VRR - 2017)'!$A$4:$G$61,7,FALSE)*$J12,IF($I12=2019,VLOOKUP($D12,'3 - NTG (IESO VRR - 2017)'!$A$4:$G$61,7,FALSE)*$J12,IF($I12=2018,VLOOKUP($D12,'3 - NTG (IESO VRR - 2017)'!$A$4:$G$61,7,FALSE)*$J12,IF($I12=2017,VLOOKUP($D12,'3 - NTG (IESO VRR - 2017)'!$A$4:$G$61,7,FALSE)*$J12,IF($I12=2016,VLOOKUP($D12,'3 - NTG (IESO VRR - 2017)'!$A$4:$G$61,5,FALSE)*$J12))))))</f>
        <v>2.7183874139626361</v>
      </c>
      <c r="M12" s="76">
        <f>IF($K12="","",IF($I12=2020,VLOOKUP($D12,'3 - NTG (IESO VRR - 2017)'!$A$4:$G$61,6,FALSE)*$K12,IF($I12=2019,VLOOKUP($D12,'3 - NTG (IESO VRR - 2017)'!$A$4:$G$61,6,FALSE)*$K12,IF($I12=2018,VLOOKUP($D12,'3 - NTG (IESO VRR - 2017)'!$A$4:$G$61,6,FALSE)*$K12,IF($I12=2017,VLOOKUP($D12,'3 - NTG (IESO VRR - 2017)'!$A$4:$G$61,6,FALSE)*$K12,IF($I12=2016,VLOOKUP($D12,'3 - NTG (IESO VRR - 2017)'!$A$4:$G$61,4,FALSE)*$K12))))))</f>
        <v>1831.783360197569</v>
      </c>
    </row>
    <row r="13" spans="1:13" x14ac:dyDescent="0.25">
      <c r="A13" s="5">
        <v>164898</v>
      </c>
      <c r="B13" s="5" t="e">
        <v>#N/A</v>
      </c>
      <c r="C13" s="1" t="s">
        <v>12</v>
      </c>
      <c r="D13" s="1" t="s">
        <v>54</v>
      </c>
      <c r="E13" s="88"/>
      <c r="F13" s="71" t="s">
        <v>106</v>
      </c>
      <c r="G13" s="1" t="s">
        <v>15</v>
      </c>
      <c r="H13" s="3">
        <v>42643</v>
      </c>
      <c r="I13" s="1">
        <f t="shared" si="0"/>
        <v>2016</v>
      </c>
      <c r="J13" s="73">
        <v>20.309999999999999</v>
      </c>
      <c r="K13" s="73">
        <v>117435</v>
      </c>
      <c r="L13" s="76">
        <f>IF($J13="","",IF($I13=2020,VLOOKUP($D13,'3 - NTG (IESO VRR - 2017)'!$A$4:$G$61,7,FALSE)*$J13,IF($I13=2019,VLOOKUP($D13,'3 - NTG (IESO VRR - 2017)'!$A$4:$G$61,7,FALSE)*$J13,IF($I13=2018,VLOOKUP($D13,'3 - NTG (IESO VRR - 2017)'!$A$4:$G$61,7,FALSE)*$J13,IF($I13=2017,VLOOKUP($D13,'3 - NTG (IESO VRR - 2017)'!$A$4:$G$61,7,FALSE)*$J13,IF($I13=2016,VLOOKUP($D13,'3 - NTG (IESO VRR - 2017)'!$A$4:$G$61,5,FALSE)*$J13))))))</f>
        <v>12.002271386430682</v>
      </c>
      <c r="M13" s="76">
        <f>IF($K13="","",IF($I13=2020,VLOOKUP($D13,'3 - NTG (IESO VRR - 2017)'!$A$4:$G$61,6,FALSE)*$K13,IF($I13=2019,VLOOKUP($D13,'3 - NTG (IESO VRR - 2017)'!$A$4:$G$61,6,FALSE)*$K13,IF($I13=2018,VLOOKUP($D13,'3 - NTG (IESO VRR - 2017)'!$A$4:$G$61,6,FALSE)*$K13,IF($I13=2017,VLOOKUP($D13,'3 - NTG (IESO VRR - 2017)'!$A$4:$G$61,6,FALSE)*$K13,IF($I13=2016,VLOOKUP($D13,'3 - NTG (IESO VRR - 2017)'!$A$4:$G$61,4,FALSE)*$K13))))))</f>
        <v>79525.130833568022</v>
      </c>
    </row>
    <row r="14" spans="1:13" x14ac:dyDescent="0.25">
      <c r="A14" s="5">
        <v>168525</v>
      </c>
      <c r="B14" s="5" t="e">
        <v>#N/A</v>
      </c>
      <c r="C14" s="1" t="s">
        <v>12</v>
      </c>
      <c r="D14" s="1" t="s">
        <v>54</v>
      </c>
      <c r="E14" s="88"/>
      <c r="F14" s="71" t="s">
        <v>107</v>
      </c>
      <c r="G14" s="1" t="s">
        <v>13</v>
      </c>
      <c r="H14" s="3">
        <v>42748</v>
      </c>
      <c r="I14" s="1">
        <f t="shared" si="0"/>
        <v>2017</v>
      </c>
      <c r="J14" s="73">
        <v>4.3</v>
      </c>
      <c r="K14" s="73">
        <v>18703</v>
      </c>
      <c r="L14" s="76">
        <f>IF($J14="","",IF($I14=2020,VLOOKUP($D14,'3 - NTG (IESO VRR - 2017)'!$A$4:$G$61,7,FALSE)*$J14,IF($I14=2019,VLOOKUP($D14,'3 - NTG (IESO VRR - 2017)'!$A$4:$G$61,7,FALSE)*$J14,IF($I14=2018,VLOOKUP($D14,'3 - NTG (IESO VRR - 2017)'!$A$4:$G$61,7,FALSE)*$J14,IF($I14=2017,VLOOKUP($D14,'3 - NTG (IESO VRR - 2017)'!$A$4:$G$61,7,FALSE)*$J14,IF($I14=2016,VLOOKUP($D14,'3 - NTG (IESO VRR - 2017)'!$A$4:$G$61,5,FALSE)*$J14))))))</f>
        <v>3.7382809541840216</v>
      </c>
      <c r="M14" s="76">
        <f>IF($K14="","",IF($I14=2020,VLOOKUP($D14,'3 - NTG (IESO VRR - 2017)'!$A$4:$G$61,6,FALSE)*$K14,IF($I14=2019,VLOOKUP($D14,'3 - NTG (IESO VRR - 2017)'!$A$4:$G$61,6,FALSE)*$K14,IF($I14=2018,VLOOKUP($D14,'3 - NTG (IESO VRR - 2017)'!$A$4:$G$61,6,FALSE)*$K14,IF($I14=2017,VLOOKUP($D14,'3 - NTG (IESO VRR - 2017)'!$A$4:$G$61,6,FALSE)*$K14,IF($I14=2016,VLOOKUP($D14,'3 - NTG (IESO VRR - 2017)'!$A$4:$G$61,4,FALSE)*$K14))))))</f>
        <v>14627.118640305149</v>
      </c>
    </row>
    <row r="15" spans="1:13" x14ac:dyDescent="0.25">
      <c r="A15" s="5">
        <v>171464</v>
      </c>
      <c r="B15" s="5" t="e">
        <v>#N/A</v>
      </c>
      <c r="C15" s="1" t="s">
        <v>12</v>
      </c>
      <c r="D15" s="1" t="s">
        <v>54</v>
      </c>
      <c r="E15" s="88"/>
      <c r="F15" s="71" t="s">
        <v>106</v>
      </c>
      <c r="G15" s="1" t="s">
        <v>13</v>
      </c>
      <c r="H15" s="3">
        <v>42824</v>
      </c>
      <c r="I15" s="1">
        <f t="shared" si="0"/>
        <v>2017</v>
      </c>
      <c r="J15" s="73">
        <v>15.95</v>
      </c>
      <c r="K15" s="73">
        <v>105507</v>
      </c>
      <c r="L15" s="76">
        <f>IF($J15="","",IF($I15=2020,VLOOKUP($D15,'3 - NTG (IESO VRR - 2017)'!$A$4:$G$61,7,FALSE)*$J15,IF($I15=2019,VLOOKUP($D15,'3 - NTG (IESO VRR - 2017)'!$A$4:$G$61,7,FALSE)*$J15,IF($I15=2018,VLOOKUP($D15,'3 - NTG (IESO VRR - 2017)'!$A$4:$G$61,7,FALSE)*$J15,IF($I15=2017,VLOOKUP($D15,'3 - NTG (IESO VRR - 2017)'!$A$4:$G$61,7,FALSE)*$J15,IF($I15=2016,VLOOKUP($D15,'3 - NTG (IESO VRR - 2017)'!$A$4:$G$61,5,FALSE)*$J15))))))</f>
        <v>13.866414237031428</v>
      </c>
      <c r="M15" s="76">
        <f>IF($K15="","",IF($I15=2020,VLOOKUP($D15,'3 - NTG (IESO VRR - 2017)'!$A$4:$G$61,6,FALSE)*$K15,IF($I15=2019,VLOOKUP($D15,'3 - NTG (IESO VRR - 2017)'!$A$4:$G$61,6,FALSE)*$K15,IF($I15=2018,VLOOKUP($D15,'3 - NTG (IESO VRR - 2017)'!$A$4:$G$61,6,FALSE)*$K15,IF($I15=2017,VLOOKUP($D15,'3 - NTG (IESO VRR - 2017)'!$A$4:$G$61,6,FALSE)*$K15,IF($I15=2016,VLOOKUP($D15,'3 - NTG (IESO VRR - 2017)'!$A$4:$G$61,4,FALSE)*$K15))))))</f>
        <v>82514.217311804285</v>
      </c>
    </row>
    <row r="16" spans="1:13" x14ac:dyDescent="0.25">
      <c r="A16" s="5">
        <v>172171</v>
      </c>
      <c r="B16" s="5" t="e">
        <v>#N/A</v>
      </c>
      <c r="C16" s="1" t="s">
        <v>12</v>
      </c>
      <c r="D16" s="1" t="s">
        <v>54</v>
      </c>
      <c r="E16" s="88"/>
      <c r="F16" s="71" t="s">
        <v>106</v>
      </c>
      <c r="G16" s="1" t="s">
        <v>13</v>
      </c>
      <c r="H16" s="3">
        <v>42825</v>
      </c>
      <c r="I16" s="1">
        <f t="shared" si="0"/>
        <v>2017</v>
      </c>
      <c r="J16" s="73">
        <v>6.35</v>
      </c>
      <c r="K16" s="73">
        <v>44085</v>
      </c>
      <c r="L16" s="76">
        <f>IF($J16="","",IF($I16=2020,VLOOKUP($D16,'3 - NTG (IESO VRR - 2017)'!$A$4:$G$61,7,FALSE)*$J16,IF($I16=2019,VLOOKUP($D16,'3 - NTG (IESO VRR - 2017)'!$A$4:$G$61,7,FALSE)*$J16,IF($I16=2018,VLOOKUP($D16,'3 - NTG (IESO VRR - 2017)'!$A$4:$G$61,7,FALSE)*$J16,IF($I16=2017,VLOOKUP($D16,'3 - NTG (IESO VRR - 2017)'!$A$4:$G$61,7,FALSE)*$J16,IF($I16=2016,VLOOKUP($D16,'3 - NTG (IESO VRR - 2017)'!$A$4:$G$61,5,FALSE)*$J16))))))</f>
        <v>5.5204846648996595</v>
      </c>
      <c r="M16" s="76">
        <f>IF($K16="","",IF($I16=2020,VLOOKUP($D16,'3 - NTG (IESO VRR - 2017)'!$A$4:$G$61,6,FALSE)*$K16,IF($I16=2019,VLOOKUP($D16,'3 - NTG (IESO VRR - 2017)'!$A$4:$G$61,6,FALSE)*$K16,IF($I16=2018,VLOOKUP($D16,'3 - NTG (IESO VRR - 2017)'!$A$4:$G$61,6,FALSE)*$K16,IF($I16=2017,VLOOKUP($D16,'3 - NTG (IESO VRR - 2017)'!$A$4:$G$61,6,FALSE)*$K16,IF($I16=2016,VLOOKUP($D16,'3 - NTG (IESO VRR - 2017)'!$A$4:$G$61,4,FALSE)*$K16))))))</f>
        <v>34477.705462110491</v>
      </c>
    </row>
    <row r="17" spans="1:13" x14ac:dyDescent="0.25">
      <c r="A17" s="5">
        <v>172640</v>
      </c>
      <c r="B17" s="5" t="e">
        <v>#N/A</v>
      </c>
      <c r="C17" s="1" t="s">
        <v>12</v>
      </c>
      <c r="D17" s="1" t="s">
        <v>54</v>
      </c>
      <c r="E17" s="88"/>
      <c r="F17" s="71" t="s">
        <v>106</v>
      </c>
      <c r="G17" s="1" t="s">
        <v>13</v>
      </c>
      <c r="H17" s="3">
        <v>42881</v>
      </c>
      <c r="I17" s="1">
        <f t="shared" si="0"/>
        <v>2017</v>
      </c>
      <c r="J17" s="73">
        <v>6.27</v>
      </c>
      <c r="K17" s="73">
        <v>28786</v>
      </c>
      <c r="L17" s="76">
        <f>IF($J17="","",IF($I17=2020,VLOOKUP($D17,'3 - NTG (IESO VRR - 2017)'!$A$4:$G$61,7,FALSE)*$J17,IF($I17=2019,VLOOKUP($D17,'3 - NTG (IESO VRR - 2017)'!$A$4:$G$61,7,FALSE)*$J17,IF($I17=2018,VLOOKUP($D17,'3 - NTG (IESO VRR - 2017)'!$A$4:$G$61,7,FALSE)*$J17,IF($I17=2017,VLOOKUP($D17,'3 - NTG (IESO VRR - 2017)'!$A$4:$G$61,7,FALSE)*$J17,IF($I17=2016,VLOOKUP($D17,'3 - NTG (IESO VRR - 2017)'!$A$4:$G$61,5,FALSE)*$J17))))))</f>
        <v>5.4509352517985619</v>
      </c>
      <c r="M17" s="76">
        <f>IF($K17="","",IF($I17=2020,VLOOKUP($D17,'3 - NTG (IESO VRR - 2017)'!$A$4:$G$61,6,FALSE)*$K17,IF($I17=2019,VLOOKUP($D17,'3 - NTG (IESO VRR - 2017)'!$A$4:$G$61,6,FALSE)*$K17,IF($I17=2018,VLOOKUP($D17,'3 - NTG (IESO VRR - 2017)'!$A$4:$G$61,6,FALSE)*$K17,IF($I17=2017,VLOOKUP($D17,'3 - NTG (IESO VRR - 2017)'!$A$4:$G$61,6,FALSE)*$K17,IF($I17=2016,VLOOKUP($D17,'3 - NTG (IESO VRR - 2017)'!$A$4:$G$61,4,FALSE)*$K17))))))</f>
        <v>22512.764646304018</v>
      </c>
    </row>
    <row r="18" spans="1:13" x14ac:dyDescent="0.25">
      <c r="A18" s="5">
        <v>172916</v>
      </c>
      <c r="B18" s="5" t="e">
        <v>#N/A</v>
      </c>
      <c r="C18" s="1" t="s">
        <v>12</v>
      </c>
      <c r="D18" s="1" t="s">
        <v>54</v>
      </c>
      <c r="E18" s="88"/>
      <c r="F18" s="71" t="s">
        <v>107</v>
      </c>
      <c r="G18" s="1" t="s">
        <v>16</v>
      </c>
      <c r="H18" s="3">
        <v>43068</v>
      </c>
      <c r="I18" s="1">
        <f t="shared" si="0"/>
        <v>2017</v>
      </c>
      <c r="J18" s="73">
        <v>7.91</v>
      </c>
      <c r="K18" s="73">
        <v>37595</v>
      </c>
      <c r="L18" s="76">
        <f>IF($J18="","",IF($I18=2020,VLOOKUP($D18,'3 - NTG (IESO VRR - 2017)'!$A$4:$G$61,7,FALSE)*$J18,IF($I18=2019,VLOOKUP($D18,'3 - NTG (IESO VRR - 2017)'!$A$4:$G$61,7,FALSE)*$J18,IF($I18=2018,VLOOKUP($D18,'3 - NTG (IESO VRR - 2017)'!$A$4:$G$61,7,FALSE)*$J18,IF($I18=2017,VLOOKUP($D18,'3 - NTG (IESO VRR - 2017)'!$A$4:$G$61,7,FALSE)*$J18,IF($I18=2016,VLOOKUP($D18,'3 - NTG (IESO VRR - 2017)'!$A$4:$G$61,5,FALSE)*$J18))))))</f>
        <v>6.8766982203710727</v>
      </c>
      <c r="M18" s="76">
        <f>IF($K18="","",IF($I18=2020,VLOOKUP($D18,'3 - NTG (IESO VRR - 2017)'!$A$4:$G$61,6,FALSE)*$K18,IF($I18=2019,VLOOKUP($D18,'3 - NTG (IESO VRR - 2017)'!$A$4:$G$61,6,FALSE)*$K18,IF($I18=2018,VLOOKUP($D18,'3 - NTG (IESO VRR - 2017)'!$A$4:$G$61,6,FALSE)*$K18,IF($I18=2017,VLOOKUP($D18,'3 - NTG (IESO VRR - 2017)'!$A$4:$G$61,6,FALSE)*$K18,IF($I18=2016,VLOOKUP($D18,'3 - NTG (IESO VRR - 2017)'!$A$4:$G$61,4,FALSE)*$K18))))))</f>
        <v>29402.049151594507</v>
      </c>
    </row>
    <row r="19" spans="1:13" x14ac:dyDescent="0.25">
      <c r="A19" s="5">
        <v>172918</v>
      </c>
      <c r="B19" s="5" t="e">
        <v>#N/A</v>
      </c>
      <c r="C19" s="1" t="s">
        <v>12</v>
      </c>
      <c r="D19" s="1" t="s">
        <v>54</v>
      </c>
      <c r="E19" s="88"/>
      <c r="F19" s="71" t="s">
        <v>106</v>
      </c>
      <c r="G19" s="1" t="s">
        <v>16</v>
      </c>
      <c r="H19" s="3">
        <v>42944</v>
      </c>
      <c r="I19" s="1">
        <f t="shared" si="0"/>
        <v>2017</v>
      </c>
      <c r="J19" s="73">
        <v>6.37</v>
      </c>
      <c r="K19" s="73">
        <v>29281</v>
      </c>
      <c r="L19" s="76">
        <f>IF($J19="","",IF($I19=2020,VLOOKUP($D19,'3 - NTG (IESO VRR - 2017)'!$A$4:$G$61,7,FALSE)*$J19,IF($I19=2019,VLOOKUP($D19,'3 - NTG (IESO VRR - 2017)'!$A$4:$G$61,7,FALSE)*$J19,IF($I19=2018,VLOOKUP($D19,'3 - NTG (IESO VRR - 2017)'!$A$4:$G$61,7,FALSE)*$J19,IF($I19=2017,VLOOKUP($D19,'3 - NTG (IESO VRR - 2017)'!$A$4:$G$61,7,FALSE)*$J19,IF($I19=2016,VLOOKUP($D19,'3 - NTG (IESO VRR - 2017)'!$A$4:$G$61,5,FALSE)*$J19))))))</f>
        <v>5.5378720181749346</v>
      </c>
      <c r="M19" s="76">
        <f>IF($K19="","",IF($I19=2020,VLOOKUP($D19,'3 - NTG (IESO VRR - 2017)'!$A$4:$G$61,6,FALSE)*$K19,IF($I19=2019,VLOOKUP($D19,'3 - NTG (IESO VRR - 2017)'!$A$4:$G$61,6,FALSE)*$K19,IF($I19=2018,VLOOKUP($D19,'3 - NTG (IESO VRR - 2017)'!$A$4:$G$61,6,FALSE)*$K19,IF($I19=2017,VLOOKUP($D19,'3 - NTG (IESO VRR - 2017)'!$A$4:$G$61,6,FALSE)*$K19,IF($I19=2016,VLOOKUP($D19,'3 - NTG (IESO VRR - 2017)'!$A$4:$G$61,4,FALSE)*$K19))))))</f>
        <v>22899.890975072187</v>
      </c>
    </row>
    <row r="20" spans="1:13" x14ac:dyDescent="0.25">
      <c r="A20" s="5">
        <v>172919</v>
      </c>
      <c r="B20" s="5" t="e">
        <v>#N/A</v>
      </c>
      <c r="C20" s="1" t="s">
        <v>12</v>
      </c>
      <c r="D20" s="1" t="s">
        <v>54</v>
      </c>
      <c r="E20" s="88"/>
      <c r="F20" s="71" t="s">
        <v>106</v>
      </c>
      <c r="G20" s="1" t="s">
        <v>16</v>
      </c>
      <c r="H20" s="3">
        <v>42992</v>
      </c>
      <c r="I20" s="1">
        <f t="shared" si="0"/>
        <v>2017</v>
      </c>
      <c r="J20" s="73">
        <v>10.050000000000001</v>
      </c>
      <c r="K20" s="73">
        <v>47487</v>
      </c>
      <c r="L20" s="76">
        <f>IF($J20="","",IF($I20=2020,VLOOKUP($D20,'3 - NTG (IESO VRR - 2017)'!$A$4:$G$61,7,FALSE)*$J20,IF($I20=2019,VLOOKUP($D20,'3 - NTG (IESO VRR - 2017)'!$A$4:$G$61,7,FALSE)*$J20,IF($I20=2018,VLOOKUP($D20,'3 - NTG (IESO VRR - 2017)'!$A$4:$G$61,7,FALSE)*$J20,IF($I20=2017,VLOOKUP($D20,'3 - NTG (IESO VRR - 2017)'!$A$4:$G$61,7,FALSE)*$J20,IF($I20=2016,VLOOKUP($D20,'3 - NTG (IESO VRR - 2017)'!$A$4:$G$61,5,FALSE)*$J20))))))</f>
        <v>8.7371450208254462</v>
      </c>
      <c r="M20" s="76">
        <f>IF($K20="","",IF($I20=2020,VLOOKUP($D20,'3 - NTG (IESO VRR - 2017)'!$A$4:$G$61,6,FALSE)*$K20,IF($I20=2019,VLOOKUP($D20,'3 - NTG (IESO VRR - 2017)'!$A$4:$G$61,6,FALSE)*$K20,IF($I20=2018,VLOOKUP($D20,'3 - NTG (IESO VRR - 2017)'!$A$4:$G$61,6,FALSE)*$K20,IF($I20=2017,VLOOKUP($D20,'3 - NTG (IESO VRR - 2017)'!$A$4:$G$61,6,FALSE)*$K20,IF($I20=2016,VLOOKUP($D20,'3 - NTG (IESO VRR - 2017)'!$A$4:$G$61,4,FALSE)*$K20))))))</f>
        <v>37138.319139826264</v>
      </c>
    </row>
    <row r="21" spans="1:13" x14ac:dyDescent="0.25">
      <c r="A21" s="5">
        <v>172920</v>
      </c>
      <c r="B21" s="5" t="e">
        <v>#N/A</v>
      </c>
      <c r="C21" s="1" t="s">
        <v>12</v>
      </c>
      <c r="D21" s="1" t="s">
        <v>54</v>
      </c>
      <c r="E21" s="88"/>
      <c r="F21" s="71" t="s">
        <v>106</v>
      </c>
      <c r="G21" s="1" t="s">
        <v>16</v>
      </c>
      <c r="H21" s="3">
        <v>42944</v>
      </c>
      <c r="I21" s="1">
        <f t="shared" si="0"/>
        <v>2017</v>
      </c>
      <c r="J21" s="73">
        <v>12.58</v>
      </c>
      <c r="K21" s="73">
        <v>58282</v>
      </c>
      <c r="L21" s="76">
        <f>IF($J21="","",IF($I21=2020,VLOOKUP($D21,'3 - NTG (IESO VRR - 2017)'!$A$4:$G$61,7,FALSE)*$J21,IF($I21=2019,VLOOKUP($D21,'3 - NTG (IESO VRR - 2017)'!$A$4:$G$61,7,FALSE)*$J21,IF($I21=2018,VLOOKUP($D21,'3 - NTG (IESO VRR - 2017)'!$A$4:$G$61,7,FALSE)*$J21,IF($I21=2017,VLOOKUP($D21,'3 - NTG (IESO VRR - 2017)'!$A$4:$G$61,7,FALSE)*$J21,IF($I21=2016,VLOOKUP($D21,'3 - NTG (IESO VRR - 2017)'!$A$4:$G$61,5,FALSE)*$J21))))))</f>
        <v>10.936645210147672</v>
      </c>
      <c r="M21" s="76">
        <f>IF($K21="","",IF($I21=2020,VLOOKUP($D21,'3 - NTG (IESO VRR - 2017)'!$A$4:$G$61,6,FALSE)*$K21,IF($I21=2019,VLOOKUP($D21,'3 - NTG (IESO VRR - 2017)'!$A$4:$G$61,6,FALSE)*$K21,IF($I21=2018,VLOOKUP($D21,'3 - NTG (IESO VRR - 2017)'!$A$4:$G$61,6,FALSE)*$K21,IF($I21=2017,VLOOKUP($D21,'3 - NTG (IESO VRR - 2017)'!$A$4:$G$61,6,FALSE)*$K21,IF($I21=2016,VLOOKUP($D21,'3 - NTG (IESO VRR - 2017)'!$A$4:$G$61,4,FALSE)*$K21))))))</f>
        <v>45580.801400538134</v>
      </c>
    </row>
    <row r="22" spans="1:13" x14ac:dyDescent="0.25">
      <c r="A22" s="5">
        <v>172921</v>
      </c>
      <c r="B22" s="5" t="e">
        <v>#N/A</v>
      </c>
      <c r="C22" s="1" t="s">
        <v>12</v>
      </c>
      <c r="D22" s="1" t="s">
        <v>54</v>
      </c>
      <c r="E22" s="88"/>
      <c r="F22" s="71" t="s">
        <v>106</v>
      </c>
      <c r="G22" s="1" t="s">
        <v>16</v>
      </c>
      <c r="H22" s="3">
        <v>42978</v>
      </c>
      <c r="I22" s="1">
        <f t="shared" si="0"/>
        <v>2017</v>
      </c>
      <c r="J22" s="73">
        <v>11.83</v>
      </c>
      <c r="K22" s="73">
        <v>51350</v>
      </c>
      <c r="L22" s="76">
        <f>IF($J22="","",IF($I22=2020,VLOOKUP($D22,'3 - NTG (IESO VRR - 2017)'!$A$4:$G$61,7,FALSE)*$J22,IF($I22=2019,VLOOKUP($D22,'3 - NTG (IESO VRR - 2017)'!$A$4:$G$61,7,FALSE)*$J22,IF($I22=2018,VLOOKUP($D22,'3 - NTG (IESO VRR - 2017)'!$A$4:$G$61,7,FALSE)*$J22,IF($I22=2017,VLOOKUP($D22,'3 - NTG (IESO VRR - 2017)'!$A$4:$G$61,7,FALSE)*$J22,IF($I22=2016,VLOOKUP($D22,'3 - NTG (IESO VRR - 2017)'!$A$4:$G$61,5,FALSE)*$J22))))))</f>
        <v>10.284619462324878</v>
      </c>
      <c r="M22" s="76">
        <f>IF($K22="","",IF($I22=2020,VLOOKUP($D22,'3 - NTG (IESO VRR - 2017)'!$A$4:$G$61,6,FALSE)*$K22,IF($I22=2019,VLOOKUP($D22,'3 - NTG (IESO VRR - 2017)'!$A$4:$G$61,6,FALSE)*$K22,IF($I22=2018,VLOOKUP($D22,'3 - NTG (IESO VRR - 2017)'!$A$4:$G$61,6,FALSE)*$K22,IF($I22=2017,VLOOKUP($D22,'3 - NTG (IESO VRR - 2017)'!$A$4:$G$61,6,FALSE)*$K22,IF($I22=2016,VLOOKUP($D22,'3 - NTG (IESO VRR - 2017)'!$A$4:$G$61,4,FALSE)*$K22))))))</f>
        <v>40159.468651000876</v>
      </c>
    </row>
    <row r="23" spans="1:13" x14ac:dyDescent="0.25">
      <c r="A23" s="5">
        <v>172923</v>
      </c>
      <c r="B23" s="5" t="e">
        <v>#N/A</v>
      </c>
      <c r="C23" s="1" t="s">
        <v>12</v>
      </c>
      <c r="D23" s="1" t="s">
        <v>54</v>
      </c>
      <c r="E23" s="88"/>
      <c r="F23" s="71" t="s">
        <v>107</v>
      </c>
      <c r="G23" s="1" t="s">
        <v>16</v>
      </c>
      <c r="H23" s="3">
        <v>42916</v>
      </c>
      <c r="I23" s="1">
        <f t="shared" si="0"/>
        <v>2017</v>
      </c>
      <c r="J23" s="73">
        <v>10.89</v>
      </c>
      <c r="K23" s="73">
        <v>51589</v>
      </c>
      <c r="L23" s="76">
        <f>IF($J23="","",IF($I23=2020,VLOOKUP($D23,'3 - NTG (IESO VRR - 2017)'!$A$4:$G$61,7,FALSE)*$J23,IF($I23=2019,VLOOKUP($D23,'3 - NTG (IESO VRR - 2017)'!$A$4:$G$61,7,FALSE)*$J23,IF($I23=2018,VLOOKUP($D23,'3 - NTG (IESO VRR - 2017)'!$A$4:$G$61,7,FALSE)*$J23,IF($I23=2017,VLOOKUP($D23,'3 - NTG (IESO VRR - 2017)'!$A$4:$G$61,7,FALSE)*$J23,IF($I23=2016,VLOOKUP($D23,'3 - NTG (IESO VRR - 2017)'!$A$4:$G$61,5,FALSE)*$J23))))))</f>
        <v>9.4674138583869762</v>
      </c>
      <c r="M23" s="76">
        <f>IF($K23="","",IF($I23=2020,VLOOKUP($D23,'3 - NTG (IESO VRR - 2017)'!$A$4:$G$61,6,FALSE)*$K23,IF($I23=2019,VLOOKUP($D23,'3 - NTG (IESO VRR - 2017)'!$A$4:$G$61,6,FALSE)*$K23,IF($I23=2018,VLOOKUP($D23,'3 - NTG (IESO VRR - 2017)'!$A$4:$G$61,6,FALSE)*$K23,IF($I23=2017,VLOOKUP($D23,'3 - NTG (IESO VRR - 2017)'!$A$4:$G$61,6,FALSE)*$K23,IF($I23=2016,VLOOKUP($D23,'3 - NTG (IESO VRR - 2017)'!$A$4:$G$61,4,FALSE)*$K23))))))</f>
        <v>40346.384191557627</v>
      </c>
    </row>
    <row r="24" spans="1:13" x14ac:dyDescent="0.25">
      <c r="A24" s="5">
        <v>172927</v>
      </c>
      <c r="B24" s="5" t="e">
        <v>#N/A</v>
      </c>
      <c r="C24" s="1" t="s">
        <v>12</v>
      </c>
      <c r="D24" s="1" t="s">
        <v>54</v>
      </c>
      <c r="E24" s="88"/>
      <c r="F24" s="71" t="s">
        <v>106</v>
      </c>
      <c r="G24" s="1" t="s">
        <v>16</v>
      </c>
      <c r="H24" s="3">
        <v>42916</v>
      </c>
      <c r="I24" s="1">
        <f t="shared" si="0"/>
        <v>2017</v>
      </c>
      <c r="J24" s="73">
        <v>0.45</v>
      </c>
      <c r="K24" s="73">
        <v>3980</v>
      </c>
      <c r="L24" s="76">
        <f>IF($J24="","",IF($I24=2020,VLOOKUP($D24,'3 - NTG (IESO VRR - 2017)'!$A$4:$G$61,7,FALSE)*$J24,IF($I24=2019,VLOOKUP($D24,'3 - NTG (IESO VRR - 2017)'!$A$4:$G$61,7,FALSE)*$J24,IF($I24=2018,VLOOKUP($D24,'3 - NTG (IESO VRR - 2017)'!$A$4:$G$61,7,FALSE)*$J24,IF($I24=2017,VLOOKUP($D24,'3 - NTG (IESO VRR - 2017)'!$A$4:$G$61,7,FALSE)*$J24,IF($I24=2016,VLOOKUP($D24,'3 - NTG (IESO VRR - 2017)'!$A$4:$G$61,5,FALSE)*$J24))))))</f>
        <v>0.39121544869367669</v>
      </c>
      <c r="M24" s="76">
        <f>IF($K24="","",IF($I24=2020,VLOOKUP($D24,'3 - NTG (IESO VRR - 2017)'!$A$4:$G$61,6,FALSE)*$K24,IF($I24=2019,VLOOKUP($D24,'3 - NTG (IESO VRR - 2017)'!$A$4:$G$61,6,FALSE)*$K24,IF($I24=2018,VLOOKUP($D24,'3 - NTG (IESO VRR - 2017)'!$A$4:$G$61,6,FALSE)*$K24,IF($I24=2017,VLOOKUP($D24,'3 - NTG (IESO VRR - 2017)'!$A$4:$G$61,6,FALSE)*$K24,IF($I24=2016,VLOOKUP($D24,'3 - NTG (IESO VRR - 2017)'!$A$4:$G$61,4,FALSE)*$K24))))))</f>
        <v>3112.6520979743623</v>
      </c>
    </row>
    <row r="25" spans="1:13" x14ac:dyDescent="0.25">
      <c r="A25" s="5">
        <v>172998</v>
      </c>
      <c r="B25" s="5" t="e">
        <v>#N/A</v>
      </c>
      <c r="C25" s="1" t="s">
        <v>12</v>
      </c>
      <c r="D25" s="1" t="s">
        <v>54</v>
      </c>
      <c r="E25" s="88"/>
      <c r="F25" s="71" t="s">
        <v>106</v>
      </c>
      <c r="G25" s="1" t="s">
        <v>14</v>
      </c>
      <c r="H25" s="3">
        <v>42916</v>
      </c>
      <c r="I25" s="1">
        <f t="shared" si="0"/>
        <v>2017</v>
      </c>
      <c r="J25" s="73">
        <v>0.25</v>
      </c>
      <c r="K25" s="73">
        <v>1146</v>
      </c>
      <c r="L25" s="76">
        <f>IF($J25="","",IF($I25=2020,VLOOKUP($D25,'3 - NTG (IESO VRR - 2017)'!$A$4:$G$61,7,FALSE)*$J25,IF($I25=2019,VLOOKUP($D25,'3 - NTG (IESO VRR - 2017)'!$A$4:$G$61,7,FALSE)*$J25,IF($I25=2018,VLOOKUP($D25,'3 - NTG (IESO VRR - 2017)'!$A$4:$G$61,7,FALSE)*$J25,IF($I25=2017,VLOOKUP($D25,'3 - NTG (IESO VRR - 2017)'!$A$4:$G$61,7,FALSE)*$J25,IF($I25=2016,VLOOKUP($D25,'3 - NTG (IESO VRR - 2017)'!$A$4:$G$61,5,FALSE)*$J25))))))</f>
        <v>0.2173419159409315</v>
      </c>
      <c r="M25" s="76">
        <f>IF($K25="","",IF($I25=2020,VLOOKUP($D25,'3 - NTG (IESO VRR - 2017)'!$A$4:$G$61,6,FALSE)*$K25,IF($I25=2019,VLOOKUP($D25,'3 - NTG (IESO VRR - 2017)'!$A$4:$G$61,6,FALSE)*$K25,IF($I25=2018,VLOOKUP($D25,'3 - NTG (IESO VRR - 2017)'!$A$4:$G$61,6,FALSE)*$K25,IF($I25=2017,VLOOKUP($D25,'3 - NTG (IESO VRR - 2017)'!$A$4:$G$61,6,FALSE)*$K25,IF($I25=2016,VLOOKUP($D25,'3 - NTG (IESO VRR - 2017)'!$A$4:$G$61,4,FALSE)*$K25))))))</f>
        <v>896.25610660266807</v>
      </c>
    </row>
    <row r="26" spans="1:13" x14ac:dyDescent="0.25">
      <c r="A26" s="5">
        <v>173093</v>
      </c>
      <c r="B26" s="5" t="e">
        <v>#N/A</v>
      </c>
      <c r="C26" s="1" t="s">
        <v>12</v>
      </c>
      <c r="D26" s="1" t="s">
        <v>54</v>
      </c>
      <c r="E26" s="88"/>
      <c r="F26" s="71" t="s">
        <v>106</v>
      </c>
      <c r="G26" s="1" t="s">
        <v>16</v>
      </c>
      <c r="H26" s="3">
        <v>42944</v>
      </c>
      <c r="I26" s="1">
        <f t="shared" si="0"/>
        <v>2017</v>
      </c>
      <c r="J26" s="73">
        <v>10.75</v>
      </c>
      <c r="K26" s="73">
        <v>50674</v>
      </c>
      <c r="L26" s="76">
        <f>IF($J26="","",IF($I26=2020,VLOOKUP($D26,'3 - NTG (IESO VRR - 2017)'!$A$4:$G$61,7,FALSE)*$J26,IF($I26=2019,VLOOKUP($D26,'3 - NTG (IESO VRR - 2017)'!$A$4:$G$61,7,FALSE)*$J26,IF($I26=2018,VLOOKUP($D26,'3 - NTG (IESO VRR - 2017)'!$A$4:$G$61,7,FALSE)*$J26,IF($I26=2017,VLOOKUP($D26,'3 - NTG (IESO VRR - 2017)'!$A$4:$G$61,7,FALSE)*$J26,IF($I26=2016,VLOOKUP($D26,'3 - NTG (IESO VRR - 2017)'!$A$4:$G$61,5,FALSE)*$J26))))))</f>
        <v>9.3457023854600543</v>
      </c>
      <c r="M26" s="76">
        <f>IF($K26="","",IF($I26=2020,VLOOKUP($D26,'3 - NTG (IESO VRR - 2017)'!$A$4:$G$61,6,FALSE)*$K26,IF($I26=2019,VLOOKUP($D26,'3 - NTG (IESO VRR - 2017)'!$A$4:$G$61,6,FALSE)*$K26,IF($I26=2018,VLOOKUP($D26,'3 - NTG (IESO VRR - 2017)'!$A$4:$G$61,6,FALSE)*$K26,IF($I26=2017,VLOOKUP($D26,'3 - NTG (IESO VRR - 2017)'!$A$4:$G$61,6,FALSE)*$K26,IF($I26=2016,VLOOKUP($D26,'3 - NTG (IESO VRR - 2017)'!$A$4:$G$61,4,FALSE)*$K26))))))</f>
        <v>39630.787038380106</v>
      </c>
    </row>
    <row r="27" spans="1:13" x14ac:dyDescent="0.25">
      <c r="A27" s="5">
        <v>173097</v>
      </c>
      <c r="B27" s="5" t="e">
        <v>#N/A</v>
      </c>
      <c r="C27" s="1" t="s">
        <v>12</v>
      </c>
      <c r="D27" s="1" t="s">
        <v>54</v>
      </c>
      <c r="E27" s="88"/>
      <c r="F27" s="71" t="s">
        <v>106</v>
      </c>
      <c r="G27" s="1" t="s">
        <v>13</v>
      </c>
      <c r="H27" s="3">
        <v>43007</v>
      </c>
      <c r="I27" s="1">
        <f t="shared" si="0"/>
        <v>2017</v>
      </c>
      <c r="J27" s="73">
        <v>9.2799999999999994</v>
      </c>
      <c r="K27" s="73">
        <v>50736</v>
      </c>
      <c r="L27" s="76">
        <f>IF($J27="","",IF($I27=2020,VLOOKUP($D27,'3 - NTG (IESO VRR - 2017)'!$A$4:$G$61,7,FALSE)*$J27,IF($I27=2019,VLOOKUP($D27,'3 - NTG (IESO VRR - 2017)'!$A$4:$G$61,7,FALSE)*$J27,IF($I27=2018,VLOOKUP($D27,'3 - NTG (IESO VRR - 2017)'!$A$4:$G$61,7,FALSE)*$J27,IF($I27=2017,VLOOKUP($D27,'3 - NTG (IESO VRR - 2017)'!$A$4:$G$61,7,FALSE)*$J27,IF($I27=2016,VLOOKUP($D27,'3 - NTG (IESO VRR - 2017)'!$A$4:$G$61,5,FALSE)*$J27))))))</f>
        <v>8.0677319197273771</v>
      </c>
      <c r="M27" s="76">
        <f>IF($K27="","",IF($I27=2020,VLOOKUP($D27,'3 - NTG (IESO VRR - 2017)'!$A$4:$G$61,6,FALSE)*$K27,IF($I27=2019,VLOOKUP($D27,'3 - NTG (IESO VRR - 2017)'!$A$4:$G$61,6,FALSE)*$K27,IF($I27=2018,VLOOKUP($D27,'3 - NTG (IESO VRR - 2017)'!$A$4:$G$61,6,FALSE)*$K27,IF($I27=2017,VLOOKUP($D27,'3 - NTG (IESO VRR - 2017)'!$A$4:$G$61,6,FALSE)*$K27,IF($I27=2016,VLOOKUP($D27,'3 - NTG (IESO VRR - 2017)'!$A$4:$G$61,4,FALSE)*$K27))))))</f>
        <v>39679.27558865006</v>
      </c>
    </row>
    <row r="28" spans="1:13" x14ac:dyDescent="0.25">
      <c r="A28" s="5">
        <v>173098</v>
      </c>
      <c r="B28" s="5" t="e">
        <v>#N/A</v>
      </c>
      <c r="C28" s="1" t="s">
        <v>12</v>
      </c>
      <c r="D28" s="1" t="s">
        <v>54</v>
      </c>
      <c r="E28" s="88"/>
      <c r="F28" s="71" t="s">
        <v>106</v>
      </c>
      <c r="G28" s="1" t="s">
        <v>13</v>
      </c>
      <c r="H28" s="3">
        <v>43069</v>
      </c>
      <c r="I28" s="1">
        <f t="shared" si="0"/>
        <v>2017</v>
      </c>
      <c r="J28" s="73">
        <v>0</v>
      </c>
      <c r="K28" s="73">
        <v>15960</v>
      </c>
      <c r="L28" s="76">
        <f>IF($J28="","",IF($I28=2020,VLOOKUP($D28,'3 - NTG (IESO VRR - 2017)'!$A$4:$G$61,7,FALSE)*$J28,IF($I28=2019,VLOOKUP($D28,'3 - NTG (IESO VRR - 2017)'!$A$4:$G$61,7,FALSE)*$J28,IF($I28=2018,VLOOKUP($D28,'3 - NTG (IESO VRR - 2017)'!$A$4:$G$61,7,FALSE)*$J28,IF($I28=2017,VLOOKUP($D28,'3 - NTG (IESO VRR - 2017)'!$A$4:$G$61,7,FALSE)*$J28,IF($I28=2016,VLOOKUP($D28,'3 - NTG (IESO VRR - 2017)'!$A$4:$G$61,5,FALSE)*$J28))))))</f>
        <v>0</v>
      </c>
      <c r="M28" s="76">
        <f>IF($K28="","",IF($I28=2020,VLOOKUP($D28,'3 - NTG (IESO VRR - 2017)'!$A$4:$G$61,6,FALSE)*$K28,IF($I28=2019,VLOOKUP($D28,'3 - NTG (IESO VRR - 2017)'!$A$4:$G$61,6,FALSE)*$K28,IF($I28=2018,VLOOKUP($D28,'3 - NTG (IESO VRR - 2017)'!$A$4:$G$61,6,FALSE)*$K28,IF($I28=2017,VLOOKUP($D28,'3 - NTG (IESO VRR - 2017)'!$A$4:$G$61,6,FALSE)*$K28,IF($I28=2016,VLOOKUP($D28,'3 - NTG (IESO VRR - 2017)'!$A$4:$G$61,4,FALSE)*$K28))))))</f>
        <v>12481.891327555482</v>
      </c>
    </row>
    <row r="29" spans="1:13" x14ac:dyDescent="0.25">
      <c r="A29" s="5">
        <v>173099</v>
      </c>
      <c r="B29" s="5" t="e">
        <v>#N/A</v>
      </c>
      <c r="C29" s="1" t="s">
        <v>12</v>
      </c>
      <c r="D29" s="1" t="s">
        <v>54</v>
      </c>
      <c r="E29" s="88"/>
      <c r="F29" s="71" t="s">
        <v>107</v>
      </c>
      <c r="G29" s="1" t="s">
        <v>13</v>
      </c>
      <c r="H29" s="3">
        <v>43069</v>
      </c>
      <c r="I29" s="1">
        <f t="shared" si="0"/>
        <v>2017</v>
      </c>
      <c r="J29" s="73">
        <v>1.1599999999999999</v>
      </c>
      <c r="K29" s="73">
        <v>8232</v>
      </c>
      <c r="L29" s="76">
        <f>IF($J29="","",IF($I29=2020,VLOOKUP($D29,'3 - NTG (IESO VRR - 2017)'!$A$4:$G$61,7,FALSE)*$J29,IF($I29=2019,VLOOKUP($D29,'3 - NTG (IESO VRR - 2017)'!$A$4:$G$61,7,FALSE)*$J29,IF($I29=2018,VLOOKUP($D29,'3 - NTG (IESO VRR - 2017)'!$A$4:$G$61,7,FALSE)*$J29,IF($I29=2017,VLOOKUP($D29,'3 - NTG (IESO VRR - 2017)'!$A$4:$G$61,7,FALSE)*$J29,IF($I29=2016,VLOOKUP($D29,'3 - NTG (IESO VRR - 2017)'!$A$4:$G$61,5,FALSE)*$J29))))))</f>
        <v>1.0084664899659221</v>
      </c>
      <c r="M29" s="76">
        <f>IF($K29="","",IF($I29=2020,VLOOKUP($D29,'3 - NTG (IESO VRR - 2017)'!$A$4:$G$61,6,FALSE)*$K29,IF($I29=2019,VLOOKUP($D29,'3 - NTG (IESO VRR - 2017)'!$A$4:$G$61,6,FALSE)*$K29,IF($I29=2018,VLOOKUP($D29,'3 - NTG (IESO VRR - 2017)'!$A$4:$G$61,6,FALSE)*$K29,IF($I29=2017,VLOOKUP($D29,'3 - NTG (IESO VRR - 2017)'!$A$4:$G$61,6,FALSE)*$K29,IF($I29=2016,VLOOKUP($D29,'3 - NTG (IESO VRR - 2017)'!$A$4:$G$61,4,FALSE)*$K29))))))</f>
        <v>6438.0281584233544</v>
      </c>
    </row>
    <row r="30" spans="1:13" x14ac:dyDescent="0.25">
      <c r="A30" s="5">
        <v>173103</v>
      </c>
      <c r="B30" s="5" t="e">
        <v>#N/A</v>
      </c>
      <c r="C30" s="1" t="s">
        <v>12</v>
      </c>
      <c r="D30" s="1" t="s">
        <v>54</v>
      </c>
      <c r="E30" s="88"/>
      <c r="F30" s="71" t="s">
        <v>131</v>
      </c>
      <c r="G30" s="1" t="s">
        <v>13</v>
      </c>
      <c r="H30" s="3">
        <v>43830</v>
      </c>
      <c r="I30" s="1">
        <f t="shared" si="0"/>
        <v>2019</v>
      </c>
      <c r="J30" s="73">
        <v>109.75</v>
      </c>
      <c r="K30" s="73">
        <v>632160</v>
      </c>
      <c r="L30" s="76">
        <f>IF($J30="","",IF($I30=2020,VLOOKUP($D30,'3 - NTG (IESO VRR - 2017)'!$A$4:$G$61,7,FALSE)*$J30,IF($I30=2019,VLOOKUP($D30,'3 - NTG (IESO VRR - 2017)'!$A$4:$G$61,7,FALSE)*$J30,IF($I30=2018,VLOOKUP($D30,'3 - NTG (IESO VRR - 2017)'!$A$4:$G$61,7,FALSE)*$J30,IF($I30=2017,VLOOKUP($D30,'3 - NTG (IESO VRR - 2017)'!$A$4:$G$61,7,FALSE)*$J30,IF($I30=2016,VLOOKUP($D30,'3 - NTG (IESO VRR - 2017)'!$A$4:$G$61,5,FALSE)*$J30))))))</f>
        <v>95.413101098068921</v>
      </c>
      <c r="M30" s="76">
        <f>IF($K30="","",IF($I30=2020,VLOOKUP($D30,'3 - NTG (IESO VRR - 2017)'!$A$4:$G$61,6,FALSE)*$K30,IF($I30=2019,VLOOKUP($D30,'3 - NTG (IESO VRR - 2017)'!$A$4:$G$61,6,FALSE)*$K30,IF($I30=2018,VLOOKUP($D30,'3 - NTG (IESO VRR - 2017)'!$A$4:$G$61,6,FALSE)*$K30,IF($I30=2017,VLOOKUP($D30,'3 - NTG (IESO VRR - 2017)'!$A$4:$G$61,6,FALSE)*$K30,IF($I30=2016,VLOOKUP($D30,'3 - NTG (IESO VRR - 2017)'!$A$4:$G$61,4,FALSE)*$K30))))))</f>
        <v>494395.51513956604</v>
      </c>
    </row>
    <row r="31" spans="1:13" x14ac:dyDescent="0.25">
      <c r="A31" s="5">
        <v>173169</v>
      </c>
      <c r="B31" s="5" t="e">
        <v>#N/A</v>
      </c>
      <c r="C31" s="1" t="s">
        <v>12</v>
      </c>
      <c r="D31" s="1" t="s">
        <v>54</v>
      </c>
      <c r="E31" s="88"/>
      <c r="F31" s="71" t="s">
        <v>106</v>
      </c>
      <c r="G31" s="1" t="s">
        <v>16</v>
      </c>
      <c r="H31" s="3">
        <v>42944</v>
      </c>
      <c r="I31" s="1">
        <f t="shared" si="0"/>
        <v>2017</v>
      </c>
      <c r="J31" s="73">
        <v>5.56</v>
      </c>
      <c r="K31" s="73">
        <v>33370</v>
      </c>
      <c r="L31" s="76">
        <f>IF($J31="","",IF($I31=2020,VLOOKUP($D31,'3 - NTG (IESO VRR - 2017)'!$A$4:$G$61,7,FALSE)*$J31,IF($I31=2019,VLOOKUP($D31,'3 - NTG (IESO VRR - 2017)'!$A$4:$G$61,7,FALSE)*$J31,IF($I31=2018,VLOOKUP($D31,'3 - NTG (IESO VRR - 2017)'!$A$4:$G$61,7,FALSE)*$J31,IF($I31=2017,VLOOKUP($D31,'3 - NTG (IESO VRR - 2017)'!$A$4:$G$61,7,FALSE)*$J31,IF($I31=2016,VLOOKUP($D31,'3 - NTG (IESO VRR - 2017)'!$A$4:$G$61,5,FALSE)*$J31))))))</f>
        <v>4.8336842105263162</v>
      </c>
      <c r="M31" s="76">
        <f>IF($K31="","",IF($I31=2020,VLOOKUP($D31,'3 - NTG (IESO VRR - 2017)'!$A$4:$G$61,6,FALSE)*$K31,IF($I31=2019,VLOOKUP($D31,'3 - NTG (IESO VRR - 2017)'!$A$4:$G$61,6,FALSE)*$K31,IF($I31=2018,VLOOKUP($D31,'3 - NTG (IESO VRR - 2017)'!$A$4:$G$61,6,FALSE)*$K31,IF($I31=2017,VLOOKUP($D31,'3 - NTG (IESO VRR - 2017)'!$A$4:$G$61,6,FALSE)*$K31,IF($I31=2016,VLOOKUP($D31,'3 - NTG (IESO VRR - 2017)'!$A$4:$G$61,4,FALSE)*$K31))))))</f>
        <v>26097.789072714688</v>
      </c>
    </row>
    <row r="32" spans="1:13" x14ac:dyDescent="0.25">
      <c r="A32" s="5">
        <v>173170</v>
      </c>
      <c r="B32" s="5" t="e">
        <v>#N/A</v>
      </c>
      <c r="C32" s="1" t="s">
        <v>12</v>
      </c>
      <c r="D32" s="1" t="s">
        <v>54</v>
      </c>
      <c r="E32" s="88"/>
      <c r="F32" s="71" t="s">
        <v>106</v>
      </c>
      <c r="G32" s="1" t="s">
        <v>14</v>
      </c>
      <c r="H32" s="3">
        <v>43069</v>
      </c>
      <c r="I32" s="1">
        <f t="shared" si="0"/>
        <v>2017</v>
      </c>
      <c r="J32" s="73">
        <v>10.72</v>
      </c>
      <c r="K32" s="73">
        <v>54438</v>
      </c>
      <c r="L32" s="76">
        <f>IF($J32="","",IF($I32=2020,VLOOKUP($D32,'3 - NTG (IESO VRR - 2017)'!$A$4:$G$61,7,FALSE)*$J32,IF($I32=2019,VLOOKUP($D32,'3 - NTG (IESO VRR - 2017)'!$A$4:$G$61,7,FALSE)*$J32,IF($I32=2018,VLOOKUP($D32,'3 - NTG (IESO VRR - 2017)'!$A$4:$G$61,7,FALSE)*$J32,IF($I32=2017,VLOOKUP($D32,'3 - NTG (IESO VRR - 2017)'!$A$4:$G$61,7,FALSE)*$J32,IF($I32=2016,VLOOKUP($D32,'3 - NTG (IESO VRR - 2017)'!$A$4:$G$61,5,FALSE)*$J32))))))</f>
        <v>9.3196213555471434</v>
      </c>
      <c r="M32" s="76">
        <f>IF($K32="","",IF($I32=2020,VLOOKUP($D32,'3 - NTG (IESO VRR - 2017)'!$A$4:$G$61,6,FALSE)*$K32,IF($I32=2019,VLOOKUP($D32,'3 - NTG (IESO VRR - 2017)'!$A$4:$G$61,6,FALSE)*$K32,IF($I32=2018,VLOOKUP($D32,'3 - NTG (IESO VRR - 2017)'!$A$4:$G$61,6,FALSE)*$K32,IF($I32=2017,VLOOKUP($D32,'3 - NTG (IESO VRR - 2017)'!$A$4:$G$61,6,FALSE)*$K32,IF($I32=2016,VLOOKUP($D32,'3 - NTG (IESO VRR - 2017)'!$A$4:$G$61,4,FALSE)*$K32))))))</f>
        <v>42574.51128380109</v>
      </c>
    </row>
    <row r="33" spans="1:13" x14ac:dyDescent="0.25">
      <c r="A33" s="5">
        <v>173526</v>
      </c>
      <c r="B33" s="5" t="e">
        <v>#N/A</v>
      </c>
      <c r="C33" s="1" t="s">
        <v>12</v>
      </c>
      <c r="D33" s="1" t="s">
        <v>54</v>
      </c>
      <c r="E33" s="88"/>
      <c r="F33" s="71" t="s">
        <v>107</v>
      </c>
      <c r="G33" s="1" t="s">
        <v>16</v>
      </c>
      <c r="H33" s="3">
        <v>42855</v>
      </c>
      <c r="I33" s="1">
        <f t="shared" si="0"/>
        <v>2017</v>
      </c>
      <c r="J33" s="73">
        <v>0.76</v>
      </c>
      <c r="K33" s="73">
        <v>3829</v>
      </c>
      <c r="L33" s="76">
        <f>IF($J33="","",IF($I33=2020,VLOOKUP($D33,'3 - NTG (IESO VRR - 2017)'!$A$4:$G$61,7,FALSE)*$J33,IF($I33=2019,VLOOKUP($D33,'3 - NTG (IESO VRR - 2017)'!$A$4:$G$61,7,FALSE)*$J33,IF($I33=2018,VLOOKUP($D33,'3 - NTG (IESO VRR - 2017)'!$A$4:$G$61,7,FALSE)*$J33,IF($I33=2017,VLOOKUP($D33,'3 - NTG (IESO VRR - 2017)'!$A$4:$G$61,7,FALSE)*$J33,IF($I33=2016,VLOOKUP($D33,'3 - NTG (IESO VRR - 2017)'!$A$4:$G$61,5,FALSE)*$J33))))))</f>
        <v>0.66071942446043175</v>
      </c>
      <c r="M33" s="76">
        <f>IF($K33="","",IF($I33=2020,VLOOKUP($D33,'3 - NTG (IESO VRR - 2017)'!$A$4:$G$61,6,FALSE)*$K33,IF($I33=2019,VLOOKUP($D33,'3 - NTG (IESO VRR - 2017)'!$A$4:$G$61,6,FALSE)*$K33,IF($I33=2018,VLOOKUP($D33,'3 - NTG (IESO VRR - 2017)'!$A$4:$G$61,6,FALSE)*$K33,IF($I33=2017,VLOOKUP($D33,'3 - NTG (IESO VRR - 2017)'!$A$4:$G$61,6,FALSE)*$K33,IF($I33=2016,VLOOKUP($D33,'3 - NTG (IESO VRR - 2017)'!$A$4:$G$61,4,FALSE)*$K33))))))</f>
        <v>2994.5590158652844</v>
      </c>
    </row>
    <row r="34" spans="1:13" x14ac:dyDescent="0.25">
      <c r="A34" s="5">
        <v>176689</v>
      </c>
      <c r="B34" s="5" t="e">
        <v>#N/A</v>
      </c>
      <c r="C34" s="1" t="s">
        <v>12</v>
      </c>
      <c r="D34" s="1" t="s">
        <v>54</v>
      </c>
      <c r="E34" s="88"/>
      <c r="F34" s="71" t="s">
        <v>107</v>
      </c>
      <c r="G34" s="1" t="s">
        <v>14</v>
      </c>
      <c r="H34" s="3">
        <v>42978</v>
      </c>
      <c r="I34" s="1">
        <f t="shared" si="0"/>
        <v>2017</v>
      </c>
      <c r="J34" s="73">
        <v>15.6</v>
      </c>
      <c r="K34" s="73">
        <v>48310</v>
      </c>
      <c r="L34" s="76">
        <f>IF($J34="","",IF($I34=2020,VLOOKUP($D34,'3 - NTG (IESO VRR - 2017)'!$A$4:$G$61,7,FALSE)*$J34,IF($I34=2019,VLOOKUP($D34,'3 - NTG (IESO VRR - 2017)'!$A$4:$G$61,7,FALSE)*$J34,IF($I34=2018,VLOOKUP($D34,'3 - NTG (IESO VRR - 2017)'!$A$4:$G$61,7,FALSE)*$J34,IF($I34=2017,VLOOKUP($D34,'3 - NTG (IESO VRR - 2017)'!$A$4:$G$61,7,FALSE)*$J34,IF($I34=2016,VLOOKUP($D34,'3 - NTG (IESO VRR - 2017)'!$A$4:$G$61,5,FALSE)*$J34))))))</f>
        <v>13.562135554714125</v>
      </c>
      <c r="M34" s="76">
        <f>IF($K34="","",IF($I34=2020,VLOOKUP($D34,'3 - NTG (IESO VRR - 2017)'!$A$4:$G$61,6,FALSE)*$K34,IF($I34=2019,VLOOKUP($D34,'3 - NTG (IESO VRR - 2017)'!$A$4:$G$61,6,FALSE)*$K34,IF($I34=2018,VLOOKUP($D34,'3 - NTG (IESO VRR - 2017)'!$A$4:$G$61,6,FALSE)*$K34,IF($I34=2017,VLOOKUP($D34,'3 - NTG (IESO VRR - 2017)'!$A$4:$G$61,6,FALSE)*$K34,IF($I34=2016,VLOOKUP($D34,'3 - NTG (IESO VRR - 2017)'!$A$4:$G$61,4,FALSE)*$K34))))))</f>
        <v>37781.965540990313</v>
      </c>
    </row>
    <row r="35" spans="1:13" x14ac:dyDescent="0.25">
      <c r="A35" s="5">
        <v>176690</v>
      </c>
      <c r="B35" s="5" t="e">
        <v>#N/A</v>
      </c>
      <c r="C35" s="1" t="s">
        <v>12</v>
      </c>
      <c r="D35" s="1" t="s">
        <v>54</v>
      </c>
      <c r="E35" s="88"/>
      <c r="F35" s="71" t="s">
        <v>106</v>
      </c>
      <c r="G35" s="1" t="s">
        <v>17</v>
      </c>
      <c r="H35" s="3">
        <v>43159</v>
      </c>
      <c r="I35" s="1">
        <f t="shared" si="0"/>
        <v>2018</v>
      </c>
      <c r="J35" s="73">
        <v>41.63</v>
      </c>
      <c r="K35" s="73">
        <v>120676</v>
      </c>
      <c r="L35" s="76">
        <f>IF($J35="","",IF($I35=2020,VLOOKUP($D35,'3 - NTG (IESO VRR - 2017)'!$A$4:$G$61,7,FALSE)*$J35,IF($I35=2019,VLOOKUP($D35,'3 - NTG (IESO VRR - 2017)'!$A$4:$G$61,7,FALSE)*$J35,IF($I35=2018,VLOOKUP($D35,'3 - NTG (IESO VRR - 2017)'!$A$4:$G$61,7,FALSE)*$J35,IF($I35=2017,VLOOKUP($D35,'3 - NTG (IESO VRR - 2017)'!$A$4:$G$61,7,FALSE)*$J35,IF($I35=2016,VLOOKUP($D35,'3 - NTG (IESO VRR - 2017)'!$A$4:$G$61,5,FALSE)*$J35))))))</f>
        <v>36.191775842483914</v>
      </c>
      <c r="M35" s="76">
        <f>IF($K35="","",IF($I35=2020,VLOOKUP($D35,'3 - NTG (IESO VRR - 2017)'!$A$4:$G$61,6,FALSE)*$K35,IF($I35=2019,VLOOKUP($D35,'3 - NTG (IESO VRR - 2017)'!$A$4:$G$61,6,FALSE)*$K35,IF($I35=2018,VLOOKUP($D35,'3 - NTG (IESO VRR - 2017)'!$A$4:$G$61,6,FALSE)*$K35,IF($I35=2017,VLOOKUP($D35,'3 - NTG (IESO VRR - 2017)'!$A$4:$G$61,6,FALSE)*$K35,IF($I35=2016,VLOOKUP($D35,'3 - NTG (IESO VRR - 2017)'!$A$4:$G$61,4,FALSE)*$K35))))))</f>
        <v>94377.488586722146</v>
      </c>
    </row>
    <row r="36" spans="1:13" x14ac:dyDescent="0.25">
      <c r="A36" s="5">
        <v>176691</v>
      </c>
      <c r="B36" s="5" t="e">
        <v>#N/A</v>
      </c>
      <c r="C36" s="1" t="s">
        <v>12</v>
      </c>
      <c r="D36" s="1" t="s">
        <v>54</v>
      </c>
      <c r="E36" s="88"/>
      <c r="F36" s="71" t="s">
        <v>106</v>
      </c>
      <c r="G36" s="1" t="s">
        <v>14</v>
      </c>
      <c r="H36" s="3">
        <v>42978</v>
      </c>
      <c r="I36" s="1">
        <f t="shared" si="0"/>
        <v>2017</v>
      </c>
      <c r="J36" s="73">
        <v>10.66</v>
      </c>
      <c r="K36" s="73">
        <v>33501</v>
      </c>
      <c r="L36" s="76">
        <f>IF($J36="","",IF($I36=2020,VLOOKUP($D36,'3 - NTG (IESO VRR - 2017)'!$A$4:$G$61,7,FALSE)*$J36,IF($I36=2019,VLOOKUP($D36,'3 - NTG (IESO VRR - 2017)'!$A$4:$G$61,7,FALSE)*$J36,IF($I36=2018,VLOOKUP($D36,'3 - NTG (IESO VRR - 2017)'!$A$4:$G$61,7,FALSE)*$J36,IF($I36=2017,VLOOKUP($D36,'3 - NTG (IESO VRR - 2017)'!$A$4:$G$61,7,FALSE)*$J36,IF($I36=2016,VLOOKUP($D36,'3 - NTG (IESO VRR - 2017)'!$A$4:$G$61,5,FALSE)*$J36))))))</f>
        <v>9.26745929572132</v>
      </c>
      <c r="M36" s="76">
        <f>IF($K36="","",IF($I36=2020,VLOOKUP($D36,'3 - NTG (IESO VRR - 2017)'!$A$4:$G$61,6,FALSE)*$K36,IF($I36=2019,VLOOKUP($D36,'3 - NTG (IESO VRR - 2017)'!$A$4:$G$61,6,FALSE)*$K36,IF($I36=2018,VLOOKUP($D36,'3 - NTG (IESO VRR - 2017)'!$A$4:$G$61,6,FALSE)*$K36,IF($I36=2017,VLOOKUP($D36,'3 - NTG (IESO VRR - 2017)'!$A$4:$G$61,6,FALSE)*$K36,IF($I36=2016,VLOOKUP($D36,'3 - NTG (IESO VRR - 2017)'!$A$4:$G$61,4,FALSE)*$K36))))))</f>
        <v>26200.240686994752</v>
      </c>
    </row>
    <row r="37" spans="1:13" x14ac:dyDescent="0.25">
      <c r="A37" s="5">
        <v>177970</v>
      </c>
      <c r="B37" s="5" t="e">
        <v>#N/A</v>
      </c>
      <c r="C37" s="1" t="s">
        <v>12</v>
      </c>
      <c r="D37" s="1" t="s">
        <v>54</v>
      </c>
      <c r="E37" s="88"/>
      <c r="F37" s="71" t="s">
        <v>106</v>
      </c>
      <c r="G37" s="1" t="s">
        <v>13</v>
      </c>
      <c r="H37" s="3">
        <v>42895</v>
      </c>
      <c r="I37" s="1">
        <f t="shared" si="0"/>
        <v>2017</v>
      </c>
      <c r="J37" s="73">
        <v>0.31</v>
      </c>
      <c r="K37" s="73">
        <v>1433</v>
      </c>
      <c r="L37" s="76">
        <f>IF($J37="","",IF($I37=2020,VLOOKUP($D37,'3 - NTG (IESO VRR - 2017)'!$A$4:$G$61,7,FALSE)*$J37,IF($I37=2019,VLOOKUP($D37,'3 - NTG (IESO VRR - 2017)'!$A$4:$G$61,7,FALSE)*$J37,IF($I37=2018,VLOOKUP($D37,'3 - NTG (IESO VRR - 2017)'!$A$4:$G$61,7,FALSE)*$J37,IF($I37=2017,VLOOKUP($D37,'3 - NTG (IESO VRR - 2017)'!$A$4:$G$61,7,FALSE)*$J37,IF($I37=2016,VLOOKUP($D37,'3 - NTG (IESO VRR - 2017)'!$A$4:$G$61,5,FALSE)*$J37))))))</f>
        <v>0.26950397576675506</v>
      </c>
      <c r="M37" s="76">
        <f>IF($K37="","",IF($I37=2020,VLOOKUP($D37,'3 - NTG (IESO VRR - 2017)'!$A$4:$G$61,6,FALSE)*$K37,IF($I37=2019,VLOOKUP($D37,'3 - NTG (IESO VRR - 2017)'!$A$4:$G$61,6,FALSE)*$K37,IF($I37=2018,VLOOKUP($D37,'3 - NTG (IESO VRR - 2017)'!$A$4:$G$61,6,FALSE)*$K37,IF($I37=2017,VLOOKUP($D37,'3 - NTG (IESO VRR - 2017)'!$A$4:$G$61,6,FALSE)*$K37,IF($I37=2016,VLOOKUP($D37,'3 - NTG (IESO VRR - 2017)'!$A$4:$G$61,4,FALSE)*$K37))))))</f>
        <v>1120.7111699490606</v>
      </c>
    </row>
    <row r="38" spans="1:13" x14ac:dyDescent="0.25">
      <c r="A38" s="5">
        <v>178816</v>
      </c>
      <c r="B38" s="5" t="e">
        <v>#N/A</v>
      </c>
      <c r="C38" s="1" t="s">
        <v>12</v>
      </c>
      <c r="D38" s="1" t="s">
        <v>54</v>
      </c>
      <c r="E38" s="88"/>
      <c r="F38" s="71" t="s">
        <v>106</v>
      </c>
      <c r="G38" s="1" t="s">
        <v>16</v>
      </c>
      <c r="H38" s="3">
        <v>42978</v>
      </c>
      <c r="I38" s="1">
        <f t="shared" si="0"/>
        <v>2017</v>
      </c>
      <c r="J38" s="73">
        <v>0.4</v>
      </c>
      <c r="K38" s="73">
        <v>9438</v>
      </c>
      <c r="L38" s="76">
        <f>IF($J38="","",IF($I38=2020,VLOOKUP($D38,'3 - NTG (IESO VRR - 2017)'!$A$4:$G$61,7,FALSE)*$J38,IF($I38=2019,VLOOKUP($D38,'3 - NTG (IESO VRR - 2017)'!$A$4:$G$61,7,FALSE)*$J38,IF($I38=2018,VLOOKUP($D38,'3 - NTG (IESO VRR - 2017)'!$A$4:$G$61,7,FALSE)*$J38,IF($I38=2017,VLOOKUP($D38,'3 - NTG (IESO VRR - 2017)'!$A$4:$G$61,7,FALSE)*$J38,IF($I38=2016,VLOOKUP($D38,'3 - NTG (IESO VRR - 2017)'!$A$4:$G$61,5,FALSE)*$J38))))))</f>
        <v>0.34774706550549039</v>
      </c>
      <c r="M38" s="76">
        <f>IF($K38="","",IF($I38=2020,VLOOKUP($D38,'3 - NTG (IESO VRR - 2017)'!$A$4:$G$61,6,FALSE)*$K38,IF($I38=2019,VLOOKUP($D38,'3 - NTG (IESO VRR - 2017)'!$A$4:$G$61,6,FALSE)*$K38,IF($I38=2018,VLOOKUP($D38,'3 - NTG (IESO VRR - 2017)'!$A$4:$G$61,6,FALSE)*$K38,IF($I38=2017,VLOOKUP($D38,'3 - NTG (IESO VRR - 2017)'!$A$4:$G$61,6,FALSE)*$K38,IF($I38=2016,VLOOKUP($D38,'3 - NTG (IESO VRR - 2017)'!$A$4:$G$61,4,FALSE)*$K38))))))</f>
        <v>7381.2086685130726</v>
      </c>
    </row>
    <row r="39" spans="1:13" x14ac:dyDescent="0.25">
      <c r="A39" s="5">
        <v>181079</v>
      </c>
      <c r="B39" s="5" t="e">
        <v>#N/A</v>
      </c>
      <c r="C39" s="1" t="s">
        <v>12</v>
      </c>
      <c r="D39" s="1" t="s">
        <v>54</v>
      </c>
      <c r="E39" s="88"/>
      <c r="F39" s="71" t="s">
        <v>107</v>
      </c>
      <c r="G39" s="1" t="s">
        <v>14</v>
      </c>
      <c r="H39" s="3">
        <v>42958</v>
      </c>
      <c r="I39" s="1">
        <f t="shared" si="0"/>
        <v>2017</v>
      </c>
      <c r="J39" s="73">
        <v>2</v>
      </c>
      <c r="K39" s="73">
        <v>8638</v>
      </c>
      <c r="L39" s="76">
        <f>IF($J39="","",IF($I39=2020,VLOOKUP($D39,'3 - NTG (IESO VRR - 2017)'!$A$4:$G$61,7,FALSE)*$J39,IF($I39=2019,VLOOKUP($D39,'3 - NTG (IESO VRR - 2017)'!$A$4:$G$61,7,FALSE)*$J39,IF($I39=2018,VLOOKUP($D39,'3 - NTG (IESO VRR - 2017)'!$A$4:$G$61,7,FALSE)*$J39,IF($I39=2017,VLOOKUP($D39,'3 - NTG (IESO VRR - 2017)'!$A$4:$G$61,7,FALSE)*$J39,IF($I39=2016,VLOOKUP($D39,'3 - NTG (IESO VRR - 2017)'!$A$4:$G$61,5,FALSE)*$J39))))))</f>
        <v>1.738735327527452</v>
      </c>
      <c r="M39" s="76">
        <f>IF($K39="","",IF($I39=2020,VLOOKUP($D39,'3 - NTG (IESO VRR - 2017)'!$A$4:$G$61,6,FALSE)*$K39,IF($I39=2019,VLOOKUP($D39,'3 - NTG (IESO VRR - 2017)'!$A$4:$G$61,6,FALSE)*$K39,IF($I39=2018,VLOOKUP($D39,'3 - NTG (IESO VRR - 2017)'!$A$4:$G$61,6,FALSE)*$K39,IF($I39=2017,VLOOKUP($D39,'3 - NTG (IESO VRR - 2017)'!$A$4:$G$61,6,FALSE)*$K39,IF($I39=2016,VLOOKUP($D39,'3 - NTG (IESO VRR - 2017)'!$A$4:$G$61,4,FALSE)*$K39))))))</f>
        <v>6755.5499553523969</v>
      </c>
    </row>
    <row r="40" spans="1:13" x14ac:dyDescent="0.25">
      <c r="A40" s="5">
        <v>181600</v>
      </c>
      <c r="B40" s="5" t="e">
        <v>#N/A</v>
      </c>
      <c r="C40" s="1" t="s">
        <v>12</v>
      </c>
      <c r="D40" s="1" t="s">
        <v>54</v>
      </c>
      <c r="E40" s="88"/>
      <c r="F40" s="71" t="s">
        <v>107</v>
      </c>
      <c r="G40" s="1" t="s">
        <v>16</v>
      </c>
      <c r="H40" s="3">
        <v>42984</v>
      </c>
      <c r="I40" s="1">
        <f t="shared" si="0"/>
        <v>2017</v>
      </c>
      <c r="J40" s="73">
        <v>1.07</v>
      </c>
      <c r="K40" s="73">
        <v>4748</v>
      </c>
      <c r="L40" s="76">
        <f>IF($J40="","",IF($I40=2020,VLOOKUP($D40,'3 - NTG (IESO VRR - 2017)'!$A$4:$G$61,7,FALSE)*$J40,IF($I40=2019,VLOOKUP($D40,'3 - NTG (IESO VRR - 2017)'!$A$4:$G$61,7,FALSE)*$J40,IF($I40=2018,VLOOKUP($D40,'3 - NTG (IESO VRR - 2017)'!$A$4:$G$61,7,FALSE)*$J40,IF($I40=2017,VLOOKUP($D40,'3 - NTG (IESO VRR - 2017)'!$A$4:$G$61,7,FALSE)*$J40,IF($I40=2016,VLOOKUP($D40,'3 - NTG (IESO VRR - 2017)'!$A$4:$G$61,5,FALSE)*$J40))))))</f>
        <v>0.93022340022718686</v>
      </c>
      <c r="M40" s="76">
        <f>IF($K40="","",IF($I40=2020,VLOOKUP($D40,'3 - NTG (IESO VRR - 2017)'!$A$4:$G$61,6,FALSE)*$K40,IF($I40=2019,VLOOKUP($D40,'3 - NTG (IESO VRR - 2017)'!$A$4:$G$61,6,FALSE)*$K40,IF($I40=2018,VLOOKUP($D40,'3 - NTG (IESO VRR - 2017)'!$A$4:$G$61,6,FALSE)*$K40,IF($I40=2017,VLOOKUP($D40,'3 - NTG (IESO VRR - 2017)'!$A$4:$G$61,6,FALSE)*$K40,IF($I40=2016,VLOOKUP($D40,'3 - NTG (IESO VRR - 2017)'!$A$4:$G$61,4,FALSE)*$K40))))))</f>
        <v>3713.2844626086107</v>
      </c>
    </row>
    <row r="41" spans="1:13" x14ac:dyDescent="0.25">
      <c r="A41" s="5">
        <v>181686</v>
      </c>
      <c r="B41" s="5" t="e">
        <v>#N/A</v>
      </c>
      <c r="C41" s="1" t="s">
        <v>12</v>
      </c>
      <c r="D41" s="1" t="s">
        <v>54</v>
      </c>
      <c r="E41" s="88"/>
      <c r="F41" s="71" t="s">
        <v>106</v>
      </c>
      <c r="G41" s="1" t="s">
        <v>13</v>
      </c>
      <c r="H41" s="3">
        <v>43059</v>
      </c>
      <c r="I41" s="1">
        <f t="shared" si="0"/>
        <v>2017</v>
      </c>
      <c r="J41" s="73">
        <v>20.9</v>
      </c>
      <c r="K41" s="73">
        <v>99744</v>
      </c>
      <c r="L41" s="76">
        <f>IF($J41="","",IF($I41=2020,VLOOKUP($D41,'3 - NTG (IESO VRR - 2017)'!$A$4:$G$61,7,FALSE)*$J41,IF($I41=2019,VLOOKUP($D41,'3 - NTG (IESO VRR - 2017)'!$A$4:$G$61,7,FALSE)*$J41,IF($I41=2018,VLOOKUP($D41,'3 - NTG (IESO VRR - 2017)'!$A$4:$G$61,7,FALSE)*$J41,IF($I41=2017,VLOOKUP($D41,'3 - NTG (IESO VRR - 2017)'!$A$4:$G$61,7,FALSE)*$J41,IF($I41=2016,VLOOKUP($D41,'3 - NTG (IESO VRR - 2017)'!$A$4:$G$61,5,FALSE)*$J41))))))</f>
        <v>18.169784172661871</v>
      </c>
      <c r="M41" s="76">
        <f>IF($K41="","",IF($I41=2020,VLOOKUP($D41,'3 - NTG (IESO VRR - 2017)'!$A$4:$G$61,6,FALSE)*$K41,IF($I41=2019,VLOOKUP($D41,'3 - NTG (IESO VRR - 2017)'!$A$4:$G$61,6,FALSE)*$K41,IF($I41=2018,VLOOKUP($D41,'3 - NTG (IESO VRR - 2017)'!$A$4:$G$61,6,FALSE)*$K41,IF($I41=2017,VLOOKUP($D41,'3 - NTG (IESO VRR - 2017)'!$A$4:$G$61,6,FALSE)*$K41,IF($I41=2016,VLOOKUP($D41,'3 - NTG (IESO VRR - 2017)'!$A$4:$G$61,4,FALSE)*$K41))))))</f>
        <v>78007.128356873058</v>
      </c>
    </row>
    <row r="42" spans="1:13" x14ac:dyDescent="0.25">
      <c r="A42" s="5">
        <v>181904</v>
      </c>
      <c r="B42" s="5" t="e">
        <v>#N/A</v>
      </c>
      <c r="C42" s="1" t="s">
        <v>12</v>
      </c>
      <c r="D42" s="1" t="s">
        <v>54</v>
      </c>
      <c r="E42" s="88"/>
      <c r="F42" s="71" t="s">
        <v>107</v>
      </c>
      <c r="G42" s="1" t="s">
        <v>15</v>
      </c>
      <c r="H42" s="3">
        <v>43229</v>
      </c>
      <c r="I42" s="1">
        <f t="shared" si="0"/>
        <v>2018</v>
      </c>
      <c r="J42" s="73">
        <v>1.81</v>
      </c>
      <c r="K42" s="73">
        <v>8325</v>
      </c>
      <c r="L42" s="76">
        <f>IF($J42="","",IF($I42=2020,VLOOKUP($D42,'3 - NTG (IESO VRR - 2017)'!$A$4:$G$61,7,FALSE)*$J42,IF($I42=2019,VLOOKUP($D42,'3 - NTG (IESO VRR - 2017)'!$A$4:$G$61,7,FALSE)*$J42,IF($I42=2018,VLOOKUP($D42,'3 - NTG (IESO VRR - 2017)'!$A$4:$G$61,7,FALSE)*$J42,IF($I42=2017,VLOOKUP($D42,'3 - NTG (IESO VRR - 2017)'!$A$4:$G$61,7,FALSE)*$J42,IF($I42=2016,VLOOKUP($D42,'3 - NTG (IESO VRR - 2017)'!$A$4:$G$61,5,FALSE)*$J42))))))</f>
        <v>1.5735554714123441</v>
      </c>
      <c r="M42" s="76">
        <f>IF($K42="","",IF($I42=2020,VLOOKUP($D42,'3 - NTG (IESO VRR - 2017)'!$A$4:$G$61,6,FALSE)*$K42,IF($I42=2019,VLOOKUP($D42,'3 - NTG (IESO VRR - 2017)'!$A$4:$G$61,6,FALSE)*$K42,IF($I42=2018,VLOOKUP($D42,'3 - NTG (IESO VRR - 2017)'!$A$4:$G$61,6,FALSE)*$K42,IF($I42=2017,VLOOKUP($D42,'3 - NTG (IESO VRR - 2017)'!$A$4:$G$61,6,FALSE)*$K42,IF($I42=2016,VLOOKUP($D42,'3 - NTG (IESO VRR - 2017)'!$A$4:$G$61,4,FALSE)*$K42))))))</f>
        <v>6510.7609838282824</v>
      </c>
    </row>
    <row r="43" spans="1:13" x14ac:dyDescent="0.25">
      <c r="A43" s="5">
        <v>182851</v>
      </c>
      <c r="B43" s="5" t="e">
        <v>#N/A</v>
      </c>
      <c r="C43" s="1" t="s">
        <v>12</v>
      </c>
      <c r="D43" s="1" t="s">
        <v>54</v>
      </c>
      <c r="E43" s="88"/>
      <c r="F43" s="71" t="s">
        <v>107</v>
      </c>
      <c r="G43" s="1" t="s">
        <v>16</v>
      </c>
      <c r="H43" s="3">
        <v>42992</v>
      </c>
      <c r="I43" s="1">
        <f t="shared" si="0"/>
        <v>2017</v>
      </c>
      <c r="J43" s="73">
        <v>3.2</v>
      </c>
      <c r="K43" s="73">
        <v>2108</v>
      </c>
      <c r="L43" s="76">
        <f>IF($J43="","",IF($I43=2020,VLOOKUP($D43,'3 - NTG (IESO VRR - 2017)'!$A$4:$G$61,7,FALSE)*$J43,IF($I43=2019,VLOOKUP($D43,'3 - NTG (IESO VRR - 2017)'!$A$4:$G$61,7,FALSE)*$J43,IF($I43=2018,VLOOKUP($D43,'3 - NTG (IESO VRR - 2017)'!$A$4:$G$61,7,FALSE)*$J43,IF($I43=2017,VLOOKUP($D43,'3 - NTG (IESO VRR - 2017)'!$A$4:$G$61,7,FALSE)*$J43,IF($I43=2016,VLOOKUP($D43,'3 - NTG (IESO VRR - 2017)'!$A$4:$G$61,5,FALSE)*$J43))))))</f>
        <v>2.7819765240439231</v>
      </c>
      <c r="M43" s="76">
        <f>IF($K43="","",IF($I43=2020,VLOOKUP($D43,'3 - NTG (IESO VRR - 2017)'!$A$4:$G$61,6,FALSE)*$K43,IF($I43=2019,VLOOKUP($D43,'3 - NTG (IESO VRR - 2017)'!$A$4:$G$61,6,FALSE)*$K43,IF($I43=2018,VLOOKUP($D43,'3 - NTG (IESO VRR - 2017)'!$A$4:$G$61,6,FALSE)*$K43,IF($I43=2017,VLOOKUP($D43,'3 - NTG (IESO VRR - 2017)'!$A$4:$G$61,6,FALSE)*$K43,IF($I43=2016,VLOOKUP($D43,'3 - NTG (IESO VRR - 2017)'!$A$4:$G$61,4,FALSE)*$K43))))))</f>
        <v>1648.6107091783808</v>
      </c>
    </row>
    <row r="44" spans="1:13" x14ac:dyDescent="0.25">
      <c r="A44" s="5">
        <v>183722</v>
      </c>
      <c r="B44" s="5" t="e">
        <v>#N/A</v>
      </c>
      <c r="C44" s="1" t="s">
        <v>12</v>
      </c>
      <c r="D44" s="1" t="s">
        <v>54</v>
      </c>
      <c r="E44" s="88"/>
      <c r="F44" s="71" t="s">
        <v>106</v>
      </c>
      <c r="G44" s="1" t="s">
        <v>16</v>
      </c>
      <c r="H44" s="3">
        <v>43062</v>
      </c>
      <c r="I44" s="1">
        <f t="shared" si="0"/>
        <v>2017</v>
      </c>
      <c r="J44" s="73">
        <v>2.5</v>
      </c>
      <c r="K44" s="73">
        <v>7451</v>
      </c>
      <c r="L44" s="76">
        <f>IF($J44="","",IF($I44=2020,VLOOKUP($D44,'3 - NTG (IESO VRR - 2017)'!$A$4:$G$61,7,FALSE)*$J44,IF($I44=2019,VLOOKUP($D44,'3 - NTG (IESO VRR - 2017)'!$A$4:$G$61,7,FALSE)*$J44,IF($I44=2018,VLOOKUP($D44,'3 - NTG (IESO VRR - 2017)'!$A$4:$G$61,7,FALSE)*$J44,IF($I44=2017,VLOOKUP($D44,'3 - NTG (IESO VRR - 2017)'!$A$4:$G$61,7,FALSE)*$J44,IF($I44=2016,VLOOKUP($D44,'3 - NTG (IESO VRR - 2017)'!$A$4:$G$61,5,FALSE)*$J44))))))</f>
        <v>2.1734191594093151</v>
      </c>
      <c r="M44" s="76">
        <f>IF($K44="","",IF($I44=2020,VLOOKUP($D44,'3 - NTG (IESO VRR - 2017)'!$A$4:$G$61,6,FALSE)*$K44,IF($I44=2019,VLOOKUP($D44,'3 - NTG (IESO VRR - 2017)'!$A$4:$G$61,6,FALSE)*$K44,IF($I44=2018,VLOOKUP($D44,'3 - NTG (IESO VRR - 2017)'!$A$4:$G$61,6,FALSE)*$K44,IF($I44=2017,VLOOKUP($D44,'3 - NTG (IESO VRR - 2017)'!$A$4:$G$61,6,FALSE)*$K44,IF($I44=2016,VLOOKUP($D44,'3 - NTG (IESO VRR - 2017)'!$A$4:$G$61,4,FALSE)*$K44))))))</f>
        <v>5827.228839700244</v>
      </c>
    </row>
    <row r="45" spans="1:13" x14ac:dyDescent="0.25">
      <c r="A45" s="5">
        <v>185438</v>
      </c>
      <c r="B45" s="5" t="e">
        <v>#N/A</v>
      </c>
      <c r="C45" s="1" t="s">
        <v>12</v>
      </c>
      <c r="D45" s="1" t="s">
        <v>54</v>
      </c>
      <c r="E45" s="88"/>
      <c r="F45" s="71" t="s">
        <v>106</v>
      </c>
      <c r="G45" s="1" t="s">
        <v>14</v>
      </c>
      <c r="H45" s="3">
        <v>43182</v>
      </c>
      <c r="I45" s="1">
        <f t="shared" si="0"/>
        <v>2018</v>
      </c>
      <c r="J45" s="73">
        <v>4.2</v>
      </c>
      <c r="K45" s="73">
        <v>19278</v>
      </c>
      <c r="L45" s="76">
        <f>IF($J45="","",IF($I45=2020,VLOOKUP($D45,'3 - NTG (IESO VRR - 2017)'!$A$4:$G$61,7,FALSE)*$J45,IF($I45=2019,VLOOKUP($D45,'3 - NTG (IESO VRR - 2017)'!$A$4:$G$61,7,FALSE)*$J45,IF($I45=2018,VLOOKUP($D45,'3 - NTG (IESO VRR - 2017)'!$A$4:$G$61,7,FALSE)*$J45,IF($I45=2017,VLOOKUP($D45,'3 - NTG (IESO VRR - 2017)'!$A$4:$G$61,7,FALSE)*$J45,IF($I45=2016,VLOOKUP($D45,'3 - NTG (IESO VRR - 2017)'!$A$4:$G$61,5,FALSE)*$J45))))))</f>
        <v>3.6513441878076494</v>
      </c>
      <c r="M45" s="76">
        <f>IF($K45="","",IF($I45=2020,VLOOKUP($D45,'3 - NTG (IESO VRR - 2017)'!$A$4:$G$61,6,FALSE)*$K45,IF($I45=2019,VLOOKUP($D45,'3 - NTG (IESO VRR - 2017)'!$A$4:$G$61,6,FALSE)*$K45,IF($I45=2018,VLOOKUP($D45,'3 - NTG (IESO VRR - 2017)'!$A$4:$G$61,6,FALSE)*$K45,IF($I45=2017,VLOOKUP($D45,'3 - NTG (IESO VRR - 2017)'!$A$4:$G$61,6,FALSE)*$K45,IF($I45=2016,VLOOKUP($D45,'3 - NTG (IESO VRR - 2017)'!$A$4:$G$61,4,FALSE)*$K45))))))</f>
        <v>15076.810840389386</v>
      </c>
    </row>
    <row r="46" spans="1:13" x14ac:dyDescent="0.25">
      <c r="A46" s="5">
        <v>185824</v>
      </c>
      <c r="B46" s="5" t="e">
        <v>#N/A</v>
      </c>
      <c r="C46" s="1" t="s">
        <v>12</v>
      </c>
      <c r="D46" s="1" t="s">
        <v>54</v>
      </c>
      <c r="E46" s="88"/>
      <c r="F46" s="71" t="s">
        <v>108</v>
      </c>
      <c r="G46" s="1" t="s">
        <v>16</v>
      </c>
      <c r="H46" s="3">
        <v>43069</v>
      </c>
      <c r="I46" s="1">
        <f t="shared" si="0"/>
        <v>2017</v>
      </c>
      <c r="J46" s="73">
        <v>0.62</v>
      </c>
      <c r="K46" s="73">
        <v>2350</v>
      </c>
      <c r="L46" s="76">
        <f>IF($J46="","",IF($I46=2020,VLOOKUP($D46,'3 - NTG (IESO VRR - 2017)'!$A$4:$G$61,7,FALSE)*$J46,IF($I46=2019,VLOOKUP($D46,'3 - NTG (IESO VRR - 2017)'!$A$4:$G$61,7,FALSE)*$J46,IF($I46=2018,VLOOKUP($D46,'3 - NTG (IESO VRR - 2017)'!$A$4:$G$61,7,FALSE)*$J46,IF($I46=2017,VLOOKUP($D46,'3 - NTG (IESO VRR - 2017)'!$A$4:$G$61,7,FALSE)*$J46,IF($I46=2016,VLOOKUP($D46,'3 - NTG (IESO VRR - 2017)'!$A$4:$G$61,5,FALSE)*$J46))))))</f>
        <v>0.53900795153351011</v>
      </c>
      <c r="M46" s="76">
        <f>IF($K46="","",IF($I46=2020,VLOOKUP($D46,'3 - NTG (IESO VRR - 2017)'!$A$4:$G$61,6,FALSE)*$K46,IF($I46=2019,VLOOKUP($D46,'3 - NTG (IESO VRR - 2017)'!$A$4:$G$61,6,FALSE)*$K46,IF($I46=2018,VLOOKUP($D46,'3 - NTG (IESO VRR - 2017)'!$A$4:$G$61,6,FALSE)*$K46,IF($I46=2017,VLOOKUP($D46,'3 - NTG (IESO VRR - 2017)'!$A$4:$G$61,6,FALSE)*$K46,IF($I46=2016,VLOOKUP($D46,'3 - NTG (IESO VRR - 2017)'!$A$4:$G$61,4,FALSE)*$K46))))))</f>
        <v>1837.8724699094853</v>
      </c>
    </row>
    <row r="47" spans="1:13" x14ac:dyDescent="0.25">
      <c r="A47" s="5">
        <v>186125</v>
      </c>
      <c r="B47" s="5" t="e">
        <v>#N/A</v>
      </c>
      <c r="C47" s="1" t="s">
        <v>12</v>
      </c>
      <c r="D47" s="1" t="s">
        <v>54</v>
      </c>
      <c r="E47" s="88"/>
      <c r="F47" s="71" t="s">
        <v>106</v>
      </c>
      <c r="G47" s="1" t="s">
        <v>15</v>
      </c>
      <c r="H47" s="3">
        <v>43066</v>
      </c>
      <c r="I47" s="1">
        <f t="shared" si="0"/>
        <v>2017</v>
      </c>
      <c r="J47" s="73">
        <v>1.3</v>
      </c>
      <c r="K47" s="73">
        <v>802</v>
      </c>
      <c r="L47" s="76">
        <f>IF($J47="","",IF($I47=2020,VLOOKUP($D47,'3 - NTG (IESO VRR - 2017)'!$A$4:$G$61,7,FALSE)*$J47,IF($I47=2019,VLOOKUP($D47,'3 - NTG (IESO VRR - 2017)'!$A$4:$G$61,7,FALSE)*$J47,IF($I47=2018,VLOOKUP($D47,'3 - NTG (IESO VRR - 2017)'!$A$4:$G$61,7,FALSE)*$J47,IF($I47=2017,VLOOKUP($D47,'3 - NTG (IESO VRR - 2017)'!$A$4:$G$61,7,FALSE)*$J47,IF($I47=2016,VLOOKUP($D47,'3 - NTG (IESO VRR - 2017)'!$A$4:$G$61,5,FALSE)*$J47))))))</f>
        <v>1.1301779628928439</v>
      </c>
      <c r="M47" s="76">
        <f>IF($K47="","",IF($I47=2020,VLOOKUP($D47,'3 - NTG (IESO VRR - 2017)'!$A$4:$G$61,6,FALSE)*$K47,IF($I47=2019,VLOOKUP($D47,'3 - NTG (IESO VRR - 2017)'!$A$4:$G$61,6,FALSE)*$K47,IF($I47=2018,VLOOKUP($D47,'3 - NTG (IESO VRR - 2017)'!$A$4:$G$61,6,FALSE)*$K47,IF($I47=2017,VLOOKUP($D47,'3 - NTG (IESO VRR - 2017)'!$A$4:$G$61,6,FALSE)*$K47,IF($I47=2016,VLOOKUP($D47,'3 - NTG (IESO VRR - 2017)'!$A$4:$G$61,4,FALSE)*$K47))))))</f>
        <v>627.22285994357753</v>
      </c>
    </row>
    <row r="48" spans="1:13" x14ac:dyDescent="0.25">
      <c r="A48" s="5">
        <v>186578</v>
      </c>
      <c r="B48" s="5" t="e">
        <v>#N/A</v>
      </c>
      <c r="C48" s="1" t="s">
        <v>12</v>
      </c>
      <c r="D48" s="1" t="s">
        <v>54</v>
      </c>
      <c r="E48" s="88"/>
      <c r="F48" s="71" t="s">
        <v>106</v>
      </c>
      <c r="G48" s="1" t="s">
        <v>16</v>
      </c>
      <c r="H48" s="3">
        <v>43084</v>
      </c>
      <c r="I48" s="1">
        <f t="shared" si="0"/>
        <v>2017</v>
      </c>
      <c r="J48" s="73">
        <v>0.32</v>
      </c>
      <c r="K48" s="73">
        <v>1470</v>
      </c>
      <c r="L48" s="76">
        <f>IF($J48="","",IF($I48=2020,VLOOKUP($D48,'3 - NTG (IESO VRR - 2017)'!$A$4:$G$61,7,FALSE)*$J48,IF($I48=2019,VLOOKUP($D48,'3 - NTG (IESO VRR - 2017)'!$A$4:$G$61,7,FALSE)*$J48,IF($I48=2018,VLOOKUP($D48,'3 - NTG (IESO VRR - 2017)'!$A$4:$G$61,7,FALSE)*$J48,IF($I48=2017,VLOOKUP($D48,'3 - NTG (IESO VRR - 2017)'!$A$4:$G$61,7,FALSE)*$J48,IF($I48=2016,VLOOKUP($D48,'3 - NTG (IESO VRR - 2017)'!$A$4:$G$61,5,FALSE)*$J48))))))</f>
        <v>0.27819765240439231</v>
      </c>
      <c r="M48" s="76">
        <f>IF($K48="","",IF($I48=2020,VLOOKUP($D48,'3 - NTG (IESO VRR - 2017)'!$A$4:$G$61,6,FALSE)*$K48,IF($I48=2019,VLOOKUP($D48,'3 - NTG (IESO VRR - 2017)'!$A$4:$G$61,6,FALSE)*$K48,IF($I48=2018,VLOOKUP($D48,'3 - NTG (IESO VRR - 2017)'!$A$4:$G$61,6,FALSE)*$K48,IF($I48=2017,VLOOKUP($D48,'3 - NTG (IESO VRR - 2017)'!$A$4:$G$61,6,FALSE)*$K48,IF($I48=2016,VLOOKUP($D48,'3 - NTG (IESO VRR - 2017)'!$A$4:$G$61,4,FALSE)*$K48))))))</f>
        <v>1149.6478854327418</v>
      </c>
    </row>
    <row r="49" spans="1:13" x14ac:dyDescent="0.25">
      <c r="A49" s="5">
        <v>187447</v>
      </c>
      <c r="B49" s="5" t="e">
        <v>#N/A</v>
      </c>
      <c r="C49" s="1" t="s">
        <v>12</v>
      </c>
      <c r="D49" s="1" t="s">
        <v>54</v>
      </c>
      <c r="E49" s="88"/>
      <c r="F49" s="71" t="s">
        <v>108</v>
      </c>
      <c r="G49" s="1" t="s">
        <v>16</v>
      </c>
      <c r="H49" s="3">
        <v>43091</v>
      </c>
      <c r="I49" s="1">
        <f t="shared" si="0"/>
        <v>2017</v>
      </c>
      <c r="J49" s="73">
        <v>0</v>
      </c>
      <c r="K49" s="73">
        <v>2919</v>
      </c>
      <c r="L49" s="76">
        <f>IF($J49="","",IF($I49=2020,VLOOKUP($D49,'3 - NTG (IESO VRR - 2017)'!$A$4:$G$61,7,FALSE)*$J49,IF($I49=2019,VLOOKUP($D49,'3 - NTG (IESO VRR - 2017)'!$A$4:$G$61,7,FALSE)*$J49,IF($I49=2018,VLOOKUP($D49,'3 - NTG (IESO VRR - 2017)'!$A$4:$G$61,7,FALSE)*$J49,IF($I49=2017,VLOOKUP($D49,'3 - NTG (IESO VRR - 2017)'!$A$4:$G$61,7,FALSE)*$J49,IF($I49=2016,VLOOKUP($D49,'3 - NTG (IESO VRR - 2017)'!$A$4:$G$61,5,FALSE)*$J49))))))</f>
        <v>0</v>
      </c>
      <c r="M49" s="76">
        <f>IF($K49="","",IF($I49=2020,VLOOKUP($D49,'3 - NTG (IESO VRR - 2017)'!$A$4:$G$61,6,FALSE)*$K49,IF($I49=2019,VLOOKUP($D49,'3 - NTG (IESO VRR - 2017)'!$A$4:$G$61,6,FALSE)*$K49,IF($I49=2018,VLOOKUP($D49,'3 - NTG (IESO VRR - 2017)'!$A$4:$G$61,6,FALSE)*$K49,IF($I49=2017,VLOOKUP($D49,'3 - NTG (IESO VRR - 2017)'!$A$4:$G$61,6,FALSE)*$K49,IF($I49=2016,VLOOKUP($D49,'3 - NTG (IESO VRR - 2017)'!$A$4:$G$61,4,FALSE)*$K49))))))</f>
        <v>2282.872229645016</v>
      </c>
    </row>
    <row r="50" spans="1:13" x14ac:dyDescent="0.25">
      <c r="A50" s="5">
        <v>188190</v>
      </c>
      <c r="B50" s="5" t="e">
        <v>#N/A</v>
      </c>
      <c r="C50" s="1" t="s">
        <v>12</v>
      </c>
      <c r="D50" s="1" t="s">
        <v>54</v>
      </c>
      <c r="E50" s="88"/>
      <c r="F50" s="71" t="s">
        <v>106</v>
      </c>
      <c r="G50" s="1" t="s">
        <v>14</v>
      </c>
      <c r="H50" s="3">
        <v>43146</v>
      </c>
      <c r="I50" s="1">
        <f t="shared" si="0"/>
        <v>2018</v>
      </c>
      <c r="J50" s="73">
        <v>14.61</v>
      </c>
      <c r="K50" s="73">
        <v>67187</v>
      </c>
      <c r="L50" s="76">
        <f>IF($J50="","",IF($I50=2020,VLOOKUP($D50,'3 - NTG (IESO VRR - 2017)'!$A$4:$G$61,7,FALSE)*$J50,IF($I50=2019,VLOOKUP($D50,'3 - NTG (IESO VRR - 2017)'!$A$4:$G$61,7,FALSE)*$J50,IF($I50=2018,VLOOKUP($D50,'3 - NTG (IESO VRR - 2017)'!$A$4:$G$61,7,FALSE)*$J50,IF($I50=2017,VLOOKUP($D50,'3 - NTG (IESO VRR - 2017)'!$A$4:$G$61,7,FALSE)*$J50,IF($I50=2016,VLOOKUP($D50,'3 - NTG (IESO VRR - 2017)'!$A$4:$G$61,5,FALSE)*$J50))))))</f>
        <v>12.701461567588035</v>
      </c>
      <c r="M50" s="76">
        <f>IF($K50="","",IF($I50=2020,VLOOKUP($D50,'3 - NTG (IESO VRR - 2017)'!$A$4:$G$61,6,FALSE)*$K50,IF($I50=2019,VLOOKUP($D50,'3 - NTG (IESO VRR - 2017)'!$A$4:$G$61,6,FALSE)*$K50,IF($I50=2018,VLOOKUP($D50,'3 - NTG (IESO VRR - 2017)'!$A$4:$G$61,6,FALSE)*$K50,IF($I50=2017,VLOOKUP($D50,'3 - NTG (IESO VRR - 2017)'!$A$4:$G$61,6,FALSE)*$K50,IF($I50=2016,VLOOKUP($D50,'3 - NTG (IESO VRR - 2017)'!$A$4:$G$61,4,FALSE)*$K50))))))</f>
        <v>52545.164951407904</v>
      </c>
    </row>
    <row r="51" spans="1:13" x14ac:dyDescent="0.25">
      <c r="A51" s="5">
        <v>188520</v>
      </c>
      <c r="B51" s="5" t="e">
        <v>#N/A</v>
      </c>
      <c r="C51" s="1" t="s">
        <v>12</v>
      </c>
      <c r="D51" s="1" t="s">
        <v>54</v>
      </c>
      <c r="E51" s="88"/>
      <c r="F51" s="71" t="s">
        <v>106</v>
      </c>
      <c r="G51" s="1" t="s">
        <v>15</v>
      </c>
      <c r="H51" s="3">
        <v>43130</v>
      </c>
      <c r="I51" s="1">
        <f t="shared" si="0"/>
        <v>2018</v>
      </c>
      <c r="J51" s="73">
        <v>43.9</v>
      </c>
      <c r="K51" s="73">
        <v>318868</v>
      </c>
      <c r="L51" s="76">
        <f>IF($J51="","",IF($I51=2020,VLOOKUP($D51,'3 - NTG (IESO VRR - 2017)'!$A$4:$G$61,7,FALSE)*$J51,IF($I51=2019,VLOOKUP($D51,'3 - NTG (IESO VRR - 2017)'!$A$4:$G$61,7,FALSE)*$J51,IF($I51=2018,VLOOKUP($D51,'3 - NTG (IESO VRR - 2017)'!$A$4:$G$61,7,FALSE)*$J51,IF($I51=2017,VLOOKUP($D51,'3 - NTG (IESO VRR - 2017)'!$A$4:$G$61,7,FALSE)*$J51,IF($I51=2016,VLOOKUP($D51,'3 - NTG (IESO VRR - 2017)'!$A$4:$G$61,5,FALSE)*$J51))))))</f>
        <v>38.165240439227567</v>
      </c>
      <c r="M51" s="76">
        <f>IF($K51="","",IF($I51=2020,VLOOKUP($D51,'3 - NTG (IESO VRR - 2017)'!$A$4:$G$61,6,FALSE)*$K51,IF($I51=2019,VLOOKUP($D51,'3 - NTG (IESO VRR - 2017)'!$A$4:$G$61,6,FALSE)*$K51,IF($I51=2018,VLOOKUP($D51,'3 - NTG (IESO VRR - 2017)'!$A$4:$G$61,6,FALSE)*$K51,IF($I51=2017,VLOOKUP($D51,'3 - NTG (IESO VRR - 2017)'!$A$4:$G$61,6,FALSE)*$K51,IF($I51=2016,VLOOKUP($D51,'3 - NTG (IESO VRR - 2017)'!$A$4:$G$61,4,FALSE)*$K51))))))</f>
        <v>249378.17818514796</v>
      </c>
    </row>
    <row r="52" spans="1:13" x14ac:dyDescent="0.25">
      <c r="A52" s="5">
        <v>188637</v>
      </c>
      <c r="B52" s="5" t="e">
        <v>#N/A</v>
      </c>
      <c r="C52" s="1" t="s">
        <v>12</v>
      </c>
      <c r="D52" s="1" t="s">
        <v>54</v>
      </c>
      <c r="E52" s="88"/>
      <c r="F52" s="71" t="s">
        <v>106</v>
      </c>
      <c r="G52" s="1" t="s">
        <v>14</v>
      </c>
      <c r="H52" s="3">
        <v>43273</v>
      </c>
      <c r="I52" s="1">
        <f t="shared" si="0"/>
        <v>2018</v>
      </c>
      <c r="J52" s="73">
        <v>5.3</v>
      </c>
      <c r="K52" s="73">
        <v>24366</v>
      </c>
      <c r="L52" s="76">
        <f>IF($J52="","",IF($I52=2020,VLOOKUP($D52,'3 - NTG (IESO VRR - 2017)'!$A$4:$G$61,7,FALSE)*$J52,IF($I52=2019,VLOOKUP($D52,'3 - NTG (IESO VRR - 2017)'!$A$4:$G$61,7,FALSE)*$J52,IF($I52=2018,VLOOKUP($D52,'3 - NTG (IESO VRR - 2017)'!$A$4:$G$61,7,FALSE)*$J52,IF($I52=2017,VLOOKUP($D52,'3 - NTG (IESO VRR - 2017)'!$A$4:$G$61,7,FALSE)*$J52,IF($I52=2016,VLOOKUP($D52,'3 - NTG (IESO VRR - 2017)'!$A$4:$G$61,5,FALSE)*$J52))))))</f>
        <v>4.6076486179477474</v>
      </c>
      <c r="M52" s="76">
        <f>IF($K52="","",IF($I52=2020,VLOOKUP($D52,'3 - NTG (IESO VRR - 2017)'!$A$4:$G$61,6,FALSE)*$K52,IF($I52=2019,VLOOKUP($D52,'3 - NTG (IESO VRR - 2017)'!$A$4:$G$61,6,FALSE)*$K52,IF($I52=2018,VLOOKUP($D52,'3 - NTG (IESO VRR - 2017)'!$A$4:$G$61,6,FALSE)*$K52,IF($I52=2017,VLOOKUP($D52,'3 - NTG (IESO VRR - 2017)'!$A$4:$G$61,6,FALSE)*$K52,IF($I52=2016,VLOOKUP($D52,'3 - NTG (IESO VRR - 2017)'!$A$4:$G$61,4,FALSE)*$K52))))))</f>
        <v>19056.000256091284</v>
      </c>
    </row>
    <row r="53" spans="1:13" x14ac:dyDescent="0.25">
      <c r="A53" s="5">
        <v>188823</v>
      </c>
      <c r="B53" s="5" t="e">
        <v>#N/A</v>
      </c>
      <c r="C53" s="1" t="s">
        <v>12</v>
      </c>
      <c r="D53" s="1" t="s">
        <v>54</v>
      </c>
      <c r="E53" s="88"/>
      <c r="F53" s="71" t="s">
        <v>108</v>
      </c>
      <c r="G53" s="1" t="s">
        <v>16</v>
      </c>
      <c r="H53" s="3">
        <v>43131</v>
      </c>
      <c r="I53" s="1">
        <f t="shared" si="0"/>
        <v>2018</v>
      </c>
      <c r="J53" s="73">
        <v>0.3</v>
      </c>
      <c r="K53" s="73">
        <v>1378</v>
      </c>
      <c r="L53" s="76">
        <f>IF($J53="","",IF($I53=2020,VLOOKUP($D53,'3 - NTG (IESO VRR - 2017)'!$A$4:$G$61,7,FALSE)*$J53,IF($I53=2019,VLOOKUP($D53,'3 - NTG (IESO VRR - 2017)'!$A$4:$G$61,7,FALSE)*$J53,IF($I53=2018,VLOOKUP($D53,'3 - NTG (IESO VRR - 2017)'!$A$4:$G$61,7,FALSE)*$J53,IF($I53=2017,VLOOKUP($D53,'3 - NTG (IESO VRR - 2017)'!$A$4:$G$61,7,FALSE)*$J53,IF($I53=2016,VLOOKUP($D53,'3 - NTG (IESO VRR - 2017)'!$A$4:$G$61,5,FALSE)*$J53))))))</f>
        <v>0.2608102991291178</v>
      </c>
      <c r="M53" s="76">
        <f>IF($K53="","",IF($I53=2020,VLOOKUP($D53,'3 - NTG (IESO VRR - 2017)'!$A$4:$G$61,6,FALSE)*$K53,IF($I53=2019,VLOOKUP($D53,'3 - NTG (IESO VRR - 2017)'!$A$4:$G$61,6,FALSE)*$K53,IF($I53=2018,VLOOKUP($D53,'3 - NTG (IESO VRR - 2017)'!$A$4:$G$61,6,FALSE)*$K53,IF($I53=2017,VLOOKUP($D53,'3 - NTG (IESO VRR - 2017)'!$A$4:$G$61,6,FALSE)*$K53,IF($I53=2016,VLOOKUP($D53,'3 - NTG (IESO VRR - 2017)'!$A$4:$G$61,4,FALSE)*$K53))))))</f>
        <v>1077.697133419264</v>
      </c>
    </row>
    <row r="54" spans="1:13" x14ac:dyDescent="0.25">
      <c r="A54" s="5">
        <v>189557</v>
      </c>
      <c r="B54" s="5" t="e">
        <v>#N/A</v>
      </c>
      <c r="C54" s="1" t="s">
        <v>12</v>
      </c>
      <c r="D54" s="1" t="s">
        <v>54</v>
      </c>
      <c r="E54" s="88"/>
      <c r="F54" s="71" t="s">
        <v>106</v>
      </c>
      <c r="G54" s="1" t="s">
        <v>16</v>
      </c>
      <c r="H54" s="3">
        <v>44196</v>
      </c>
      <c r="I54" s="1">
        <f t="shared" si="0"/>
        <v>2020</v>
      </c>
      <c r="J54" s="73">
        <v>8.91</v>
      </c>
      <c r="K54" s="73">
        <v>32076</v>
      </c>
      <c r="L54" s="76">
        <f>IF($J54="","",IF($I54=2020,VLOOKUP($D54,'3 - NTG (IESO VRR - 2017)'!$A$4:$G$61,7,FALSE)*$J54,IF($I54=2019,VLOOKUP($D54,'3 - NTG (IESO VRR - 2017)'!$A$4:$G$61,7,FALSE)*$J54,IF($I54=2018,VLOOKUP($D54,'3 - NTG (IESO VRR - 2017)'!$A$4:$G$61,7,FALSE)*$J54,IF($I54=2017,VLOOKUP($D54,'3 - NTG (IESO VRR - 2017)'!$A$4:$G$61,7,FALSE)*$J54,IF($I54=2016,VLOOKUP($D54,'3 - NTG (IESO VRR - 2017)'!$A$4:$G$61,5,FALSE)*$J54))))))</f>
        <v>7.7460658841347989</v>
      </c>
      <c r="M54" s="76">
        <f>IF($K54="","",IF($I54=2020,VLOOKUP($D54,'3 - NTG (IESO VRR - 2017)'!$A$4:$G$61,6,FALSE)*$K54,IF($I54=2019,VLOOKUP($D54,'3 - NTG (IESO VRR - 2017)'!$A$4:$G$61,6,FALSE)*$K54,IF($I54=2018,VLOOKUP($D54,'3 - NTG (IESO VRR - 2017)'!$A$4:$G$61,6,FALSE)*$K54,IF($I54=2017,VLOOKUP($D54,'3 - NTG (IESO VRR - 2017)'!$A$4:$G$61,6,FALSE)*$K54,IF($I54=2016,VLOOKUP($D54,'3 - NTG (IESO VRR - 2017)'!$A$4:$G$61,4,FALSE)*$K54))))))</f>
        <v>25085.786104177296</v>
      </c>
    </row>
    <row r="55" spans="1:13" x14ac:dyDescent="0.25">
      <c r="A55" s="5">
        <v>190007</v>
      </c>
      <c r="B55" s="5" t="e">
        <v>#N/A</v>
      </c>
      <c r="C55" s="1" t="s">
        <v>12</v>
      </c>
      <c r="D55" s="1" t="s">
        <v>54</v>
      </c>
      <c r="E55" s="88"/>
      <c r="F55" s="71" t="s">
        <v>106</v>
      </c>
      <c r="G55" s="1" t="s">
        <v>13</v>
      </c>
      <c r="H55" s="3">
        <v>43518</v>
      </c>
      <c r="I55" s="1">
        <f t="shared" si="0"/>
        <v>2019</v>
      </c>
      <c r="J55" s="73">
        <v>0.23</v>
      </c>
      <c r="K55" s="73">
        <v>1074</v>
      </c>
      <c r="L55" s="76">
        <f>IF($J55="","",IF($I55=2020,VLOOKUP($D55,'3 - NTG (IESO VRR - 2017)'!$A$4:$G$61,7,FALSE)*$J55,IF($I55=2019,VLOOKUP($D55,'3 - NTG (IESO VRR - 2017)'!$A$4:$G$61,7,FALSE)*$J55,IF($I55=2018,VLOOKUP($D55,'3 - NTG (IESO VRR - 2017)'!$A$4:$G$61,7,FALSE)*$J55,IF($I55=2017,VLOOKUP($D55,'3 - NTG (IESO VRR - 2017)'!$A$4:$G$61,7,FALSE)*$J55,IF($I55=2016,VLOOKUP($D55,'3 - NTG (IESO VRR - 2017)'!$A$4:$G$61,5,FALSE)*$J55))))))</f>
        <v>0.19995456266565698</v>
      </c>
      <c r="M55" s="76">
        <f>IF($K55="","",IF($I55=2020,VLOOKUP($D55,'3 - NTG (IESO VRR - 2017)'!$A$4:$G$61,6,FALSE)*$K55,IF($I55=2019,VLOOKUP($D55,'3 - NTG (IESO VRR - 2017)'!$A$4:$G$61,6,FALSE)*$K55,IF($I55=2018,VLOOKUP($D55,'3 - NTG (IESO VRR - 2017)'!$A$4:$G$61,6,FALSE)*$K55,IF($I55=2017,VLOOKUP($D55,'3 - NTG (IESO VRR - 2017)'!$A$4:$G$61,6,FALSE)*$K55,IF($I55=2016,VLOOKUP($D55,'3 - NTG (IESO VRR - 2017)'!$A$4:$G$61,4,FALSE)*$K55))))))</f>
        <v>839.94682241820726</v>
      </c>
    </row>
    <row r="56" spans="1:13" x14ac:dyDescent="0.25">
      <c r="A56" s="5">
        <v>190385</v>
      </c>
      <c r="B56" s="5" t="e">
        <v>#N/A</v>
      </c>
      <c r="C56" s="1" t="s">
        <v>12</v>
      </c>
      <c r="D56" s="1" t="s">
        <v>54</v>
      </c>
      <c r="E56" s="88"/>
      <c r="F56" s="71" t="s">
        <v>106</v>
      </c>
      <c r="G56" s="1" t="s">
        <v>14</v>
      </c>
      <c r="H56" s="3">
        <v>43308</v>
      </c>
      <c r="I56" s="1">
        <f t="shared" si="0"/>
        <v>2018</v>
      </c>
      <c r="J56" s="73">
        <v>0.76</v>
      </c>
      <c r="K56" s="73">
        <v>3511</v>
      </c>
      <c r="L56" s="76">
        <f>IF($J56="","",IF($I56=2020,VLOOKUP($D56,'3 - NTG (IESO VRR - 2017)'!$A$4:$G$61,7,FALSE)*$J56,IF($I56=2019,VLOOKUP($D56,'3 - NTG (IESO VRR - 2017)'!$A$4:$G$61,7,FALSE)*$J56,IF($I56=2018,VLOOKUP($D56,'3 - NTG (IESO VRR - 2017)'!$A$4:$G$61,7,FALSE)*$J56,IF($I56=2017,VLOOKUP($D56,'3 - NTG (IESO VRR - 2017)'!$A$4:$G$61,7,FALSE)*$J56,IF($I56=2016,VLOOKUP($D56,'3 - NTG (IESO VRR - 2017)'!$A$4:$G$61,5,FALSE)*$J56))))))</f>
        <v>0.66071942446043175</v>
      </c>
      <c r="M56" s="76">
        <f>IF($K56="","",IF($I56=2020,VLOOKUP($D56,'3 - NTG (IESO VRR - 2017)'!$A$4:$G$61,6,FALSE)*$K56,IF($I56=2019,VLOOKUP($D56,'3 - NTG (IESO VRR - 2017)'!$A$4:$G$61,6,FALSE)*$K56,IF($I56=2018,VLOOKUP($D56,'3 - NTG (IESO VRR - 2017)'!$A$4:$G$61,6,FALSE)*$K56,IF($I56=2017,VLOOKUP($D56,'3 - NTG (IESO VRR - 2017)'!$A$4:$G$61,6,FALSE)*$K56,IF($I56=2016,VLOOKUP($D56,'3 - NTG (IESO VRR - 2017)'!$A$4:$G$61,4,FALSE)*$K56))))))</f>
        <v>2745.8596773839158</v>
      </c>
    </row>
    <row r="57" spans="1:13" x14ac:dyDescent="0.25">
      <c r="A57" s="5">
        <v>190564</v>
      </c>
      <c r="B57" s="5" t="e">
        <v>#N/A</v>
      </c>
      <c r="C57" s="1" t="s">
        <v>12</v>
      </c>
      <c r="D57" s="1" t="s">
        <v>54</v>
      </c>
      <c r="E57" s="88"/>
      <c r="F57" s="71" t="s">
        <v>107</v>
      </c>
      <c r="G57" s="1" t="s">
        <v>16</v>
      </c>
      <c r="H57" s="3">
        <v>43280</v>
      </c>
      <c r="I57" s="1">
        <f t="shared" si="0"/>
        <v>2018</v>
      </c>
      <c r="J57" s="73">
        <v>0.68</v>
      </c>
      <c r="K57" s="73">
        <v>5970</v>
      </c>
      <c r="L57" s="76">
        <f>IF($J57="","",IF($I57=2020,VLOOKUP($D57,'3 - NTG (IESO VRR - 2017)'!$A$4:$G$61,7,FALSE)*$J57,IF($I57=2019,VLOOKUP($D57,'3 - NTG (IESO VRR - 2017)'!$A$4:$G$61,7,FALSE)*$J57,IF($I57=2018,VLOOKUP($D57,'3 - NTG (IESO VRR - 2017)'!$A$4:$G$61,7,FALSE)*$J57,IF($I57=2017,VLOOKUP($D57,'3 - NTG (IESO VRR - 2017)'!$A$4:$G$61,7,FALSE)*$J57,IF($I57=2016,VLOOKUP($D57,'3 - NTG (IESO VRR - 2017)'!$A$4:$G$61,5,FALSE)*$J57))))))</f>
        <v>0.59117001135933367</v>
      </c>
      <c r="M57" s="76">
        <f>IF($K57="","",IF($I57=2020,VLOOKUP($D57,'3 - NTG (IESO VRR - 2017)'!$A$4:$G$61,6,FALSE)*$K57,IF($I57=2019,VLOOKUP($D57,'3 - NTG (IESO VRR - 2017)'!$A$4:$G$61,6,FALSE)*$K57,IF($I57=2018,VLOOKUP($D57,'3 - NTG (IESO VRR - 2017)'!$A$4:$G$61,6,FALSE)*$K57,IF($I57=2017,VLOOKUP($D57,'3 - NTG (IESO VRR - 2017)'!$A$4:$G$61,6,FALSE)*$K57,IF($I57=2016,VLOOKUP($D57,'3 - NTG (IESO VRR - 2017)'!$A$4:$G$61,4,FALSE)*$K57))))))</f>
        <v>4668.9781469615436</v>
      </c>
    </row>
    <row r="58" spans="1:13" x14ac:dyDescent="0.25">
      <c r="A58" s="5">
        <v>191122</v>
      </c>
      <c r="B58" s="5" t="e">
        <v>#N/A</v>
      </c>
      <c r="C58" s="1" t="s">
        <v>12</v>
      </c>
      <c r="D58" s="1" t="s">
        <v>54</v>
      </c>
      <c r="E58" s="88"/>
      <c r="F58" s="71" t="s">
        <v>106</v>
      </c>
      <c r="G58" s="1" t="s">
        <v>16</v>
      </c>
      <c r="H58" s="3">
        <v>43251</v>
      </c>
      <c r="I58" s="1">
        <f t="shared" si="0"/>
        <v>2018</v>
      </c>
      <c r="J58" s="73">
        <v>1.59</v>
      </c>
      <c r="K58" s="73">
        <v>13931</v>
      </c>
      <c r="L58" s="76">
        <f>IF($J58="","",IF($I58=2020,VLOOKUP($D58,'3 - NTG (IESO VRR - 2017)'!$A$4:$G$61,7,FALSE)*$J58,IF($I58=2019,VLOOKUP($D58,'3 - NTG (IESO VRR - 2017)'!$A$4:$G$61,7,FALSE)*$J58,IF($I58=2018,VLOOKUP($D58,'3 - NTG (IESO VRR - 2017)'!$A$4:$G$61,7,FALSE)*$J58,IF($I58=2017,VLOOKUP($D58,'3 - NTG (IESO VRR - 2017)'!$A$4:$G$61,7,FALSE)*$J58,IF($I58=2016,VLOOKUP($D58,'3 - NTG (IESO VRR - 2017)'!$A$4:$G$61,5,FALSE)*$J58))))))</f>
        <v>1.3822945853843245</v>
      </c>
      <c r="M58" s="76">
        <f>IF($K58="","",IF($I58=2020,VLOOKUP($D58,'3 - NTG (IESO VRR - 2017)'!$A$4:$G$61,6,FALSE)*$K58,IF($I58=2019,VLOOKUP($D58,'3 - NTG (IESO VRR - 2017)'!$A$4:$G$61,6,FALSE)*$K58,IF($I58=2018,VLOOKUP($D58,'3 - NTG (IESO VRR - 2017)'!$A$4:$G$61,6,FALSE)*$K58,IF($I58=2017,VLOOKUP($D58,'3 - NTG (IESO VRR - 2017)'!$A$4:$G$61,6,FALSE)*$K58,IF($I58=2016,VLOOKUP($D58,'3 - NTG (IESO VRR - 2017)'!$A$4:$G$61,4,FALSE)*$K58))))))</f>
        <v>10895.064416301719</v>
      </c>
    </row>
    <row r="59" spans="1:13" x14ac:dyDescent="0.25">
      <c r="A59" s="5">
        <v>191183</v>
      </c>
      <c r="B59" s="5" t="e">
        <v>#N/A</v>
      </c>
      <c r="C59" s="1" t="s">
        <v>18</v>
      </c>
      <c r="D59" s="1" t="s">
        <v>54</v>
      </c>
      <c r="E59" s="88"/>
      <c r="F59" s="71" t="s">
        <v>106</v>
      </c>
      <c r="G59" s="1" t="s">
        <v>14</v>
      </c>
      <c r="H59" s="3">
        <v>43342</v>
      </c>
      <c r="I59" s="1">
        <f t="shared" si="0"/>
        <v>2018</v>
      </c>
      <c r="J59" s="73">
        <v>0</v>
      </c>
      <c r="K59" s="73">
        <v>105284</v>
      </c>
      <c r="L59" s="76">
        <f>IF($J59="","",IF($I59=2020,VLOOKUP($D59,'3 - NTG (IESO VRR - 2017)'!$A$4:$G$61,7,FALSE)*$J59,IF($I59=2019,VLOOKUP($D59,'3 - NTG (IESO VRR - 2017)'!$A$4:$G$61,7,FALSE)*$J59,IF($I59=2018,VLOOKUP($D59,'3 - NTG (IESO VRR - 2017)'!$A$4:$G$61,7,FALSE)*$J59,IF($I59=2017,VLOOKUP($D59,'3 - NTG (IESO VRR - 2017)'!$A$4:$G$61,7,FALSE)*$J59,IF($I59=2016,VLOOKUP($D59,'3 - NTG (IESO VRR - 2017)'!$A$4:$G$61,5,FALSE)*$J59))))))</f>
        <v>0</v>
      </c>
      <c r="M59" s="76">
        <f>IF($K59="","",IF($I59=2020,VLOOKUP($D59,'3 - NTG (IESO VRR - 2017)'!$A$4:$G$61,6,FALSE)*$K59,IF($I59=2019,VLOOKUP($D59,'3 - NTG (IESO VRR - 2017)'!$A$4:$G$61,6,FALSE)*$K59,IF($I59=2018,VLOOKUP($D59,'3 - NTG (IESO VRR - 2017)'!$A$4:$G$61,6,FALSE)*$K59,IF($I59=2017,VLOOKUP($D59,'3 - NTG (IESO VRR - 2017)'!$A$4:$G$61,6,FALSE)*$K59,IF($I59=2016,VLOOKUP($D59,'3 - NTG (IESO VRR - 2017)'!$A$4:$G$61,4,FALSE)*$K59))))))</f>
        <v>82339.814945510734</v>
      </c>
    </row>
    <row r="60" spans="1:13" x14ac:dyDescent="0.25">
      <c r="A60" s="5">
        <v>191322</v>
      </c>
      <c r="B60" s="5" t="e">
        <v>#N/A</v>
      </c>
      <c r="C60" s="1" t="s">
        <v>12</v>
      </c>
      <c r="D60" s="1" t="s">
        <v>54</v>
      </c>
      <c r="E60" s="88"/>
      <c r="F60" s="71" t="s">
        <v>106</v>
      </c>
      <c r="G60" s="1" t="s">
        <v>16</v>
      </c>
      <c r="H60" s="3">
        <v>43250</v>
      </c>
      <c r="I60" s="1">
        <f t="shared" si="0"/>
        <v>2018</v>
      </c>
      <c r="J60" s="73">
        <v>0.62</v>
      </c>
      <c r="K60" s="73">
        <v>2404</v>
      </c>
      <c r="L60" s="76">
        <f>IF($J60="","",IF($I60=2020,VLOOKUP($D60,'3 - NTG (IESO VRR - 2017)'!$A$4:$G$61,7,FALSE)*$J60,IF($I60=2019,VLOOKUP($D60,'3 - NTG (IESO VRR - 2017)'!$A$4:$G$61,7,FALSE)*$J60,IF($I60=2018,VLOOKUP($D60,'3 - NTG (IESO VRR - 2017)'!$A$4:$G$61,7,FALSE)*$J60,IF($I60=2017,VLOOKUP($D60,'3 - NTG (IESO VRR - 2017)'!$A$4:$G$61,7,FALSE)*$J60,IF($I60=2016,VLOOKUP($D60,'3 - NTG (IESO VRR - 2017)'!$A$4:$G$61,5,FALSE)*$J60))))))</f>
        <v>0.53900795153351011</v>
      </c>
      <c r="M60" s="76">
        <f>IF($K60="","",IF($I60=2020,VLOOKUP($D60,'3 - NTG (IESO VRR - 2017)'!$A$4:$G$61,6,FALSE)*$K60,IF($I60=2019,VLOOKUP($D60,'3 - NTG (IESO VRR - 2017)'!$A$4:$G$61,6,FALSE)*$K60,IF($I60=2018,VLOOKUP($D60,'3 - NTG (IESO VRR - 2017)'!$A$4:$G$61,6,FALSE)*$K60,IF($I60=2017,VLOOKUP($D60,'3 - NTG (IESO VRR - 2017)'!$A$4:$G$61,6,FALSE)*$K60,IF($I60=2016,VLOOKUP($D60,'3 - NTG (IESO VRR - 2017)'!$A$4:$G$61,4,FALSE)*$K60))))))</f>
        <v>1880.1044330478308</v>
      </c>
    </row>
    <row r="61" spans="1:13" x14ac:dyDescent="0.25">
      <c r="A61" s="5">
        <v>191680</v>
      </c>
      <c r="B61" s="5" t="e">
        <v>#N/A</v>
      </c>
      <c r="C61" s="1" t="s">
        <v>12</v>
      </c>
      <c r="D61" s="1" t="s">
        <v>54</v>
      </c>
      <c r="E61" s="88"/>
      <c r="F61" s="71" t="s">
        <v>108</v>
      </c>
      <c r="G61" s="1" t="s">
        <v>16</v>
      </c>
      <c r="H61" s="3">
        <v>43250</v>
      </c>
      <c r="I61" s="1">
        <f t="shared" si="0"/>
        <v>2018</v>
      </c>
      <c r="J61" s="73">
        <v>1.1000000000000001</v>
      </c>
      <c r="K61" s="73">
        <v>9242</v>
      </c>
      <c r="L61" s="76">
        <f>IF($J61="","",IF($I61=2020,VLOOKUP($D61,'3 - NTG (IESO VRR - 2017)'!$A$4:$G$61,7,FALSE)*$J61,IF($I61=2019,VLOOKUP($D61,'3 - NTG (IESO VRR - 2017)'!$A$4:$G$61,7,FALSE)*$J61,IF($I61=2018,VLOOKUP($D61,'3 - NTG (IESO VRR - 2017)'!$A$4:$G$61,7,FALSE)*$J61,IF($I61=2017,VLOOKUP($D61,'3 - NTG (IESO VRR - 2017)'!$A$4:$G$61,7,FALSE)*$J61,IF($I61=2016,VLOOKUP($D61,'3 - NTG (IESO VRR - 2017)'!$A$4:$G$61,5,FALSE)*$J61))))))</f>
        <v>0.95630443014009869</v>
      </c>
      <c r="M61" s="76">
        <f>IF($K61="","",IF($I61=2020,VLOOKUP($D61,'3 - NTG (IESO VRR - 2017)'!$A$4:$G$61,6,FALSE)*$K61,IF($I61=2019,VLOOKUP($D61,'3 - NTG (IESO VRR - 2017)'!$A$4:$G$61,6,FALSE)*$K61,IF($I61=2018,VLOOKUP($D61,'3 - NTG (IESO VRR - 2017)'!$A$4:$G$61,6,FALSE)*$K61,IF($I61=2017,VLOOKUP($D61,'3 - NTG (IESO VRR - 2017)'!$A$4:$G$61,6,FALSE)*$K61,IF($I61=2016,VLOOKUP($D61,'3 - NTG (IESO VRR - 2017)'!$A$4:$G$61,4,FALSE)*$K61))))))</f>
        <v>7227.9222837887073</v>
      </c>
    </row>
    <row r="62" spans="1:13" x14ac:dyDescent="0.25">
      <c r="A62" s="5">
        <v>192292</v>
      </c>
      <c r="B62" s="5" t="e">
        <v>#N/A</v>
      </c>
      <c r="C62" s="1" t="s">
        <v>12</v>
      </c>
      <c r="D62" s="1" t="s">
        <v>54</v>
      </c>
      <c r="E62" s="88"/>
      <c r="F62" s="71" t="s">
        <v>106</v>
      </c>
      <c r="G62" s="1" t="s">
        <v>13</v>
      </c>
      <c r="H62" s="3">
        <v>43231</v>
      </c>
      <c r="I62" s="1">
        <f t="shared" si="0"/>
        <v>2018</v>
      </c>
      <c r="J62" s="73">
        <v>5.6</v>
      </c>
      <c r="K62" s="73">
        <v>28080</v>
      </c>
      <c r="L62" s="76">
        <f>IF($J62="","",IF($I62=2020,VLOOKUP($D62,'3 - NTG (IESO VRR - 2017)'!$A$4:$G$61,7,FALSE)*$J62,IF($I62=2019,VLOOKUP($D62,'3 - NTG (IESO VRR - 2017)'!$A$4:$G$61,7,FALSE)*$J62,IF($I62=2018,VLOOKUP($D62,'3 - NTG (IESO VRR - 2017)'!$A$4:$G$61,7,FALSE)*$J62,IF($I62=2017,VLOOKUP($D62,'3 - NTG (IESO VRR - 2017)'!$A$4:$G$61,7,FALSE)*$J62,IF($I62=2016,VLOOKUP($D62,'3 - NTG (IESO VRR - 2017)'!$A$4:$G$61,5,FALSE)*$J62))))))</f>
        <v>4.8684589170768655</v>
      </c>
      <c r="M62" s="76">
        <f>IF($K62="","",IF($I62=2020,VLOOKUP($D62,'3 - NTG (IESO VRR - 2017)'!$A$4:$G$61,6,FALSE)*$K62,IF($I62=2019,VLOOKUP($D62,'3 - NTG (IESO VRR - 2017)'!$A$4:$G$61,6,FALSE)*$K62,IF($I62=2018,VLOOKUP($D62,'3 - NTG (IESO VRR - 2017)'!$A$4:$G$61,6,FALSE)*$K62,IF($I62=2017,VLOOKUP($D62,'3 - NTG (IESO VRR - 2017)'!$A$4:$G$61,6,FALSE)*$K62,IF($I62=2016,VLOOKUP($D62,'3 - NTG (IESO VRR - 2017)'!$A$4:$G$61,4,FALSE)*$K62))))))</f>
        <v>21960.620831939719</v>
      </c>
    </row>
    <row r="63" spans="1:13" x14ac:dyDescent="0.25">
      <c r="A63" s="5">
        <v>193165</v>
      </c>
      <c r="B63" s="5" t="e">
        <v>#N/A</v>
      </c>
      <c r="C63" s="1" t="s">
        <v>12</v>
      </c>
      <c r="D63" s="1" t="s">
        <v>54</v>
      </c>
      <c r="E63" s="88"/>
      <c r="F63" s="71" t="s">
        <v>106</v>
      </c>
      <c r="G63" s="1" t="s">
        <v>15</v>
      </c>
      <c r="H63" s="3">
        <v>43658</v>
      </c>
      <c r="I63" s="1">
        <f t="shared" si="0"/>
        <v>2019</v>
      </c>
      <c r="J63" s="73">
        <v>0</v>
      </c>
      <c r="K63" s="73">
        <v>25425</v>
      </c>
      <c r="L63" s="76">
        <f>IF($J63="","",IF($I63=2020,VLOOKUP($D63,'3 - NTG (IESO VRR - 2017)'!$A$4:$G$61,7,FALSE)*$J63,IF($I63=2019,VLOOKUP($D63,'3 - NTG (IESO VRR - 2017)'!$A$4:$G$61,7,FALSE)*$J63,IF($I63=2018,VLOOKUP($D63,'3 - NTG (IESO VRR - 2017)'!$A$4:$G$61,7,FALSE)*$J63,IF($I63=2017,VLOOKUP($D63,'3 - NTG (IESO VRR - 2017)'!$A$4:$G$61,7,FALSE)*$J63,IF($I63=2016,VLOOKUP($D63,'3 - NTG (IESO VRR - 2017)'!$A$4:$G$61,5,FALSE)*$J63))))))</f>
        <v>0</v>
      </c>
      <c r="M63" s="76">
        <f>IF($K63="","",IF($I63=2020,VLOOKUP($D63,'3 - NTG (IESO VRR - 2017)'!$A$4:$G$61,6,FALSE)*$K63,IF($I63=2019,VLOOKUP($D63,'3 - NTG (IESO VRR - 2017)'!$A$4:$G$61,6,FALSE)*$K63,IF($I63=2018,VLOOKUP($D63,'3 - NTG (IESO VRR - 2017)'!$A$4:$G$61,6,FALSE)*$K63,IF($I63=2017,VLOOKUP($D63,'3 - NTG (IESO VRR - 2017)'!$A$4:$G$61,6,FALSE)*$K63,IF($I63=2016,VLOOKUP($D63,'3 - NTG (IESO VRR - 2017)'!$A$4:$G$61,4,FALSE)*$K63))))))</f>
        <v>19884.215977637727</v>
      </c>
    </row>
    <row r="64" spans="1:13" x14ac:dyDescent="0.25">
      <c r="A64" s="5">
        <v>193276</v>
      </c>
      <c r="B64" s="5" t="e">
        <v>#N/A</v>
      </c>
      <c r="C64" s="1" t="s">
        <v>12</v>
      </c>
      <c r="D64" s="1" t="s">
        <v>54</v>
      </c>
      <c r="E64" s="88"/>
      <c r="F64" s="71" t="s">
        <v>107</v>
      </c>
      <c r="G64" s="1" t="s">
        <v>16</v>
      </c>
      <c r="H64" s="3">
        <v>43593</v>
      </c>
      <c r="I64" s="1">
        <f t="shared" si="0"/>
        <v>2019</v>
      </c>
      <c r="J64" s="73">
        <v>5.3</v>
      </c>
      <c r="K64" s="73">
        <v>25579</v>
      </c>
      <c r="L64" s="76">
        <f>IF($J64="","",IF($I64=2020,VLOOKUP($D64,'3 - NTG (IESO VRR - 2017)'!$A$4:$G$61,7,FALSE)*$J64,IF($I64=2019,VLOOKUP($D64,'3 - NTG (IESO VRR - 2017)'!$A$4:$G$61,7,FALSE)*$J64,IF($I64=2018,VLOOKUP($D64,'3 - NTG (IESO VRR - 2017)'!$A$4:$G$61,7,FALSE)*$J64,IF($I64=2017,VLOOKUP($D64,'3 - NTG (IESO VRR - 2017)'!$A$4:$G$61,7,FALSE)*$J64,IF($I64=2016,VLOOKUP($D64,'3 - NTG (IESO VRR - 2017)'!$A$4:$G$61,5,FALSE)*$J64))))))</f>
        <v>4.6076486179477474</v>
      </c>
      <c r="M64" s="76">
        <f>IF($K64="","",IF($I64=2020,VLOOKUP($D64,'3 - NTG (IESO VRR - 2017)'!$A$4:$G$61,6,FALSE)*$K64,IF($I64=2019,VLOOKUP($D64,'3 - NTG (IESO VRR - 2017)'!$A$4:$G$61,6,FALSE)*$K64,IF($I64=2018,VLOOKUP($D64,'3 - NTG (IESO VRR - 2017)'!$A$4:$G$61,6,FALSE)*$K64,IF($I64=2017,VLOOKUP($D64,'3 - NTG (IESO VRR - 2017)'!$A$4:$G$61,6,FALSE)*$K64,IF($I64=2016,VLOOKUP($D64,'3 - NTG (IESO VRR - 2017)'!$A$4:$G$61,4,FALSE)*$K64))))))</f>
        <v>20004.655279921157</v>
      </c>
    </row>
    <row r="65" spans="1:13" x14ac:dyDescent="0.25">
      <c r="A65" s="5">
        <v>194084</v>
      </c>
      <c r="B65" s="5" t="e">
        <v>#N/A</v>
      </c>
      <c r="C65" s="1" t="s">
        <v>12</v>
      </c>
      <c r="D65" s="1" t="s">
        <v>54</v>
      </c>
      <c r="E65" s="88"/>
      <c r="F65" s="71" t="s">
        <v>106</v>
      </c>
      <c r="G65" s="1" t="s">
        <v>13</v>
      </c>
      <c r="H65" s="3">
        <v>43242</v>
      </c>
      <c r="I65" s="1">
        <f t="shared" si="0"/>
        <v>2018</v>
      </c>
      <c r="J65" s="73">
        <v>0</v>
      </c>
      <c r="K65" s="73">
        <v>9828</v>
      </c>
      <c r="L65" s="76">
        <f>IF($J65="","",IF($I65=2020,VLOOKUP($D65,'3 - NTG (IESO VRR - 2017)'!$A$4:$G$61,7,FALSE)*$J65,IF($I65=2019,VLOOKUP($D65,'3 - NTG (IESO VRR - 2017)'!$A$4:$G$61,7,FALSE)*$J65,IF($I65=2018,VLOOKUP($D65,'3 - NTG (IESO VRR - 2017)'!$A$4:$G$61,7,FALSE)*$J65,IF($I65=2017,VLOOKUP($D65,'3 - NTG (IESO VRR - 2017)'!$A$4:$G$61,7,FALSE)*$J65,IF($I65=2016,VLOOKUP($D65,'3 - NTG (IESO VRR - 2017)'!$A$4:$G$61,5,FALSE)*$J65))))))</f>
        <v>0</v>
      </c>
      <c r="M65" s="76">
        <f>IF($K65="","",IF($I65=2020,VLOOKUP($D65,'3 - NTG (IESO VRR - 2017)'!$A$4:$G$61,6,FALSE)*$K65,IF($I65=2019,VLOOKUP($D65,'3 - NTG (IESO VRR - 2017)'!$A$4:$G$61,6,FALSE)*$K65,IF($I65=2018,VLOOKUP($D65,'3 - NTG (IESO VRR - 2017)'!$A$4:$G$61,6,FALSE)*$K65,IF($I65=2017,VLOOKUP($D65,'3 - NTG (IESO VRR - 2017)'!$A$4:$G$61,6,FALSE)*$K65,IF($I65=2016,VLOOKUP($D65,'3 - NTG (IESO VRR - 2017)'!$A$4:$G$61,4,FALSE)*$K65))))))</f>
        <v>7686.2172911789021</v>
      </c>
    </row>
    <row r="66" spans="1:13" x14ac:dyDescent="0.25">
      <c r="A66" s="5">
        <v>194470</v>
      </c>
      <c r="B66" s="5" t="e">
        <v>#N/A</v>
      </c>
      <c r="C66" s="1" t="s">
        <v>12</v>
      </c>
      <c r="D66" s="1" t="s">
        <v>54</v>
      </c>
      <c r="E66" s="88"/>
      <c r="F66" s="71" t="s">
        <v>106</v>
      </c>
      <c r="G66" s="1" t="s">
        <v>13</v>
      </c>
      <c r="H66" s="3">
        <v>43392</v>
      </c>
      <c r="I66" s="1">
        <f t="shared" si="0"/>
        <v>2018</v>
      </c>
      <c r="J66" s="73">
        <v>0</v>
      </c>
      <c r="K66" s="73">
        <v>90384</v>
      </c>
      <c r="L66" s="76">
        <f>IF($J66="","",IF($I66=2020,VLOOKUP($D66,'3 - NTG (IESO VRR - 2017)'!$A$4:$G$61,7,FALSE)*$J66,IF($I66=2019,VLOOKUP($D66,'3 - NTG (IESO VRR - 2017)'!$A$4:$G$61,7,FALSE)*$J66,IF($I66=2018,VLOOKUP($D66,'3 - NTG (IESO VRR - 2017)'!$A$4:$G$61,7,FALSE)*$J66,IF($I66=2017,VLOOKUP($D66,'3 - NTG (IESO VRR - 2017)'!$A$4:$G$61,7,FALSE)*$J66,IF($I66=2016,VLOOKUP($D66,'3 - NTG (IESO VRR - 2017)'!$A$4:$G$61,5,FALSE)*$J66))))))</f>
        <v>0</v>
      </c>
      <c r="M66" s="76">
        <f>IF($K66="","",IF($I66=2020,VLOOKUP($D66,'3 - NTG (IESO VRR - 2017)'!$A$4:$G$61,6,FALSE)*$K66,IF($I66=2019,VLOOKUP($D66,'3 - NTG (IESO VRR - 2017)'!$A$4:$G$61,6,FALSE)*$K66,IF($I66=2018,VLOOKUP($D66,'3 - NTG (IESO VRR - 2017)'!$A$4:$G$61,6,FALSE)*$K66,IF($I66=2017,VLOOKUP($D66,'3 - NTG (IESO VRR - 2017)'!$A$4:$G$61,6,FALSE)*$K66,IF($I66=2016,VLOOKUP($D66,'3 - NTG (IESO VRR - 2017)'!$A$4:$G$61,4,FALSE)*$K66))))))</f>
        <v>70686.921412893149</v>
      </c>
    </row>
    <row r="67" spans="1:13" x14ac:dyDescent="0.25">
      <c r="A67" s="5">
        <v>194479</v>
      </c>
      <c r="B67" s="5" t="e">
        <v>#N/A</v>
      </c>
      <c r="C67" s="1" t="s">
        <v>12</v>
      </c>
      <c r="D67" s="1" t="s">
        <v>54</v>
      </c>
      <c r="E67" s="88"/>
      <c r="F67" s="71" t="s">
        <v>107</v>
      </c>
      <c r="G67" s="1" t="s">
        <v>15</v>
      </c>
      <c r="H67" s="3">
        <v>43511</v>
      </c>
      <c r="I67" s="1">
        <f t="shared" si="0"/>
        <v>2019</v>
      </c>
      <c r="J67" s="73">
        <v>12.3</v>
      </c>
      <c r="K67" s="73">
        <v>58138</v>
      </c>
      <c r="L67" s="76">
        <f>IF($J67="","",IF($I67=2020,VLOOKUP($D67,'3 - NTG (IESO VRR - 2017)'!$A$4:$G$61,7,FALSE)*$J67,IF($I67=2019,VLOOKUP($D67,'3 - NTG (IESO VRR - 2017)'!$A$4:$G$61,7,FALSE)*$J67,IF($I67=2018,VLOOKUP($D67,'3 - NTG (IESO VRR - 2017)'!$A$4:$G$61,7,FALSE)*$J67,IF($I67=2017,VLOOKUP($D67,'3 - NTG (IESO VRR - 2017)'!$A$4:$G$61,7,FALSE)*$J67,IF($I67=2016,VLOOKUP($D67,'3 - NTG (IESO VRR - 2017)'!$A$4:$G$61,5,FALSE)*$J67))))))</f>
        <v>10.69322226429383</v>
      </c>
      <c r="M67" s="76">
        <f>IF($K67="","",IF($I67=2020,VLOOKUP($D67,'3 - NTG (IESO VRR - 2017)'!$A$4:$G$61,6,FALSE)*$K67,IF($I67=2019,VLOOKUP($D67,'3 - NTG (IESO VRR - 2017)'!$A$4:$G$61,6,FALSE)*$K67,IF($I67=2018,VLOOKUP($D67,'3 - NTG (IESO VRR - 2017)'!$A$4:$G$61,6,FALSE)*$K67,IF($I67=2017,VLOOKUP($D67,'3 - NTG (IESO VRR - 2017)'!$A$4:$G$61,6,FALSE)*$K67,IF($I67=2016,VLOOKUP($D67,'3 - NTG (IESO VRR - 2017)'!$A$4:$G$61,4,FALSE)*$K67))))))</f>
        <v>45468.182832169216</v>
      </c>
    </row>
    <row r="68" spans="1:13" x14ac:dyDescent="0.25">
      <c r="A68" s="5">
        <v>194826</v>
      </c>
      <c r="B68" s="5" t="e">
        <v>#N/A</v>
      </c>
      <c r="C68" s="1" t="s">
        <v>12</v>
      </c>
      <c r="D68" s="1" t="s">
        <v>54</v>
      </c>
      <c r="E68" s="88"/>
      <c r="F68" s="71" t="s">
        <v>106</v>
      </c>
      <c r="G68" s="1" t="s">
        <v>13</v>
      </c>
      <c r="H68" s="3">
        <v>43453</v>
      </c>
      <c r="I68" s="1">
        <f t="shared" si="0"/>
        <v>2018</v>
      </c>
      <c r="J68" s="73">
        <v>27.11</v>
      </c>
      <c r="K68" s="73">
        <v>211830</v>
      </c>
      <c r="L68" s="76">
        <f>IF($J68="","",IF($I68=2020,VLOOKUP($D68,'3 - NTG (IESO VRR - 2017)'!$A$4:$G$61,7,FALSE)*$J68,IF($I68=2019,VLOOKUP($D68,'3 - NTG (IESO VRR - 2017)'!$A$4:$G$61,7,FALSE)*$J68,IF($I68=2018,VLOOKUP($D68,'3 - NTG (IESO VRR - 2017)'!$A$4:$G$61,7,FALSE)*$J68,IF($I68=2017,VLOOKUP($D68,'3 - NTG (IESO VRR - 2017)'!$A$4:$G$61,7,FALSE)*$J68,IF($I68=2016,VLOOKUP($D68,'3 - NTG (IESO VRR - 2017)'!$A$4:$G$61,5,FALSE)*$J68))))))</f>
        <v>23.568557364634611</v>
      </c>
      <c r="M68" s="76">
        <f>IF($K68="","",IF($I68=2020,VLOOKUP($D68,'3 - NTG (IESO VRR - 2017)'!$A$4:$G$61,6,FALSE)*$K68,IF($I68=2019,VLOOKUP($D68,'3 - NTG (IESO VRR - 2017)'!$A$4:$G$61,6,FALSE)*$K68,IF($I68=2018,VLOOKUP($D68,'3 - NTG (IESO VRR - 2017)'!$A$4:$G$61,6,FALSE)*$K68,IF($I68=2017,VLOOKUP($D68,'3 - NTG (IESO VRR - 2017)'!$A$4:$G$61,6,FALSE)*$K68,IF($I68=2016,VLOOKUP($D68,'3 - NTG (IESO VRR - 2017)'!$A$4:$G$61,4,FALSE)*$K68))))))</f>
        <v>165666.60651103244</v>
      </c>
    </row>
    <row r="69" spans="1:13" x14ac:dyDescent="0.25">
      <c r="A69" s="5">
        <v>194920</v>
      </c>
      <c r="B69" s="5" t="e">
        <v>#N/A</v>
      </c>
      <c r="C69" s="1" t="s">
        <v>12</v>
      </c>
      <c r="D69" s="1" t="s">
        <v>54</v>
      </c>
      <c r="E69" s="88"/>
      <c r="F69" s="71" t="s">
        <v>106</v>
      </c>
      <c r="G69" s="1" t="s">
        <v>15</v>
      </c>
      <c r="H69" s="3">
        <v>43357</v>
      </c>
      <c r="I69" s="1">
        <f t="shared" si="0"/>
        <v>2018</v>
      </c>
      <c r="J69" s="73">
        <v>24.73</v>
      </c>
      <c r="K69" s="73">
        <v>199096</v>
      </c>
      <c r="L69" s="76">
        <f>IF($J69="","",IF($I69=2020,VLOOKUP($D69,'3 - NTG (IESO VRR - 2017)'!$A$4:$G$61,7,FALSE)*$J69,IF($I69=2019,VLOOKUP($D69,'3 - NTG (IESO VRR - 2017)'!$A$4:$G$61,7,FALSE)*$J69,IF($I69=2018,VLOOKUP($D69,'3 - NTG (IESO VRR - 2017)'!$A$4:$G$61,7,FALSE)*$J69,IF($I69=2017,VLOOKUP($D69,'3 - NTG (IESO VRR - 2017)'!$A$4:$G$61,7,FALSE)*$J69,IF($I69=2016,VLOOKUP($D69,'3 - NTG (IESO VRR - 2017)'!$A$4:$G$61,5,FALSE)*$J69))))))</f>
        <v>21.499462324876944</v>
      </c>
      <c r="M69" s="76">
        <f>IF($K69="","",IF($I69=2020,VLOOKUP($D69,'3 - NTG (IESO VRR - 2017)'!$A$4:$G$61,6,FALSE)*$K69,IF($I69=2019,VLOOKUP($D69,'3 - NTG (IESO VRR - 2017)'!$A$4:$G$61,6,FALSE)*$K69,IF($I69=2018,VLOOKUP($D69,'3 - NTG (IESO VRR - 2017)'!$A$4:$G$61,6,FALSE)*$K69,IF($I69=2017,VLOOKUP($D69,'3 - NTG (IESO VRR - 2017)'!$A$4:$G$61,6,FALSE)*$K69,IF($I69=2016,VLOOKUP($D69,'3 - NTG (IESO VRR - 2017)'!$A$4:$G$61,4,FALSE)*$K69))))))</f>
        <v>155707.6839442974</v>
      </c>
    </row>
    <row r="70" spans="1:13" x14ac:dyDescent="0.25">
      <c r="A70" s="5">
        <v>194930</v>
      </c>
      <c r="B70" s="5" t="e">
        <v>#N/A</v>
      </c>
      <c r="C70" s="1" t="s">
        <v>12</v>
      </c>
      <c r="D70" s="1" t="s">
        <v>54</v>
      </c>
      <c r="E70" s="88"/>
      <c r="F70" s="71" t="s">
        <v>106</v>
      </c>
      <c r="G70" s="1" t="s">
        <v>15</v>
      </c>
      <c r="H70" s="3">
        <v>43328</v>
      </c>
      <c r="I70" s="1">
        <f t="shared" si="0"/>
        <v>2018</v>
      </c>
      <c r="J70" s="73">
        <v>6.04</v>
      </c>
      <c r="K70" s="73">
        <v>41861</v>
      </c>
      <c r="L70" s="76">
        <f>IF($J70="","",IF($I70=2020,VLOOKUP($D70,'3 - NTG (IESO VRR - 2017)'!$A$4:$G$61,7,FALSE)*$J70,IF($I70=2019,VLOOKUP($D70,'3 - NTG (IESO VRR - 2017)'!$A$4:$G$61,7,FALSE)*$J70,IF($I70=2018,VLOOKUP($D70,'3 - NTG (IESO VRR - 2017)'!$A$4:$G$61,7,FALSE)*$J70,IF($I70=2017,VLOOKUP($D70,'3 - NTG (IESO VRR - 2017)'!$A$4:$G$61,7,FALSE)*$J70,IF($I70=2016,VLOOKUP($D70,'3 - NTG (IESO VRR - 2017)'!$A$4:$G$61,5,FALSE)*$J70))))))</f>
        <v>5.2509806891329047</v>
      </c>
      <c r="M70" s="76">
        <f>IF($K70="","",IF($I70=2020,VLOOKUP($D70,'3 - NTG (IESO VRR - 2017)'!$A$4:$G$61,6,FALSE)*$K70,IF($I70=2019,VLOOKUP($D70,'3 - NTG (IESO VRR - 2017)'!$A$4:$G$61,6,FALSE)*$K70,IF($I70=2018,VLOOKUP($D70,'3 - NTG (IESO VRR - 2017)'!$A$4:$G$61,6,FALSE)*$K70,IF($I70=2017,VLOOKUP($D70,'3 - NTG (IESO VRR - 2017)'!$A$4:$G$61,6,FALSE)*$K70,IF($I70=2016,VLOOKUP($D70,'3 - NTG (IESO VRR - 2017)'!$A$4:$G$61,4,FALSE)*$K70))))))</f>
        <v>32738.374239523811</v>
      </c>
    </row>
    <row r="71" spans="1:13" x14ac:dyDescent="0.25">
      <c r="A71" s="5">
        <v>195285</v>
      </c>
      <c r="B71" s="5" t="e">
        <v>#N/A</v>
      </c>
      <c r="C71" s="1" t="s">
        <v>12</v>
      </c>
      <c r="D71" s="1" t="s">
        <v>54</v>
      </c>
      <c r="E71" s="88"/>
      <c r="F71" s="71" t="s">
        <v>106</v>
      </c>
      <c r="G71" s="1" t="s">
        <v>16</v>
      </c>
      <c r="H71" s="3">
        <v>43342</v>
      </c>
      <c r="I71" s="1">
        <f t="shared" si="0"/>
        <v>2018</v>
      </c>
      <c r="J71" s="73">
        <v>0.82</v>
      </c>
      <c r="K71" s="73">
        <v>3206</v>
      </c>
      <c r="L71" s="76">
        <f>IF($J71="","",IF($I71=2020,VLOOKUP($D71,'3 - NTG (IESO VRR - 2017)'!$A$4:$G$61,7,FALSE)*$J71,IF($I71=2019,VLOOKUP($D71,'3 - NTG (IESO VRR - 2017)'!$A$4:$G$61,7,FALSE)*$J71,IF($I71=2018,VLOOKUP($D71,'3 - NTG (IESO VRR - 2017)'!$A$4:$G$61,7,FALSE)*$J71,IF($I71=2017,VLOOKUP($D71,'3 - NTG (IESO VRR - 2017)'!$A$4:$G$61,7,FALSE)*$J71,IF($I71=2016,VLOOKUP($D71,'3 - NTG (IESO VRR - 2017)'!$A$4:$G$61,5,FALSE)*$J71))))))</f>
        <v>0.71288148428625531</v>
      </c>
      <c r="M71" s="76">
        <f>IF($K71="","",IF($I71=2020,VLOOKUP($D71,'3 - NTG (IESO VRR - 2017)'!$A$4:$G$61,6,FALSE)*$K71,IF($I71=2019,VLOOKUP($D71,'3 - NTG (IESO VRR - 2017)'!$A$4:$G$61,6,FALSE)*$K71,IF($I71=2018,VLOOKUP($D71,'3 - NTG (IESO VRR - 2017)'!$A$4:$G$61,6,FALSE)*$K71,IF($I71=2017,VLOOKUP($D71,'3 - NTG (IESO VRR - 2017)'!$A$4:$G$61,6,FALSE)*$K71,IF($I71=2016,VLOOKUP($D71,'3 - NTG (IESO VRR - 2017)'!$A$4:$G$61,4,FALSE)*$K71))))))</f>
        <v>2507.3272929914083</v>
      </c>
    </row>
    <row r="72" spans="1:13" x14ac:dyDescent="0.25">
      <c r="A72" s="5">
        <v>195496</v>
      </c>
      <c r="B72" s="5" t="e">
        <v>#N/A</v>
      </c>
      <c r="C72" s="1" t="s">
        <v>12</v>
      </c>
      <c r="D72" s="1" t="s">
        <v>54</v>
      </c>
      <c r="E72" s="88"/>
      <c r="F72" s="71" t="s">
        <v>106</v>
      </c>
      <c r="G72" s="1" t="s">
        <v>16</v>
      </c>
      <c r="H72" s="3">
        <v>43346</v>
      </c>
      <c r="I72" s="1">
        <f t="shared" ref="I72:I101" si="1">YEAR(H72)</f>
        <v>2018</v>
      </c>
      <c r="J72" s="73">
        <v>1.18</v>
      </c>
      <c r="K72" s="73">
        <v>4766</v>
      </c>
      <c r="L72" s="76">
        <f>IF($J72="","",IF($I72=2020,VLOOKUP($D72,'3 - NTG (IESO VRR - 2017)'!$A$4:$G$61,7,FALSE)*$J72,IF($I72=2019,VLOOKUP($D72,'3 - NTG (IESO VRR - 2017)'!$A$4:$G$61,7,FALSE)*$J72,IF($I72=2018,VLOOKUP($D72,'3 - NTG (IESO VRR - 2017)'!$A$4:$G$61,7,FALSE)*$J72,IF($I72=2017,VLOOKUP($D72,'3 - NTG (IESO VRR - 2017)'!$A$4:$G$61,7,FALSE)*$J72,IF($I72=2016,VLOOKUP($D72,'3 - NTG (IESO VRR - 2017)'!$A$4:$G$61,5,FALSE)*$J72))))))</f>
        <v>1.0258538432411966</v>
      </c>
      <c r="M72" s="76">
        <f>IF($K72="","",IF($I72=2020,VLOOKUP($D72,'3 - NTG (IESO VRR - 2017)'!$A$4:$G$61,6,FALSE)*$K72,IF($I72=2019,VLOOKUP($D72,'3 - NTG (IESO VRR - 2017)'!$A$4:$G$61,6,FALSE)*$K72,IF($I72=2018,VLOOKUP($D72,'3 - NTG (IESO VRR - 2017)'!$A$4:$G$61,6,FALSE)*$K72,IF($I72=2017,VLOOKUP($D72,'3 - NTG (IESO VRR - 2017)'!$A$4:$G$61,6,FALSE)*$K72,IF($I72=2016,VLOOKUP($D72,'3 - NTG (IESO VRR - 2017)'!$A$4:$G$61,4,FALSE)*$K72))))))</f>
        <v>3727.361783654726</v>
      </c>
    </row>
    <row r="73" spans="1:13" x14ac:dyDescent="0.25">
      <c r="A73" s="5">
        <v>195501</v>
      </c>
      <c r="B73" s="5" t="e">
        <v>#N/A</v>
      </c>
      <c r="C73" s="1" t="s">
        <v>12</v>
      </c>
      <c r="D73" s="1" t="s">
        <v>54</v>
      </c>
      <c r="E73" s="88"/>
      <c r="F73" s="71" t="s">
        <v>106</v>
      </c>
      <c r="G73" s="1" t="s">
        <v>16</v>
      </c>
      <c r="H73" s="3">
        <v>43346</v>
      </c>
      <c r="I73" s="1">
        <f t="shared" si="1"/>
        <v>2018</v>
      </c>
      <c r="J73" s="73">
        <v>2.74</v>
      </c>
      <c r="K73" s="73">
        <v>10857</v>
      </c>
      <c r="L73" s="76">
        <f>IF($J73="","",IF($I73=2020,VLOOKUP($D73,'3 - NTG (IESO VRR - 2017)'!$A$4:$G$61,7,FALSE)*$J73,IF($I73=2019,VLOOKUP($D73,'3 - NTG (IESO VRR - 2017)'!$A$4:$G$61,7,FALSE)*$J73,IF($I73=2018,VLOOKUP($D73,'3 - NTG (IESO VRR - 2017)'!$A$4:$G$61,7,FALSE)*$J73,IF($I73=2017,VLOOKUP($D73,'3 - NTG (IESO VRR - 2017)'!$A$4:$G$61,7,FALSE)*$J73,IF($I73=2016,VLOOKUP($D73,'3 - NTG (IESO VRR - 2017)'!$A$4:$G$61,5,FALSE)*$J73))))))</f>
        <v>2.3820673987126093</v>
      </c>
      <c r="M73" s="76">
        <f>IF($K73="","",IF($I73=2020,VLOOKUP($D73,'3 - NTG (IESO VRR - 2017)'!$A$4:$G$61,6,FALSE)*$K73,IF($I73=2019,VLOOKUP($D73,'3 - NTG (IESO VRR - 2017)'!$A$4:$G$61,6,FALSE)*$K73,IF($I73=2018,VLOOKUP($D73,'3 - NTG (IESO VRR - 2017)'!$A$4:$G$61,6,FALSE)*$K73,IF($I73=2017,VLOOKUP($D73,'3 - NTG (IESO VRR - 2017)'!$A$4:$G$61,6,FALSE)*$K73,IF($I73=2016,VLOOKUP($D73,'3 - NTG (IESO VRR - 2017)'!$A$4:$G$61,4,FALSE)*$K73))))))</f>
        <v>8490.9708109818221</v>
      </c>
    </row>
    <row r="74" spans="1:13" x14ac:dyDescent="0.25">
      <c r="A74" s="5">
        <v>195589</v>
      </c>
      <c r="B74" s="5" t="e">
        <v>#N/A</v>
      </c>
      <c r="C74" s="1" t="s">
        <v>12</v>
      </c>
      <c r="D74" s="1" t="s">
        <v>54</v>
      </c>
      <c r="E74" s="88"/>
      <c r="F74" s="71" t="s">
        <v>106</v>
      </c>
      <c r="G74" s="1" t="s">
        <v>16</v>
      </c>
      <c r="H74" s="3">
        <v>43353</v>
      </c>
      <c r="I74" s="1">
        <f t="shared" si="1"/>
        <v>2018</v>
      </c>
      <c r="J74" s="73">
        <v>2</v>
      </c>
      <c r="K74" s="73">
        <v>7972</v>
      </c>
      <c r="L74" s="76">
        <f>IF($J74="","",IF($I74=2020,VLOOKUP($D74,'3 - NTG (IESO VRR - 2017)'!$A$4:$G$61,7,FALSE)*$J74,IF($I74=2019,VLOOKUP($D74,'3 - NTG (IESO VRR - 2017)'!$A$4:$G$61,7,FALSE)*$J74,IF($I74=2018,VLOOKUP($D74,'3 - NTG (IESO VRR - 2017)'!$A$4:$G$61,7,FALSE)*$J74,IF($I74=2017,VLOOKUP($D74,'3 - NTG (IESO VRR - 2017)'!$A$4:$G$61,7,FALSE)*$J74,IF($I74=2016,VLOOKUP($D74,'3 - NTG (IESO VRR - 2017)'!$A$4:$G$61,5,FALSE)*$J74))))))</f>
        <v>1.738735327527452</v>
      </c>
      <c r="M74" s="76">
        <f>IF($K74="","",IF($I74=2020,VLOOKUP($D74,'3 - NTG (IESO VRR - 2017)'!$A$4:$G$61,6,FALSE)*$K74,IF($I74=2019,VLOOKUP($D74,'3 - NTG (IESO VRR - 2017)'!$A$4:$G$61,6,FALSE)*$K74,IF($I74=2018,VLOOKUP($D74,'3 - NTG (IESO VRR - 2017)'!$A$4:$G$61,6,FALSE)*$K74,IF($I74=2017,VLOOKUP($D74,'3 - NTG (IESO VRR - 2017)'!$A$4:$G$61,6,FALSE)*$K74,IF($I74=2016,VLOOKUP($D74,'3 - NTG (IESO VRR - 2017)'!$A$4:$G$61,4,FALSE)*$K74))))))</f>
        <v>6234.6890766461347</v>
      </c>
    </row>
    <row r="75" spans="1:13" x14ac:dyDescent="0.25">
      <c r="A75" s="5">
        <v>195678</v>
      </c>
      <c r="B75" s="5" t="e">
        <v>#N/A</v>
      </c>
      <c r="C75" s="1" t="s">
        <v>12</v>
      </c>
      <c r="D75" s="1" t="s">
        <v>54</v>
      </c>
      <c r="E75" s="88"/>
      <c r="F75" s="71" t="s">
        <v>107</v>
      </c>
      <c r="G75" s="1" t="s">
        <v>15</v>
      </c>
      <c r="H75" s="3">
        <v>43524</v>
      </c>
      <c r="I75" s="1">
        <f t="shared" si="1"/>
        <v>2019</v>
      </c>
      <c r="J75" s="73">
        <v>9.35</v>
      </c>
      <c r="K75" s="73">
        <v>76101</v>
      </c>
      <c r="L75" s="76">
        <f>IF($J75="","",IF($I75=2020,VLOOKUP($D75,'3 - NTG (IESO VRR - 2017)'!$A$4:$G$61,7,FALSE)*$J75,IF($I75=2019,VLOOKUP($D75,'3 - NTG (IESO VRR - 2017)'!$A$4:$G$61,7,FALSE)*$J75,IF($I75=2018,VLOOKUP($D75,'3 - NTG (IESO VRR - 2017)'!$A$4:$G$61,7,FALSE)*$J75,IF($I75=2017,VLOOKUP($D75,'3 - NTG (IESO VRR - 2017)'!$A$4:$G$61,7,FALSE)*$J75,IF($I75=2016,VLOOKUP($D75,'3 - NTG (IESO VRR - 2017)'!$A$4:$G$61,5,FALSE)*$J75))))))</f>
        <v>8.1285876561908381</v>
      </c>
      <c r="M75" s="76">
        <f>IF($K75="","",IF($I75=2020,VLOOKUP($D75,'3 - NTG (IESO VRR - 2017)'!$A$4:$G$61,6,FALSE)*$K75,IF($I75=2019,VLOOKUP($D75,'3 - NTG (IESO VRR - 2017)'!$A$4:$G$61,6,FALSE)*$K75,IF($I75=2018,VLOOKUP($D75,'3 - NTG (IESO VRR - 2017)'!$A$4:$G$61,6,FALSE)*$K75,IF($I75=2017,VLOOKUP($D75,'3 - NTG (IESO VRR - 2017)'!$A$4:$G$61,6,FALSE)*$K75,IF($I75=2016,VLOOKUP($D75,'3 - NTG (IESO VRR - 2017)'!$A$4:$G$61,4,FALSE)*$K75))))))</f>
        <v>59516.56716280074</v>
      </c>
    </row>
    <row r="76" spans="1:13" x14ac:dyDescent="0.25">
      <c r="A76" s="5">
        <v>195684</v>
      </c>
      <c r="B76" s="5" t="e">
        <v>#N/A</v>
      </c>
      <c r="C76" s="1" t="s">
        <v>12</v>
      </c>
      <c r="D76" s="1" t="s">
        <v>54</v>
      </c>
      <c r="E76" s="88"/>
      <c r="F76" s="71" t="s">
        <v>107</v>
      </c>
      <c r="G76" s="1" t="s">
        <v>15</v>
      </c>
      <c r="H76" s="3">
        <v>43524</v>
      </c>
      <c r="I76" s="1">
        <f t="shared" si="1"/>
        <v>2019</v>
      </c>
      <c r="J76" s="73">
        <v>0.56000000000000005</v>
      </c>
      <c r="K76" s="73">
        <v>6757</v>
      </c>
      <c r="L76" s="76">
        <f>IF($J76="","",IF($I76=2020,VLOOKUP($D76,'3 - NTG (IESO VRR - 2017)'!$A$4:$G$61,7,FALSE)*$J76,IF($I76=2019,VLOOKUP($D76,'3 - NTG (IESO VRR - 2017)'!$A$4:$G$61,7,FALSE)*$J76,IF($I76=2018,VLOOKUP($D76,'3 - NTG (IESO VRR - 2017)'!$A$4:$G$61,7,FALSE)*$J76,IF($I76=2017,VLOOKUP($D76,'3 - NTG (IESO VRR - 2017)'!$A$4:$G$61,7,FALSE)*$J76,IF($I76=2016,VLOOKUP($D76,'3 - NTG (IESO VRR - 2017)'!$A$4:$G$61,5,FALSE)*$J76))))))</f>
        <v>0.48684589170768661</v>
      </c>
      <c r="M76" s="76">
        <f>IF($K76="","",IF($I76=2020,VLOOKUP($D76,'3 - NTG (IESO VRR - 2017)'!$A$4:$G$61,6,FALSE)*$K76,IF($I76=2019,VLOOKUP($D76,'3 - NTG (IESO VRR - 2017)'!$A$4:$G$61,6,FALSE)*$K76,IF($I76=2018,VLOOKUP($D76,'3 - NTG (IESO VRR - 2017)'!$A$4:$G$61,6,FALSE)*$K76,IF($I76=2017,VLOOKUP($D76,'3 - NTG (IESO VRR - 2017)'!$A$4:$G$61,6,FALSE)*$K76,IF($I76=2016,VLOOKUP($D76,'3 - NTG (IESO VRR - 2017)'!$A$4:$G$61,4,FALSE)*$K76))))))</f>
        <v>5284.4699060333578</v>
      </c>
    </row>
    <row r="77" spans="1:13" x14ac:dyDescent="0.25">
      <c r="A77" s="5">
        <v>196082</v>
      </c>
      <c r="B77" s="5" t="e">
        <v>#N/A</v>
      </c>
      <c r="C77" s="1" t="s">
        <v>12</v>
      </c>
      <c r="D77" s="1" t="s">
        <v>54</v>
      </c>
      <c r="E77" s="88"/>
      <c r="F77" s="71" t="s">
        <v>107</v>
      </c>
      <c r="G77" s="1" t="s">
        <v>15</v>
      </c>
      <c r="H77" s="3">
        <v>43539</v>
      </c>
      <c r="I77" s="1">
        <f t="shared" si="1"/>
        <v>2019</v>
      </c>
      <c r="J77" s="73">
        <v>3.2</v>
      </c>
      <c r="K77" s="73">
        <v>16217</v>
      </c>
      <c r="L77" s="76">
        <f>IF($J77="","",IF($I77=2020,VLOOKUP($D77,'3 - NTG (IESO VRR - 2017)'!$A$4:$G$61,7,FALSE)*$J77,IF($I77=2019,VLOOKUP($D77,'3 - NTG (IESO VRR - 2017)'!$A$4:$G$61,7,FALSE)*$J77,IF($I77=2018,VLOOKUP($D77,'3 - NTG (IESO VRR - 2017)'!$A$4:$G$61,7,FALSE)*$J77,IF($I77=2017,VLOOKUP($D77,'3 - NTG (IESO VRR - 2017)'!$A$4:$G$61,7,FALSE)*$J77,IF($I77=2016,VLOOKUP($D77,'3 - NTG (IESO VRR - 2017)'!$A$4:$G$61,5,FALSE)*$J77))))))</f>
        <v>2.7819765240439231</v>
      </c>
      <c r="M77" s="76">
        <f>IF($K77="","",IF($I77=2020,VLOOKUP($D77,'3 - NTG (IESO VRR - 2017)'!$A$4:$G$61,6,FALSE)*$K77,IF($I77=2019,VLOOKUP($D77,'3 - NTG (IESO VRR - 2017)'!$A$4:$G$61,6,FALSE)*$K77,IF($I77=2018,VLOOKUP($D77,'3 - NTG (IESO VRR - 2017)'!$A$4:$G$61,6,FALSE)*$K77,IF($I77=2017,VLOOKUP($D77,'3 - NTG (IESO VRR - 2017)'!$A$4:$G$61,6,FALSE)*$K77,IF($I77=2016,VLOOKUP($D77,'3 - NTG (IESO VRR - 2017)'!$A$4:$G$61,4,FALSE)*$K77))))))</f>
        <v>12682.884189158349</v>
      </c>
    </row>
    <row r="78" spans="1:13" x14ac:dyDescent="0.25">
      <c r="A78" s="5">
        <v>196217</v>
      </c>
      <c r="B78" s="5" t="e">
        <v>#N/A</v>
      </c>
      <c r="C78" s="1" t="s">
        <v>12</v>
      </c>
      <c r="D78" s="1" t="s">
        <v>54</v>
      </c>
      <c r="E78" s="88"/>
      <c r="F78" s="71" t="s">
        <v>106</v>
      </c>
      <c r="G78" s="1" t="s">
        <v>13</v>
      </c>
      <c r="H78" s="3">
        <v>43371</v>
      </c>
      <c r="I78" s="1">
        <f t="shared" si="1"/>
        <v>2018</v>
      </c>
      <c r="J78" s="73">
        <v>0</v>
      </c>
      <c r="K78" s="73">
        <v>5951</v>
      </c>
      <c r="L78" s="76">
        <f>IF($J78="","",IF($I78=2020,VLOOKUP($D78,'3 - NTG (IESO VRR - 2017)'!$A$4:$G$61,7,FALSE)*$J78,IF($I78=2019,VLOOKUP($D78,'3 - NTG (IESO VRR - 2017)'!$A$4:$G$61,7,FALSE)*$J78,IF($I78=2018,VLOOKUP($D78,'3 - NTG (IESO VRR - 2017)'!$A$4:$G$61,7,FALSE)*$J78,IF($I78=2017,VLOOKUP($D78,'3 - NTG (IESO VRR - 2017)'!$A$4:$G$61,7,FALSE)*$J78,IF($I78=2016,VLOOKUP($D78,'3 - NTG (IESO VRR - 2017)'!$A$4:$G$61,5,FALSE)*$J78))))))</f>
        <v>0</v>
      </c>
      <c r="M78" s="76">
        <f>IF($K78="","",IF($I78=2020,VLOOKUP($D78,'3 - NTG (IESO VRR - 2017)'!$A$4:$G$61,6,FALSE)*$K78,IF($I78=2019,VLOOKUP($D78,'3 - NTG (IESO VRR - 2017)'!$A$4:$G$61,6,FALSE)*$K78,IF($I78=2018,VLOOKUP($D78,'3 - NTG (IESO VRR - 2017)'!$A$4:$G$61,6,FALSE)*$K78,IF($I78=2017,VLOOKUP($D78,'3 - NTG (IESO VRR - 2017)'!$A$4:$G$61,6,FALSE)*$K78,IF($I78=2016,VLOOKUP($D78,'3 - NTG (IESO VRR - 2017)'!$A$4:$G$61,4,FALSE)*$K78))))))</f>
        <v>4654.1187525239775</v>
      </c>
    </row>
    <row r="79" spans="1:13" x14ac:dyDescent="0.25">
      <c r="A79" s="5">
        <v>196218</v>
      </c>
      <c r="B79" s="5" t="e">
        <v>#N/A</v>
      </c>
      <c r="C79" s="1" t="s">
        <v>12</v>
      </c>
      <c r="D79" s="1" t="s">
        <v>54</v>
      </c>
      <c r="E79" s="88"/>
      <c r="F79" s="71" t="s">
        <v>106</v>
      </c>
      <c r="G79" s="1" t="s">
        <v>13</v>
      </c>
      <c r="H79" s="3">
        <v>43371</v>
      </c>
      <c r="I79" s="1">
        <f t="shared" si="1"/>
        <v>2018</v>
      </c>
      <c r="J79" s="73">
        <v>0</v>
      </c>
      <c r="K79" s="73">
        <v>12999</v>
      </c>
      <c r="L79" s="76">
        <f>IF($J79="","",IF($I79=2020,VLOOKUP($D79,'3 - NTG (IESO VRR - 2017)'!$A$4:$G$61,7,FALSE)*$J79,IF($I79=2019,VLOOKUP($D79,'3 - NTG (IESO VRR - 2017)'!$A$4:$G$61,7,FALSE)*$J79,IF($I79=2018,VLOOKUP($D79,'3 - NTG (IESO VRR - 2017)'!$A$4:$G$61,7,FALSE)*$J79,IF($I79=2017,VLOOKUP($D79,'3 - NTG (IESO VRR - 2017)'!$A$4:$G$61,7,FALSE)*$J79,IF($I79=2016,VLOOKUP($D79,'3 - NTG (IESO VRR - 2017)'!$A$4:$G$61,5,FALSE)*$J79))))))</f>
        <v>0</v>
      </c>
      <c r="M79" s="76">
        <f>IF($K79="","",IF($I79=2020,VLOOKUP($D79,'3 - NTG (IESO VRR - 2017)'!$A$4:$G$61,6,FALSE)*$K79,IF($I79=2019,VLOOKUP($D79,'3 - NTG (IESO VRR - 2017)'!$A$4:$G$61,6,FALSE)*$K79,IF($I79=2018,VLOOKUP($D79,'3 - NTG (IESO VRR - 2017)'!$A$4:$G$61,6,FALSE)*$K79,IF($I79=2017,VLOOKUP($D79,'3 - NTG (IESO VRR - 2017)'!$A$4:$G$61,6,FALSE)*$K79,IF($I79=2016,VLOOKUP($D79,'3 - NTG (IESO VRR - 2017)'!$A$4:$G$61,4,FALSE)*$K79))))))</f>
        <v>10166.17201546953</v>
      </c>
    </row>
    <row r="80" spans="1:13" x14ac:dyDescent="0.25">
      <c r="A80" s="5">
        <v>196302</v>
      </c>
      <c r="B80" s="5" t="e">
        <v>#N/A</v>
      </c>
      <c r="C80" s="1" t="s">
        <v>12</v>
      </c>
      <c r="D80" s="1" t="s">
        <v>54</v>
      </c>
      <c r="E80" s="88"/>
      <c r="F80" s="71" t="s">
        <v>106</v>
      </c>
      <c r="G80" s="1" t="s">
        <v>13</v>
      </c>
      <c r="H80" s="3">
        <v>43371</v>
      </c>
      <c r="I80" s="1">
        <f t="shared" si="1"/>
        <v>2018</v>
      </c>
      <c r="J80" s="73">
        <v>3.3</v>
      </c>
      <c r="K80" s="73">
        <v>17813</v>
      </c>
      <c r="L80" s="76">
        <f>IF($J80="","",IF($I80=2020,VLOOKUP($D80,'3 - NTG (IESO VRR - 2017)'!$A$4:$G$61,7,FALSE)*$J80,IF($I80=2019,VLOOKUP($D80,'3 - NTG (IESO VRR - 2017)'!$A$4:$G$61,7,FALSE)*$J80,IF($I80=2018,VLOOKUP($D80,'3 - NTG (IESO VRR - 2017)'!$A$4:$G$61,7,FALSE)*$J80,IF($I80=2017,VLOOKUP($D80,'3 - NTG (IESO VRR - 2017)'!$A$4:$G$61,7,FALSE)*$J80,IF($I80=2016,VLOOKUP($D80,'3 - NTG (IESO VRR - 2017)'!$A$4:$G$61,5,FALSE)*$J80))))))</f>
        <v>2.8689132904202954</v>
      </c>
      <c r="M80" s="76">
        <f>IF($K80="","",IF($I80=2020,VLOOKUP($D80,'3 - NTG (IESO VRR - 2017)'!$A$4:$G$61,6,FALSE)*$K80,IF($I80=2019,VLOOKUP($D80,'3 - NTG (IESO VRR - 2017)'!$A$4:$G$61,6,FALSE)*$K80,IF($I80=2018,VLOOKUP($D80,'3 - NTG (IESO VRR - 2017)'!$A$4:$G$61,6,FALSE)*$K80,IF($I80=2017,VLOOKUP($D80,'3 - NTG (IESO VRR - 2017)'!$A$4:$G$61,6,FALSE)*$K80,IF($I80=2016,VLOOKUP($D80,'3 - NTG (IESO VRR - 2017)'!$A$4:$G$61,4,FALSE)*$K80))))))</f>
        <v>13931.073321913898</v>
      </c>
    </row>
    <row r="81" spans="1:13" x14ac:dyDescent="0.25">
      <c r="A81" s="5">
        <v>196303</v>
      </c>
      <c r="B81" s="5" t="e">
        <v>#N/A</v>
      </c>
      <c r="C81" s="1" t="s">
        <v>12</v>
      </c>
      <c r="D81" s="1" t="s">
        <v>54</v>
      </c>
      <c r="E81" s="88"/>
      <c r="F81" s="71" t="s">
        <v>106</v>
      </c>
      <c r="G81" s="1" t="s">
        <v>13</v>
      </c>
      <c r="H81" s="3">
        <v>43371</v>
      </c>
      <c r="I81" s="1">
        <f t="shared" si="1"/>
        <v>2018</v>
      </c>
      <c r="J81" s="73">
        <v>6.33</v>
      </c>
      <c r="K81" s="73">
        <v>32371</v>
      </c>
      <c r="L81" s="76">
        <f>IF($J81="","",IF($I81=2020,VLOOKUP($D81,'3 - NTG (IESO VRR - 2017)'!$A$4:$G$61,7,FALSE)*$J81,IF($I81=2019,VLOOKUP($D81,'3 - NTG (IESO VRR - 2017)'!$A$4:$G$61,7,FALSE)*$J81,IF($I81=2018,VLOOKUP($D81,'3 - NTG (IESO VRR - 2017)'!$A$4:$G$61,7,FALSE)*$J81,IF($I81=2017,VLOOKUP($D81,'3 - NTG (IESO VRR - 2017)'!$A$4:$G$61,7,FALSE)*$J81,IF($I81=2016,VLOOKUP($D81,'3 - NTG (IESO VRR - 2017)'!$A$4:$G$61,5,FALSE)*$J81))))))</f>
        <v>5.5030973116243853</v>
      </c>
      <c r="M81" s="76">
        <f>IF($K81="","",IF($I81=2020,VLOOKUP($D81,'3 - NTG (IESO VRR - 2017)'!$A$4:$G$61,6,FALSE)*$K81,IF($I81=2019,VLOOKUP($D81,'3 - NTG (IESO VRR - 2017)'!$A$4:$G$61,6,FALSE)*$K81,IF($I81=2018,VLOOKUP($D81,'3 - NTG (IESO VRR - 2017)'!$A$4:$G$61,6,FALSE)*$K81,IF($I81=2017,VLOOKUP($D81,'3 - NTG (IESO VRR - 2017)'!$A$4:$G$61,6,FALSE)*$K81,IF($I81=2016,VLOOKUP($D81,'3 - NTG (IESO VRR - 2017)'!$A$4:$G$61,4,FALSE)*$K81))))))</f>
        <v>25316.497754655295</v>
      </c>
    </row>
    <row r="82" spans="1:13" x14ac:dyDescent="0.25">
      <c r="A82" s="5">
        <v>196305</v>
      </c>
      <c r="B82" s="5" t="e">
        <v>#N/A</v>
      </c>
      <c r="C82" s="1" t="s">
        <v>12</v>
      </c>
      <c r="D82" s="1" t="s">
        <v>54</v>
      </c>
      <c r="E82" s="88"/>
      <c r="F82" s="71" t="s">
        <v>106</v>
      </c>
      <c r="G82" s="1" t="s">
        <v>13</v>
      </c>
      <c r="H82" s="3">
        <v>43371</v>
      </c>
      <c r="I82" s="1">
        <f t="shared" si="1"/>
        <v>2018</v>
      </c>
      <c r="J82" s="73">
        <v>0</v>
      </c>
      <c r="K82" s="73">
        <v>1751</v>
      </c>
      <c r="L82" s="76">
        <f>IF($J82="","",IF($I82=2020,VLOOKUP($D82,'3 - NTG (IESO VRR - 2017)'!$A$4:$G$61,7,FALSE)*$J82,IF($I82=2019,VLOOKUP($D82,'3 - NTG (IESO VRR - 2017)'!$A$4:$G$61,7,FALSE)*$J82,IF($I82=2018,VLOOKUP($D82,'3 - NTG (IESO VRR - 2017)'!$A$4:$G$61,7,FALSE)*$J82,IF($I82=2017,VLOOKUP($D82,'3 - NTG (IESO VRR - 2017)'!$A$4:$G$61,7,FALSE)*$J82,IF($I82=2016,VLOOKUP($D82,'3 - NTG (IESO VRR - 2017)'!$A$4:$G$61,5,FALSE)*$J82))))))</f>
        <v>0</v>
      </c>
      <c r="M82" s="76">
        <f>IF($K82="","",IF($I82=2020,VLOOKUP($D82,'3 - NTG (IESO VRR - 2017)'!$A$4:$G$61,6,FALSE)*$K82,IF($I82=2019,VLOOKUP($D82,'3 - NTG (IESO VRR - 2017)'!$A$4:$G$61,6,FALSE)*$K82,IF($I82=2018,VLOOKUP($D82,'3 - NTG (IESO VRR - 2017)'!$A$4:$G$61,6,FALSE)*$K82,IF($I82=2017,VLOOKUP($D82,'3 - NTG (IESO VRR - 2017)'!$A$4:$G$61,6,FALSE)*$K82,IF($I82=2016,VLOOKUP($D82,'3 - NTG (IESO VRR - 2017)'!$A$4:$G$61,4,FALSE)*$K82))))))</f>
        <v>1369.4105084304292</v>
      </c>
    </row>
    <row r="83" spans="1:13" x14ac:dyDescent="0.25">
      <c r="A83" s="5">
        <v>196306</v>
      </c>
      <c r="B83" s="5" t="e">
        <v>#N/A</v>
      </c>
      <c r="C83" s="1" t="s">
        <v>12</v>
      </c>
      <c r="D83" s="1" t="s">
        <v>54</v>
      </c>
      <c r="E83" s="88"/>
      <c r="F83" s="71" t="s">
        <v>106</v>
      </c>
      <c r="G83" s="1" t="s">
        <v>13</v>
      </c>
      <c r="H83" s="3">
        <v>43371</v>
      </c>
      <c r="I83" s="1">
        <f t="shared" si="1"/>
        <v>2018</v>
      </c>
      <c r="J83" s="73">
        <v>3.13</v>
      </c>
      <c r="K83" s="73">
        <v>16054</v>
      </c>
      <c r="L83" s="76">
        <f>IF($J83="","",IF($I83=2020,VLOOKUP($D83,'3 - NTG (IESO VRR - 2017)'!$A$4:$G$61,7,FALSE)*$J83,IF($I83=2019,VLOOKUP($D83,'3 - NTG (IESO VRR - 2017)'!$A$4:$G$61,7,FALSE)*$J83,IF($I83=2018,VLOOKUP($D83,'3 - NTG (IESO VRR - 2017)'!$A$4:$G$61,7,FALSE)*$J83,IF($I83=2017,VLOOKUP($D83,'3 - NTG (IESO VRR - 2017)'!$A$4:$G$61,7,FALSE)*$J83,IF($I83=2016,VLOOKUP($D83,'3 - NTG (IESO VRR - 2017)'!$A$4:$G$61,5,FALSE)*$J83))))))</f>
        <v>2.7211207875804622</v>
      </c>
      <c r="M83" s="76">
        <f>IF($K83="","",IF($I83=2020,VLOOKUP($D83,'3 - NTG (IESO VRR - 2017)'!$A$4:$G$61,6,FALSE)*$K83,IF($I83=2019,VLOOKUP($D83,'3 - NTG (IESO VRR - 2017)'!$A$4:$G$61,6,FALSE)*$K83,IF($I83=2018,VLOOKUP($D83,'3 - NTG (IESO VRR - 2017)'!$A$4:$G$61,6,FALSE)*$K83,IF($I83=2017,VLOOKUP($D83,'3 - NTG (IESO VRR - 2017)'!$A$4:$G$61,6,FALSE)*$K83,IF($I83=2016,VLOOKUP($D83,'3 - NTG (IESO VRR - 2017)'!$A$4:$G$61,4,FALSE)*$K83))))))</f>
        <v>12555.406226351861</v>
      </c>
    </row>
    <row r="84" spans="1:13" x14ac:dyDescent="0.25">
      <c r="A84" s="5">
        <v>196307</v>
      </c>
      <c r="B84" s="5" t="e">
        <v>#N/A</v>
      </c>
      <c r="C84" s="1" t="s">
        <v>12</v>
      </c>
      <c r="D84" s="1" t="s">
        <v>54</v>
      </c>
      <c r="E84" s="88"/>
      <c r="F84" s="71" t="s">
        <v>106</v>
      </c>
      <c r="G84" s="1" t="s">
        <v>13</v>
      </c>
      <c r="H84" s="3">
        <v>43371</v>
      </c>
      <c r="I84" s="1">
        <f t="shared" si="1"/>
        <v>2018</v>
      </c>
      <c r="J84" s="73">
        <v>5.74</v>
      </c>
      <c r="K84" s="73">
        <v>30187</v>
      </c>
      <c r="L84" s="76">
        <f>IF($J84="","",IF($I84=2020,VLOOKUP($D84,'3 - NTG (IESO VRR - 2017)'!$A$4:$G$61,7,FALSE)*$J84,IF($I84=2019,VLOOKUP($D84,'3 - NTG (IESO VRR - 2017)'!$A$4:$G$61,7,FALSE)*$J84,IF($I84=2018,VLOOKUP($D84,'3 - NTG (IESO VRR - 2017)'!$A$4:$G$61,7,FALSE)*$J84,IF($I84=2017,VLOOKUP($D84,'3 - NTG (IESO VRR - 2017)'!$A$4:$G$61,7,FALSE)*$J84,IF($I84=2016,VLOOKUP($D84,'3 - NTG (IESO VRR - 2017)'!$A$4:$G$61,5,FALSE)*$J84))))))</f>
        <v>4.9901703900037875</v>
      </c>
      <c r="M84" s="76">
        <f>IF($K84="","",IF($I84=2020,VLOOKUP($D84,'3 - NTG (IESO VRR - 2017)'!$A$4:$G$61,6,FALSE)*$K84,IF($I84=2019,VLOOKUP($D84,'3 - NTG (IESO VRR - 2017)'!$A$4:$G$61,6,FALSE)*$K84,IF($I84=2018,VLOOKUP($D84,'3 - NTG (IESO VRR - 2017)'!$A$4:$G$61,6,FALSE)*$K84,IF($I84=2017,VLOOKUP($D84,'3 - NTG (IESO VRR - 2017)'!$A$4:$G$61,6,FALSE)*$K84,IF($I84=2016,VLOOKUP($D84,'3 - NTG (IESO VRR - 2017)'!$A$4:$G$61,4,FALSE)*$K84))))))</f>
        <v>23608.449467726652</v>
      </c>
    </row>
    <row r="85" spans="1:13" x14ac:dyDescent="0.25">
      <c r="A85" s="5">
        <v>196742</v>
      </c>
      <c r="B85" s="5" t="e">
        <v>#N/A</v>
      </c>
      <c r="C85" s="1" t="s">
        <v>12</v>
      </c>
      <c r="D85" s="1" t="s">
        <v>54</v>
      </c>
      <c r="E85" s="88"/>
      <c r="F85" s="71" t="s">
        <v>106</v>
      </c>
      <c r="G85" s="1" t="s">
        <v>15</v>
      </c>
      <c r="H85" s="3">
        <v>43371</v>
      </c>
      <c r="I85" s="1">
        <f t="shared" si="1"/>
        <v>2018</v>
      </c>
      <c r="J85" s="73">
        <v>0</v>
      </c>
      <c r="K85" s="73">
        <v>11718</v>
      </c>
      <c r="L85" s="76">
        <f>IF($J85="","",IF($I85=2020,VLOOKUP($D85,'3 - NTG (IESO VRR - 2017)'!$A$4:$G$61,7,FALSE)*$J85,IF($I85=2019,VLOOKUP($D85,'3 - NTG (IESO VRR - 2017)'!$A$4:$G$61,7,FALSE)*$J85,IF($I85=2018,VLOOKUP($D85,'3 - NTG (IESO VRR - 2017)'!$A$4:$G$61,7,FALSE)*$J85,IF($I85=2017,VLOOKUP($D85,'3 - NTG (IESO VRR - 2017)'!$A$4:$G$61,7,FALSE)*$J85,IF($I85=2016,VLOOKUP($D85,'3 - NTG (IESO VRR - 2017)'!$A$4:$G$61,5,FALSE)*$J85))))))</f>
        <v>0</v>
      </c>
      <c r="M85" s="76">
        <f>IF($K85="","",IF($I85=2020,VLOOKUP($D85,'3 - NTG (IESO VRR - 2017)'!$A$4:$G$61,6,FALSE)*$K85,IF($I85=2019,VLOOKUP($D85,'3 - NTG (IESO VRR - 2017)'!$A$4:$G$61,6,FALSE)*$K85,IF($I85=2018,VLOOKUP($D85,'3 - NTG (IESO VRR - 2017)'!$A$4:$G$61,6,FALSE)*$K85,IF($I85=2017,VLOOKUP($D85,'3 - NTG (IESO VRR - 2017)'!$A$4:$G$61,6,FALSE)*$K85,IF($I85=2016,VLOOKUP($D85,'3 - NTG (IESO VRR - 2017)'!$A$4:$G$61,4,FALSE)*$K85))))))</f>
        <v>9164.3360010209981</v>
      </c>
    </row>
    <row r="86" spans="1:13" x14ac:dyDescent="0.25">
      <c r="A86" s="5">
        <v>196743</v>
      </c>
      <c r="B86" s="5" t="e">
        <v>#N/A</v>
      </c>
      <c r="C86" s="1" t="s">
        <v>12</v>
      </c>
      <c r="D86" s="1" t="s">
        <v>54</v>
      </c>
      <c r="E86" s="88"/>
      <c r="F86" s="71" t="s">
        <v>106</v>
      </c>
      <c r="G86" s="1" t="s">
        <v>15</v>
      </c>
      <c r="H86" s="3">
        <v>43371</v>
      </c>
      <c r="I86" s="1">
        <f t="shared" si="1"/>
        <v>2018</v>
      </c>
      <c r="J86" s="73">
        <v>0</v>
      </c>
      <c r="K86" s="73">
        <v>7119</v>
      </c>
      <c r="L86" s="76">
        <f>IF($J86="","",IF($I86=2020,VLOOKUP($D86,'3 - NTG (IESO VRR - 2017)'!$A$4:$G$61,7,FALSE)*$J86,IF($I86=2019,VLOOKUP($D86,'3 - NTG (IESO VRR - 2017)'!$A$4:$G$61,7,FALSE)*$J86,IF($I86=2018,VLOOKUP($D86,'3 - NTG (IESO VRR - 2017)'!$A$4:$G$61,7,FALSE)*$J86,IF($I86=2017,VLOOKUP($D86,'3 - NTG (IESO VRR - 2017)'!$A$4:$G$61,7,FALSE)*$J86,IF($I86=2016,VLOOKUP($D86,'3 - NTG (IESO VRR - 2017)'!$A$4:$G$61,5,FALSE)*$J86))))))</f>
        <v>0</v>
      </c>
      <c r="M86" s="76">
        <f>IF($K86="","",IF($I86=2020,VLOOKUP($D86,'3 - NTG (IESO VRR - 2017)'!$A$4:$G$61,6,FALSE)*$K86,IF($I86=2019,VLOOKUP($D86,'3 - NTG (IESO VRR - 2017)'!$A$4:$G$61,6,FALSE)*$K86,IF($I86=2018,VLOOKUP($D86,'3 - NTG (IESO VRR - 2017)'!$A$4:$G$61,6,FALSE)*$K86,IF($I86=2017,VLOOKUP($D86,'3 - NTG (IESO VRR - 2017)'!$A$4:$G$61,6,FALSE)*$K86,IF($I86=2016,VLOOKUP($D86,'3 - NTG (IESO VRR - 2017)'!$A$4:$G$61,4,FALSE)*$K86))))))</f>
        <v>5567.5804737385643</v>
      </c>
    </row>
    <row r="87" spans="1:13" x14ac:dyDescent="0.25">
      <c r="A87" s="5">
        <v>196745</v>
      </c>
      <c r="B87" s="5" t="e">
        <v>#N/A</v>
      </c>
      <c r="C87" s="1" t="s">
        <v>12</v>
      </c>
      <c r="D87" s="1" t="s">
        <v>54</v>
      </c>
      <c r="E87" s="88"/>
      <c r="F87" s="71" t="s">
        <v>106</v>
      </c>
      <c r="G87" s="1" t="s">
        <v>15</v>
      </c>
      <c r="H87" s="3">
        <v>43371</v>
      </c>
      <c r="I87" s="1">
        <f t="shared" si="1"/>
        <v>2018</v>
      </c>
      <c r="J87" s="73">
        <v>0</v>
      </c>
      <c r="K87" s="73">
        <v>12742</v>
      </c>
      <c r="L87" s="76">
        <f>IF($J87="","",IF($I87=2020,VLOOKUP($D87,'3 - NTG (IESO VRR - 2017)'!$A$4:$G$61,7,FALSE)*$J87,IF($I87=2019,VLOOKUP($D87,'3 - NTG (IESO VRR - 2017)'!$A$4:$G$61,7,FALSE)*$J87,IF($I87=2018,VLOOKUP($D87,'3 - NTG (IESO VRR - 2017)'!$A$4:$G$61,7,FALSE)*$J87,IF($I87=2017,VLOOKUP($D87,'3 - NTG (IESO VRR - 2017)'!$A$4:$G$61,7,FALSE)*$J87,IF($I87=2016,VLOOKUP($D87,'3 - NTG (IESO VRR - 2017)'!$A$4:$G$61,5,FALSE)*$J87))))))</f>
        <v>0</v>
      </c>
      <c r="M87" s="76">
        <f>IF($K87="","",IF($I87=2020,VLOOKUP($D87,'3 - NTG (IESO VRR - 2017)'!$A$4:$G$61,6,FALSE)*$K87,IF($I87=2019,VLOOKUP($D87,'3 - NTG (IESO VRR - 2017)'!$A$4:$G$61,6,FALSE)*$K87,IF($I87=2018,VLOOKUP($D87,'3 - NTG (IESO VRR - 2017)'!$A$4:$G$61,6,FALSE)*$K87,IF($I87=2017,VLOOKUP($D87,'3 - NTG (IESO VRR - 2017)'!$A$4:$G$61,6,FALSE)*$K87,IF($I87=2016,VLOOKUP($D87,'3 - NTG (IESO VRR - 2017)'!$A$4:$G$61,4,FALSE)*$K87))))))</f>
        <v>9965.1791538666639</v>
      </c>
    </row>
    <row r="88" spans="1:13" x14ac:dyDescent="0.25">
      <c r="A88" s="5">
        <v>197049</v>
      </c>
      <c r="B88" s="5" t="e">
        <v>#N/A</v>
      </c>
      <c r="C88" s="1" t="s">
        <v>12</v>
      </c>
      <c r="D88" s="1" t="s">
        <v>54</v>
      </c>
      <c r="E88" s="88"/>
      <c r="F88" s="71" t="s">
        <v>106</v>
      </c>
      <c r="G88" s="1" t="s">
        <v>15</v>
      </c>
      <c r="H88" s="3">
        <v>43371</v>
      </c>
      <c r="I88" s="1">
        <f t="shared" si="1"/>
        <v>2018</v>
      </c>
      <c r="J88" s="73">
        <v>0</v>
      </c>
      <c r="K88" s="73">
        <v>14238</v>
      </c>
      <c r="L88" s="76">
        <f>IF($J88="","",IF($I88=2020,VLOOKUP($D88,'3 - NTG (IESO VRR - 2017)'!$A$4:$G$61,7,FALSE)*$J88,IF($I88=2019,VLOOKUP($D88,'3 - NTG (IESO VRR - 2017)'!$A$4:$G$61,7,FALSE)*$J88,IF($I88=2018,VLOOKUP($D88,'3 - NTG (IESO VRR - 2017)'!$A$4:$G$61,7,FALSE)*$J88,IF($I88=2017,VLOOKUP($D88,'3 - NTG (IESO VRR - 2017)'!$A$4:$G$61,7,FALSE)*$J88,IF($I88=2016,VLOOKUP($D88,'3 - NTG (IESO VRR - 2017)'!$A$4:$G$61,5,FALSE)*$J88))))))</f>
        <v>0</v>
      </c>
      <c r="M88" s="76">
        <f>IF($K88="","",IF($I88=2020,VLOOKUP($D88,'3 - NTG (IESO VRR - 2017)'!$A$4:$G$61,6,FALSE)*$K88,IF($I88=2019,VLOOKUP($D88,'3 - NTG (IESO VRR - 2017)'!$A$4:$G$61,6,FALSE)*$K88,IF($I88=2018,VLOOKUP($D88,'3 - NTG (IESO VRR - 2017)'!$A$4:$G$61,6,FALSE)*$K88,IF($I88=2017,VLOOKUP($D88,'3 - NTG (IESO VRR - 2017)'!$A$4:$G$61,6,FALSE)*$K88,IF($I88=2016,VLOOKUP($D88,'3 - NTG (IESO VRR - 2017)'!$A$4:$G$61,4,FALSE)*$K88))))))</f>
        <v>11135.160947477129</v>
      </c>
    </row>
    <row r="89" spans="1:13" x14ac:dyDescent="0.25">
      <c r="A89" s="5">
        <v>197050</v>
      </c>
      <c r="B89" s="5" t="e">
        <v>#N/A</v>
      </c>
      <c r="C89" s="1" t="s">
        <v>12</v>
      </c>
      <c r="D89" s="1" t="s">
        <v>54</v>
      </c>
      <c r="E89" s="88"/>
      <c r="F89" s="71" t="s">
        <v>107</v>
      </c>
      <c r="G89" s="1" t="s">
        <v>15</v>
      </c>
      <c r="H89" s="3">
        <v>43371</v>
      </c>
      <c r="I89" s="1">
        <f t="shared" si="1"/>
        <v>2018</v>
      </c>
      <c r="J89" s="73">
        <v>0</v>
      </c>
      <c r="K89" s="73">
        <v>1751</v>
      </c>
      <c r="L89" s="76">
        <f>IF($J89="","",IF($I89=2020,VLOOKUP($D89,'3 - NTG (IESO VRR - 2017)'!$A$4:$G$61,7,FALSE)*$J89,IF($I89=2019,VLOOKUP($D89,'3 - NTG (IESO VRR - 2017)'!$A$4:$G$61,7,FALSE)*$J89,IF($I89=2018,VLOOKUP($D89,'3 - NTG (IESO VRR - 2017)'!$A$4:$G$61,7,FALSE)*$J89,IF($I89=2017,VLOOKUP($D89,'3 - NTG (IESO VRR - 2017)'!$A$4:$G$61,7,FALSE)*$J89,IF($I89=2016,VLOOKUP($D89,'3 - NTG (IESO VRR - 2017)'!$A$4:$G$61,5,FALSE)*$J89))))))</f>
        <v>0</v>
      </c>
      <c r="M89" s="76">
        <f>IF($K89="","",IF($I89=2020,VLOOKUP($D89,'3 - NTG (IESO VRR - 2017)'!$A$4:$G$61,6,FALSE)*$K89,IF($I89=2019,VLOOKUP($D89,'3 - NTG (IESO VRR - 2017)'!$A$4:$G$61,6,FALSE)*$K89,IF($I89=2018,VLOOKUP($D89,'3 - NTG (IESO VRR - 2017)'!$A$4:$G$61,6,FALSE)*$K89,IF($I89=2017,VLOOKUP($D89,'3 - NTG (IESO VRR - 2017)'!$A$4:$G$61,6,FALSE)*$K89,IF($I89=2016,VLOOKUP($D89,'3 - NTG (IESO VRR - 2017)'!$A$4:$G$61,4,FALSE)*$K89))))))</f>
        <v>1369.4105084304292</v>
      </c>
    </row>
    <row r="90" spans="1:13" x14ac:dyDescent="0.25">
      <c r="A90" s="5">
        <v>197052</v>
      </c>
      <c r="B90" s="5" t="e">
        <v>#N/A</v>
      </c>
      <c r="C90" s="1" t="s">
        <v>12</v>
      </c>
      <c r="D90" s="1" t="s">
        <v>54</v>
      </c>
      <c r="E90" s="88"/>
      <c r="F90" s="71" t="s">
        <v>106</v>
      </c>
      <c r="G90" s="1" t="s">
        <v>15</v>
      </c>
      <c r="H90" s="3">
        <v>43371</v>
      </c>
      <c r="I90" s="1">
        <f t="shared" si="1"/>
        <v>2018</v>
      </c>
      <c r="J90" s="73">
        <v>0</v>
      </c>
      <c r="K90" s="73">
        <v>16031</v>
      </c>
      <c r="L90" s="76">
        <f>IF($J90="","",IF($I90=2020,VLOOKUP($D90,'3 - NTG (IESO VRR - 2017)'!$A$4:$G$61,7,FALSE)*$J90,IF($I90=2019,VLOOKUP($D90,'3 - NTG (IESO VRR - 2017)'!$A$4:$G$61,7,FALSE)*$J90,IF($I90=2018,VLOOKUP($D90,'3 - NTG (IESO VRR - 2017)'!$A$4:$G$61,7,FALSE)*$J90,IF($I90=2017,VLOOKUP($D90,'3 - NTG (IESO VRR - 2017)'!$A$4:$G$61,7,FALSE)*$J90,IF($I90=2016,VLOOKUP($D90,'3 - NTG (IESO VRR - 2017)'!$A$4:$G$61,5,FALSE)*$J90))))))</f>
        <v>0</v>
      </c>
      <c r="M90" s="76">
        <f>IF($K90="","",IF($I90=2020,VLOOKUP($D90,'3 - NTG (IESO VRR - 2017)'!$A$4:$G$61,6,FALSE)*$K90,IF($I90=2019,VLOOKUP($D90,'3 - NTG (IESO VRR - 2017)'!$A$4:$G$61,6,FALSE)*$K90,IF($I90=2018,VLOOKUP($D90,'3 - NTG (IESO VRR - 2017)'!$A$4:$G$61,6,FALSE)*$K90,IF($I90=2017,VLOOKUP($D90,'3 - NTG (IESO VRR - 2017)'!$A$4:$G$61,6,FALSE)*$K90,IF($I90=2016,VLOOKUP($D90,'3 - NTG (IESO VRR - 2017)'!$A$4:$G$61,4,FALSE)*$K90))))))</f>
        <v>12537.418538348493</v>
      </c>
    </row>
    <row r="91" spans="1:13" x14ac:dyDescent="0.25">
      <c r="A91" s="5">
        <v>199237</v>
      </c>
      <c r="B91" s="5" t="e">
        <v>#N/A</v>
      </c>
      <c r="C91" s="1" t="s">
        <v>12</v>
      </c>
      <c r="D91" s="1" t="s">
        <v>54</v>
      </c>
      <c r="E91" s="88"/>
      <c r="F91" s="71" t="s">
        <v>107</v>
      </c>
      <c r="G91" s="1" t="s">
        <v>15</v>
      </c>
      <c r="H91" s="3">
        <v>43811</v>
      </c>
      <c r="I91" s="1">
        <f t="shared" si="1"/>
        <v>2019</v>
      </c>
      <c r="J91" s="73">
        <v>0.2</v>
      </c>
      <c r="K91" s="73">
        <v>931</v>
      </c>
      <c r="L91" s="76">
        <f>IF($J91="","",IF($I91=2020,VLOOKUP($D91,'3 - NTG (IESO VRR - 2017)'!$A$4:$G$61,7,FALSE)*$J91,IF($I91=2019,VLOOKUP($D91,'3 - NTG (IESO VRR - 2017)'!$A$4:$G$61,7,FALSE)*$J91,IF($I91=2018,VLOOKUP($D91,'3 - NTG (IESO VRR - 2017)'!$A$4:$G$61,7,FALSE)*$J91,IF($I91=2017,VLOOKUP($D91,'3 - NTG (IESO VRR - 2017)'!$A$4:$G$61,7,FALSE)*$J91,IF($I91=2016,VLOOKUP($D91,'3 - NTG (IESO VRR - 2017)'!$A$4:$G$61,5,FALSE)*$J91))))))</f>
        <v>0.1738735327527452</v>
      </c>
      <c r="M91" s="76">
        <f>IF($K91="","",IF($I91=2020,VLOOKUP($D91,'3 - NTG (IESO VRR - 2017)'!$A$4:$G$61,6,FALSE)*$K91,IF($I91=2019,VLOOKUP($D91,'3 - NTG (IESO VRR - 2017)'!$A$4:$G$61,6,FALSE)*$K91,IF($I91=2018,VLOOKUP($D91,'3 - NTG (IESO VRR - 2017)'!$A$4:$G$61,6,FALSE)*$K91,IF($I91=2017,VLOOKUP($D91,'3 - NTG (IESO VRR - 2017)'!$A$4:$G$61,6,FALSE)*$K91,IF($I91=2016,VLOOKUP($D91,'3 - NTG (IESO VRR - 2017)'!$A$4:$G$61,4,FALSE)*$K91))))))</f>
        <v>728.11032744073646</v>
      </c>
    </row>
    <row r="92" spans="1:13" x14ac:dyDescent="0.25">
      <c r="A92" s="5">
        <v>199239</v>
      </c>
      <c r="B92" s="5" t="e">
        <v>#N/A</v>
      </c>
      <c r="C92" s="1" t="s">
        <v>12</v>
      </c>
      <c r="D92" s="1" t="s">
        <v>54</v>
      </c>
      <c r="E92" s="88"/>
      <c r="F92" s="71" t="s">
        <v>107</v>
      </c>
      <c r="G92" s="1" t="s">
        <v>15</v>
      </c>
      <c r="H92" s="3">
        <v>43776</v>
      </c>
      <c r="I92" s="1">
        <f t="shared" si="1"/>
        <v>2019</v>
      </c>
      <c r="J92" s="73">
        <v>0.42</v>
      </c>
      <c r="K92" s="73">
        <v>1642</v>
      </c>
      <c r="L92" s="76">
        <f>IF($J92="","",IF($I92=2020,VLOOKUP($D92,'3 - NTG (IESO VRR - 2017)'!$A$4:$G$61,7,FALSE)*$J92,IF($I92=2019,VLOOKUP($D92,'3 - NTG (IESO VRR - 2017)'!$A$4:$G$61,7,FALSE)*$J92,IF($I92=2018,VLOOKUP($D92,'3 - NTG (IESO VRR - 2017)'!$A$4:$G$61,7,FALSE)*$J92,IF($I92=2017,VLOOKUP($D92,'3 - NTG (IESO VRR - 2017)'!$A$4:$G$61,7,FALSE)*$J92,IF($I92=2016,VLOOKUP($D92,'3 - NTG (IESO VRR - 2017)'!$A$4:$G$61,5,FALSE)*$J92))))))</f>
        <v>0.36513441878076491</v>
      </c>
      <c r="M92" s="76">
        <f>IF($K92="","",IF($I92=2020,VLOOKUP($D92,'3 - NTG (IESO VRR - 2017)'!$A$4:$G$61,6,FALSE)*$K92,IF($I92=2019,VLOOKUP($D92,'3 - NTG (IESO VRR - 2017)'!$A$4:$G$61,6,FALSE)*$K92,IF($I92=2018,VLOOKUP($D92,'3 - NTG (IESO VRR - 2017)'!$A$4:$G$61,6,FALSE)*$K92,IF($I92=2017,VLOOKUP($D92,'3 - NTG (IESO VRR - 2017)'!$A$4:$G$61,6,FALSE)*$K92,IF($I92=2016,VLOOKUP($D92,'3 - NTG (IESO VRR - 2017)'!$A$4:$G$61,4,FALSE)*$K92))))))</f>
        <v>1284.1645087622871</v>
      </c>
    </row>
    <row r="93" spans="1:13" x14ac:dyDescent="0.25">
      <c r="A93" s="5">
        <v>199252</v>
      </c>
      <c r="B93" s="5" t="e">
        <v>#N/A</v>
      </c>
      <c r="C93" s="1" t="s">
        <v>19</v>
      </c>
      <c r="D93" s="1" t="s">
        <v>54</v>
      </c>
      <c r="E93" s="88"/>
      <c r="F93" s="71" t="s">
        <v>106</v>
      </c>
      <c r="G93" s="1" t="s">
        <v>20</v>
      </c>
      <c r="H93" s="3">
        <v>43609</v>
      </c>
      <c r="I93" s="1">
        <f t="shared" si="1"/>
        <v>2019</v>
      </c>
      <c r="J93" s="73">
        <v>9.67</v>
      </c>
      <c r="K93" s="73">
        <v>44423</v>
      </c>
      <c r="L93" s="76">
        <f>IF($J93="","",IF($I93=2020,VLOOKUP($D93,'3 - NTG (IESO VRR - 2017)'!$A$4:$G$61,7,FALSE)*$J93,IF($I93=2019,VLOOKUP($D93,'3 - NTG (IESO VRR - 2017)'!$A$4:$G$61,7,FALSE)*$J93,IF($I93=2018,VLOOKUP($D93,'3 - NTG (IESO VRR - 2017)'!$A$4:$G$61,7,FALSE)*$J93,IF($I93=2017,VLOOKUP($D93,'3 - NTG (IESO VRR - 2017)'!$A$4:$G$61,7,FALSE)*$J93,IF($I93=2016,VLOOKUP($D93,'3 - NTG (IESO VRR - 2017)'!$A$4:$G$61,5,FALSE)*$J93))))))</f>
        <v>8.4067853085952304</v>
      </c>
      <c r="M93" s="76">
        <f>IF($K93="","",IF($I93=2020,VLOOKUP($D93,'3 - NTG (IESO VRR - 2017)'!$A$4:$G$61,6,FALSE)*$K93,IF($I93=2019,VLOOKUP($D93,'3 - NTG (IESO VRR - 2017)'!$A$4:$G$61,6,FALSE)*$K93,IF($I93=2018,VLOOKUP($D93,'3 - NTG (IESO VRR - 2017)'!$A$4:$G$61,6,FALSE)*$K93,IF($I93=2017,VLOOKUP($D93,'3 - NTG (IESO VRR - 2017)'!$A$4:$G$61,6,FALSE)*$K93,IF($I93=2016,VLOOKUP($D93,'3 - NTG (IESO VRR - 2017)'!$A$4:$G$61,4,FALSE)*$K93))))))</f>
        <v>34742.046268420876</v>
      </c>
    </row>
    <row r="94" spans="1:13" x14ac:dyDescent="0.25">
      <c r="A94" s="5">
        <v>199699</v>
      </c>
      <c r="B94" s="5" t="e">
        <v>#N/A</v>
      </c>
      <c r="C94" s="1" t="s">
        <v>12</v>
      </c>
      <c r="D94" s="1" t="s">
        <v>54</v>
      </c>
      <c r="E94" s="88"/>
      <c r="F94" s="71" t="s">
        <v>106</v>
      </c>
      <c r="G94" s="1" t="s">
        <v>15</v>
      </c>
      <c r="H94" s="3">
        <v>43767</v>
      </c>
      <c r="I94" s="1">
        <f t="shared" si="1"/>
        <v>2019</v>
      </c>
      <c r="J94" s="73">
        <v>18.149999999999999</v>
      </c>
      <c r="K94" s="73">
        <v>66693</v>
      </c>
      <c r="L94" s="76">
        <f>IF($J94="","",IF($I94=2020,VLOOKUP($D94,'3 - NTG (IESO VRR - 2017)'!$A$4:$G$61,7,FALSE)*$J94,IF($I94=2019,VLOOKUP($D94,'3 - NTG (IESO VRR - 2017)'!$A$4:$G$61,7,FALSE)*$J94,IF($I94=2018,VLOOKUP($D94,'3 - NTG (IESO VRR - 2017)'!$A$4:$G$61,7,FALSE)*$J94,IF($I94=2017,VLOOKUP($D94,'3 - NTG (IESO VRR - 2017)'!$A$4:$G$61,7,FALSE)*$J94,IF($I94=2016,VLOOKUP($D94,'3 - NTG (IESO VRR - 2017)'!$A$4:$G$61,5,FALSE)*$J94))))))</f>
        <v>15.779023097311626</v>
      </c>
      <c r="M94" s="76">
        <f>IF($K94="","",IF($I94=2020,VLOOKUP($D94,'3 - NTG (IESO VRR - 2017)'!$A$4:$G$61,6,FALSE)*$K94,IF($I94=2019,VLOOKUP($D94,'3 - NTG (IESO VRR - 2017)'!$A$4:$G$61,6,FALSE)*$K94,IF($I94=2018,VLOOKUP($D94,'3 - NTG (IESO VRR - 2017)'!$A$4:$G$61,6,FALSE)*$K94,IF($I94=2017,VLOOKUP($D94,'3 - NTG (IESO VRR - 2017)'!$A$4:$G$61,6,FALSE)*$K94,IF($I94=2016,VLOOKUP($D94,'3 - NTG (IESO VRR - 2017)'!$A$4:$G$61,4,FALSE)*$K94))))))</f>
        <v>52158.820696031187</v>
      </c>
    </row>
    <row r="95" spans="1:13" x14ac:dyDescent="0.25">
      <c r="A95" s="5">
        <v>199731</v>
      </c>
      <c r="B95" s="5" t="e">
        <v>#N/A</v>
      </c>
      <c r="C95" s="1" t="s">
        <v>12</v>
      </c>
      <c r="D95" s="1" t="s">
        <v>54</v>
      </c>
      <c r="E95" s="88"/>
      <c r="F95" s="71" t="s">
        <v>106</v>
      </c>
      <c r="G95" s="1" t="s">
        <v>14</v>
      </c>
      <c r="H95" s="3">
        <v>43762</v>
      </c>
      <c r="I95" s="1">
        <f t="shared" si="1"/>
        <v>2019</v>
      </c>
      <c r="J95" s="73">
        <v>0</v>
      </c>
      <c r="K95" s="73">
        <v>5254</v>
      </c>
      <c r="L95" s="76">
        <f>IF($J95="","",IF($I95=2020,VLOOKUP($D95,'3 - NTG (IESO VRR - 2017)'!$A$4:$G$61,7,FALSE)*$J95,IF($I95=2019,VLOOKUP($D95,'3 - NTG (IESO VRR - 2017)'!$A$4:$G$61,7,FALSE)*$J95,IF($I95=2018,VLOOKUP($D95,'3 - NTG (IESO VRR - 2017)'!$A$4:$G$61,7,FALSE)*$J95,IF($I95=2017,VLOOKUP($D95,'3 - NTG (IESO VRR - 2017)'!$A$4:$G$61,7,FALSE)*$J95,IF($I95=2016,VLOOKUP($D95,'3 - NTG (IESO VRR - 2017)'!$A$4:$G$61,5,FALSE)*$J95))))))</f>
        <v>0</v>
      </c>
      <c r="M95" s="76">
        <f>IF($K95="","",IF($I95=2020,VLOOKUP($D95,'3 - NTG (IESO VRR - 2017)'!$A$4:$G$61,6,FALSE)*$K95,IF($I95=2019,VLOOKUP($D95,'3 - NTG (IESO VRR - 2017)'!$A$4:$G$61,6,FALSE)*$K95,IF($I95=2018,VLOOKUP($D95,'3 - NTG (IESO VRR - 2017)'!$A$4:$G$61,6,FALSE)*$K95,IF($I95=2017,VLOOKUP($D95,'3 - NTG (IESO VRR - 2017)'!$A$4:$G$61,6,FALSE)*$K95,IF($I95=2016,VLOOKUP($D95,'3 - NTG (IESO VRR - 2017)'!$A$4:$G$61,4,FALSE)*$K95))))))</f>
        <v>4109.0135986827381</v>
      </c>
    </row>
    <row r="96" spans="1:13" x14ac:dyDescent="0.25">
      <c r="A96" s="5">
        <v>199785</v>
      </c>
      <c r="B96" s="5" t="e">
        <v>#N/A</v>
      </c>
      <c r="C96" s="1" t="s">
        <v>12</v>
      </c>
      <c r="D96" s="1" t="s">
        <v>54</v>
      </c>
      <c r="E96" s="88"/>
      <c r="F96" s="71" t="s">
        <v>107</v>
      </c>
      <c r="G96" s="1" t="s">
        <v>15</v>
      </c>
      <c r="H96" s="3">
        <v>43776</v>
      </c>
      <c r="I96" s="1">
        <f t="shared" si="1"/>
        <v>2019</v>
      </c>
      <c r="J96" s="73">
        <v>0.19</v>
      </c>
      <c r="K96" s="73">
        <v>859</v>
      </c>
      <c r="L96" s="76">
        <f>IF($J96="","",IF($I96=2020,VLOOKUP($D96,'3 - NTG (IESO VRR - 2017)'!$A$4:$G$61,7,FALSE)*$J96,IF($I96=2019,VLOOKUP($D96,'3 - NTG (IESO VRR - 2017)'!$A$4:$G$61,7,FALSE)*$J96,IF($I96=2018,VLOOKUP($D96,'3 - NTG (IESO VRR - 2017)'!$A$4:$G$61,7,FALSE)*$J96,IF($I96=2017,VLOOKUP($D96,'3 - NTG (IESO VRR - 2017)'!$A$4:$G$61,7,FALSE)*$J96,IF($I96=2016,VLOOKUP($D96,'3 - NTG (IESO VRR - 2017)'!$A$4:$G$61,5,FALSE)*$J96))))))</f>
        <v>0.16517985611510794</v>
      </c>
      <c r="M96" s="76">
        <f>IF($K96="","",IF($I96=2020,VLOOKUP($D96,'3 - NTG (IESO VRR - 2017)'!$A$4:$G$61,6,FALSE)*$K96,IF($I96=2019,VLOOKUP($D96,'3 - NTG (IESO VRR - 2017)'!$A$4:$G$61,6,FALSE)*$K96,IF($I96=2018,VLOOKUP($D96,'3 - NTG (IESO VRR - 2017)'!$A$4:$G$61,6,FALSE)*$K96,IF($I96=2017,VLOOKUP($D96,'3 - NTG (IESO VRR - 2017)'!$A$4:$G$61,6,FALSE)*$K96,IF($I96=2016,VLOOKUP($D96,'3 - NTG (IESO VRR - 2017)'!$A$4:$G$61,4,FALSE)*$K96))))))</f>
        <v>671.80104325627565</v>
      </c>
    </row>
    <row r="97" spans="1:13" x14ac:dyDescent="0.25">
      <c r="A97" s="5">
        <v>207284</v>
      </c>
      <c r="B97" s="5" t="e">
        <v>#N/A</v>
      </c>
      <c r="C97" s="1" t="s">
        <v>21</v>
      </c>
      <c r="D97" s="1" t="s">
        <v>54</v>
      </c>
      <c r="E97" s="88"/>
      <c r="F97" s="71" t="s">
        <v>106</v>
      </c>
      <c r="G97" s="1" t="s">
        <v>22</v>
      </c>
      <c r="H97" s="3">
        <v>44196</v>
      </c>
      <c r="I97" s="1">
        <f t="shared" si="1"/>
        <v>2020</v>
      </c>
      <c r="J97" s="73">
        <v>13.100000000000001</v>
      </c>
      <c r="K97" s="73">
        <v>72854</v>
      </c>
      <c r="L97" s="76">
        <f>IF($J97="","",IF($I97=2020,VLOOKUP($D97,'3 - NTG (IESO VRR - 2017)'!$A$4:$G$61,7,FALSE)*$J97,IF($I97=2019,VLOOKUP($D97,'3 - NTG (IESO VRR - 2017)'!$A$4:$G$61,7,FALSE)*$J97,IF($I97=2018,VLOOKUP($D97,'3 - NTG (IESO VRR - 2017)'!$A$4:$G$61,7,FALSE)*$J97,IF($I97=2017,VLOOKUP($D97,'3 - NTG (IESO VRR - 2017)'!$A$4:$G$61,7,FALSE)*$J97,IF($I97=2016,VLOOKUP($D97,'3 - NTG (IESO VRR - 2017)'!$A$4:$G$61,5,FALSE)*$J97))))))</f>
        <v>11.388716395304812</v>
      </c>
      <c r="M97" s="76">
        <f>IF($K97="","",IF($I97=2020,VLOOKUP($D97,'3 - NTG (IESO VRR - 2017)'!$A$4:$G$61,6,FALSE)*$K97,IF($I97=2019,VLOOKUP($D97,'3 - NTG (IESO VRR - 2017)'!$A$4:$G$61,6,FALSE)*$K97,IF($I97=2018,VLOOKUP($D97,'3 - NTG (IESO VRR - 2017)'!$A$4:$G$61,6,FALSE)*$K97,IF($I97=2017,VLOOKUP($D97,'3 - NTG (IESO VRR - 2017)'!$A$4:$G$61,6,FALSE)*$K97,IF($I97=2016,VLOOKUP($D97,'3 - NTG (IESO VRR - 2017)'!$A$4:$G$61,4,FALSE)*$K97))))))</f>
        <v>56977.174860759842</v>
      </c>
    </row>
    <row r="98" spans="1:13" s="5" customFormat="1" x14ac:dyDescent="0.25">
      <c r="A98" s="5" t="s">
        <v>116</v>
      </c>
      <c r="B98" s="5" t="e">
        <v>#N/A</v>
      </c>
      <c r="C98" s="72" t="s">
        <v>12</v>
      </c>
      <c r="D98" s="72" t="s">
        <v>59</v>
      </c>
      <c r="E98" s="88"/>
      <c r="F98" s="71" t="s">
        <v>106</v>
      </c>
      <c r="G98" s="72" t="s">
        <v>23</v>
      </c>
      <c r="H98" s="87">
        <v>43678</v>
      </c>
      <c r="I98" s="72">
        <f t="shared" si="1"/>
        <v>2019</v>
      </c>
      <c r="J98" s="75">
        <v>628</v>
      </c>
      <c r="K98" s="75">
        <v>5409000</v>
      </c>
      <c r="L98" s="76">
        <f>IF($J98="","",IF($I98=2020,VLOOKUP($D98,'3 - NTG (IESO VRR - 2017)'!$A$4:$G$61,7,FALSE)*$J98,IF($I98=2019,VLOOKUP($D98,'3 - NTG (IESO VRR - 2017)'!$A$4:$G$61,7,FALSE)*$J98,IF($I98=2018,VLOOKUP($D98,'3 - NTG (IESO VRR - 2017)'!$A$4:$G$61,7,FALSE)*$J98,IF($I98=2017,VLOOKUP($D98,'3 - NTG (IESO VRR - 2017)'!$A$4:$G$61,7,FALSE)*$J98,IF($I98=2016,VLOOKUP($D98,'3 - NTG (IESO VRR - 2017)'!$A$4:$G$61,5,FALSE)*$J98))))))</f>
        <v>1378.3212851405624</v>
      </c>
      <c r="M98" s="76">
        <f>IF($K98="","",IF($I98=2020,VLOOKUP($D98,'3 - NTG (IESO VRR - 2017)'!$A$4:$G$61,6,FALSE)*$K98,IF($I98=2019,VLOOKUP($D98,'3 - NTG (IESO VRR - 2017)'!$A$4:$G$61,6,FALSE)*$K98,IF($I98=2018,VLOOKUP($D98,'3 - NTG (IESO VRR - 2017)'!$A$4:$G$61,6,FALSE)*$K98,IF($I98=2017,VLOOKUP($D98,'3 - NTG (IESO VRR - 2017)'!$A$4:$G$61,6,FALSE)*$K98,IF($I98=2016,VLOOKUP($D98,'3 - NTG (IESO VRR - 2017)'!$A$4:$G$61,4,FALSE)*$K98))))))</f>
        <v>6452862.2686993806</v>
      </c>
    </row>
    <row r="99" spans="1:13" hidden="1" x14ac:dyDescent="0.25">
      <c r="A99" s="5" t="s">
        <v>109</v>
      </c>
      <c r="B99" s="5" t="s">
        <v>109</v>
      </c>
      <c r="C99" s="1" t="s">
        <v>12</v>
      </c>
      <c r="D99" s="1" t="s">
        <v>59</v>
      </c>
      <c r="E99" s="88"/>
      <c r="F99" s="71" t="s">
        <v>106</v>
      </c>
      <c r="G99" s="1" t="s">
        <v>24</v>
      </c>
      <c r="H99" s="3">
        <v>43574</v>
      </c>
      <c r="I99" s="1">
        <f t="shared" si="1"/>
        <v>2019</v>
      </c>
      <c r="J99" s="73">
        <v>360</v>
      </c>
      <c r="K99" s="73">
        <v>2576000</v>
      </c>
      <c r="L99" s="1"/>
      <c r="M99" s="1"/>
    </row>
    <row r="100" spans="1:13" hidden="1" x14ac:dyDescent="0.25">
      <c r="A100" s="5" t="s">
        <v>25</v>
      </c>
      <c r="B100" s="5" t="s">
        <v>25</v>
      </c>
      <c r="C100" s="1" t="s">
        <v>12</v>
      </c>
      <c r="D100" s="1" t="s">
        <v>59</v>
      </c>
      <c r="E100" s="88"/>
      <c r="F100" s="71" t="s">
        <v>106</v>
      </c>
      <c r="G100" s="1" t="s">
        <v>20</v>
      </c>
      <c r="H100" s="3">
        <v>43344</v>
      </c>
      <c r="I100" s="1">
        <f t="shared" si="1"/>
        <v>2018</v>
      </c>
      <c r="J100" s="73">
        <v>1849</v>
      </c>
      <c r="K100" s="73">
        <v>14350000</v>
      </c>
      <c r="L100" s="1"/>
      <c r="M100" s="1"/>
    </row>
    <row r="101" spans="1:13" x14ac:dyDescent="0.25">
      <c r="A101" s="5" t="s">
        <v>26</v>
      </c>
      <c r="B101" s="5" t="e">
        <v>#N/A</v>
      </c>
      <c r="C101" s="1" t="s">
        <v>12</v>
      </c>
      <c r="D101" s="1" t="s">
        <v>59</v>
      </c>
      <c r="E101" s="88"/>
      <c r="F101" s="71" t="s">
        <v>108</v>
      </c>
      <c r="G101" s="1" t="s">
        <v>15</v>
      </c>
      <c r="H101" s="3">
        <v>44196</v>
      </c>
      <c r="I101" s="1">
        <f t="shared" si="1"/>
        <v>2020</v>
      </c>
      <c r="J101" s="73">
        <v>6696</v>
      </c>
      <c r="K101" s="73">
        <v>58654000</v>
      </c>
      <c r="L101" s="76">
        <f>IF($J101="","",IF($I101=2020,VLOOKUP($D101,'3 - NTG (IESO VRR - 2017)'!$A$4:$G$61,7,FALSE)*$J101,IF($I101=2019,VLOOKUP($D101,'3 - NTG (IESO VRR - 2017)'!$A$4:$G$61,7,FALSE)*$J101,IF($I101=2018,VLOOKUP($D101,'3 - NTG (IESO VRR - 2017)'!$A$4:$G$61,7,FALSE)*$J101,IF($I101=2017,VLOOKUP($D101,'3 - NTG (IESO VRR - 2017)'!$A$4:$G$61,7,FALSE)*$J101,IF($I101=2016,VLOOKUP($D101,'3 - NTG (IESO VRR - 2017)'!$A$4:$G$61,5,FALSE)*$J101))))))</f>
        <v>14696.240963855424</v>
      </c>
      <c r="M101" s="76">
        <f>IF($K101="","",IF($I101=2020,VLOOKUP($D101,'3 - NTG (IESO VRR - 2017)'!$A$4:$G$61,6,FALSE)*$K101,IF($I101=2019,VLOOKUP($D101,'3 - NTG (IESO VRR - 2017)'!$A$4:$G$61,6,FALSE)*$K101,IF($I101=2018,VLOOKUP($D101,'3 - NTG (IESO VRR - 2017)'!$A$4:$G$61,6,FALSE)*$K101,IF($I101=2017,VLOOKUP($D101,'3 - NTG (IESO VRR - 2017)'!$A$4:$G$61,6,FALSE)*$K101,IF($I101=2016,VLOOKUP($D101,'3 - NTG (IESO VRR - 2017)'!$A$4:$G$61,4,FALSE)*$K101))))))</f>
        <v>69973411.630300149</v>
      </c>
    </row>
  </sheetData>
  <autoFilter ref="A6:M101" xr:uid="{9A1E2FF4-A768-4F22-978A-FEC9BAD06772}">
    <filterColumn colId="1">
      <filters>
        <filter val="#N/A"/>
      </filters>
    </filterColumn>
  </autoFilter>
  <pageMargins left="0.70866141732283472" right="0.70866141732283472" top="0.74803149606299213" bottom="0.74803149606299213" header="0.31496062992125984" footer="0.31496062992125984"/>
  <pageSetup paperSize="5" scale="40" fitToHeight="3" orientation="landscape" r:id="rId1"/>
  <rowBreaks count="1" manualBreakCount="1">
    <brk id="5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3057F-8688-4884-9357-F74A8E7D2736}">
  <dimension ref="A1:CC63"/>
  <sheetViews>
    <sheetView view="pageBreakPreview" topLeftCell="AG1" zoomScale="90" zoomScaleNormal="100" zoomScaleSheetLayoutView="90" workbookViewId="0">
      <selection activeCell="AS54" sqref="AS54"/>
    </sheetView>
  </sheetViews>
  <sheetFormatPr defaultColWidth="9.140625" defaultRowHeight="11.25" x14ac:dyDescent="0.25"/>
  <cols>
    <col min="1" max="1" width="65.7109375" style="7" bestFit="1" customWidth="1"/>
    <col min="2" max="6" width="26.85546875" style="7" customWidth="1"/>
    <col min="7" max="7" width="28.28515625" style="7" customWidth="1"/>
    <col min="8" max="8" width="1.7109375" style="7" customWidth="1"/>
    <col min="9" max="14" width="4.42578125" style="7" customWidth="1"/>
    <col min="15" max="15" width="4.28515625" style="7" customWidth="1"/>
    <col min="16" max="16" width="0.85546875" style="7" customWidth="1"/>
    <col min="17" max="17" width="6.42578125" style="7" customWidth="1"/>
    <col min="18" max="19" width="9.42578125" style="7" customWidth="1"/>
    <col min="20" max="21" width="6.42578125" style="7" customWidth="1"/>
    <col min="22" max="22" width="9.42578125" style="7" customWidth="1"/>
    <col min="23" max="24" width="6.42578125" style="7" customWidth="1"/>
    <col min="25" max="25" width="4.28515625" style="7" customWidth="1"/>
    <col min="26" max="26" width="0.85546875" style="7" customWidth="1"/>
    <col min="27" max="29" width="6.42578125" style="7" customWidth="1"/>
    <col min="30" max="30" width="4.28515625" style="7" customWidth="1"/>
    <col min="31" max="31" width="0.85546875" style="7" customWidth="1"/>
    <col min="32" max="32" width="10.140625" style="7" customWidth="1"/>
    <col min="33" max="33" width="1.7109375" style="7" customWidth="1"/>
    <col min="34" max="39" width="4.42578125" style="7" customWidth="1"/>
    <col min="40" max="40" width="4.28515625" style="7" customWidth="1"/>
    <col min="41" max="41" width="0.85546875" style="7" customWidth="1"/>
    <col min="42" max="42" width="6.42578125" style="7" customWidth="1"/>
    <col min="43" max="44" width="9.42578125" style="7" customWidth="1"/>
    <col min="45" max="46" width="6.42578125" style="7" customWidth="1"/>
    <col min="47" max="47" width="9.42578125" style="7" customWidth="1"/>
    <col min="48" max="49" width="6.42578125" style="7" customWidth="1"/>
    <col min="50" max="50" width="4.28515625" style="7" customWidth="1"/>
    <col min="51" max="51" width="0.85546875" style="7" customWidth="1"/>
    <col min="52" max="54" width="6.42578125" style="7" customWidth="1"/>
    <col min="55" max="55" width="4.28515625" style="7" customWidth="1"/>
    <col min="56" max="56" width="0.85546875" style="7" customWidth="1"/>
    <col min="57" max="57" width="10.140625" style="7" customWidth="1"/>
    <col min="58" max="58" width="1.7109375" style="7" customWidth="1"/>
    <col min="59" max="59" width="6.42578125" style="7" customWidth="1"/>
    <col min="60" max="61" width="9.42578125" style="7" customWidth="1"/>
    <col min="62" max="63" width="6.42578125" style="7" customWidth="1"/>
    <col min="64" max="64" width="9.42578125" style="7" customWidth="1"/>
    <col min="65" max="66" width="6.42578125" style="7" customWidth="1"/>
    <col min="67" max="67" width="4.28515625" style="7" customWidth="1"/>
    <col min="68" max="68" width="0.85546875" style="7" customWidth="1"/>
    <col min="69" max="69" width="9.140625" style="7"/>
    <col min="70" max="70" width="1.7109375" style="7" customWidth="1"/>
    <col min="71" max="71" width="6.42578125" style="7" customWidth="1"/>
    <col min="72" max="73" width="9.42578125" style="7" customWidth="1"/>
    <col min="74" max="75" width="6.42578125" style="7" customWidth="1"/>
    <col min="76" max="76" width="9.42578125" style="7" customWidth="1"/>
    <col min="77" max="78" width="6.42578125" style="7" customWidth="1"/>
    <col min="79" max="79" width="4.28515625" style="7" customWidth="1"/>
    <col min="80" max="80" width="0.85546875" style="7" customWidth="1"/>
    <col min="81" max="81" width="9.140625" style="7"/>
    <col min="82" max="82" width="2.7109375" style="7" customWidth="1"/>
    <col min="83" max="16384" width="9.140625" style="7"/>
  </cols>
  <sheetData>
    <row r="1" spans="1:81" ht="13.9" customHeight="1" x14ac:dyDescent="0.25">
      <c r="I1" s="99" t="s">
        <v>117</v>
      </c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1"/>
      <c r="AF1" s="102" t="s">
        <v>117</v>
      </c>
      <c r="AH1" s="104" t="s">
        <v>118</v>
      </c>
      <c r="AI1" s="105"/>
      <c r="AJ1" s="105"/>
      <c r="AK1" s="105"/>
      <c r="AL1" s="105"/>
      <c r="AM1" s="105"/>
      <c r="AN1" s="105"/>
      <c r="AO1" s="105"/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6"/>
      <c r="BE1" s="107" t="s">
        <v>118</v>
      </c>
      <c r="BG1" s="109" t="s">
        <v>119</v>
      </c>
      <c r="BH1" s="110"/>
      <c r="BI1" s="110"/>
      <c r="BJ1" s="110"/>
      <c r="BK1" s="110"/>
      <c r="BL1" s="110"/>
      <c r="BM1" s="110"/>
      <c r="BN1" s="110"/>
      <c r="BO1" s="111"/>
      <c r="BQ1" s="112" t="s">
        <v>119</v>
      </c>
      <c r="BS1" s="114" t="s">
        <v>120</v>
      </c>
      <c r="BT1" s="115"/>
      <c r="BU1" s="115"/>
      <c r="BV1" s="115"/>
      <c r="BW1" s="115"/>
      <c r="BX1" s="115"/>
      <c r="BY1" s="115"/>
      <c r="BZ1" s="115"/>
      <c r="CA1" s="116"/>
      <c r="CC1" s="94" t="s">
        <v>120</v>
      </c>
    </row>
    <row r="2" spans="1:81" ht="13.5" customHeight="1" x14ac:dyDescent="0.25">
      <c r="A2" s="6"/>
      <c r="B2" s="89">
        <v>2015</v>
      </c>
      <c r="C2" s="90"/>
      <c r="D2" s="89">
        <v>2016</v>
      </c>
      <c r="E2" s="90"/>
      <c r="F2" s="89">
        <v>2017</v>
      </c>
      <c r="G2" s="90"/>
      <c r="I2" s="91" t="s">
        <v>27</v>
      </c>
      <c r="J2" s="92"/>
      <c r="K2" s="92"/>
      <c r="L2" s="92"/>
      <c r="M2" s="92"/>
      <c r="N2" s="92"/>
      <c r="O2" s="93"/>
      <c r="P2" s="8"/>
      <c r="Q2" s="91" t="s">
        <v>28</v>
      </c>
      <c r="R2" s="92"/>
      <c r="S2" s="92"/>
      <c r="T2" s="92"/>
      <c r="U2" s="92"/>
      <c r="V2" s="92"/>
      <c r="W2" s="92"/>
      <c r="X2" s="92"/>
      <c r="Y2" s="93"/>
      <c r="Z2" s="8"/>
      <c r="AA2" s="91" t="s">
        <v>29</v>
      </c>
      <c r="AB2" s="92"/>
      <c r="AC2" s="92"/>
      <c r="AD2" s="93"/>
      <c r="AE2" s="8"/>
      <c r="AF2" s="103"/>
      <c r="AH2" s="117" t="s">
        <v>27</v>
      </c>
      <c r="AI2" s="118"/>
      <c r="AJ2" s="118"/>
      <c r="AK2" s="118"/>
      <c r="AL2" s="118"/>
      <c r="AM2" s="118"/>
      <c r="AN2" s="119"/>
      <c r="AO2" s="8"/>
      <c r="AP2" s="117" t="s">
        <v>28</v>
      </c>
      <c r="AQ2" s="118"/>
      <c r="AR2" s="118"/>
      <c r="AS2" s="118"/>
      <c r="AT2" s="118"/>
      <c r="AU2" s="118"/>
      <c r="AV2" s="118"/>
      <c r="AW2" s="118"/>
      <c r="AX2" s="119"/>
      <c r="AY2" s="8"/>
      <c r="AZ2" s="117" t="s">
        <v>29</v>
      </c>
      <c r="BA2" s="118"/>
      <c r="BB2" s="118"/>
      <c r="BC2" s="119"/>
      <c r="BD2" s="8"/>
      <c r="BE2" s="108"/>
      <c r="BG2" s="120" t="s">
        <v>28</v>
      </c>
      <c r="BH2" s="121"/>
      <c r="BI2" s="121"/>
      <c r="BJ2" s="121"/>
      <c r="BK2" s="121"/>
      <c r="BL2" s="121"/>
      <c r="BM2" s="121"/>
      <c r="BN2" s="121"/>
      <c r="BO2" s="122"/>
      <c r="BP2" s="8"/>
      <c r="BQ2" s="113"/>
      <c r="BS2" s="96" t="s">
        <v>28</v>
      </c>
      <c r="BT2" s="97"/>
      <c r="BU2" s="97"/>
      <c r="BV2" s="97"/>
      <c r="BW2" s="97"/>
      <c r="BX2" s="97"/>
      <c r="BY2" s="97"/>
      <c r="BZ2" s="97"/>
      <c r="CA2" s="98"/>
      <c r="CB2" s="8"/>
      <c r="CC2" s="95"/>
    </row>
    <row r="3" spans="1:81" ht="57" customHeight="1" x14ac:dyDescent="0.25">
      <c r="A3" s="9" t="s">
        <v>30</v>
      </c>
      <c r="B3" s="10" t="s">
        <v>31</v>
      </c>
      <c r="C3" s="10" t="s">
        <v>32</v>
      </c>
      <c r="D3" s="10" t="s">
        <v>33</v>
      </c>
      <c r="E3" s="10" t="s">
        <v>34</v>
      </c>
      <c r="F3" s="10" t="s">
        <v>35</v>
      </c>
      <c r="G3" s="10" t="s">
        <v>36</v>
      </c>
      <c r="I3" s="11">
        <v>2015</v>
      </c>
      <c r="J3" s="12">
        <v>2016</v>
      </c>
      <c r="K3" s="12">
        <v>2017</v>
      </c>
      <c r="L3" s="12">
        <v>2018</v>
      </c>
      <c r="M3" s="12">
        <v>2019</v>
      </c>
      <c r="N3" s="12">
        <v>2020</v>
      </c>
      <c r="O3" s="12" t="s">
        <v>37</v>
      </c>
      <c r="Q3" s="11" t="s">
        <v>38</v>
      </c>
      <c r="R3" s="12" t="s">
        <v>39</v>
      </c>
      <c r="S3" s="12" t="s">
        <v>40</v>
      </c>
      <c r="T3" s="12" t="s">
        <v>41</v>
      </c>
      <c r="U3" s="12" t="s">
        <v>42</v>
      </c>
      <c r="V3" s="12" t="s">
        <v>43</v>
      </c>
      <c r="W3" s="12" t="s">
        <v>44</v>
      </c>
      <c r="X3" s="12" t="s">
        <v>45</v>
      </c>
      <c r="Y3" s="12" t="s">
        <v>37</v>
      </c>
      <c r="AA3" s="12" t="s">
        <v>41</v>
      </c>
      <c r="AB3" s="12" t="s">
        <v>44</v>
      </c>
      <c r="AC3" s="12" t="s">
        <v>45</v>
      </c>
      <c r="AD3" s="12" t="s">
        <v>37</v>
      </c>
      <c r="AF3" s="103"/>
      <c r="AH3" s="13">
        <v>2015</v>
      </c>
      <c r="AI3" s="14">
        <v>2016</v>
      </c>
      <c r="AJ3" s="14">
        <v>2017</v>
      </c>
      <c r="AK3" s="14">
        <v>2018</v>
      </c>
      <c r="AL3" s="14">
        <v>2019</v>
      </c>
      <c r="AM3" s="14">
        <v>2020</v>
      </c>
      <c r="AN3" s="14" t="s">
        <v>37</v>
      </c>
      <c r="AP3" s="13" t="s">
        <v>38</v>
      </c>
      <c r="AQ3" s="14" t="s">
        <v>39</v>
      </c>
      <c r="AR3" s="14" t="s">
        <v>40</v>
      </c>
      <c r="AS3" s="14" t="s">
        <v>41</v>
      </c>
      <c r="AT3" s="14" t="s">
        <v>42</v>
      </c>
      <c r="AU3" s="14" t="s">
        <v>43</v>
      </c>
      <c r="AV3" s="14" t="s">
        <v>44</v>
      </c>
      <c r="AW3" s="14" t="s">
        <v>45</v>
      </c>
      <c r="AX3" s="14" t="s">
        <v>37</v>
      </c>
      <c r="AZ3" s="14" t="s">
        <v>41</v>
      </c>
      <c r="BA3" s="14" t="s">
        <v>44</v>
      </c>
      <c r="BB3" s="14" t="s">
        <v>45</v>
      </c>
      <c r="BC3" s="14" t="s">
        <v>37</v>
      </c>
      <c r="BE3" s="108"/>
      <c r="BG3" s="15" t="s">
        <v>38</v>
      </c>
      <c r="BH3" s="16" t="s">
        <v>39</v>
      </c>
      <c r="BI3" s="16" t="s">
        <v>40</v>
      </c>
      <c r="BJ3" s="16" t="s">
        <v>41</v>
      </c>
      <c r="BK3" s="16" t="s">
        <v>42</v>
      </c>
      <c r="BL3" s="16" t="s">
        <v>43</v>
      </c>
      <c r="BM3" s="16" t="s">
        <v>44</v>
      </c>
      <c r="BN3" s="16" t="s">
        <v>45</v>
      </c>
      <c r="BO3" s="16" t="s">
        <v>37</v>
      </c>
      <c r="BQ3" s="113"/>
      <c r="BS3" s="17" t="s">
        <v>38</v>
      </c>
      <c r="BT3" s="18" t="s">
        <v>39</v>
      </c>
      <c r="BU3" s="18" t="s">
        <v>40</v>
      </c>
      <c r="BV3" s="18" t="s">
        <v>41</v>
      </c>
      <c r="BW3" s="18" t="s">
        <v>42</v>
      </c>
      <c r="BX3" s="18" t="s">
        <v>43</v>
      </c>
      <c r="BY3" s="18" t="s">
        <v>44</v>
      </c>
      <c r="BZ3" s="18" t="s">
        <v>45</v>
      </c>
      <c r="CA3" s="18" t="s">
        <v>37</v>
      </c>
      <c r="CC3" s="95"/>
    </row>
    <row r="4" spans="1:81" x14ac:dyDescent="0.25">
      <c r="A4" s="19" t="s">
        <v>46</v>
      </c>
      <c r="B4" s="20"/>
      <c r="C4" s="20"/>
      <c r="D4" s="21">
        <f>(V4/100)*(BL4/100)</f>
        <v>2.6330195146987756</v>
      </c>
      <c r="E4" s="21">
        <f>(AU4/100)*(BX4/100)</f>
        <v>2.6470588235294117</v>
      </c>
      <c r="F4" s="21">
        <f>(X4/100)*(BN4/100)</f>
        <v>3.5208687528300002</v>
      </c>
      <c r="G4" s="21">
        <f>(AW4/100)*(BZ4/100)</f>
        <v>3.6</v>
      </c>
      <c r="H4" s="7" t="s">
        <v>47</v>
      </c>
      <c r="I4" s="22" t="s">
        <v>48</v>
      </c>
      <c r="J4" s="23">
        <v>163.6967934786766</v>
      </c>
      <c r="K4" s="24">
        <v>163.69681214940485</v>
      </c>
      <c r="L4" s="23">
        <v>163.69676451196673</v>
      </c>
      <c r="M4" s="24">
        <v>163.69674784813085</v>
      </c>
      <c r="N4" s="23">
        <v>163.69678004549115</v>
      </c>
      <c r="O4" s="25"/>
      <c r="Q4" s="22" t="s">
        <v>48</v>
      </c>
      <c r="R4" s="23" t="s">
        <v>48</v>
      </c>
      <c r="S4" s="24" t="s">
        <v>48</v>
      </c>
      <c r="T4" s="23" t="s">
        <v>48</v>
      </c>
      <c r="U4" s="24">
        <v>149.7496167579159</v>
      </c>
      <c r="V4" s="23">
        <v>149.74985724391263</v>
      </c>
      <c r="W4" s="24">
        <v>149.7496409147636</v>
      </c>
      <c r="X4" s="26">
        <v>129.04195410830806</v>
      </c>
      <c r="Y4" s="25"/>
      <c r="AA4" s="22" t="s">
        <v>48</v>
      </c>
      <c r="AB4" s="23">
        <v>-13.947152563912994</v>
      </c>
      <c r="AC4" s="24">
        <v>-34.654858041096787</v>
      </c>
      <c r="AD4" s="27"/>
      <c r="AF4" s="28"/>
      <c r="AH4" s="22" t="s">
        <v>48</v>
      </c>
      <c r="AI4" s="23">
        <v>164.10256410256409</v>
      </c>
      <c r="AJ4" s="24">
        <v>163.75</v>
      </c>
      <c r="AK4" s="23">
        <v>163.41463414634146</v>
      </c>
      <c r="AL4" s="24">
        <v>164.28571428571428</v>
      </c>
      <c r="AM4" s="23">
        <v>163.95348837209303</v>
      </c>
      <c r="AN4" s="29"/>
      <c r="AP4" s="22" t="s">
        <v>48</v>
      </c>
      <c r="AQ4" s="23" t="s">
        <v>48</v>
      </c>
      <c r="AR4" s="24" t="s">
        <v>48</v>
      </c>
      <c r="AS4" s="23" t="s">
        <v>48</v>
      </c>
      <c r="AT4" s="24">
        <v>149.81684981684981</v>
      </c>
      <c r="AU4" s="23">
        <v>150</v>
      </c>
      <c r="AV4" s="24">
        <v>149.83498349834983</v>
      </c>
      <c r="AW4" s="23">
        <v>129.25531914893617</v>
      </c>
      <c r="AX4" s="29"/>
      <c r="AZ4" s="22" t="s">
        <v>48</v>
      </c>
      <c r="BA4" s="23">
        <v>-14.26758060421426</v>
      </c>
      <c r="BB4" s="24">
        <v>-34.494680851063833</v>
      </c>
      <c r="BC4" s="29"/>
      <c r="BE4" s="30"/>
      <c r="BG4" s="22" t="s">
        <v>48</v>
      </c>
      <c r="BH4" s="23" t="s">
        <v>48</v>
      </c>
      <c r="BI4" s="24" t="s">
        <v>48</v>
      </c>
      <c r="BJ4" s="23" t="s">
        <v>48</v>
      </c>
      <c r="BK4" s="24">
        <v>164.27323495338703</v>
      </c>
      <c r="BL4" s="23">
        <v>175.82784806332819</v>
      </c>
      <c r="BM4" s="24">
        <v>165.36482951522999</v>
      </c>
      <c r="BN4" s="23">
        <v>272.84682544987265</v>
      </c>
      <c r="BO4" s="31"/>
      <c r="BQ4" s="32"/>
      <c r="BS4" s="22" t="s">
        <v>48</v>
      </c>
      <c r="BT4" s="23" t="s">
        <v>48</v>
      </c>
      <c r="BU4" s="24" t="s">
        <v>48</v>
      </c>
      <c r="BV4" s="23" t="s">
        <v>48</v>
      </c>
      <c r="BW4" s="24">
        <v>161.53846153846155</v>
      </c>
      <c r="BX4" s="23">
        <v>176.47058823529412</v>
      </c>
      <c r="BY4" s="24">
        <v>162.90322580645162</v>
      </c>
      <c r="BZ4" s="23">
        <v>278.51851851851853</v>
      </c>
      <c r="CA4" s="33"/>
      <c r="CC4" s="34"/>
    </row>
    <row r="5" spans="1:81" x14ac:dyDescent="0.25">
      <c r="A5" s="35" t="s">
        <v>49</v>
      </c>
      <c r="B5" s="20"/>
      <c r="C5" s="20"/>
      <c r="D5" s="21"/>
      <c r="E5" s="21"/>
      <c r="F5" s="21">
        <f>(X5/100)*(BN5/100)</f>
        <v>1.1749079806354452</v>
      </c>
      <c r="G5" s="21">
        <f>(AW5/100)*(BZ5/100)</f>
        <v>1.188976377952756</v>
      </c>
      <c r="H5" s="7" t="s">
        <v>47</v>
      </c>
      <c r="I5" s="36" t="s">
        <v>48</v>
      </c>
      <c r="J5" s="37" t="s">
        <v>48</v>
      </c>
      <c r="K5" s="38" t="s">
        <v>48</v>
      </c>
      <c r="L5" s="37" t="s">
        <v>48</v>
      </c>
      <c r="M5" s="38" t="s">
        <v>48</v>
      </c>
      <c r="N5" s="37" t="s">
        <v>48</v>
      </c>
      <c r="O5" s="39"/>
      <c r="Q5" s="36" t="s">
        <v>48</v>
      </c>
      <c r="R5" s="37" t="s">
        <v>48</v>
      </c>
      <c r="S5" s="38" t="s">
        <v>48</v>
      </c>
      <c r="T5" s="37" t="s">
        <v>48</v>
      </c>
      <c r="U5" s="38" t="s">
        <v>48</v>
      </c>
      <c r="V5" s="37" t="s">
        <v>48</v>
      </c>
      <c r="W5" s="38" t="s">
        <v>48</v>
      </c>
      <c r="X5" s="40">
        <v>133.32024039046993</v>
      </c>
      <c r="Y5" s="39"/>
      <c r="AA5" s="36" t="s">
        <v>48</v>
      </c>
      <c r="AB5" s="37" t="s">
        <v>48</v>
      </c>
      <c r="AC5" s="38" t="s">
        <v>48</v>
      </c>
      <c r="AD5" s="41"/>
      <c r="AF5" s="28"/>
      <c r="AH5" s="36" t="s">
        <v>48</v>
      </c>
      <c r="AI5" s="37" t="s">
        <v>48</v>
      </c>
      <c r="AJ5" s="38" t="s">
        <v>48</v>
      </c>
      <c r="AK5" s="37" t="s">
        <v>48</v>
      </c>
      <c r="AL5" s="38" t="s">
        <v>48</v>
      </c>
      <c r="AM5" s="37" t="s">
        <v>48</v>
      </c>
      <c r="AN5" s="42"/>
      <c r="AP5" s="36" t="s">
        <v>48</v>
      </c>
      <c r="AQ5" s="37" t="s">
        <v>48</v>
      </c>
      <c r="AR5" s="38" t="s">
        <v>48</v>
      </c>
      <c r="AS5" s="37" t="s">
        <v>48</v>
      </c>
      <c r="AT5" s="38" t="s">
        <v>48</v>
      </c>
      <c r="AU5" s="37" t="s">
        <v>48</v>
      </c>
      <c r="AV5" s="38" t="s">
        <v>48</v>
      </c>
      <c r="AW5" s="37">
        <v>135.22388059701493</v>
      </c>
      <c r="AX5" s="42"/>
      <c r="AZ5" s="36" t="s">
        <v>48</v>
      </c>
      <c r="BA5" s="37" t="s">
        <v>48</v>
      </c>
      <c r="BB5" s="38" t="s">
        <v>48</v>
      </c>
      <c r="BC5" s="42"/>
      <c r="BE5" s="30"/>
      <c r="BG5" s="36" t="s">
        <v>48</v>
      </c>
      <c r="BH5" s="37" t="s">
        <v>48</v>
      </c>
      <c r="BI5" s="38" t="s">
        <v>48</v>
      </c>
      <c r="BJ5" s="37" t="s">
        <v>48</v>
      </c>
      <c r="BK5" s="38" t="s">
        <v>48</v>
      </c>
      <c r="BL5" s="37" t="s">
        <v>48</v>
      </c>
      <c r="BM5" s="38" t="s">
        <v>48</v>
      </c>
      <c r="BN5" s="37">
        <v>88.126752336656509</v>
      </c>
      <c r="BO5" s="43"/>
      <c r="BQ5" s="32"/>
      <c r="BS5" s="36" t="s">
        <v>48</v>
      </c>
      <c r="BT5" s="37" t="s">
        <v>48</v>
      </c>
      <c r="BU5" s="38" t="s">
        <v>48</v>
      </c>
      <c r="BV5" s="37" t="s">
        <v>48</v>
      </c>
      <c r="BW5" s="38" t="s">
        <v>48</v>
      </c>
      <c r="BX5" s="37" t="s">
        <v>48</v>
      </c>
      <c r="BY5" s="38" t="s">
        <v>48</v>
      </c>
      <c r="BZ5" s="37">
        <v>87.926509186351709</v>
      </c>
      <c r="CA5" s="44"/>
      <c r="CC5" s="34"/>
    </row>
    <row r="6" spans="1:81" x14ac:dyDescent="0.25">
      <c r="A6" s="45" t="s">
        <v>50</v>
      </c>
      <c r="B6" s="20"/>
      <c r="C6" s="20"/>
      <c r="D6" s="21"/>
      <c r="E6" s="21"/>
      <c r="F6" s="21"/>
      <c r="G6" s="21"/>
      <c r="H6" s="7" t="s">
        <v>47</v>
      </c>
      <c r="I6" s="46" t="s">
        <v>48</v>
      </c>
      <c r="J6" s="47" t="s">
        <v>48</v>
      </c>
      <c r="K6" s="48" t="s">
        <v>48</v>
      </c>
      <c r="L6" s="47" t="s">
        <v>48</v>
      </c>
      <c r="M6" s="48" t="s">
        <v>48</v>
      </c>
      <c r="N6" s="47" t="s">
        <v>48</v>
      </c>
      <c r="O6" s="39"/>
      <c r="Q6" s="46" t="s">
        <v>48</v>
      </c>
      <c r="R6" s="47" t="s">
        <v>48</v>
      </c>
      <c r="S6" s="48" t="s">
        <v>48</v>
      </c>
      <c r="T6" s="47" t="s">
        <v>48</v>
      </c>
      <c r="U6" s="48" t="s">
        <v>48</v>
      </c>
      <c r="V6" s="47" t="s">
        <v>48</v>
      </c>
      <c r="W6" s="48" t="s">
        <v>48</v>
      </c>
      <c r="X6" s="49" t="s">
        <v>48</v>
      </c>
      <c r="Y6" s="39"/>
      <c r="AA6" s="46" t="s">
        <v>48</v>
      </c>
      <c r="AB6" s="47" t="s">
        <v>48</v>
      </c>
      <c r="AC6" s="48" t="s">
        <v>48</v>
      </c>
      <c r="AD6" s="41"/>
      <c r="AF6" s="28"/>
      <c r="AH6" s="46" t="s">
        <v>48</v>
      </c>
      <c r="AI6" s="47" t="s">
        <v>48</v>
      </c>
      <c r="AJ6" s="48" t="s">
        <v>48</v>
      </c>
      <c r="AK6" s="47" t="s">
        <v>48</v>
      </c>
      <c r="AL6" s="48" t="s">
        <v>48</v>
      </c>
      <c r="AM6" s="47" t="s">
        <v>48</v>
      </c>
      <c r="AN6" s="42"/>
      <c r="AP6" s="46" t="s">
        <v>48</v>
      </c>
      <c r="AQ6" s="47" t="s">
        <v>48</v>
      </c>
      <c r="AR6" s="48" t="s">
        <v>48</v>
      </c>
      <c r="AS6" s="47" t="s">
        <v>48</v>
      </c>
      <c r="AT6" s="48" t="s">
        <v>48</v>
      </c>
      <c r="AU6" s="47" t="s">
        <v>48</v>
      </c>
      <c r="AV6" s="48" t="s">
        <v>48</v>
      </c>
      <c r="AW6" s="47" t="s">
        <v>48</v>
      </c>
      <c r="AX6" s="42"/>
      <c r="AZ6" s="46" t="s">
        <v>48</v>
      </c>
      <c r="BA6" s="47" t="s">
        <v>48</v>
      </c>
      <c r="BB6" s="48" t="s">
        <v>48</v>
      </c>
      <c r="BC6" s="42"/>
      <c r="BE6" s="30"/>
      <c r="BG6" s="46" t="s">
        <v>48</v>
      </c>
      <c r="BH6" s="47" t="s">
        <v>48</v>
      </c>
      <c r="BI6" s="48" t="s">
        <v>48</v>
      </c>
      <c r="BJ6" s="47" t="s">
        <v>48</v>
      </c>
      <c r="BK6" s="48" t="s">
        <v>48</v>
      </c>
      <c r="BL6" s="47" t="s">
        <v>48</v>
      </c>
      <c r="BM6" s="48" t="s">
        <v>48</v>
      </c>
      <c r="BN6" s="47" t="s">
        <v>48</v>
      </c>
      <c r="BO6" s="43"/>
      <c r="BQ6" s="32"/>
      <c r="BS6" s="46" t="s">
        <v>48</v>
      </c>
      <c r="BT6" s="47" t="s">
        <v>48</v>
      </c>
      <c r="BU6" s="48" t="s">
        <v>48</v>
      </c>
      <c r="BV6" s="47" t="s">
        <v>48</v>
      </c>
      <c r="BW6" s="48" t="s">
        <v>48</v>
      </c>
      <c r="BX6" s="47" t="s">
        <v>48</v>
      </c>
      <c r="BY6" s="48" t="s">
        <v>48</v>
      </c>
      <c r="BZ6" s="47" t="s">
        <v>48</v>
      </c>
      <c r="CA6" s="44"/>
      <c r="CC6" s="34"/>
    </row>
    <row r="7" spans="1:81" x14ac:dyDescent="0.25">
      <c r="A7" s="35" t="s">
        <v>51</v>
      </c>
      <c r="B7" s="20"/>
      <c r="C7" s="20"/>
      <c r="D7" s="21"/>
      <c r="E7" s="21"/>
      <c r="F7" s="21"/>
      <c r="G7" s="21"/>
      <c r="H7" s="7" t="s">
        <v>47</v>
      </c>
      <c r="I7" s="36" t="s">
        <v>48</v>
      </c>
      <c r="J7" s="37" t="s">
        <v>48</v>
      </c>
      <c r="K7" s="38" t="s">
        <v>48</v>
      </c>
      <c r="L7" s="37" t="s">
        <v>48</v>
      </c>
      <c r="M7" s="38" t="s">
        <v>48</v>
      </c>
      <c r="N7" s="37" t="s">
        <v>48</v>
      </c>
      <c r="O7" s="39"/>
      <c r="Q7" s="36" t="s">
        <v>48</v>
      </c>
      <c r="R7" s="37" t="s">
        <v>48</v>
      </c>
      <c r="S7" s="38" t="s">
        <v>48</v>
      </c>
      <c r="T7" s="37" t="s">
        <v>48</v>
      </c>
      <c r="U7" s="38" t="s">
        <v>48</v>
      </c>
      <c r="V7" s="37" t="s">
        <v>48</v>
      </c>
      <c r="W7" s="38" t="s">
        <v>48</v>
      </c>
      <c r="X7" s="40" t="s">
        <v>48</v>
      </c>
      <c r="Y7" s="39"/>
      <c r="AA7" s="36" t="s">
        <v>48</v>
      </c>
      <c r="AB7" s="37" t="s">
        <v>48</v>
      </c>
      <c r="AC7" s="38" t="s">
        <v>48</v>
      </c>
      <c r="AD7" s="41"/>
      <c r="AF7" s="28"/>
      <c r="AH7" s="36" t="s">
        <v>48</v>
      </c>
      <c r="AI7" s="37" t="s">
        <v>48</v>
      </c>
      <c r="AJ7" s="38" t="s">
        <v>48</v>
      </c>
      <c r="AK7" s="37" t="s">
        <v>48</v>
      </c>
      <c r="AL7" s="38" t="s">
        <v>48</v>
      </c>
      <c r="AM7" s="37" t="s">
        <v>48</v>
      </c>
      <c r="AN7" s="42"/>
      <c r="AP7" s="36" t="s">
        <v>48</v>
      </c>
      <c r="AQ7" s="37" t="s">
        <v>48</v>
      </c>
      <c r="AR7" s="38" t="s">
        <v>48</v>
      </c>
      <c r="AS7" s="37" t="s">
        <v>48</v>
      </c>
      <c r="AT7" s="38" t="s">
        <v>48</v>
      </c>
      <c r="AU7" s="37" t="s">
        <v>48</v>
      </c>
      <c r="AV7" s="38" t="s">
        <v>48</v>
      </c>
      <c r="AW7" s="37" t="s">
        <v>48</v>
      </c>
      <c r="AX7" s="42"/>
      <c r="AZ7" s="36" t="s">
        <v>48</v>
      </c>
      <c r="BA7" s="37" t="s">
        <v>48</v>
      </c>
      <c r="BB7" s="38" t="s">
        <v>48</v>
      </c>
      <c r="BC7" s="42"/>
      <c r="BE7" s="30"/>
      <c r="BG7" s="36" t="s">
        <v>48</v>
      </c>
      <c r="BH7" s="37" t="s">
        <v>48</v>
      </c>
      <c r="BI7" s="38" t="s">
        <v>48</v>
      </c>
      <c r="BJ7" s="37" t="s">
        <v>48</v>
      </c>
      <c r="BK7" s="38" t="s">
        <v>48</v>
      </c>
      <c r="BL7" s="37" t="s">
        <v>48</v>
      </c>
      <c r="BM7" s="38" t="s">
        <v>48</v>
      </c>
      <c r="BN7" s="37" t="s">
        <v>48</v>
      </c>
      <c r="BO7" s="43"/>
      <c r="BQ7" s="32"/>
      <c r="BS7" s="36" t="s">
        <v>48</v>
      </c>
      <c r="BT7" s="37" t="s">
        <v>48</v>
      </c>
      <c r="BU7" s="38" t="s">
        <v>48</v>
      </c>
      <c r="BV7" s="37" t="s">
        <v>48</v>
      </c>
      <c r="BW7" s="38" t="s">
        <v>48</v>
      </c>
      <c r="BX7" s="37" t="s">
        <v>48</v>
      </c>
      <c r="BY7" s="38" t="s">
        <v>48</v>
      </c>
      <c r="BZ7" s="37" t="s">
        <v>48</v>
      </c>
      <c r="CA7" s="44"/>
      <c r="CC7" s="34"/>
    </row>
    <row r="8" spans="1:81" x14ac:dyDescent="0.25">
      <c r="A8" s="50" t="s">
        <v>52</v>
      </c>
      <c r="B8" s="20"/>
      <c r="C8" s="20"/>
      <c r="D8" s="21"/>
      <c r="E8" s="21"/>
      <c r="F8" s="21">
        <f>(X8/100)*(BN8/100)</f>
        <v>0.55174556282384934</v>
      </c>
      <c r="G8" s="21">
        <f>(AW8/100)*(BZ8/100)</f>
        <v>0.24390243902439024</v>
      </c>
      <c r="H8" s="7" t="s">
        <v>47</v>
      </c>
      <c r="I8" s="51" t="s">
        <v>48</v>
      </c>
      <c r="J8" s="52" t="s">
        <v>48</v>
      </c>
      <c r="K8" s="53">
        <v>100</v>
      </c>
      <c r="L8" s="52">
        <v>100</v>
      </c>
      <c r="M8" s="53">
        <v>100</v>
      </c>
      <c r="N8" s="52">
        <v>100</v>
      </c>
      <c r="O8" s="39"/>
      <c r="Q8" s="51" t="s">
        <v>48</v>
      </c>
      <c r="R8" s="52" t="s">
        <v>48</v>
      </c>
      <c r="S8" s="53" t="s">
        <v>48</v>
      </c>
      <c r="T8" s="52" t="s">
        <v>48</v>
      </c>
      <c r="U8" s="53" t="s">
        <v>48</v>
      </c>
      <c r="V8" s="52" t="s">
        <v>48</v>
      </c>
      <c r="W8" s="53" t="s">
        <v>48</v>
      </c>
      <c r="X8" s="54">
        <v>100</v>
      </c>
      <c r="Y8" s="39"/>
      <c r="AA8" s="55" t="s">
        <v>48</v>
      </c>
      <c r="AB8" s="56" t="s">
        <v>48</v>
      </c>
      <c r="AC8" s="57">
        <v>0</v>
      </c>
      <c r="AD8" s="41"/>
      <c r="AF8" s="28"/>
      <c r="AH8" s="55" t="s">
        <v>48</v>
      </c>
      <c r="AI8" s="56" t="s">
        <v>48</v>
      </c>
      <c r="AJ8" s="57">
        <v>100</v>
      </c>
      <c r="AK8" s="56">
        <v>100</v>
      </c>
      <c r="AL8" s="57">
        <v>100</v>
      </c>
      <c r="AM8" s="56">
        <v>100</v>
      </c>
      <c r="AN8" s="42"/>
      <c r="AP8" s="55" t="s">
        <v>48</v>
      </c>
      <c r="AQ8" s="56" t="s">
        <v>48</v>
      </c>
      <c r="AR8" s="57" t="s">
        <v>48</v>
      </c>
      <c r="AS8" s="56" t="s">
        <v>48</v>
      </c>
      <c r="AT8" s="57" t="s">
        <v>48</v>
      </c>
      <c r="AU8" s="56" t="s">
        <v>48</v>
      </c>
      <c r="AV8" s="57" t="s">
        <v>48</v>
      </c>
      <c r="AW8" s="56">
        <v>100</v>
      </c>
      <c r="AX8" s="42"/>
      <c r="AZ8" s="55" t="s">
        <v>48</v>
      </c>
      <c r="BA8" s="56" t="s">
        <v>48</v>
      </c>
      <c r="BB8" s="57">
        <v>0</v>
      </c>
      <c r="BC8" s="42"/>
      <c r="BE8" s="30"/>
      <c r="BG8" s="55" t="s">
        <v>48</v>
      </c>
      <c r="BH8" s="56" t="s">
        <v>48</v>
      </c>
      <c r="BI8" s="57" t="s">
        <v>48</v>
      </c>
      <c r="BJ8" s="56" t="s">
        <v>48</v>
      </c>
      <c r="BK8" s="57" t="s">
        <v>48</v>
      </c>
      <c r="BL8" s="56" t="s">
        <v>48</v>
      </c>
      <c r="BM8" s="57" t="s">
        <v>48</v>
      </c>
      <c r="BN8" s="56">
        <v>55.174556282384934</v>
      </c>
      <c r="BO8" s="43"/>
      <c r="BQ8" s="32"/>
      <c r="BS8" s="55" t="s">
        <v>48</v>
      </c>
      <c r="BT8" s="56" t="s">
        <v>48</v>
      </c>
      <c r="BU8" s="57" t="s">
        <v>48</v>
      </c>
      <c r="BV8" s="56" t="s">
        <v>48</v>
      </c>
      <c r="BW8" s="57" t="s">
        <v>48</v>
      </c>
      <c r="BX8" s="56" t="s">
        <v>48</v>
      </c>
      <c r="BY8" s="57" t="s">
        <v>48</v>
      </c>
      <c r="BZ8" s="56">
        <v>24.390243902439025</v>
      </c>
      <c r="CA8" s="44"/>
      <c r="CC8" s="34"/>
    </row>
    <row r="9" spans="1:81" x14ac:dyDescent="0.25">
      <c r="A9" s="19" t="s">
        <v>53</v>
      </c>
      <c r="B9" s="20"/>
      <c r="C9" s="20"/>
      <c r="D9" s="21">
        <f>(V9/100)*(BL9/100)</f>
        <v>0.68621103743538869</v>
      </c>
      <c r="E9" s="21">
        <f>(AU9/100)*(BX9/100)</f>
        <v>0.66666666666666652</v>
      </c>
      <c r="F9" s="21"/>
      <c r="G9" s="21"/>
      <c r="H9" s="7" t="s">
        <v>47</v>
      </c>
      <c r="I9" s="22" t="s">
        <v>48</v>
      </c>
      <c r="J9" s="23">
        <v>86.005447883521356</v>
      </c>
      <c r="K9" s="24">
        <v>86.005447883521356</v>
      </c>
      <c r="L9" s="23">
        <v>86.005447883521356</v>
      </c>
      <c r="M9" s="24">
        <v>86.005447883521356</v>
      </c>
      <c r="N9" s="26">
        <v>86.005447883521356</v>
      </c>
      <c r="O9" s="27"/>
      <c r="Q9" s="22" t="s">
        <v>48</v>
      </c>
      <c r="R9" s="23" t="s">
        <v>48</v>
      </c>
      <c r="S9" s="24" t="s">
        <v>48</v>
      </c>
      <c r="T9" s="23" t="s">
        <v>48</v>
      </c>
      <c r="U9" s="24">
        <v>68.619276353573852</v>
      </c>
      <c r="V9" s="23">
        <v>68.621103743538868</v>
      </c>
      <c r="W9" s="24">
        <v>68.61936337214361</v>
      </c>
      <c r="X9" s="26" t="s">
        <v>48</v>
      </c>
      <c r="Y9" s="27"/>
      <c r="AA9" s="22" t="s">
        <v>48</v>
      </c>
      <c r="AB9" s="23">
        <v>-17.386084511377746</v>
      </c>
      <c r="AC9" s="58" t="s">
        <v>48</v>
      </c>
      <c r="AD9" s="27"/>
      <c r="AF9" s="28"/>
      <c r="AH9" s="22" t="s">
        <v>48</v>
      </c>
      <c r="AI9" s="23">
        <v>83.333333333333343</v>
      </c>
      <c r="AJ9" s="24">
        <v>83.333333333333343</v>
      </c>
      <c r="AK9" s="23">
        <v>83.333333333333343</v>
      </c>
      <c r="AL9" s="24">
        <v>83.333333333333343</v>
      </c>
      <c r="AM9" s="23">
        <v>83.333333333333343</v>
      </c>
      <c r="AN9" s="29"/>
      <c r="AP9" s="22" t="s">
        <v>48</v>
      </c>
      <c r="AQ9" s="23" t="s">
        <v>48</v>
      </c>
      <c r="AR9" s="24" t="s">
        <v>48</v>
      </c>
      <c r="AS9" s="23" t="s">
        <v>48</v>
      </c>
      <c r="AT9" s="24">
        <v>68</v>
      </c>
      <c r="AU9" s="23">
        <v>66.666666666666657</v>
      </c>
      <c r="AV9" s="24">
        <v>67.924528301886795</v>
      </c>
      <c r="AW9" s="23" t="s">
        <v>48</v>
      </c>
      <c r="AX9" s="29"/>
      <c r="AZ9" s="22" t="s">
        <v>48</v>
      </c>
      <c r="BA9" s="23">
        <v>-15.408805031446548</v>
      </c>
      <c r="BB9" s="58" t="s">
        <v>48</v>
      </c>
      <c r="BC9" s="29"/>
      <c r="BE9" s="30"/>
      <c r="BG9" s="22" t="s">
        <v>48</v>
      </c>
      <c r="BH9" s="23" t="s">
        <v>48</v>
      </c>
      <c r="BI9" s="24" t="s">
        <v>48</v>
      </c>
      <c r="BJ9" s="23" t="s">
        <v>48</v>
      </c>
      <c r="BK9" s="24" t="s">
        <v>48</v>
      </c>
      <c r="BL9" s="23">
        <v>100</v>
      </c>
      <c r="BM9" s="24">
        <v>2100</v>
      </c>
      <c r="BN9" s="23" t="s">
        <v>48</v>
      </c>
      <c r="BO9" s="31"/>
      <c r="BQ9" s="32"/>
      <c r="BS9" s="22" t="s">
        <v>48</v>
      </c>
      <c r="BT9" s="23" t="s">
        <v>48</v>
      </c>
      <c r="BU9" s="24" t="s">
        <v>48</v>
      </c>
      <c r="BV9" s="23" t="s">
        <v>48</v>
      </c>
      <c r="BW9" s="24" t="s">
        <v>48</v>
      </c>
      <c r="BX9" s="23">
        <v>100</v>
      </c>
      <c r="BY9" s="24">
        <v>1766.6666666666667</v>
      </c>
      <c r="BZ9" s="23" t="s">
        <v>48</v>
      </c>
      <c r="CA9" s="33"/>
      <c r="CC9" s="34"/>
    </row>
    <row r="10" spans="1:81" x14ac:dyDescent="0.25">
      <c r="A10" s="35" t="s">
        <v>54</v>
      </c>
      <c r="B10" s="20"/>
      <c r="C10" s="20"/>
      <c r="D10" s="21">
        <f>(V10/100)*(BL10/100)</f>
        <v>0.6771842366719294</v>
      </c>
      <c r="E10" s="21">
        <f>(AU10/100)*(BX10/100)</f>
        <v>0.59095378564405132</v>
      </c>
      <c r="F10" s="21">
        <f>(X10/100)*(BN10/100)</f>
        <v>0.78207339145084476</v>
      </c>
      <c r="G10" s="21">
        <f>(AW10/100)*(BZ10/100)</f>
        <v>0.86936766376372598</v>
      </c>
      <c r="H10" s="7" t="s">
        <v>47</v>
      </c>
      <c r="I10" s="36" t="s">
        <v>48</v>
      </c>
      <c r="J10" s="37">
        <v>66.601147618910503</v>
      </c>
      <c r="K10" s="38">
        <v>69.481420086817053</v>
      </c>
      <c r="L10" s="37">
        <v>69.229612835529892</v>
      </c>
      <c r="M10" s="38">
        <v>69.253069891424772</v>
      </c>
      <c r="N10" s="40">
        <v>69.276309219537524</v>
      </c>
      <c r="O10" s="41"/>
      <c r="Q10" s="36" t="s">
        <v>48</v>
      </c>
      <c r="R10" s="37">
        <v>59.112431925149657</v>
      </c>
      <c r="S10" s="38" t="s">
        <v>48</v>
      </c>
      <c r="T10" s="37">
        <v>59.112431925149657</v>
      </c>
      <c r="U10" s="38">
        <v>74.176230399184917</v>
      </c>
      <c r="V10" s="37">
        <v>74.132153552698796</v>
      </c>
      <c r="W10" s="38">
        <v>74.168254578913178</v>
      </c>
      <c r="X10" s="40">
        <v>89.849057103780822</v>
      </c>
      <c r="Y10" s="41"/>
      <c r="AA10" s="36" t="s">
        <v>48</v>
      </c>
      <c r="AB10" s="37">
        <v>7.5671069600026755</v>
      </c>
      <c r="AC10" s="59">
        <v>20.367637016963769</v>
      </c>
      <c r="AD10" s="41"/>
      <c r="AF10" s="28"/>
      <c r="AH10" s="36" t="s">
        <v>48</v>
      </c>
      <c r="AI10" s="37">
        <v>68.255250403877227</v>
      </c>
      <c r="AJ10" s="38">
        <v>68.610897927858787</v>
      </c>
      <c r="AK10" s="37">
        <v>68.309859154929569</v>
      </c>
      <c r="AL10" s="38">
        <v>68.283294842186294</v>
      </c>
      <c r="AM10" s="37">
        <v>68.333333333333329</v>
      </c>
      <c r="AN10" s="42"/>
      <c r="AP10" s="36" t="s">
        <v>48</v>
      </c>
      <c r="AQ10" s="37">
        <v>58.730158730158735</v>
      </c>
      <c r="AR10" s="38" t="s">
        <v>48</v>
      </c>
      <c r="AS10" s="37">
        <v>58.730158730158735</v>
      </c>
      <c r="AT10" s="38">
        <v>74.024526198439247</v>
      </c>
      <c r="AU10" s="37">
        <v>74.01477832512316</v>
      </c>
      <c r="AV10" s="38">
        <v>74.021488871834222</v>
      </c>
      <c r="AW10" s="37">
        <v>111.89083820662769</v>
      </c>
      <c r="AX10" s="42"/>
      <c r="AZ10" s="36" t="s">
        <v>48</v>
      </c>
      <c r="BA10" s="37">
        <v>5.7662384679569954</v>
      </c>
      <c r="BB10" s="59">
        <v>43.279940278768905</v>
      </c>
      <c r="BC10" s="42"/>
      <c r="BE10" s="30"/>
      <c r="BG10" s="36" t="s">
        <v>48</v>
      </c>
      <c r="BH10" s="37">
        <v>96.103692012312408</v>
      </c>
      <c r="BI10" s="38" t="s">
        <v>48</v>
      </c>
      <c r="BJ10" s="37">
        <v>96.103692012312408</v>
      </c>
      <c r="BK10" s="38">
        <v>104.85627685441162</v>
      </c>
      <c r="BL10" s="37">
        <v>91.348248259176117</v>
      </c>
      <c r="BM10" s="38">
        <v>102.12363413840578</v>
      </c>
      <c r="BN10" s="37">
        <v>87.043027123535083</v>
      </c>
      <c r="BO10" s="43"/>
      <c r="BQ10" s="32"/>
      <c r="BS10" s="36" t="s">
        <v>48</v>
      </c>
      <c r="BT10" s="37">
        <v>92.64705882352942</v>
      </c>
      <c r="BU10" s="38" t="s">
        <v>48</v>
      </c>
      <c r="BV10" s="37">
        <v>92.64705882352942</v>
      </c>
      <c r="BW10" s="38">
        <v>91.251271617497451</v>
      </c>
      <c r="BX10" s="37">
        <v>79.842674532940023</v>
      </c>
      <c r="BY10" s="38">
        <v>87.361716392893058</v>
      </c>
      <c r="BZ10" s="37">
        <v>77.697841726618705</v>
      </c>
      <c r="CA10" s="44"/>
      <c r="CC10" s="34"/>
    </row>
    <row r="11" spans="1:81" x14ac:dyDescent="0.25">
      <c r="A11" s="45" t="s">
        <v>55</v>
      </c>
      <c r="B11" s="20"/>
      <c r="C11" s="20"/>
      <c r="D11" s="21"/>
      <c r="E11" s="21"/>
      <c r="F11" s="21">
        <f>(X11/100)*(BN11/100)</f>
        <v>0.77588922726113507</v>
      </c>
      <c r="G11" s="21">
        <f>(AW11/100)*(BZ11/100)</f>
        <v>0.60606060606060608</v>
      </c>
      <c r="H11" s="7" t="s">
        <v>47</v>
      </c>
      <c r="I11" s="46" t="s">
        <v>48</v>
      </c>
      <c r="J11" s="47" t="s">
        <v>48</v>
      </c>
      <c r="K11" s="48">
        <v>88.583433613944777</v>
      </c>
      <c r="L11" s="47">
        <v>88.583410800204987</v>
      </c>
      <c r="M11" s="48">
        <v>88.583396044474412</v>
      </c>
      <c r="N11" s="49">
        <v>88.583396044474412</v>
      </c>
      <c r="O11" s="41"/>
      <c r="Q11" s="46" t="s">
        <v>48</v>
      </c>
      <c r="R11" s="47" t="s">
        <v>48</v>
      </c>
      <c r="S11" s="48" t="s">
        <v>48</v>
      </c>
      <c r="T11" s="47" t="s">
        <v>48</v>
      </c>
      <c r="U11" s="48" t="s">
        <v>48</v>
      </c>
      <c r="V11" s="47" t="s">
        <v>48</v>
      </c>
      <c r="W11" s="48" t="s">
        <v>48</v>
      </c>
      <c r="X11" s="49">
        <v>89.515556760686081</v>
      </c>
      <c r="Y11" s="41"/>
      <c r="AA11" s="46" t="s">
        <v>48</v>
      </c>
      <c r="AB11" s="47" t="s">
        <v>48</v>
      </c>
      <c r="AC11" s="60">
        <v>0.93212314674130425</v>
      </c>
      <c r="AD11" s="41"/>
      <c r="AF11" s="28"/>
      <c r="AH11" s="46" t="s">
        <v>48</v>
      </c>
      <c r="AI11" s="47" t="s">
        <v>48</v>
      </c>
      <c r="AJ11" s="48">
        <v>86.899563318777297</v>
      </c>
      <c r="AK11" s="47">
        <v>87.043580683156648</v>
      </c>
      <c r="AL11" s="48">
        <v>86.938775510204081</v>
      </c>
      <c r="AM11" s="47">
        <v>86.938775510204081</v>
      </c>
      <c r="AN11" s="42"/>
      <c r="AP11" s="46" t="s">
        <v>48</v>
      </c>
      <c r="AQ11" s="47" t="s">
        <v>48</v>
      </c>
      <c r="AR11" s="48" t="s">
        <v>48</v>
      </c>
      <c r="AS11" s="47" t="s">
        <v>48</v>
      </c>
      <c r="AT11" s="48" t="s">
        <v>48</v>
      </c>
      <c r="AU11" s="47" t="s">
        <v>48</v>
      </c>
      <c r="AV11" s="48" t="s">
        <v>48</v>
      </c>
      <c r="AW11" s="47">
        <v>89.552238805970148</v>
      </c>
      <c r="AX11" s="42"/>
      <c r="AZ11" s="46" t="s">
        <v>48</v>
      </c>
      <c r="BA11" s="47" t="s">
        <v>48</v>
      </c>
      <c r="BB11" s="60">
        <v>2.6526754871928517</v>
      </c>
      <c r="BC11" s="42"/>
      <c r="BE11" s="30"/>
      <c r="BG11" s="46" t="s">
        <v>48</v>
      </c>
      <c r="BH11" s="47" t="s">
        <v>48</v>
      </c>
      <c r="BI11" s="48" t="s">
        <v>48</v>
      </c>
      <c r="BJ11" s="47" t="s">
        <v>48</v>
      </c>
      <c r="BK11" s="48" t="s">
        <v>48</v>
      </c>
      <c r="BL11" s="47" t="s">
        <v>48</v>
      </c>
      <c r="BM11" s="48" t="s">
        <v>48</v>
      </c>
      <c r="BN11" s="47">
        <v>86.676467793796292</v>
      </c>
      <c r="BO11" s="43"/>
      <c r="BQ11" s="32"/>
      <c r="BS11" s="46" t="s">
        <v>48</v>
      </c>
      <c r="BT11" s="47" t="s">
        <v>48</v>
      </c>
      <c r="BU11" s="48" t="s">
        <v>48</v>
      </c>
      <c r="BV11" s="47" t="s">
        <v>48</v>
      </c>
      <c r="BW11" s="48" t="s">
        <v>48</v>
      </c>
      <c r="BX11" s="47" t="s">
        <v>48</v>
      </c>
      <c r="BY11" s="48" t="s">
        <v>48</v>
      </c>
      <c r="BZ11" s="47">
        <v>67.676767676767682</v>
      </c>
      <c r="CA11" s="44"/>
      <c r="CC11" s="34"/>
    </row>
    <row r="12" spans="1:81" x14ac:dyDescent="0.25">
      <c r="A12" s="35" t="s">
        <v>56</v>
      </c>
      <c r="B12" s="20"/>
      <c r="C12" s="20"/>
      <c r="D12" s="21"/>
      <c r="E12" s="21"/>
      <c r="F12" s="21"/>
      <c r="G12" s="21"/>
      <c r="H12" s="7" t="s">
        <v>47</v>
      </c>
      <c r="I12" s="36" t="s">
        <v>48</v>
      </c>
      <c r="J12" s="37" t="s">
        <v>48</v>
      </c>
      <c r="K12" s="38" t="s">
        <v>48</v>
      </c>
      <c r="L12" s="37" t="s">
        <v>48</v>
      </c>
      <c r="M12" s="38" t="s">
        <v>48</v>
      </c>
      <c r="N12" s="40" t="s">
        <v>48</v>
      </c>
      <c r="O12" s="41"/>
      <c r="Q12" s="36" t="s">
        <v>48</v>
      </c>
      <c r="R12" s="37" t="s">
        <v>48</v>
      </c>
      <c r="S12" s="38" t="s">
        <v>48</v>
      </c>
      <c r="T12" s="37" t="s">
        <v>48</v>
      </c>
      <c r="U12" s="38" t="s">
        <v>48</v>
      </c>
      <c r="V12" s="37" t="s">
        <v>48</v>
      </c>
      <c r="W12" s="38" t="s">
        <v>48</v>
      </c>
      <c r="X12" s="40" t="s">
        <v>48</v>
      </c>
      <c r="Y12" s="41"/>
      <c r="AA12" s="36" t="s">
        <v>48</v>
      </c>
      <c r="AB12" s="37" t="s">
        <v>48</v>
      </c>
      <c r="AC12" s="59" t="s">
        <v>48</v>
      </c>
      <c r="AD12" s="41"/>
      <c r="AF12" s="28"/>
      <c r="AH12" s="36" t="s">
        <v>48</v>
      </c>
      <c r="AI12" s="37" t="s">
        <v>48</v>
      </c>
      <c r="AJ12" s="38" t="s">
        <v>48</v>
      </c>
      <c r="AK12" s="37" t="s">
        <v>48</v>
      </c>
      <c r="AL12" s="38" t="s">
        <v>48</v>
      </c>
      <c r="AM12" s="37" t="s">
        <v>48</v>
      </c>
      <c r="AN12" s="42"/>
      <c r="AP12" s="36" t="s">
        <v>48</v>
      </c>
      <c r="AQ12" s="37" t="s">
        <v>48</v>
      </c>
      <c r="AR12" s="38" t="s">
        <v>48</v>
      </c>
      <c r="AS12" s="37" t="s">
        <v>48</v>
      </c>
      <c r="AT12" s="38" t="s">
        <v>48</v>
      </c>
      <c r="AU12" s="37" t="s">
        <v>48</v>
      </c>
      <c r="AV12" s="38" t="s">
        <v>48</v>
      </c>
      <c r="AW12" s="37" t="s">
        <v>48</v>
      </c>
      <c r="AX12" s="42"/>
      <c r="AZ12" s="36" t="s">
        <v>48</v>
      </c>
      <c r="BA12" s="37" t="s">
        <v>48</v>
      </c>
      <c r="BB12" s="59" t="s">
        <v>48</v>
      </c>
      <c r="BC12" s="42"/>
      <c r="BE12" s="30"/>
      <c r="BG12" s="36" t="s">
        <v>48</v>
      </c>
      <c r="BH12" s="37" t="s">
        <v>48</v>
      </c>
      <c r="BI12" s="38" t="s">
        <v>48</v>
      </c>
      <c r="BJ12" s="37" t="s">
        <v>48</v>
      </c>
      <c r="BK12" s="38" t="s">
        <v>48</v>
      </c>
      <c r="BL12" s="37" t="s">
        <v>48</v>
      </c>
      <c r="BM12" s="38" t="s">
        <v>48</v>
      </c>
      <c r="BN12" s="37" t="s">
        <v>48</v>
      </c>
      <c r="BO12" s="43"/>
      <c r="BQ12" s="32"/>
      <c r="BS12" s="36" t="s">
        <v>48</v>
      </c>
      <c r="BT12" s="37" t="s">
        <v>48</v>
      </c>
      <c r="BU12" s="38" t="s">
        <v>48</v>
      </c>
      <c r="BV12" s="37" t="s">
        <v>48</v>
      </c>
      <c r="BW12" s="38" t="s">
        <v>48</v>
      </c>
      <c r="BX12" s="37" t="s">
        <v>48</v>
      </c>
      <c r="BY12" s="38" t="s">
        <v>48</v>
      </c>
      <c r="BZ12" s="37" t="s">
        <v>48</v>
      </c>
      <c r="CA12" s="44"/>
      <c r="CC12" s="34"/>
    </row>
    <row r="13" spans="1:81" x14ac:dyDescent="0.25">
      <c r="A13" s="45" t="s">
        <v>57</v>
      </c>
      <c r="B13" s="20"/>
      <c r="C13" s="20"/>
      <c r="D13" s="21"/>
      <c r="E13" s="21"/>
      <c r="F13" s="21"/>
      <c r="G13" s="21"/>
      <c r="H13" s="7" t="s">
        <v>47</v>
      </c>
      <c r="I13" s="46" t="s">
        <v>48</v>
      </c>
      <c r="J13" s="47" t="s">
        <v>48</v>
      </c>
      <c r="K13" s="48" t="s">
        <v>48</v>
      </c>
      <c r="L13" s="47" t="s">
        <v>48</v>
      </c>
      <c r="M13" s="48" t="s">
        <v>48</v>
      </c>
      <c r="N13" s="49" t="s">
        <v>48</v>
      </c>
      <c r="O13" s="41"/>
      <c r="Q13" s="46" t="s">
        <v>48</v>
      </c>
      <c r="R13" s="47" t="s">
        <v>48</v>
      </c>
      <c r="S13" s="48" t="s">
        <v>48</v>
      </c>
      <c r="T13" s="47" t="s">
        <v>48</v>
      </c>
      <c r="U13" s="48" t="s">
        <v>48</v>
      </c>
      <c r="V13" s="47" t="s">
        <v>48</v>
      </c>
      <c r="W13" s="48" t="s">
        <v>48</v>
      </c>
      <c r="X13" s="49" t="s">
        <v>48</v>
      </c>
      <c r="Y13" s="41"/>
      <c r="AA13" s="46" t="s">
        <v>48</v>
      </c>
      <c r="AB13" s="47" t="s">
        <v>48</v>
      </c>
      <c r="AC13" s="60" t="s">
        <v>48</v>
      </c>
      <c r="AD13" s="41"/>
      <c r="AF13" s="28"/>
      <c r="AH13" s="46" t="s">
        <v>48</v>
      </c>
      <c r="AI13" s="47" t="s">
        <v>48</v>
      </c>
      <c r="AJ13" s="48" t="s">
        <v>48</v>
      </c>
      <c r="AK13" s="47" t="s">
        <v>48</v>
      </c>
      <c r="AL13" s="48" t="s">
        <v>48</v>
      </c>
      <c r="AM13" s="47" t="s">
        <v>48</v>
      </c>
      <c r="AN13" s="42"/>
      <c r="AP13" s="46" t="s">
        <v>48</v>
      </c>
      <c r="AQ13" s="47" t="s">
        <v>48</v>
      </c>
      <c r="AR13" s="48" t="s">
        <v>48</v>
      </c>
      <c r="AS13" s="47" t="s">
        <v>48</v>
      </c>
      <c r="AT13" s="48" t="s">
        <v>48</v>
      </c>
      <c r="AU13" s="47" t="s">
        <v>48</v>
      </c>
      <c r="AV13" s="48" t="s">
        <v>48</v>
      </c>
      <c r="AW13" s="47" t="s">
        <v>48</v>
      </c>
      <c r="AX13" s="42"/>
      <c r="AZ13" s="46" t="s">
        <v>48</v>
      </c>
      <c r="BA13" s="47" t="s">
        <v>48</v>
      </c>
      <c r="BB13" s="60" t="s">
        <v>48</v>
      </c>
      <c r="BC13" s="42"/>
      <c r="BE13" s="30"/>
      <c r="BG13" s="46" t="s">
        <v>48</v>
      </c>
      <c r="BH13" s="47" t="s">
        <v>48</v>
      </c>
      <c r="BI13" s="48" t="s">
        <v>48</v>
      </c>
      <c r="BJ13" s="47" t="s">
        <v>48</v>
      </c>
      <c r="BK13" s="48" t="s">
        <v>48</v>
      </c>
      <c r="BL13" s="47" t="s">
        <v>48</v>
      </c>
      <c r="BM13" s="48" t="s">
        <v>48</v>
      </c>
      <c r="BN13" s="47" t="s">
        <v>48</v>
      </c>
      <c r="BO13" s="43"/>
      <c r="BQ13" s="32"/>
      <c r="BS13" s="46" t="s">
        <v>48</v>
      </c>
      <c r="BT13" s="47" t="s">
        <v>48</v>
      </c>
      <c r="BU13" s="48" t="s">
        <v>48</v>
      </c>
      <c r="BV13" s="47" t="s">
        <v>48</v>
      </c>
      <c r="BW13" s="48" t="s">
        <v>48</v>
      </c>
      <c r="BX13" s="47" t="s">
        <v>48</v>
      </c>
      <c r="BY13" s="48" t="s">
        <v>48</v>
      </c>
      <c r="BZ13" s="47" t="s">
        <v>48</v>
      </c>
      <c r="CA13" s="44"/>
      <c r="CC13" s="34"/>
    </row>
    <row r="14" spans="1:81" x14ac:dyDescent="0.25">
      <c r="A14" s="35" t="s">
        <v>58</v>
      </c>
      <c r="B14" s="20"/>
      <c r="C14" s="20"/>
      <c r="D14" s="21"/>
      <c r="E14" s="21"/>
      <c r="F14" s="21"/>
      <c r="G14" s="21"/>
      <c r="H14" s="7" t="s">
        <v>47</v>
      </c>
      <c r="I14" s="36" t="s">
        <v>48</v>
      </c>
      <c r="J14" s="37" t="s">
        <v>48</v>
      </c>
      <c r="K14" s="38" t="s">
        <v>48</v>
      </c>
      <c r="L14" s="37" t="s">
        <v>48</v>
      </c>
      <c r="M14" s="38" t="s">
        <v>48</v>
      </c>
      <c r="N14" s="40" t="s">
        <v>48</v>
      </c>
      <c r="O14" s="41"/>
      <c r="Q14" s="36" t="s">
        <v>48</v>
      </c>
      <c r="R14" s="37" t="s">
        <v>48</v>
      </c>
      <c r="S14" s="38" t="s">
        <v>48</v>
      </c>
      <c r="T14" s="37" t="s">
        <v>48</v>
      </c>
      <c r="U14" s="38" t="s">
        <v>48</v>
      </c>
      <c r="V14" s="37" t="s">
        <v>48</v>
      </c>
      <c r="W14" s="38" t="s">
        <v>48</v>
      </c>
      <c r="X14" s="40" t="s">
        <v>48</v>
      </c>
      <c r="Y14" s="41"/>
      <c r="AA14" s="36" t="s">
        <v>48</v>
      </c>
      <c r="AB14" s="37" t="s">
        <v>48</v>
      </c>
      <c r="AC14" s="59" t="s">
        <v>48</v>
      </c>
      <c r="AD14" s="41"/>
      <c r="AF14" s="28"/>
      <c r="AH14" s="36" t="s">
        <v>48</v>
      </c>
      <c r="AI14" s="37" t="s">
        <v>48</v>
      </c>
      <c r="AJ14" s="38" t="s">
        <v>48</v>
      </c>
      <c r="AK14" s="37" t="s">
        <v>48</v>
      </c>
      <c r="AL14" s="38" t="s">
        <v>48</v>
      </c>
      <c r="AM14" s="37" t="s">
        <v>48</v>
      </c>
      <c r="AN14" s="42"/>
      <c r="AP14" s="36" t="s">
        <v>48</v>
      </c>
      <c r="AQ14" s="37" t="s">
        <v>48</v>
      </c>
      <c r="AR14" s="38" t="s">
        <v>48</v>
      </c>
      <c r="AS14" s="37" t="s">
        <v>48</v>
      </c>
      <c r="AT14" s="38" t="s">
        <v>48</v>
      </c>
      <c r="AU14" s="37" t="s">
        <v>48</v>
      </c>
      <c r="AV14" s="38" t="s">
        <v>48</v>
      </c>
      <c r="AW14" s="37" t="s">
        <v>48</v>
      </c>
      <c r="AX14" s="42"/>
      <c r="AZ14" s="36" t="s">
        <v>48</v>
      </c>
      <c r="BA14" s="37" t="s">
        <v>48</v>
      </c>
      <c r="BB14" s="59" t="s">
        <v>48</v>
      </c>
      <c r="BC14" s="42"/>
      <c r="BE14" s="30"/>
      <c r="BG14" s="36" t="s">
        <v>48</v>
      </c>
      <c r="BH14" s="37" t="s">
        <v>48</v>
      </c>
      <c r="BI14" s="38" t="s">
        <v>48</v>
      </c>
      <c r="BJ14" s="37" t="s">
        <v>48</v>
      </c>
      <c r="BK14" s="38" t="s">
        <v>48</v>
      </c>
      <c r="BL14" s="37" t="s">
        <v>48</v>
      </c>
      <c r="BM14" s="38" t="s">
        <v>48</v>
      </c>
      <c r="BN14" s="37" t="s">
        <v>48</v>
      </c>
      <c r="BO14" s="43"/>
      <c r="BQ14" s="32"/>
      <c r="BS14" s="36" t="s">
        <v>48</v>
      </c>
      <c r="BT14" s="37" t="s">
        <v>48</v>
      </c>
      <c r="BU14" s="38" t="s">
        <v>48</v>
      </c>
      <c r="BV14" s="37" t="s">
        <v>48</v>
      </c>
      <c r="BW14" s="38" t="s">
        <v>48</v>
      </c>
      <c r="BX14" s="37" t="s">
        <v>48</v>
      </c>
      <c r="BY14" s="38" t="s">
        <v>48</v>
      </c>
      <c r="BZ14" s="37" t="s">
        <v>48</v>
      </c>
      <c r="CA14" s="44"/>
      <c r="CC14" s="34"/>
    </row>
    <row r="15" spans="1:81" x14ac:dyDescent="0.25">
      <c r="A15" s="45" t="s">
        <v>59</v>
      </c>
      <c r="B15" s="20"/>
      <c r="C15" s="20"/>
      <c r="D15" s="21"/>
      <c r="E15" s="21"/>
      <c r="F15" s="21">
        <f>(X15/100)*(BN15/100)</f>
        <v>1.1929861838970939</v>
      </c>
      <c r="G15" s="21">
        <f>(AW15/100)*(BZ15/100)</f>
        <v>2.1947791164658637</v>
      </c>
      <c r="H15" s="7" t="s">
        <v>47</v>
      </c>
      <c r="I15" s="46" t="s">
        <v>48</v>
      </c>
      <c r="J15" s="47">
        <v>87.292517824240974</v>
      </c>
      <c r="K15" s="48">
        <v>87.292542620235025</v>
      </c>
      <c r="L15" s="47">
        <v>84.593205617339066</v>
      </c>
      <c r="M15" s="48">
        <v>85.615481990296644</v>
      </c>
      <c r="N15" s="49">
        <v>71</v>
      </c>
      <c r="O15" s="41"/>
      <c r="Q15" s="46" t="s">
        <v>48</v>
      </c>
      <c r="R15" s="47" t="s">
        <v>48</v>
      </c>
      <c r="S15" s="48" t="s">
        <v>48</v>
      </c>
      <c r="T15" s="47" t="s">
        <v>48</v>
      </c>
      <c r="U15" s="48" t="s">
        <v>48</v>
      </c>
      <c r="V15" s="47" t="s">
        <v>48</v>
      </c>
      <c r="W15" s="48" t="s">
        <v>48</v>
      </c>
      <c r="X15" s="49">
        <v>100</v>
      </c>
      <c r="Y15" s="41"/>
      <c r="AA15" s="46" t="s">
        <v>48</v>
      </c>
      <c r="AB15" s="47" t="s">
        <v>48</v>
      </c>
      <c r="AC15" s="60">
        <v>12.707457379764975</v>
      </c>
      <c r="AD15" s="41"/>
      <c r="AF15" s="28"/>
      <c r="AH15" s="46" t="s">
        <v>48</v>
      </c>
      <c r="AI15" s="47">
        <v>88.333333333333329</v>
      </c>
      <c r="AJ15" s="48">
        <v>88.517179023508135</v>
      </c>
      <c r="AK15" s="47">
        <v>85.354330708661422</v>
      </c>
      <c r="AL15" s="48">
        <v>86.660490968040762</v>
      </c>
      <c r="AM15" s="47">
        <v>71.24463519313305</v>
      </c>
      <c r="AN15" s="42"/>
      <c r="AP15" s="46" t="s">
        <v>48</v>
      </c>
      <c r="AQ15" s="47" t="s">
        <v>48</v>
      </c>
      <c r="AR15" s="48" t="s">
        <v>48</v>
      </c>
      <c r="AS15" s="47" t="s">
        <v>48</v>
      </c>
      <c r="AT15" s="48" t="s">
        <v>48</v>
      </c>
      <c r="AU15" s="47" t="s">
        <v>48</v>
      </c>
      <c r="AV15" s="48" t="s">
        <v>48</v>
      </c>
      <c r="AW15" s="47">
        <v>100</v>
      </c>
      <c r="AX15" s="42"/>
      <c r="AZ15" s="46" t="s">
        <v>48</v>
      </c>
      <c r="BA15" s="47" t="s">
        <v>48</v>
      </c>
      <c r="BB15" s="60">
        <v>11.482820976491865</v>
      </c>
      <c r="BC15" s="42"/>
      <c r="BE15" s="30"/>
      <c r="BG15" s="46" t="s">
        <v>48</v>
      </c>
      <c r="BH15" s="47" t="s">
        <v>48</v>
      </c>
      <c r="BI15" s="48" t="s">
        <v>48</v>
      </c>
      <c r="BJ15" s="47" t="s">
        <v>48</v>
      </c>
      <c r="BK15" s="48" t="s">
        <v>48</v>
      </c>
      <c r="BL15" s="47" t="s">
        <v>48</v>
      </c>
      <c r="BM15" s="48" t="s">
        <v>48</v>
      </c>
      <c r="BN15" s="47">
        <v>119.29861838970939</v>
      </c>
      <c r="BO15" s="43"/>
      <c r="BQ15" s="32"/>
      <c r="BS15" s="46" t="s">
        <v>48</v>
      </c>
      <c r="BT15" s="47" t="s">
        <v>48</v>
      </c>
      <c r="BU15" s="48" t="s">
        <v>48</v>
      </c>
      <c r="BV15" s="47" t="s">
        <v>48</v>
      </c>
      <c r="BW15" s="48" t="s">
        <v>48</v>
      </c>
      <c r="BX15" s="47" t="s">
        <v>48</v>
      </c>
      <c r="BY15" s="48" t="s">
        <v>48</v>
      </c>
      <c r="BZ15" s="47">
        <v>219.47791164658636</v>
      </c>
      <c r="CA15" s="44"/>
      <c r="CC15" s="34"/>
    </row>
    <row r="16" spans="1:81" x14ac:dyDescent="0.25">
      <c r="A16" s="35" t="s">
        <v>60</v>
      </c>
      <c r="B16" s="20"/>
      <c r="C16" s="20"/>
      <c r="D16" s="21">
        <f>(V16/100)*(BL16/100)</f>
        <v>0.83550000000000002</v>
      </c>
      <c r="E16" s="21"/>
      <c r="F16" s="21">
        <f>(X16/100)*(BN16/100)</f>
        <v>0.67955160196578923</v>
      </c>
      <c r="G16" s="21">
        <f>(AW16/100)*(BZ16/100)</f>
        <v>0.94117647058823517</v>
      </c>
      <c r="H16" s="7" t="s">
        <v>47</v>
      </c>
      <c r="I16" s="36" t="s">
        <v>48</v>
      </c>
      <c r="J16" s="37">
        <v>75</v>
      </c>
      <c r="K16" s="38">
        <v>75</v>
      </c>
      <c r="L16" s="37">
        <v>75</v>
      </c>
      <c r="M16" s="38">
        <v>75</v>
      </c>
      <c r="N16" s="40">
        <v>75</v>
      </c>
      <c r="O16" s="41"/>
      <c r="Q16" s="36" t="s">
        <v>48</v>
      </c>
      <c r="R16" s="37" t="s">
        <v>48</v>
      </c>
      <c r="S16" s="38" t="s">
        <v>48</v>
      </c>
      <c r="T16" s="37" t="s">
        <v>48</v>
      </c>
      <c r="U16" s="38">
        <v>86.000003064579886</v>
      </c>
      <c r="V16" s="37">
        <v>86.001029336078233</v>
      </c>
      <c r="W16" s="38">
        <v>86.000004590037022</v>
      </c>
      <c r="X16" s="40">
        <v>71.578966376539427</v>
      </c>
      <c r="Y16" s="41"/>
      <c r="AA16" s="36" t="s">
        <v>48</v>
      </c>
      <c r="AB16" s="37">
        <v>11.000004590037022</v>
      </c>
      <c r="AC16" s="59">
        <v>-3.4210336234605734</v>
      </c>
      <c r="AD16" s="41"/>
      <c r="AF16" s="28"/>
      <c r="AH16" s="36" t="s">
        <v>48</v>
      </c>
      <c r="AI16" s="37">
        <v>81.111111111111114</v>
      </c>
      <c r="AJ16" s="38">
        <v>81.159420289855078</v>
      </c>
      <c r="AK16" s="37">
        <v>81.159420289855078</v>
      </c>
      <c r="AL16" s="38">
        <v>81.159420289855078</v>
      </c>
      <c r="AM16" s="37">
        <v>81.159420289855078</v>
      </c>
      <c r="AN16" s="42"/>
      <c r="AP16" s="36" t="s">
        <v>48</v>
      </c>
      <c r="AQ16" s="37" t="s">
        <v>48</v>
      </c>
      <c r="AR16" s="38" t="s">
        <v>48</v>
      </c>
      <c r="AS16" s="37" t="s">
        <v>48</v>
      </c>
      <c r="AT16" s="38">
        <v>86.092715231788077</v>
      </c>
      <c r="AU16" s="37" t="s">
        <v>48</v>
      </c>
      <c r="AV16" s="38">
        <v>86.092715231788077</v>
      </c>
      <c r="AW16" s="37">
        <v>72.727272727272734</v>
      </c>
      <c r="AX16" s="42"/>
      <c r="AZ16" s="36" t="s">
        <v>48</v>
      </c>
      <c r="BA16" s="37">
        <v>4.9816041206769626</v>
      </c>
      <c r="BB16" s="59">
        <v>-8.4321475625823439</v>
      </c>
      <c r="BC16" s="42"/>
      <c r="BE16" s="30"/>
      <c r="BG16" s="36" t="s">
        <v>48</v>
      </c>
      <c r="BH16" s="37" t="s">
        <v>48</v>
      </c>
      <c r="BI16" s="38" t="s">
        <v>48</v>
      </c>
      <c r="BJ16" s="37" t="s">
        <v>48</v>
      </c>
      <c r="BK16" s="38">
        <v>98.064312546957183</v>
      </c>
      <c r="BL16" s="37">
        <v>97.15</v>
      </c>
      <c r="BM16" s="38">
        <v>98.062940735183801</v>
      </c>
      <c r="BN16" s="37">
        <v>94.937330945940801</v>
      </c>
      <c r="BO16" s="43"/>
      <c r="BQ16" s="32"/>
      <c r="BS16" s="36" t="s">
        <v>48</v>
      </c>
      <c r="BT16" s="37" t="s">
        <v>48</v>
      </c>
      <c r="BU16" s="38" t="s">
        <v>48</v>
      </c>
      <c r="BV16" s="37" t="s">
        <v>48</v>
      </c>
      <c r="BW16" s="38">
        <v>99.342105263157904</v>
      </c>
      <c r="BX16" s="37" t="s">
        <v>48</v>
      </c>
      <c r="BY16" s="38">
        <v>99.342105263157904</v>
      </c>
      <c r="BZ16" s="37">
        <v>129.41176470588235</v>
      </c>
      <c r="CA16" s="44"/>
      <c r="CC16" s="34"/>
    </row>
    <row r="17" spans="1:81" x14ac:dyDescent="0.25">
      <c r="A17" s="45" t="s">
        <v>61</v>
      </c>
      <c r="B17" s="20"/>
      <c r="C17" s="20"/>
      <c r="D17" s="20"/>
      <c r="E17" s="20"/>
      <c r="F17" s="21"/>
      <c r="G17" s="21"/>
      <c r="H17" s="7" t="s">
        <v>47</v>
      </c>
      <c r="I17" s="46" t="s">
        <v>48</v>
      </c>
      <c r="J17" s="47" t="s">
        <v>48</v>
      </c>
      <c r="K17" s="48" t="s">
        <v>48</v>
      </c>
      <c r="L17" s="47" t="s">
        <v>48</v>
      </c>
      <c r="M17" s="48" t="s">
        <v>48</v>
      </c>
      <c r="N17" s="49" t="s">
        <v>48</v>
      </c>
      <c r="O17" s="41"/>
      <c r="Q17" s="46" t="s">
        <v>48</v>
      </c>
      <c r="R17" s="47" t="s">
        <v>48</v>
      </c>
      <c r="S17" s="48" t="s">
        <v>48</v>
      </c>
      <c r="T17" s="47" t="s">
        <v>48</v>
      </c>
      <c r="U17" s="48" t="s">
        <v>48</v>
      </c>
      <c r="V17" s="47" t="s">
        <v>48</v>
      </c>
      <c r="W17" s="48" t="s">
        <v>48</v>
      </c>
      <c r="X17" s="49" t="s">
        <v>48</v>
      </c>
      <c r="Y17" s="41"/>
      <c r="AA17" s="46" t="s">
        <v>48</v>
      </c>
      <c r="AB17" s="47" t="s">
        <v>48</v>
      </c>
      <c r="AC17" s="60" t="s">
        <v>48</v>
      </c>
      <c r="AD17" s="41"/>
      <c r="AF17" s="28"/>
      <c r="AH17" s="46" t="s">
        <v>48</v>
      </c>
      <c r="AI17" s="47" t="s">
        <v>48</v>
      </c>
      <c r="AJ17" s="48" t="s">
        <v>48</v>
      </c>
      <c r="AK17" s="47" t="s">
        <v>48</v>
      </c>
      <c r="AL17" s="48" t="s">
        <v>48</v>
      </c>
      <c r="AM17" s="47" t="s">
        <v>48</v>
      </c>
      <c r="AN17" s="42"/>
      <c r="AP17" s="46" t="s">
        <v>48</v>
      </c>
      <c r="AQ17" s="47" t="s">
        <v>48</v>
      </c>
      <c r="AR17" s="48" t="s">
        <v>48</v>
      </c>
      <c r="AS17" s="47" t="s">
        <v>48</v>
      </c>
      <c r="AT17" s="48" t="s">
        <v>48</v>
      </c>
      <c r="AU17" s="47" t="s">
        <v>48</v>
      </c>
      <c r="AV17" s="48" t="s">
        <v>48</v>
      </c>
      <c r="AW17" s="47" t="s">
        <v>48</v>
      </c>
      <c r="AX17" s="42"/>
      <c r="AZ17" s="46" t="s">
        <v>48</v>
      </c>
      <c r="BA17" s="47" t="s">
        <v>48</v>
      </c>
      <c r="BB17" s="60" t="s">
        <v>48</v>
      </c>
      <c r="BC17" s="42"/>
      <c r="BE17" s="30"/>
      <c r="BG17" s="46" t="s">
        <v>48</v>
      </c>
      <c r="BH17" s="47" t="s">
        <v>48</v>
      </c>
      <c r="BI17" s="48" t="s">
        <v>48</v>
      </c>
      <c r="BJ17" s="47" t="s">
        <v>48</v>
      </c>
      <c r="BK17" s="48" t="s">
        <v>48</v>
      </c>
      <c r="BL17" s="47" t="s">
        <v>48</v>
      </c>
      <c r="BM17" s="48" t="s">
        <v>48</v>
      </c>
      <c r="BN17" s="47" t="s">
        <v>48</v>
      </c>
      <c r="BO17" s="43"/>
      <c r="BQ17" s="32"/>
      <c r="BS17" s="46" t="s">
        <v>48</v>
      </c>
      <c r="BT17" s="47" t="s">
        <v>48</v>
      </c>
      <c r="BU17" s="48" t="s">
        <v>48</v>
      </c>
      <c r="BV17" s="47" t="s">
        <v>48</v>
      </c>
      <c r="BW17" s="48" t="s">
        <v>48</v>
      </c>
      <c r="BX17" s="47" t="s">
        <v>48</v>
      </c>
      <c r="BY17" s="48" t="s">
        <v>48</v>
      </c>
      <c r="BZ17" s="47" t="s">
        <v>48</v>
      </c>
      <c r="CA17" s="44"/>
      <c r="CC17" s="34"/>
    </row>
    <row r="18" spans="1:81" x14ac:dyDescent="0.25">
      <c r="A18" s="35" t="s">
        <v>62</v>
      </c>
      <c r="B18" s="20"/>
      <c r="C18" s="20"/>
      <c r="D18" s="20"/>
      <c r="E18" s="20"/>
      <c r="F18" s="21"/>
      <c r="G18" s="21"/>
      <c r="H18" s="7" t="s">
        <v>47</v>
      </c>
      <c r="I18" s="36" t="s">
        <v>48</v>
      </c>
      <c r="J18" s="37" t="s">
        <v>48</v>
      </c>
      <c r="K18" s="38" t="s">
        <v>48</v>
      </c>
      <c r="L18" s="37" t="s">
        <v>48</v>
      </c>
      <c r="M18" s="38" t="s">
        <v>48</v>
      </c>
      <c r="N18" s="40" t="s">
        <v>48</v>
      </c>
      <c r="O18" s="41"/>
      <c r="Q18" s="36" t="s">
        <v>48</v>
      </c>
      <c r="R18" s="37" t="s">
        <v>48</v>
      </c>
      <c r="S18" s="38" t="s">
        <v>48</v>
      </c>
      <c r="T18" s="37" t="s">
        <v>48</v>
      </c>
      <c r="U18" s="38" t="s">
        <v>48</v>
      </c>
      <c r="V18" s="37" t="s">
        <v>48</v>
      </c>
      <c r="W18" s="38" t="s">
        <v>48</v>
      </c>
      <c r="X18" s="40" t="s">
        <v>48</v>
      </c>
      <c r="Y18" s="41"/>
      <c r="AA18" s="36" t="s">
        <v>48</v>
      </c>
      <c r="AB18" s="37" t="s">
        <v>48</v>
      </c>
      <c r="AC18" s="59" t="s">
        <v>48</v>
      </c>
      <c r="AD18" s="41"/>
      <c r="AF18" s="28"/>
      <c r="AH18" s="36" t="s">
        <v>48</v>
      </c>
      <c r="AI18" s="37" t="s">
        <v>48</v>
      </c>
      <c r="AJ18" s="38" t="s">
        <v>48</v>
      </c>
      <c r="AK18" s="37" t="s">
        <v>48</v>
      </c>
      <c r="AL18" s="38" t="s">
        <v>48</v>
      </c>
      <c r="AM18" s="37" t="s">
        <v>48</v>
      </c>
      <c r="AN18" s="42"/>
      <c r="AP18" s="36" t="s">
        <v>48</v>
      </c>
      <c r="AQ18" s="37" t="s">
        <v>48</v>
      </c>
      <c r="AR18" s="38" t="s">
        <v>48</v>
      </c>
      <c r="AS18" s="37" t="s">
        <v>48</v>
      </c>
      <c r="AT18" s="38" t="s">
        <v>48</v>
      </c>
      <c r="AU18" s="37" t="s">
        <v>48</v>
      </c>
      <c r="AV18" s="38" t="s">
        <v>48</v>
      </c>
      <c r="AW18" s="37" t="s">
        <v>48</v>
      </c>
      <c r="AX18" s="42"/>
      <c r="AZ18" s="36" t="s">
        <v>48</v>
      </c>
      <c r="BA18" s="37" t="s">
        <v>48</v>
      </c>
      <c r="BB18" s="59" t="s">
        <v>48</v>
      </c>
      <c r="BC18" s="42"/>
      <c r="BE18" s="30"/>
      <c r="BG18" s="36" t="s">
        <v>48</v>
      </c>
      <c r="BH18" s="37" t="s">
        <v>48</v>
      </c>
      <c r="BI18" s="38" t="s">
        <v>48</v>
      </c>
      <c r="BJ18" s="37" t="s">
        <v>48</v>
      </c>
      <c r="BK18" s="38" t="s">
        <v>48</v>
      </c>
      <c r="BL18" s="37" t="s">
        <v>48</v>
      </c>
      <c r="BM18" s="38" t="s">
        <v>48</v>
      </c>
      <c r="BN18" s="37" t="s">
        <v>48</v>
      </c>
      <c r="BO18" s="43"/>
      <c r="BQ18" s="32"/>
      <c r="BS18" s="36" t="s">
        <v>48</v>
      </c>
      <c r="BT18" s="37" t="s">
        <v>48</v>
      </c>
      <c r="BU18" s="38" t="s">
        <v>48</v>
      </c>
      <c r="BV18" s="37" t="s">
        <v>48</v>
      </c>
      <c r="BW18" s="38" t="s">
        <v>48</v>
      </c>
      <c r="BX18" s="37" t="s">
        <v>48</v>
      </c>
      <c r="BY18" s="38" t="s">
        <v>48</v>
      </c>
      <c r="BZ18" s="37" t="s">
        <v>48</v>
      </c>
      <c r="CA18" s="44"/>
      <c r="CC18" s="34"/>
    </row>
    <row r="19" spans="1:81" x14ac:dyDescent="0.25">
      <c r="A19" s="45" t="s">
        <v>63</v>
      </c>
      <c r="B19" s="20"/>
      <c r="C19" s="20"/>
      <c r="D19" s="20"/>
      <c r="E19" s="20"/>
      <c r="F19" s="21"/>
      <c r="G19" s="21"/>
      <c r="H19" s="7" t="s">
        <v>47</v>
      </c>
      <c r="I19" s="46" t="s">
        <v>48</v>
      </c>
      <c r="J19" s="47" t="s">
        <v>48</v>
      </c>
      <c r="K19" s="48" t="s">
        <v>48</v>
      </c>
      <c r="L19" s="47" t="s">
        <v>48</v>
      </c>
      <c r="M19" s="48" t="s">
        <v>48</v>
      </c>
      <c r="N19" s="49" t="s">
        <v>48</v>
      </c>
      <c r="O19" s="41"/>
      <c r="Q19" s="51" t="s">
        <v>48</v>
      </c>
      <c r="R19" s="52" t="s">
        <v>48</v>
      </c>
      <c r="S19" s="53" t="s">
        <v>48</v>
      </c>
      <c r="T19" s="52" t="s">
        <v>48</v>
      </c>
      <c r="U19" s="53" t="s">
        <v>48</v>
      </c>
      <c r="V19" s="52" t="s">
        <v>48</v>
      </c>
      <c r="W19" s="53" t="s">
        <v>48</v>
      </c>
      <c r="X19" s="54" t="s">
        <v>48</v>
      </c>
      <c r="Y19" s="41"/>
      <c r="AA19" s="46" t="s">
        <v>48</v>
      </c>
      <c r="AB19" s="47" t="s">
        <v>48</v>
      </c>
      <c r="AC19" s="60" t="s">
        <v>48</v>
      </c>
      <c r="AD19" s="41"/>
      <c r="AF19" s="28"/>
      <c r="AH19" s="46" t="s">
        <v>48</v>
      </c>
      <c r="AI19" s="47" t="s">
        <v>48</v>
      </c>
      <c r="AJ19" s="48" t="s">
        <v>48</v>
      </c>
      <c r="AK19" s="47" t="s">
        <v>48</v>
      </c>
      <c r="AL19" s="48" t="s">
        <v>48</v>
      </c>
      <c r="AM19" s="47" t="s">
        <v>48</v>
      </c>
      <c r="AN19" s="42"/>
      <c r="AP19" s="46" t="s">
        <v>48</v>
      </c>
      <c r="AQ19" s="47" t="s">
        <v>48</v>
      </c>
      <c r="AR19" s="48" t="s">
        <v>48</v>
      </c>
      <c r="AS19" s="47" t="s">
        <v>48</v>
      </c>
      <c r="AT19" s="48" t="s">
        <v>48</v>
      </c>
      <c r="AU19" s="47" t="s">
        <v>48</v>
      </c>
      <c r="AV19" s="48" t="s">
        <v>48</v>
      </c>
      <c r="AW19" s="47" t="s">
        <v>48</v>
      </c>
      <c r="AX19" s="42"/>
      <c r="AZ19" s="46" t="s">
        <v>48</v>
      </c>
      <c r="BA19" s="47" t="s">
        <v>48</v>
      </c>
      <c r="BB19" s="60" t="s">
        <v>48</v>
      </c>
      <c r="BC19" s="42"/>
      <c r="BE19" s="30"/>
      <c r="BG19" s="46" t="s">
        <v>48</v>
      </c>
      <c r="BH19" s="47" t="s">
        <v>48</v>
      </c>
      <c r="BI19" s="48" t="s">
        <v>48</v>
      </c>
      <c r="BJ19" s="47" t="s">
        <v>48</v>
      </c>
      <c r="BK19" s="48" t="s">
        <v>48</v>
      </c>
      <c r="BL19" s="47" t="s">
        <v>48</v>
      </c>
      <c r="BM19" s="48" t="s">
        <v>48</v>
      </c>
      <c r="BN19" s="47" t="s">
        <v>48</v>
      </c>
      <c r="BO19" s="43"/>
      <c r="BQ19" s="32"/>
      <c r="BS19" s="46" t="s">
        <v>48</v>
      </c>
      <c r="BT19" s="47" t="s">
        <v>48</v>
      </c>
      <c r="BU19" s="48" t="s">
        <v>48</v>
      </c>
      <c r="BV19" s="47" t="s">
        <v>48</v>
      </c>
      <c r="BW19" s="48" t="s">
        <v>48</v>
      </c>
      <c r="BX19" s="47" t="s">
        <v>48</v>
      </c>
      <c r="BY19" s="48" t="s">
        <v>48</v>
      </c>
      <c r="BZ19" s="47" t="s">
        <v>48</v>
      </c>
      <c r="CA19" s="44"/>
      <c r="CC19" s="34"/>
    </row>
    <row r="20" spans="1:81" x14ac:dyDescent="0.25">
      <c r="A20" s="19" t="s">
        <v>64</v>
      </c>
      <c r="B20" s="20"/>
      <c r="C20" s="20"/>
      <c r="D20" s="20"/>
      <c r="E20" s="20"/>
      <c r="F20" s="21"/>
      <c r="G20" s="21"/>
      <c r="H20" s="7" t="s">
        <v>47</v>
      </c>
      <c r="I20" s="22" t="s">
        <v>48</v>
      </c>
      <c r="J20" s="23" t="s">
        <v>48</v>
      </c>
      <c r="K20" s="24" t="s">
        <v>48</v>
      </c>
      <c r="L20" s="23" t="s">
        <v>48</v>
      </c>
      <c r="M20" s="24" t="s">
        <v>48</v>
      </c>
      <c r="N20" s="26" t="s">
        <v>48</v>
      </c>
      <c r="O20" s="27"/>
      <c r="Q20" s="22" t="s">
        <v>48</v>
      </c>
      <c r="R20" s="23" t="s">
        <v>48</v>
      </c>
      <c r="S20" s="24" t="s">
        <v>48</v>
      </c>
      <c r="T20" s="23" t="s">
        <v>48</v>
      </c>
      <c r="U20" s="24" t="s">
        <v>48</v>
      </c>
      <c r="V20" s="23" t="s">
        <v>48</v>
      </c>
      <c r="W20" s="24" t="s">
        <v>48</v>
      </c>
      <c r="X20" s="26" t="s">
        <v>48</v>
      </c>
      <c r="Y20" s="27"/>
      <c r="AA20" s="22" t="s">
        <v>48</v>
      </c>
      <c r="AB20" s="23" t="s">
        <v>48</v>
      </c>
      <c r="AC20" s="58" t="s">
        <v>48</v>
      </c>
      <c r="AD20" s="27"/>
      <c r="AF20" s="28"/>
      <c r="AH20" s="22" t="s">
        <v>48</v>
      </c>
      <c r="AI20" s="23" t="s">
        <v>48</v>
      </c>
      <c r="AJ20" s="24" t="s">
        <v>48</v>
      </c>
      <c r="AK20" s="23" t="s">
        <v>48</v>
      </c>
      <c r="AL20" s="24" t="s">
        <v>48</v>
      </c>
      <c r="AM20" s="23" t="s">
        <v>48</v>
      </c>
      <c r="AN20" s="29"/>
      <c r="AP20" s="22" t="s">
        <v>48</v>
      </c>
      <c r="AQ20" s="23" t="s">
        <v>48</v>
      </c>
      <c r="AR20" s="24" t="s">
        <v>48</v>
      </c>
      <c r="AS20" s="23" t="s">
        <v>48</v>
      </c>
      <c r="AT20" s="24" t="s">
        <v>48</v>
      </c>
      <c r="AU20" s="23" t="s">
        <v>48</v>
      </c>
      <c r="AV20" s="24" t="s">
        <v>48</v>
      </c>
      <c r="AW20" s="23" t="s">
        <v>48</v>
      </c>
      <c r="AX20" s="29"/>
      <c r="AZ20" s="22" t="s">
        <v>48</v>
      </c>
      <c r="BA20" s="23" t="s">
        <v>48</v>
      </c>
      <c r="BB20" s="58" t="s">
        <v>48</v>
      </c>
      <c r="BC20" s="29"/>
      <c r="BE20" s="30"/>
      <c r="BG20" s="22" t="s">
        <v>48</v>
      </c>
      <c r="BH20" s="23" t="s">
        <v>48</v>
      </c>
      <c r="BI20" s="24" t="s">
        <v>48</v>
      </c>
      <c r="BJ20" s="23" t="s">
        <v>48</v>
      </c>
      <c r="BK20" s="24" t="s">
        <v>48</v>
      </c>
      <c r="BL20" s="23" t="s">
        <v>48</v>
      </c>
      <c r="BM20" s="24" t="s">
        <v>48</v>
      </c>
      <c r="BN20" s="23" t="s">
        <v>48</v>
      </c>
      <c r="BO20" s="31"/>
      <c r="BQ20" s="32"/>
      <c r="BS20" s="22" t="s">
        <v>48</v>
      </c>
      <c r="BT20" s="23" t="s">
        <v>48</v>
      </c>
      <c r="BU20" s="24" t="s">
        <v>48</v>
      </c>
      <c r="BV20" s="23" t="s">
        <v>48</v>
      </c>
      <c r="BW20" s="24" t="s">
        <v>48</v>
      </c>
      <c r="BX20" s="23" t="s">
        <v>48</v>
      </c>
      <c r="BY20" s="24" t="s">
        <v>48</v>
      </c>
      <c r="BZ20" s="23" t="s">
        <v>48</v>
      </c>
      <c r="CA20" s="33"/>
      <c r="CC20" s="34"/>
    </row>
    <row r="21" spans="1:81" x14ac:dyDescent="0.25">
      <c r="A21" s="35" t="s">
        <v>65</v>
      </c>
      <c r="B21" s="20"/>
      <c r="C21" s="20"/>
      <c r="D21" s="20"/>
      <c r="E21" s="20"/>
      <c r="F21" s="21"/>
      <c r="G21" s="21"/>
      <c r="H21" s="7" t="s">
        <v>47</v>
      </c>
      <c r="I21" s="36" t="s">
        <v>48</v>
      </c>
      <c r="J21" s="37" t="s">
        <v>48</v>
      </c>
      <c r="K21" s="38" t="s">
        <v>48</v>
      </c>
      <c r="L21" s="37" t="s">
        <v>48</v>
      </c>
      <c r="M21" s="38" t="s">
        <v>48</v>
      </c>
      <c r="N21" s="40" t="s">
        <v>48</v>
      </c>
      <c r="O21" s="41"/>
      <c r="Q21" s="36" t="s">
        <v>48</v>
      </c>
      <c r="R21" s="37" t="s">
        <v>48</v>
      </c>
      <c r="S21" s="38" t="s">
        <v>48</v>
      </c>
      <c r="T21" s="37" t="s">
        <v>48</v>
      </c>
      <c r="U21" s="38" t="s">
        <v>48</v>
      </c>
      <c r="V21" s="37" t="s">
        <v>48</v>
      </c>
      <c r="W21" s="38" t="s">
        <v>48</v>
      </c>
      <c r="X21" s="40" t="s">
        <v>48</v>
      </c>
      <c r="Y21" s="41"/>
      <c r="AA21" s="36" t="s">
        <v>48</v>
      </c>
      <c r="AB21" s="37" t="s">
        <v>48</v>
      </c>
      <c r="AC21" s="59" t="s">
        <v>48</v>
      </c>
      <c r="AD21" s="41"/>
      <c r="AF21" s="28"/>
      <c r="AH21" s="36" t="s">
        <v>48</v>
      </c>
      <c r="AI21" s="37" t="s">
        <v>48</v>
      </c>
      <c r="AJ21" s="38" t="s">
        <v>48</v>
      </c>
      <c r="AK21" s="37" t="s">
        <v>48</v>
      </c>
      <c r="AL21" s="38" t="s">
        <v>48</v>
      </c>
      <c r="AM21" s="37" t="s">
        <v>48</v>
      </c>
      <c r="AN21" s="42"/>
      <c r="AP21" s="36" t="s">
        <v>48</v>
      </c>
      <c r="AQ21" s="37" t="s">
        <v>48</v>
      </c>
      <c r="AR21" s="38" t="s">
        <v>48</v>
      </c>
      <c r="AS21" s="37" t="s">
        <v>48</v>
      </c>
      <c r="AT21" s="38" t="s">
        <v>48</v>
      </c>
      <c r="AU21" s="37" t="s">
        <v>48</v>
      </c>
      <c r="AV21" s="38" t="s">
        <v>48</v>
      </c>
      <c r="AW21" s="37" t="s">
        <v>48</v>
      </c>
      <c r="AX21" s="42"/>
      <c r="AZ21" s="36" t="s">
        <v>48</v>
      </c>
      <c r="BA21" s="37" t="s">
        <v>48</v>
      </c>
      <c r="BB21" s="59" t="s">
        <v>48</v>
      </c>
      <c r="BC21" s="42"/>
      <c r="BE21" s="30"/>
      <c r="BG21" s="36" t="s">
        <v>48</v>
      </c>
      <c r="BH21" s="37" t="s">
        <v>48</v>
      </c>
      <c r="BI21" s="38" t="s">
        <v>48</v>
      </c>
      <c r="BJ21" s="37" t="s">
        <v>48</v>
      </c>
      <c r="BK21" s="38" t="s">
        <v>48</v>
      </c>
      <c r="BL21" s="37" t="s">
        <v>48</v>
      </c>
      <c r="BM21" s="38" t="s">
        <v>48</v>
      </c>
      <c r="BN21" s="37" t="s">
        <v>48</v>
      </c>
      <c r="BO21" s="43"/>
      <c r="BQ21" s="32"/>
      <c r="BS21" s="36" t="s">
        <v>48</v>
      </c>
      <c r="BT21" s="37" t="s">
        <v>48</v>
      </c>
      <c r="BU21" s="38" t="s">
        <v>48</v>
      </c>
      <c r="BV21" s="37" t="s">
        <v>48</v>
      </c>
      <c r="BW21" s="38" t="s">
        <v>48</v>
      </c>
      <c r="BX21" s="37" t="s">
        <v>48</v>
      </c>
      <c r="BY21" s="38" t="s">
        <v>48</v>
      </c>
      <c r="BZ21" s="37" t="s">
        <v>48</v>
      </c>
      <c r="CA21" s="44"/>
      <c r="CC21" s="34"/>
    </row>
    <row r="22" spans="1:81" x14ac:dyDescent="0.25">
      <c r="A22" s="45" t="s">
        <v>66</v>
      </c>
      <c r="B22" s="20"/>
      <c r="C22" s="20"/>
      <c r="D22" s="20"/>
      <c r="E22" s="20"/>
      <c r="F22" s="21"/>
      <c r="G22" s="21"/>
      <c r="H22" s="7" t="s">
        <v>47</v>
      </c>
      <c r="I22" s="46" t="s">
        <v>48</v>
      </c>
      <c r="J22" s="47" t="s">
        <v>48</v>
      </c>
      <c r="K22" s="48" t="s">
        <v>48</v>
      </c>
      <c r="L22" s="47" t="s">
        <v>48</v>
      </c>
      <c r="M22" s="48" t="s">
        <v>48</v>
      </c>
      <c r="N22" s="49" t="s">
        <v>48</v>
      </c>
      <c r="O22" s="41"/>
      <c r="Q22" s="46" t="s">
        <v>48</v>
      </c>
      <c r="R22" s="47" t="s">
        <v>48</v>
      </c>
      <c r="S22" s="48" t="s">
        <v>48</v>
      </c>
      <c r="T22" s="47" t="s">
        <v>48</v>
      </c>
      <c r="U22" s="48" t="s">
        <v>48</v>
      </c>
      <c r="V22" s="47" t="s">
        <v>48</v>
      </c>
      <c r="W22" s="48" t="s">
        <v>48</v>
      </c>
      <c r="X22" s="49" t="s">
        <v>48</v>
      </c>
      <c r="Y22" s="41"/>
      <c r="AA22" s="46" t="s">
        <v>48</v>
      </c>
      <c r="AB22" s="47" t="s">
        <v>48</v>
      </c>
      <c r="AC22" s="60" t="s">
        <v>48</v>
      </c>
      <c r="AD22" s="41"/>
      <c r="AF22" s="28"/>
      <c r="AH22" s="46" t="s">
        <v>48</v>
      </c>
      <c r="AI22" s="47" t="s">
        <v>48</v>
      </c>
      <c r="AJ22" s="48" t="s">
        <v>48</v>
      </c>
      <c r="AK22" s="47" t="s">
        <v>48</v>
      </c>
      <c r="AL22" s="48" t="s">
        <v>48</v>
      </c>
      <c r="AM22" s="47" t="s">
        <v>48</v>
      </c>
      <c r="AN22" s="42"/>
      <c r="AP22" s="46" t="s">
        <v>48</v>
      </c>
      <c r="AQ22" s="47" t="s">
        <v>48</v>
      </c>
      <c r="AR22" s="48" t="s">
        <v>48</v>
      </c>
      <c r="AS22" s="47" t="s">
        <v>48</v>
      </c>
      <c r="AT22" s="48" t="s">
        <v>48</v>
      </c>
      <c r="AU22" s="47" t="s">
        <v>48</v>
      </c>
      <c r="AV22" s="48" t="s">
        <v>48</v>
      </c>
      <c r="AW22" s="47" t="s">
        <v>48</v>
      </c>
      <c r="AX22" s="42"/>
      <c r="AZ22" s="46" t="s">
        <v>48</v>
      </c>
      <c r="BA22" s="47" t="s">
        <v>48</v>
      </c>
      <c r="BB22" s="60" t="s">
        <v>48</v>
      </c>
      <c r="BC22" s="42"/>
      <c r="BE22" s="30"/>
      <c r="BG22" s="46" t="s">
        <v>48</v>
      </c>
      <c r="BH22" s="47" t="s">
        <v>48</v>
      </c>
      <c r="BI22" s="48" t="s">
        <v>48</v>
      </c>
      <c r="BJ22" s="47" t="s">
        <v>48</v>
      </c>
      <c r="BK22" s="48" t="s">
        <v>48</v>
      </c>
      <c r="BL22" s="47" t="s">
        <v>48</v>
      </c>
      <c r="BM22" s="48" t="s">
        <v>48</v>
      </c>
      <c r="BN22" s="47" t="s">
        <v>48</v>
      </c>
      <c r="BO22" s="43"/>
      <c r="BQ22" s="32"/>
      <c r="BS22" s="46" t="s">
        <v>48</v>
      </c>
      <c r="BT22" s="47" t="s">
        <v>48</v>
      </c>
      <c r="BU22" s="48" t="s">
        <v>48</v>
      </c>
      <c r="BV22" s="47" t="s">
        <v>48</v>
      </c>
      <c r="BW22" s="48" t="s">
        <v>48</v>
      </c>
      <c r="BX22" s="47" t="s">
        <v>48</v>
      </c>
      <c r="BY22" s="48" t="s">
        <v>48</v>
      </c>
      <c r="BZ22" s="47" t="s">
        <v>48</v>
      </c>
      <c r="CA22" s="44"/>
      <c r="CC22" s="34"/>
    </row>
    <row r="23" spans="1:81" x14ac:dyDescent="0.25">
      <c r="A23" s="35" t="s">
        <v>67</v>
      </c>
      <c r="B23" s="20"/>
      <c r="C23" s="20"/>
      <c r="D23" s="20"/>
      <c r="E23" s="20"/>
      <c r="F23" s="21"/>
      <c r="G23" s="21"/>
      <c r="H23" s="7" t="s">
        <v>47</v>
      </c>
      <c r="I23" s="36" t="s">
        <v>48</v>
      </c>
      <c r="J23" s="37" t="s">
        <v>48</v>
      </c>
      <c r="K23" s="38" t="s">
        <v>48</v>
      </c>
      <c r="L23" s="37" t="s">
        <v>48</v>
      </c>
      <c r="M23" s="38" t="s">
        <v>48</v>
      </c>
      <c r="N23" s="40" t="s">
        <v>48</v>
      </c>
      <c r="O23" s="41"/>
      <c r="Q23" s="36" t="s">
        <v>48</v>
      </c>
      <c r="R23" s="37" t="s">
        <v>48</v>
      </c>
      <c r="S23" s="38" t="s">
        <v>48</v>
      </c>
      <c r="T23" s="37" t="s">
        <v>48</v>
      </c>
      <c r="U23" s="38" t="s">
        <v>48</v>
      </c>
      <c r="V23" s="37" t="s">
        <v>48</v>
      </c>
      <c r="W23" s="38" t="s">
        <v>48</v>
      </c>
      <c r="X23" s="40" t="s">
        <v>48</v>
      </c>
      <c r="Y23" s="41"/>
      <c r="AA23" s="36" t="s">
        <v>48</v>
      </c>
      <c r="AB23" s="37" t="s">
        <v>48</v>
      </c>
      <c r="AC23" s="59" t="s">
        <v>48</v>
      </c>
      <c r="AD23" s="41"/>
      <c r="AF23" s="28"/>
      <c r="AH23" s="36" t="s">
        <v>48</v>
      </c>
      <c r="AI23" s="37" t="s">
        <v>48</v>
      </c>
      <c r="AJ23" s="38" t="s">
        <v>48</v>
      </c>
      <c r="AK23" s="37" t="s">
        <v>48</v>
      </c>
      <c r="AL23" s="38" t="s">
        <v>48</v>
      </c>
      <c r="AM23" s="37" t="s">
        <v>48</v>
      </c>
      <c r="AN23" s="42"/>
      <c r="AP23" s="36" t="s">
        <v>48</v>
      </c>
      <c r="AQ23" s="37" t="s">
        <v>48</v>
      </c>
      <c r="AR23" s="38" t="s">
        <v>48</v>
      </c>
      <c r="AS23" s="37" t="s">
        <v>48</v>
      </c>
      <c r="AT23" s="38" t="s">
        <v>48</v>
      </c>
      <c r="AU23" s="37" t="s">
        <v>48</v>
      </c>
      <c r="AV23" s="38" t="s">
        <v>48</v>
      </c>
      <c r="AW23" s="37" t="s">
        <v>48</v>
      </c>
      <c r="AX23" s="42"/>
      <c r="AZ23" s="36" t="s">
        <v>48</v>
      </c>
      <c r="BA23" s="37" t="s">
        <v>48</v>
      </c>
      <c r="BB23" s="59" t="s">
        <v>48</v>
      </c>
      <c r="BC23" s="42"/>
      <c r="BE23" s="30"/>
      <c r="BG23" s="36" t="s">
        <v>48</v>
      </c>
      <c r="BH23" s="37" t="s">
        <v>48</v>
      </c>
      <c r="BI23" s="38" t="s">
        <v>48</v>
      </c>
      <c r="BJ23" s="37" t="s">
        <v>48</v>
      </c>
      <c r="BK23" s="38" t="s">
        <v>48</v>
      </c>
      <c r="BL23" s="37" t="s">
        <v>48</v>
      </c>
      <c r="BM23" s="38" t="s">
        <v>48</v>
      </c>
      <c r="BN23" s="37" t="s">
        <v>48</v>
      </c>
      <c r="BO23" s="43"/>
      <c r="BQ23" s="32"/>
      <c r="BS23" s="36" t="s">
        <v>48</v>
      </c>
      <c r="BT23" s="37" t="s">
        <v>48</v>
      </c>
      <c r="BU23" s="38" t="s">
        <v>48</v>
      </c>
      <c r="BV23" s="37" t="s">
        <v>48</v>
      </c>
      <c r="BW23" s="38" t="s">
        <v>48</v>
      </c>
      <c r="BX23" s="37" t="s">
        <v>48</v>
      </c>
      <c r="BY23" s="38" t="s">
        <v>48</v>
      </c>
      <c r="BZ23" s="37" t="s">
        <v>48</v>
      </c>
      <c r="CA23" s="44"/>
      <c r="CC23" s="34"/>
    </row>
    <row r="24" spans="1:81" x14ac:dyDescent="0.25">
      <c r="A24" s="45" t="s">
        <v>68</v>
      </c>
      <c r="B24" s="20"/>
      <c r="C24" s="20"/>
      <c r="D24" s="20"/>
      <c r="E24" s="20"/>
      <c r="F24" s="21"/>
      <c r="G24" s="21"/>
      <c r="H24" s="7" t="s">
        <v>47</v>
      </c>
      <c r="I24" s="46" t="s">
        <v>48</v>
      </c>
      <c r="J24" s="47" t="s">
        <v>48</v>
      </c>
      <c r="K24" s="48" t="s">
        <v>48</v>
      </c>
      <c r="L24" s="47" t="s">
        <v>48</v>
      </c>
      <c r="M24" s="48" t="s">
        <v>48</v>
      </c>
      <c r="N24" s="49" t="s">
        <v>48</v>
      </c>
      <c r="O24" s="41"/>
      <c r="Q24" s="46" t="s">
        <v>48</v>
      </c>
      <c r="R24" s="47" t="s">
        <v>48</v>
      </c>
      <c r="S24" s="48" t="s">
        <v>48</v>
      </c>
      <c r="T24" s="47" t="s">
        <v>48</v>
      </c>
      <c r="U24" s="48" t="s">
        <v>48</v>
      </c>
      <c r="V24" s="47" t="s">
        <v>48</v>
      </c>
      <c r="W24" s="48" t="s">
        <v>48</v>
      </c>
      <c r="X24" s="49" t="s">
        <v>48</v>
      </c>
      <c r="Y24" s="41"/>
      <c r="AA24" s="46" t="s">
        <v>48</v>
      </c>
      <c r="AB24" s="47" t="s">
        <v>48</v>
      </c>
      <c r="AC24" s="60" t="s">
        <v>48</v>
      </c>
      <c r="AD24" s="41"/>
      <c r="AF24" s="28"/>
      <c r="AH24" s="46" t="s">
        <v>48</v>
      </c>
      <c r="AI24" s="47" t="s">
        <v>48</v>
      </c>
      <c r="AJ24" s="48" t="s">
        <v>48</v>
      </c>
      <c r="AK24" s="47" t="s">
        <v>48</v>
      </c>
      <c r="AL24" s="48" t="s">
        <v>48</v>
      </c>
      <c r="AM24" s="47" t="s">
        <v>48</v>
      </c>
      <c r="AN24" s="42"/>
      <c r="AP24" s="46" t="s">
        <v>48</v>
      </c>
      <c r="AQ24" s="47" t="s">
        <v>48</v>
      </c>
      <c r="AR24" s="48" t="s">
        <v>48</v>
      </c>
      <c r="AS24" s="47" t="s">
        <v>48</v>
      </c>
      <c r="AT24" s="48" t="s">
        <v>48</v>
      </c>
      <c r="AU24" s="47" t="s">
        <v>48</v>
      </c>
      <c r="AV24" s="48" t="s">
        <v>48</v>
      </c>
      <c r="AW24" s="47" t="s">
        <v>48</v>
      </c>
      <c r="AX24" s="42"/>
      <c r="AZ24" s="46" t="s">
        <v>48</v>
      </c>
      <c r="BA24" s="47" t="s">
        <v>48</v>
      </c>
      <c r="BB24" s="60" t="s">
        <v>48</v>
      </c>
      <c r="BC24" s="42"/>
      <c r="BE24" s="30"/>
      <c r="BG24" s="46" t="s">
        <v>48</v>
      </c>
      <c r="BH24" s="47" t="s">
        <v>48</v>
      </c>
      <c r="BI24" s="48" t="s">
        <v>48</v>
      </c>
      <c r="BJ24" s="47" t="s">
        <v>48</v>
      </c>
      <c r="BK24" s="48" t="s">
        <v>48</v>
      </c>
      <c r="BL24" s="47" t="s">
        <v>48</v>
      </c>
      <c r="BM24" s="48" t="s">
        <v>48</v>
      </c>
      <c r="BN24" s="47" t="s">
        <v>48</v>
      </c>
      <c r="BO24" s="43"/>
      <c r="BQ24" s="32"/>
      <c r="BS24" s="46" t="s">
        <v>48</v>
      </c>
      <c r="BT24" s="47" t="s">
        <v>48</v>
      </c>
      <c r="BU24" s="48" t="s">
        <v>48</v>
      </c>
      <c r="BV24" s="47" t="s">
        <v>48</v>
      </c>
      <c r="BW24" s="48" t="s">
        <v>48</v>
      </c>
      <c r="BX24" s="47" t="s">
        <v>48</v>
      </c>
      <c r="BY24" s="48" t="s">
        <v>48</v>
      </c>
      <c r="BZ24" s="47" t="s">
        <v>48</v>
      </c>
      <c r="CA24" s="44"/>
      <c r="CC24" s="34"/>
    </row>
    <row r="25" spans="1:81" x14ac:dyDescent="0.25">
      <c r="A25" s="35" t="s">
        <v>69</v>
      </c>
      <c r="B25" s="20"/>
      <c r="C25" s="20"/>
      <c r="D25" s="20"/>
      <c r="E25" s="20"/>
      <c r="F25" s="21"/>
      <c r="G25" s="21"/>
      <c r="H25" s="7" t="s">
        <v>47</v>
      </c>
      <c r="I25" s="36" t="s">
        <v>48</v>
      </c>
      <c r="J25" s="37" t="s">
        <v>48</v>
      </c>
      <c r="K25" s="38" t="s">
        <v>48</v>
      </c>
      <c r="L25" s="37" t="s">
        <v>48</v>
      </c>
      <c r="M25" s="38" t="s">
        <v>48</v>
      </c>
      <c r="N25" s="40" t="s">
        <v>48</v>
      </c>
      <c r="O25" s="41"/>
      <c r="Q25" s="36" t="s">
        <v>48</v>
      </c>
      <c r="R25" s="37" t="s">
        <v>48</v>
      </c>
      <c r="S25" s="38" t="s">
        <v>48</v>
      </c>
      <c r="T25" s="37" t="s">
        <v>48</v>
      </c>
      <c r="U25" s="38" t="s">
        <v>48</v>
      </c>
      <c r="V25" s="37" t="s">
        <v>48</v>
      </c>
      <c r="W25" s="38" t="s">
        <v>48</v>
      </c>
      <c r="X25" s="40" t="s">
        <v>48</v>
      </c>
      <c r="Y25" s="41"/>
      <c r="AA25" s="36" t="s">
        <v>48</v>
      </c>
      <c r="AB25" s="37" t="s">
        <v>48</v>
      </c>
      <c r="AC25" s="59" t="s">
        <v>48</v>
      </c>
      <c r="AD25" s="41"/>
      <c r="AF25" s="28"/>
      <c r="AH25" s="36" t="s">
        <v>48</v>
      </c>
      <c r="AI25" s="37" t="s">
        <v>48</v>
      </c>
      <c r="AJ25" s="38" t="s">
        <v>48</v>
      </c>
      <c r="AK25" s="37" t="s">
        <v>48</v>
      </c>
      <c r="AL25" s="38" t="s">
        <v>48</v>
      </c>
      <c r="AM25" s="37" t="s">
        <v>48</v>
      </c>
      <c r="AN25" s="42"/>
      <c r="AP25" s="36" t="s">
        <v>48</v>
      </c>
      <c r="AQ25" s="37" t="s">
        <v>48</v>
      </c>
      <c r="AR25" s="38" t="s">
        <v>48</v>
      </c>
      <c r="AS25" s="37" t="s">
        <v>48</v>
      </c>
      <c r="AT25" s="38" t="s">
        <v>48</v>
      </c>
      <c r="AU25" s="37" t="s">
        <v>48</v>
      </c>
      <c r="AV25" s="38" t="s">
        <v>48</v>
      </c>
      <c r="AW25" s="37" t="s">
        <v>48</v>
      </c>
      <c r="AX25" s="42"/>
      <c r="AZ25" s="36" t="s">
        <v>48</v>
      </c>
      <c r="BA25" s="37" t="s">
        <v>48</v>
      </c>
      <c r="BB25" s="59" t="s">
        <v>48</v>
      </c>
      <c r="BC25" s="42"/>
      <c r="BE25" s="30"/>
      <c r="BG25" s="36" t="s">
        <v>48</v>
      </c>
      <c r="BH25" s="37" t="s">
        <v>48</v>
      </c>
      <c r="BI25" s="38" t="s">
        <v>48</v>
      </c>
      <c r="BJ25" s="37" t="s">
        <v>48</v>
      </c>
      <c r="BK25" s="38" t="s">
        <v>48</v>
      </c>
      <c r="BL25" s="37" t="s">
        <v>48</v>
      </c>
      <c r="BM25" s="38" t="s">
        <v>48</v>
      </c>
      <c r="BN25" s="37" t="s">
        <v>48</v>
      </c>
      <c r="BO25" s="43"/>
      <c r="BQ25" s="32"/>
      <c r="BS25" s="36" t="s">
        <v>48</v>
      </c>
      <c r="BT25" s="37" t="s">
        <v>48</v>
      </c>
      <c r="BU25" s="38" t="s">
        <v>48</v>
      </c>
      <c r="BV25" s="37" t="s">
        <v>48</v>
      </c>
      <c r="BW25" s="38" t="s">
        <v>48</v>
      </c>
      <c r="BX25" s="37" t="s">
        <v>48</v>
      </c>
      <c r="BY25" s="38" t="s">
        <v>48</v>
      </c>
      <c r="BZ25" s="37" t="s">
        <v>48</v>
      </c>
      <c r="CA25" s="44"/>
      <c r="CC25" s="34"/>
    </row>
    <row r="26" spans="1:81" x14ac:dyDescent="0.25">
      <c r="A26" s="45" t="s">
        <v>70</v>
      </c>
      <c r="B26" s="20"/>
      <c r="C26" s="20"/>
      <c r="D26" s="20"/>
      <c r="E26" s="20"/>
      <c r="F26" s="21"/>
      <c r="G26" s="21"/>
      <c r="H26" s="7" t="s">
        <v>47</v>
      </c>
      <c r="I26" s="46" t="s">
        <v>48</v>
      </c>
      <c r="J26" s="47" t="s">
        <v>48</v>
      </c>
      <c r="K26" s="48" t="s">
        <v>48</v>
      </c>
      <c r="L26" s="47" t="s">
        <v>48</v>
      </c>
      <c r="M26" s="48" t="s">
        <v>48</v>
      </c>
      <c r="N26" s="49" t="s">
        <v>48</v>
      </c>
      <c r="O26" s="41"/>
      <c r="Q26" s="46" t="s">
        <v>48</v>
      </c>
      <c r="R26" s="47" t="s">
        <v>48</v>
      </c>
      <c r="S26" s="48" t="s">
        <v>48</v>
      </c>
      <c r="T26" s="47" t="s">
        <v>48</v>
      </c>
      <c r="U26" s="48" t="s">
        <v>48</v>
      </c>
      <c r="V26" s="47" t="s">
        <v>48</v>
      </c>
      <c r="W26" s="48" t="s">
        <v>48</v>
      </c>
      <c r="X26" s="49" t="s">
        <v>48</v>
      </c>
      <c r="Y26" s="41"/>
      <c r="AA26" s="46" t="s">
        <v>48</v>
      </c>
      <c r="AB26" s="47" t="s">
        <v>48</v>
      </c>
      <c r="AC26" s="60" t="s">
        <v>48</v>
      </c>
      <c r="AD26" s="41"/>
      <c r="AF26" s="28"/>
      <c r="AH26" s="46" t="s">
        <v>48</v>
      </c>
      <c r="AI26" s="47" t="s">
        <v>48</v>
      </c>
      <c r="AJ26" s="48" t="s">
        <v>48</v>
      </c>
      <c r="AK26" s="47" t="s">
        <v>48</v>
      </c>
      <c r="AL26" s="48" t="s">
        <v>48</v>
      </c>
      <c r="AM26" s="47" t="s">
        <v>48</v>
      </c>
      <c r="AN26" s="42"/>
      <c r="AP26" s="46" t="s">
        <v>48</v>
      </c>
      <c r="AQ26" s="47" t="s">
        <v>48</v>
      </c>
      <c r="AR26" s="48" t="s">
        <v>48</v>
      </c>
      <c r="AS26" s="47" t="s">
        <v>48</v>
      </c>
      <c r="AT26" s="48" t="s">
        <v>48</v>
      </c>
      <c r="AU26" s="47" t="s">
        <v>48</v>
      </c>
      <c r="AV26" s="48" t="s">
        <v>48</v>
      </c>
      <c r="AW26" s="47" t="s">
        <v>48</v>
      </c>
      <c r="AX26" s="42"/>
      <c r="AZ26" s="46" t="s">
        <v>48</v>
      </c>
      <c r="BA26" s="47" t="s">
        <v>48</v>
      </c>
      <c r="BB26" s="60" t="s">
        <v>48</v>
      </c>
      <c r="BC26" s="42"/>
      <c r="BE26" s="30"/>
      <c r="BG26" s="46" t="s">
        <v>48</v>
      </c>
      <c r="BH26" s="47" t="s">
        <v>48</v>
      </c>
      <c r="BI26" s="48" t="s">
        <v>48</v>
      </c>
      <c r="BJ26" s="47" t="s">
        <v>48</v>
      </c>
      <c r="BK26" s="48" t="s">
        <v>48</v>
      </c>
      <c r="BL26" s="47" t="s">
        <v>48</v>
      </c>
      <c r="BM26" s="48" t="s">
        <v>48</v>
      </c>
      <c r="BN26" s="47" t="s">
        <v>48</v>
      </c>
      <c r="BO26" s="43"/>
      <c r="BQ26" s="32"/>
      <c r="BS26" s="46" t="s">
        <v>48</v>
      </c>
      <c r="BT26" s="47" t="s">
        <v>48</v>
      </c>
      <c r="BU26" s="48" t="s">
        <v>48</v>
      </c>
      <c r="BV26" s="47" t="s">
        <v>48</v>
      </c>
      <c r="BW26" s="48" t="s">
        <v>48</v>
      </c>
      <c r="BX26" s="47" t="s">
        <v>48</v>
      </c>
      <c r="BY26" s="48" t="s">
        <v>48</v>
      </c>
      <c r="BZ26" s="47" t="s">
        <v>48</v>
      </c>
      <c r="CA26" s="44"/>
      <c r="CC26" s="34"/>
    </row>
    <row r="27" spans="1:81" x14ac:dyDescent="0.25">
      <c r="A27" s="35" t="s">
        <v>71</v>
      </c>
      <c r="B27" s="20"/>
      <c r="C27" s="20"/>
      <c r="D27" s="20"/>
      <c r="E27" s="20"/>
      <c r="F27" s="21"/>
      <c r="G27" s="21"/>
      <c r="H27" s="7" t="s">
        <v>47</v>
      </c>
      <c r="I27" s="36" t="s">
        <v>48</v>
      </c>
      <c r="J27" s="37" t="s">
        <v>48</v>
      </c>
      <c r="K27" s="38" t="s">
        <v>48</v>
      </c>
      <c r="L27" s="37" t="s">
        <v>48</v>
      </c>
      <c r="M27" s="38" t="s">
        <v>48</v>
      </c>
      <c r="N27" s="40" t="s">
        <v>48</v>
      </c>
      <c r="O27" s="41"/>
      <c r="Q27" s="36" t="s">
        <v>48</v>
      </c>
      <c r="R27" s="37" t="s">
        <v>48</v>
      </c>
      <c r="S27" s="38" t="s">
        <v>48</v>
      </c>
      <c r="T27" s="37" t="s">
        <v>48</v>
      </c>
      <c r="U27" s="38" t="s">
        <v>48</v>
      </c>
      <c r="V27" s="37" t="s">
        <v>48</v>
      </c>
      <c r="W27" s="38" t="s">
        <v>48</v>
      </c>
      <c r="X27" s="40" t="s">
        <v>48</v>
      </c>
      <c r="Y27" s="41"/>
      <c r="AA27" s="36" t="s">
        <v>48</v>
      </c>
      <c r="AB27" s="37" t="s">
        <v>48</v>
      </c>
      <c r="AC27" s="59" t="s">
        <v>48</v>
      </c>
      <c r="AD27" s="41"/>
      <c r="AF27" s="28"/>
      <c r="AH27" s="36" t="s">
        <v>48</v>
      </c>
      <c r="AI27" s="37" t="s">
        <v>48</v>
      </c>
      <c r="AJ27" s="38" t="s">
        <v>48</v>
      </c>
      <c r="AK27" s="37" t="s">
        <v>48</v>
      </c>
      <c r="AL27" s="38" t="s">
        <v>48</v>
      </c>
      <c r="AM27" s="37" t="s">
        <v>48</v>
      </c>
      <c r="AN27" s="42"/>
      <c r="AP27" s="36" t="s">
        <v>48</v>
      </c>
      <c r="AQ27" s="37" t="s">
        <v>48</v>
      </c>
      <c r="AR27" s="38" t="s">
        <v>48</v>
      </c>
      <c r="AS27" s="37" t="s">
        <v>48</v>
      </c>
      <c r="AT27" s="38" t="s">
        <v>48</v>
      </c>
      <c r="AU27" s="37" t="s">
        <v>48</v>
      </c>
      <c r="AV27" s="38" t="s">
        <v>48</v>
      </c>
      <c r="AW27" s="37" t="s">
        <v>48</v>
      </c>
      <c r="AX27" s="42"/>
      <c r="AZ27" s="36" t="s">
        <v>48</v>
      </c>
      <c r="BA27" s="37" t="s">
        <v>48</v>
      </c>
      <c r="BB27" s="59" t="s">
        <v>48</v>
      </c>
      <c r="BC27" s="42"/>
      <c r="BE27" s="30"/>
      <c r="BG27" s="36" t="s">
        <v>48</v>
      </c>
      <c r="BH27" s="37" t="s">
        <v>48</v>
      </c>
      <c r="BI27" s="38" t="s">
        <v>48</v>
      </c>
      <c r="BJ27" s="37" t="s">
        <v>48</v>
      </c>
      <c r="BK27" s="38" t="s">
        <v>48</v>
      </c>
      <c r="BL27" s="37" t="s">
        <v>48</v>
      </c>
      <c r="BM27" s="38" t="s">
        <v>48</v>
      </c>
      <c r="BN27" s="37" t="s">
        <v>48</v>
      </c>
      <c r="BO27" s="43"/>
      <c r="BQ27" s="32"/>
      <c r="BS27" s="36" t="s">
        <v>48</v>
      </c>
      <c r="BT27" s="37" t="s">
        <v>48</v>
      </c>
      <c r="BU27" s="38" t="s">
        <v>48</v>
      </c>
      <c r="BV27" s="37" t="s">
        <v>48</v>
      </c>
      <c r="BW27" s="38" t="s">
        <v>48</v>
      </c>
      <c r="BX27" s="37" t="s">
        <v>48</v>
      </c>
      <c r="BY27" s="38" t="s">
        <v>48</v>
      </c>
      <c r="BZ27" s="37" t="s">
        <v>48</v>
      </c>
      <c r="CA27" s="44"/>
      <c r="CC27" s="34"/>
    </row>
    <row r="28" spans="1:81" x14ac:dyDescent="0.25">
      <c r="A28" s="45" t="s">
        <v>72</v>
      </c>
      <c r="B28" s="20"/>
      <c r="C28" s="20"/>
      <c r="D28" s="20"/>
      <c r="E28" s="20"/>
      <c r="F28" s="21"/>
      <c r="G28" s="21"/>
      <c r="H28" s="7" t="s">
        <v>47</v>
      </c>
      <c r="I28" s="46" t="s">
        <v>48</v>
      </c>
      <c r="J28" s="47" t="s">
        <v>48</v>
      </c>
      <c r="K28" s="48" t="s">
        <v>48</v>
      </c>
      <c r="L28" s="47" t="s">
        <v>48</v>
      </c>
      <c r="M28" s="48" t="s">
        <v>48</v>
      </c>
      <c r="N28" s="49" t="s">
        <v>48</v>
      </c>
      <c r="O28" s="41"/>
      <c r="Q28" s="46" t="s">
        <v>48</v>
      </c>
      <c r="R28" s="47" t="s">
        <v>48</v>
      </c>
      <c r="S28" s="48" t="s">
        <v>48</v>
      </c>
      <c r="T28" s="47" t="s">
        <v>48</v>
      </c>
      <c r="U28" s="48" t="s">
        <v>48</v>
      </c>
      <c r="V28" s="47" t="s">
        <v>48</v>
      </c>
      <c r="W28" s="48" t="s">
        <v>48</v>
      </c>
      <c r="X28" s="49" t="s">
        <v>48</v>
      </c>
      <c r="Y28" s="41"/>
      <c r="AA28" s="46" t="s">
        <v>48</v>
      </c>
      <c r="AB28" s="47" t="s">
        <v>48</v>
      </c>
      <c r="AC28" s="60" t="s">
        <v>48</v>
      </c>
      <c r="AD28" s="41"/>
      <c r="AF28" s="28"/>
      <c r="AH28" s="46" t="s">
        <v>48</v>
      </c>
      <c r="AI28" s="47" t="s">
        <v>48</v>
      </c>
      <c r="AJ28" s="48" t="s">
        <v>48</v>
      </c>
      <c r="AK28" s="47" t="s">
        <v>48</v>
      </c>
      <c r="AL28" s="48" t="s">
        <v>48</v>
      </c>
      <c r="AM28" s="47" t="s">
        <v>48</v>
      </c>
      <c r="AN28" s="42"/>
      <c r="AP28" s="46" t="s">
        <v>48</v>
      </c>
      <c r="AQ28" s="47" t="s">
        <v>48</v>
      </c>
      <c r="AR28" s="48" t="s">
        <v>48</v>
      </c>
      <c r="AS28" s="47" t="s">
        <v>48</v>
      </c>
      <c r="AT28" s="48" t="s">
        <v>48</v>
      </c>
      <c r="AU28" s="47" t="s">
        <v>48</v>
      </c>
      <c r="AV28" s="48" t="s">
        <v>48</v>
      </c>
      <c r="AW28" s="47" t="s">
        <v>48</v>
      </c>
      <c r="AX28" s="42"/>
      <c r="AZ28" s="46" t="s">
        <v>48</v>
      </c>
      <c r="BA28" s="47" t="s">
        <v>48</v>
      </c>
      <c r="BB28" s="60" t="s">
        <v>48</v>
      </c>
      <c r="BC28" s="42"/>
      <c r="BE28" s="30"/>
      <c r="BG28" s="46" t="s">
        <v>48</v>
      </c>
      <c r="BH28" s="47" t="s">
        <v>48</v>
      </c>
      <c r="BI28" s="48" t="s">
        <v>48</v>
      </c>
      <c r="BJ28" s="47" t="s">
        <v>48</v>
      </c>
      <c r="BK28" s="48" t="s">
        <v>48</v>
      </c>
      <c r="BL28" s="47" t="s">
        <v>48</v>
      </c>
      <c r="BM28" s="48" t="s">
        <v>48</v>
      </c>
      <c r="BN28" s="47" t="s">
        <v>48</v>
      </c>
      <c r="BO28" s="43"/>
      <c r="BQ28" s="32"/>
      <c r="BS28" s="46" t="s">
        <v>48</v>
      </c>
      <c r="BT28" s="47" t="s">
        <v>48</v>
      </c>
      <c r="BU28" s="48" t="s">
        <v>48</v>
      </c>
      <c r="BV28" s="47" t="s">
        <v>48</v>
      </c>
      <c r="BW28" s="48" t="s">
        <v>48</v>
      </c>
      <c r="BX28" s="47" t="s">
        <v>48</v>
      </c>
      <c r="BY28" s="48" t="s">
        <v>48</v>
      </c>
      <c r="BZ28" s="47" t="s">
        <v>48</v>
      </c>
      <c r="CA28" s="44"/>
      <c r="CC28" s="34"/>
    </row>
    <row r="29" spans="1:81" x14ac:dyDescent="0.25">
      <c r="A29" s="35" t="s">
        <v>73</v>
      </c>
      <c r="B29" s="20"/>
      <c r="C29" s="20"/>
      <c r="D29" s="20"/>
      <c r="E29" s="20"/>
      <c r="F29" s="21"/>
      <c r="G29" s="21"/>
      <c r="H29" s="7" t="s">
        <v>47</v>
      </c>
      <c r="I29" s="36" t="s">
        <v>48</v>
      </c>
      <c r="J29" s="37" t="s">
        <v>48</v>
      </c>
      <c r="K29" s="38" t="s">
        <v>48</v>
      </c>
      <c r="L29" s="37" t="s">
        <v>48</v>
      </c>
      <c r="M29" s="38" t="s">
        <v>48</v>
      </c>
      <c r="N29" s="40" t="s">
        <v>48</v>
      </c>
      <c r="O29" s="41"/>
      <c r="Q29" s="36" t="s">
        <v>48</v>
      </c>
      <c r="R29" s="37" t="s">
        <v>48</v>
      </c>
      <c r="S29" s="38" t="s">
        <v>48</v>
      </c>
      <c r="T29" s="37" t="s">
        <v>48</v>
      </c>
      <c r="U29" s="38" t="s">
        <v>48</v>
      </c>
      <c r="V29" s="37" t="s">
        <v>48</v>
      </c>
      <c r="W29" s="38" t="s">
        <v>48</v>
      </c>
      <c r="X29" s="40" t="s">
        <v>48</v>
      </c>
      <c r="Y29" s="41"/>
      <c r="AA29" s="36" t="s">
        <v>48</v>
      </c>
      <c r="AB29" s="37" t="s">
        <v>48</v>
      </c>
      <c r="AC29" s="59" t="s">
        <v>48</v>
      </c>
      <c r="AD29" s="41"/>
      <c r="AF29" s="28"/>
      <c r="AH29" s="36" t="s">
        <v>48</v>
      </c>
      <c r="AI29" s="37" t="s">
        <v>48</v>
      </c>
      <c r="AJ29" s="38" t="s">
        <v>48</v>
      </c>
      <c r="AK29" s="37" t="s">
        <v>48</v>
      </c>
      <c r="AL29" s="38" t="s">
        <v>48</v>
      </c>
      <c r="AM29" s="37" t="s">
        <v>48</v>
      </c>
      <c r="AN29" s="42"/>
      <c r="AP29" s="36" t="s">
        <v>48</v>
      </c>
      <c r="AQ29" s="37" t="s">
        <v>48</v>
      </c>
      <c r="AR29" s="38" t="s">
        <v>48</v>
      </c>
      <c r="AS29" s="37" t="s">
        <v>48</v>
      </c>
      <c r="AT29" s="38" t="s">
        <v>48</v>
      </c>
      <c r="AU29" s="37" t="s">
        <v>48</v>
      </c>
      <c r="AV29" s="38" t="s">
        <v>48</v>
      </c>
      <c r="AW29" s="37" t="s">
        <v>48</v>
      </c>
      <c r="AX29" s="42"/>
      <c r="AZ29" s="36" t="s">
        <v>48</v>
      </c>
      <c r="BA29" s="37" t="s">
        <v>48</v>
      </c>
      <c r="BB29" s="59" t="s">
        <v>48</v>
      </c>
      <c r="BC29" s="42"/>
      <c r="BE29" s="30"/>
      <c r="BG29" s="36" t="s">
        <v>48</v>
      </c>
      <c r="BH29" s="37" t="s">
        <v>48</v>
      </c>
      <c r="BI29" s="38" t="s">
        <v>48</v>
      </c>
      <c r="BJ29" s="37" t="s">
        <v>48</v>
      </c>
      <c r="BK29" s="38" t="s">
        <v>48</v>
      </c>
      <c r="BL29" s="37" t="s">
        <v>48</v>
      </c>
      <c r="BM29" s="38" t="s">
        <v>48</v>
      </c>
      <c r="BN29" s="37" t="s">
        <v>48</v>
      </c>
      <c r="BO29" s="43"/>
      <c r="BQ29" s="32"/>
      <c r="BS29" s="36" t="s">
        <v>48</v>
      </c>
      <c r="BT29" s="37" t="s">
        <v>48</v>
      </c>
      <c r="BU29" s="38" t="s">
        <v>48</v>
      </c>
      <c r="BV29" s="37" t="s">
        <v>48</v>
      </c>
      <c r="BW29" s="38" t="s">
        <v>48</v>
      </c>
      <c r="BX29" s="37" t="s">
        <v>48</v>
      </c>
      <c r="BY29" s="38" t="s">
        <v>48</v>
      </c>
      <c r="BZ29" s="37" t="s">
        <v>48</v>
      </c>
      <c r="CA29" s="44"/>
      <c r="CC29" s="34"/>
    </row>
    <row r="30" spans="1:81" x14ac:dyDescent="0.25">
      <c r="A30" s="45" t="s">
        <v>74</v>
      </c>
      <c r="B30" s="20"/>
      <c r="C30" s="20"/>
      <c r="D30" s="20"/>
      <c r="E30" s="20"/>
      <c r="F30" s="21"/>
      <c r="G30" s="21"/>
      <c r="H30" s="7" t="s">
        <v>47</v>
      </c>
      <c r="I30" s="46" t="s">
        <v>48</v>
      </c>
      <c r="J30" s="47" t="s">
        <v>48</v>
      </c>
      <c r="K30" s="48" t="s">
        <v>48</v>
      </c>
      <c r="L30" s="47" t="s">
        <v>48</v>
      </c>
      <c r="M30" s="48" t="s">
        <v>48</v>
      </c>
      <c r="N30" s="49" t="s">
        <v>48</v>
      </c>
      <c r="O30" s="41"/>
      <c r="Q30" s="46" t="s">
        <v>48</v>
      </c>
      <c r="R30" s="47" t="s">
        <v>48</v>
      </c>
      <c r="S30" s="48" t="s">
        <v>48</v>
      </c>
      <c r="T30" s="47" t="s">
        <v>48</v>
      </c>
      <c r="U30" s="48" t="s">
        <v>48</v>
      </c>
      <c r="V30" s="47" t="s">
        <v>48</v>
      </c>
      <c r="W30" s="48" t="s">
        <v>48</v>
      </c>
      <c r="X30" s="49" t="s">
        <v>48</v>
      </c>
      <c r="Y30" s="41"/>
      <c r="AA30" s="46" t="s">
        <v>48</v>
      </c>
      <c r="AB30" s="47" t="s">
        <v>48</v>
      </c>
      <c r="AC30" s="60" t="s">
        <v>48</v>
      </c>
      <c r="AD30" s="41"/>
      <c r="AF30" s="28"/>
      <c r="AH30" s="46" t="s">
        <v>48</v>
      </c>
      <c r="AI30" s="47" t="s">
        <v>48</v>
      </c>
      <c r="AJ30" s="48" t="s">
        <v>48</v>
      </c>
      <c r="AK30" s="47" t="s">
        <v>48</v>
      </c>
      <c r="AL30" s="48" t="s">
        <v>48</v>
      </c>
      <c r="AM30" s="47" t="s">
        <v>48</v>
      </c>
      <c r="AN30" s="42"/>
      <c r="AP30" s="46" t="s">
        <v>48</v>
      </c>
      <c r="AQ30" s="47" t="s">
        <v>48</v>
      </c>
      <c r="AR30" s="48" t="s">
        <v>48</v>
      </c>
      <c r="AS30" s="47" t="s">
        <v>48</v>
      </c>
      <c r="AT30" s="48" t="s">
        <v>48</v>
      </c>
      <c r="AU30" s="47" t="s">
        <v>48</v>
      </c>
      <c r="AV30" s="48" t="s">
        <v>48</v>
      </c>
      <c r="AW30" s="47" t="s">
        <v>48</v>
      </c>
      <c r="AX30" s="42"/>
      <c r="AZ30" s="46" t="s">
        <v>48</v>
      </c>
      <c r="BA30" s="47" t="s">
        <v>48</v>
      </c>
      <c r="BB30" s="60" t="s">
        <v>48</v>
      </c>
      <c r="BC30" s="42"/>
      <c r="BE30" s="30"/>
      <c r="BG30" s="46" t="s">
        <v>48</v>
      </c>
      <c r="BH30" s="47" t="s">
        <v>48</v>
      </c>
      <c r="BI30" s="48" t="s">
        <v>48</v>
      </c>
      <c r="BJ30" s="47" t="s">
        <v>48</v>
      </c>
      <c r="BK30" s="48" t="s">
        <v>48</v>
      </c>
      <c r="BL30" s="47" t="s">
        <v>48</v>
      </c>
      <c r="BM30" s="48" t="s">
        <v>48</v>
      </c>
      <c r="BN30" s="47" t="s">
        <v>48</v>
      </c>
      <c r="BO30" s="43"/>
      <c r="BQ30" s="32"/>
      <c r="BS30" s="46" t="s">
        <v>48</v>
      </c>
      <c r="BT30" s="47" t="s">
        <v>48</v>
      </c>
      <c r="BU30" s="48" t="s">
        <v>48</v>
      </c>
      <c r="BV30" s="47" t="s">
        <v>48</v>
      </c>
      <c r="BW30" s="48" t="s">
        <v>48</v>
      </c>
      <c r="BX30" s="47" t="s">
        <v>48</v>
      </c>
      <c r="BY30" s="48" t="s">
        <v>48</v>
      </c>
      <c r="BZ30" s="47" t="s">
        <v>48</v>
      </c>
      <c r="CA30" s="44"/>
      <c r="CC30" s="34"/>
    </row>
    <row r="31" spans="1:81" x14ac:dyDescent="0.25">
      <c r="A31" s="35" t="s">
        <v>75</v>
      </c>
      <c r="B31" s="20"/>
      <c r="C31" s="20"/>
      <c r="D31" s="20"/>
      <c r="E31" s="20"/>
      <c r="F31" s="21"/>
      <c r="G31" s="21"/>
      <c r="H31" s="7" t="s">
        <v>47</v>
      </c>
      <c r="I31" s="36" t="s">
        <v>48</v>
      </c>
      <c r="J31" s="37" t="s">
        <v>48</v>
      </c>
      <c r="K31" s="38" t="s">
        <v>48</v>
      </c>
      <c r="L31" s="37" t="s">
        <v>48</v>
      </c>
      <c r="M31" s="38" t="s">
        <v>48</v>
      </c>
      <c r="N31" s="40" t="s">
        <v>48</v>
      </c>
      <c r="O31" s="41"/>
      <c r="Q31" s="61" t="s">
        <v>48</v>
      </c>
      <c r="R31" s="62" t="s">
        <v>48</v>
      </c>
      <c r="S31" s="63" t="s">
        <v>48</v>
      </c>
      <c r="T31" s="62" t="s">
        <v>48</v>
      </c>
      <c r="U31" s="63" t="s">
        <v>48</v>
      </c>
      <c r="V31" s="62" t="s">
        <v>48</v>
      </c>
      <c r="W31" s="63" t="s">
        <v>48</v>
      </c>
      <c r="X31" s="64" t="s">
        <v>48</v>
      </c>
      <c r="Y31" s="41"/>
      <c r="AA31" s="36" t="s">
        <v>48</v>
      </c>
      <c r="AB31" s="37" t="s">
        <v>48</v>
      </c>
      <c r="AC31" s="59" t="s">
        <v>48</v>
      </c>
      <c r="AD31" s="41"/>
      <c r="AF31" s="28"/>
      <c r="AH31" s="36" t="s">
        <v>48</v>
      </c>
      <c r="AI31" s="37" t="s">
        <v>48</v>
      </c>
      <c r="AJ31" s="38" t="s">
        <v>48</v>
      </c>
      <c r="AK31" s="37" t="s">
        <v>48</v>
      </c>
      <c r="AL31" s="38" t="s">
        <v>48</v>
      </c>
      <c r="AM31" s="37" t="s">
        <v>48</v>
      </c>
      <c r="AN31" s="42"/>
      <c r="AP31" s="36" t="s">
        <v>48</v>
      </c>
      <c r="AQ31" s="37" t="s">
        <v>48</v>
      </c>
      <c r="AR31" s="38" t="s">
        <v>48</v>
      </c>
      <c r="AS31" s="37" t="s">
        <v>48</v>
      </c>
      <c r="AT31" s="38" t="s">
        <v>48</v>
      </c>
      <c r="AU31" s="37" t="s">
        <v>48</v>
      </c>
      <c r="AV31" s="38" t="s">
        <v>48</v>
      </c>
      <c r="AW31" s="37" t="s">
        <v>48</v>
      </c>
      <c r="AX31" s="42"/>
      <c r="AZ31" s="36" t="s">
        <v>48</v>
      </c>
      <c r="BA31" s="37" t="s">
        <v>48</v>
      </c>
      <c r="BB31" s="59" t="s">
        <v>48</v>
      </c>
      <c r="BC31" s="42"/>
      <c r="BE31" s="30"/>
      <c r="BG31" s="36" t="s">
        <v>48</v>
      </c>
      <c r="BH31" s="37" t="s">
        <v>48</v>
      </c>
      <c r="BI31" s="38" t="s">
        <v>48</v>
      </c>
      <c r="BJ31" s="37" t="s">
        <v>48</v>
      </c>
      <c r="BK31" s="38" t="s">
        <v>48</v>
      </c>
      <c r="BL31" s="37" t="s">
        <v>48</v>
      </c>
      <c r="BM31" s="38" t="s">
        <v>48</v>
      </c>
      <c r="BN31" s="37" t="s">
        <v>48</v>
      </c>
      <c r="BO31" s="43"/>
      <c r="BQ31" s="32"/>
      <c r="BS31" s="36" t="s">
        <v>48</v>
      </c>
      <c r="BT31" s="37" t="s">
        <v>48</v>
      </c>
      <c r="BU31" s="38" t="s">
        <v>48</v>
      </c>
      <c r="BV31" s="37" t="s">
        <v>48</v>
      </c>
      <c r="BW31" s="38" t="s">
        <v>48</v>
      </c>
      <c r="BX31" s="37" t="s">
        <v>48</v>
      </c>
      <c r="BY31" s="38" t="s">
        <v>48</v>
      </c>
      <c r="BZ31" s="37" t="s">
        <v>48</v>
      </c>
      <c r="CA31" s="44"/>
      <c r="CC31" s="34"/>
    </row>
    <row r="32" spans="1:81" x14ac:dyDescent="0.25">
      <c r="A32" s="19" t="s">
        <v>76</v>
      </c>
      <c r="B32" s="20"/>
      <c r="C32" s="20"/>
      <c r="D32" s="20"/>
      <c r="E32" s="20"/>
      <c r="F32" s="21"/>
      <c r="G32" s="21"/>
      <c r="H32" s="7" t="s">
        <v>47</v>
      </c>
      <c r="I32" s="22" t="s">
        <v>48</v>
      </c>
      <c r="J32" s="23" t="s">
        <v>48</v>
      </c>
      <c r="K32" s="24" t="s">
        <v>48</v>
      </c>
      <c r="L32" s="23" t="s">
        <v>48</v>
      </c>
      <c r="M32" s="24" t="s">
        <v>48</v>
      </c>
      <c r="N32" s="26" t="s">
        <v>48</v>
      </c>
      <c r="O32" s="27"/>
      <c r="Q32" s="22" t="s">
        <v>48</v>
      </c>
      <c r="R32" s="23" t="s">
        <v>48</v>
      </c>
      <c r="S32" s="24" t="s">
        <v>48</v>
      </c>
      <c r="T32" s="23" t="s">
        <v>48</v>
      </c>
      <c r="U32" s="24" t="s">
        <v>48</v>
      </c>
      <c r="V32" s="23" t="s">
        <v>48</v>
      </c>
      <c r="W32" s="24" t="s">
        <v>48</v>
      </c>
      <c r="X32" s="26" t="s">
        <v>48</v>
      </c>
      <c r="Y32" s="27"/>
      <c r="AA32" s="22" t="s">
        <v>48</v>
      </c>
      <c r="AB32" s="23" t="s">
        <v>48</v>
      </c>
      <c r="AC32" s="65" t="s">
        <v>48</v>
      </c>
      <c r="AD32" s="27"/>
      <c r="AF32" s="28"/>
      <c r="AH32" s="22" t="s">
        <v>48</v>
      </c>
      <c r="AI32" s="23" t="s">
        <v>48</v>
      </c>
      <c r="AJ32" s="24" t="s">
        <v>48</v>
      </c>
      <c r="AK32" s="23" t="s">
        <v>48</v>
      </c>
      <c r="AL32" s="24" t="s">
        <v>48</v>
      </c>
      <c r="AM32" s="23" t="s">
        <v>48</v>
      </c>
      <c r="AN32" s="29"/>
      <c r="AP32" s="22" t="s">
        <v>48</v>
      </c>
      <c r="AQ32" s="23" t="s">
        <v>48</v>
      </c>
      <c r="AR32" s="24" t="s">
        <v>48</v>
      </c>
      <c r="AS32" s="23" t="s">
        <v>48</v>
      </c>
      <c r="AT32" s="24" t="s">
        <v>48</v>
      </c>
      <c r="AU32" s="23" t="s">
        <v>48</v>
      </c>
      <c r="AV32" s="24" t="s">
        <v>48</v>
      </c>
      <c r="AW32" s="66" t="s">
        <v>48</v>
      </c>
      <c r="AX32" s="29"/>
      <c r="AZ32" s="22" t="s">
        <v>48</v>
      </c>
      <c r="BA32" s="23" t="s">
        <v>48</v>
      </c>
      <c r="BB32" s="65" t="s">
        <v>48</v>
      </c>
      <c r="BC32" s="29"/>
      <c r="BE32" s="30"/>
      <c r="BG32" s="22" t="s">
        <v>48</v>
      </c>
      <c r="BH32" s="23" t="s">
        <v>48</v>
      </c>
      <c r="BI32" s="24" t="s">
        <v>48</v>
      </c>
      <c r="BJ32" s="23" t="s">
        <v>48</v>
      </c>
      <c r="BK32" s="24" t="s">
        <v>48</v>
      </c>
      <c r="BL32" s="23" t="s">
        <v>48</v>
      </c>
      <c r="BM32" s="24" t="s">
        <v>48</v>
      </c>
      <c r="BN32" s="66" t="s">
        <v>48</v>
      </c>
      <c r="BO32" s="31"/>
      <c r="BQ32" s="32"/>
      <c r="BS32" s="22" t="s">
        <v>48</v>
      </c>
      <c r="BT32" s="23" t="s">
        <v>48</v>
      </c>
      <c r="BU32" s="24" t="s">
        <v>48</v>
      </c>
      <c r="BV32" s="23" t="s">
        <v>48</v>
      </c>
      <c r="BW32" s="24" t="s">
        <v>48</v>
      </c>
      <c r="BX32" s="23" t="s">
        <v>48</v>
      </c>
      <c r="BY32" s="24" t="s">
        <v>48</v>
      </c>
      <c r="BZ32" s="66" t="s">
        <v>48</v>
      </c>
      <c r="CA32" s="33"/>
      <c r="CC32" s="34"/>
    </row>
    <row r="33" spans="1:81" x14ac:dyDescent="0.25">
      <c r="A33" s="35" t="s">
        <v>77</v>
      </c>
      <c r="B33" s="20"/>
      <c r="C33" s="20"/>
      <c r="D33" s="20"/>
      <c r="E33" s="20"/>
      <c r="F33" s="21"/>
      <c r="G33" s="21"/>
      <c r="H33" s="7" t="s">
        <v>47</v>
      </c>
      <c r="I33" s="36" t="s">
        <v>48</v>
      </c>
      <c r="J33" s="37" t="s">
        <v>48</v>
      </c>
      <c r="K33" s="38" t="s">
        <v>48</v>
      </c>
      <c r="L33" s="37" t="s">
        <v>48</v>
      </c>
      <c r="M33" s="38" t="s">
        <v>48</v>
      </c>
      <c r="N33" s="40" t="s">
        <v>48</v>
      </c>
      <c r="O33" s="41"/>
      <c r="Q33" s="36" t="s">
        <v>48</v>
      </c>
      <c r="R33" s="37" t="s">
        <v>48</v>
      </c>
      <c r="S33" s="38" t="s">
        <v>48</v>
      </c>
      <c r="T33" s="37" t="s">
        <v>48</v>
      </c>
      <c r="U33" s="38" t="s">
        <v>48</v>
      </c>
      <c r="V33" s="37" t="s">
        <v>48</v>
      </c>
      <c r="W33" s="38" t="s">
        <v>48</v>
      </c>
      <c r="X33" s="40" t="s">
        <v>48</v>
      </c>
      <c r="Y33" s="41"/>
      <c r="AA33" s="36" t="s">
        <v>48</v>
      </c>
      <c r="AB33" s="37" t="s">
        <v>48</v>
      </c>
      <c r="AC33" s="67" t="s">
        <v>48</v>
      </c>
      <c r="AD33" s="41"/>
      <c r="AF33" s="28"/>
      <c r="AH33" s="36" t="s">
        <v>48</v>
      </c>
      <c r="AI33" s="37" t="s">
        <v>48</v>
      </c>
      <c r="AJ33" s="38" t="s">
        <v>48</v>
      </c>
      <c r="AK33" s="37" t="s">
        <v>48</v>
      </c>
      <c r="AL33" s="38" t="s">
        <v>48</v>
      </c>
      <c r="AM33" s="37" t="s">
        <v>48</v>
      </c>
      <c r="AN33" s="42"/>
      <c r="AP33" s="36" t="s">
        <v>48</v>
      </c>
      <c r="AQ33" s="37" t="s">
        <v>48</v>
      </c>
      <c r="AR33" s="38" t="s">
        <v>48</v>
      </c>
      <c r="AS33" s="37" t="s">
        <v>48</v>
      </c>
      <c r="AT33" s="38" t="s">
        <v>48</v>
      </c>
      <c r="AU33" s="37" t="s">
        <v>48</v>
      </c>
      <c r="AV33" s="38" t="s">
        <v>48</v>
      </c>
      <c r="AW33" s="37" t="s">
        <v>48</v>
      </c>
      <c r="AX33" s="42"/>
      <c r="AZ33" s="36" t="s">
        <v>48</v>
      </c>
      <c r="BA33" s="37" t="s">
        <v>48</v>
      </c>
      <c r="BB33" s="67" t="s">
        <v>48</v>
      </c>
      <c r="BC33" s="42"/>
      <c r="BE33" s="30"/>
      <c r="BG33" s="36" t="s">
        <v>48</v>
      </c>
      <c r="BH33" s="37" t="s">
        <v>48</v>
      </c>
      <c r="BI33" s="38" t="s">
        <v>48</v>
      </c>
      <c r="BJ33" s="37" t="s">
        <v>48</v>
      </c>
      <c r="BK33" s="38" t="s">
        <v>48</v>
      </c>
      <c r="BL33" s="37" t="s">
        <v>48</v>
      </c>
      <c r="BM33" s="38" t="s">
        <v>48</v>
      </c>
      <c r="BN33" s="37" t="s">
        <v>48</v>
      </c>
      <c r="BO33" s="43"/>
      <c r="BQ33" s="32"/>
      <c r="BS33" s="36" t="s">
        <v>48</v>
      </c>
      <c r="BT33" s="37" t="s">
        <v>48</v>
      </c>
      <c r="BU33" s="38" t="s">
        <v>48</v>
      </c>
      <c r="BV33" s="37" t="s">
        <v>48</v>
      </c>
      <c r="BW33" s="38" t="s">
        <v>48</v>
      </c>
      <c r="BX33" s="37" t="s">
        <v>48</v>
      </c>
      <c r="BY33" s="38" t="s">
        <v>48</v>
      </c>
      <c r="BZ33" s="37" t="s">
        <v>48</v>
      </c>
      <c r="CA33" s="44"/>
      <c r="CC33" s="34"/>
    </row>
    <row r="34" spans="1:81" x14ac:dyDescent="0.25">
      <c r="A34" s="45" t="s">
        <v>78</v>
      </c>
      <c r="B34" s="20"/>
      <c r="C34" s="20"/>
      <c r="D34" s="20"/>
      <c r="E34" s="20"/>
      <c r="F34" s="21"/>
      <c r="G34" s="21"/>
      <c r="H34" s="7" t="s">
        <v>47</v>
      </c>
      <c r="I34" s="46" t="s">
        <v>48</v>
      </c>
      <c r="J34" s="47" t="s">
        <v>48</v>
      </c>
      <c r="K34" s="48" t="s">
        <v>48</v>
      </c>
      <c r="L34" s="47" t="s">
        <v>48</v>
      </c>
      <c r="M34" s="48" t="s">
        <v>48</v>
      </c>
      <c r="N34" s="49" t="s">
        <v>48</v>
      </c>
      <c r="O34" s="41"/>
      <c r="Q34" s="46" t="s">
        <v>48</v>
      </c>
      <c r="R34" s="47" t="s">
        <v>48</v>
      </c>
      <c r="S34" s="48" t="s">
        <v>48</v>
      </c>
      <c r="T34" s="47" t="s">
        <v>48</v>
      </c>
      <c r="U34" s="48" t="s">
        <v>48</v>
      </c>
      <c r="V34" s="47" t="s">
        <v>48</v>
      </c>
      <c r="W34" s="48" t="s">
        <v>48</v>
      </c>
      <c r="X34" s="49" t="s">
        <v>48</v>
      </c>
      <c r="Y34" s="41"/>
      <c r="AA34" s="46" t="s">
        <v>48</v>
      </c>
      <c r="AB34" s="47" t="s">
        <v>48</v>
      </c>
      <c r="AC34" s="68" t="s">
        <v>48</v>
      </c>
      <c r="AD34" s="41"/>
      <c r="AF34" s="28"/>
      <c r="AH34" s="46" t="s">
        <v>48</v>
      </c>
      <c r="AI34" s="47" t="s">
        <v>48</v>
      </c>
      <c r="AJ34" s="48" t="s">
        <v>48</v>
      </c>
      <c r="AK34" s="47" t="s">
        <v>48</v>
      </c>
      <c r="AL34" s="48" t="s">
        <v>48</v>
      </c>
      <c r="AM34" s="47" t="s">
        <v>48</v>
      </c>
      <c r="AN34" s="42"/>
      <c r="AP34" s="46" t="s">
        <v>48</v>
      </c>
      <c r="AQ34" s="47" t="s">
        <v>48</v>
      </c>
      <c r="AR34" s="48" t="s">
        <v>48</v>
      </c>
      <c r="AS34" s="47" t="s">
        <v>48</v>
      </c>
      <c r="AT34" s="48" t="s">
        <v>48</v>
      </c>
      <c r="AU34" s="47" t="s">
        <v>48</v>
      </c>
      <c r="AV34" s="48" t="s">
        <v>48</v>
      </c>
      <c r="AW34" s="47" t="s">
        <v>48</v>
      </c>
      <c r="AX34" s="42"/>
      <c r="AZ34" s="46" t="s">
        <v>48</v>
      </c>
      <c r="BA34" s="47" t="s">
        <v>48</v>
      </c>
      <c r="BB34" s="68" t="s">
        <v>48</v>
      </c>
      <c r="BC34" s="42"/>
      <c r="BE34" s="30"/>
      <c r="BG34" s="46" t="s">
        <v>48</v>
      </c>
      <c r="BH34" s="47" t="s">
        <v>48</v>
      </c>
      <c r="BI34" s="48" t="s">
        <v>48</v>
      </c>
      <c r="BJ34" s="47" t="s">
        <v>48</v>
      </c>
      <c r="BK34" s="48" t="s">
        <v>48</v>
      </c>
      <c r="BL34" s="47" t="s">
        <v>48</v>
      </c>
      <c r="BM34" s="48" t="s">
        <v>48</v>
      </c>
      <c r="BN34" s="47" t="s">
        <v>48</v>
      </c>
      <c r="BO34" s="43"/>
      <c r="BQ34" s="32"/>
      <c r="BS34" s="46" t="s">
        <v>48</v>
      </c>
      <c r="BT34" s="47" t="s">
        <v>48</v>
      </c>
      <c r="BU34" s="48" t="s">
        <v>48</v>
      </c>
      <c r="BV34" s="47" t="s">
        <v>48</v>
      </c>
      <c r="BW34" s="48" t="s">
        <v>48</v>
      </c>
      <c r="BX34" s="47" t="s">
        <v>48</v>
      </c>
      <c r="BY34" s="48" t="s">
        <v>48</v>
      </c>
      <c r="BZ34" s="47" t="s">
        <v>48</v>
      </c>
      <c r="CA34" s="44"/>
      <c r="CC34" s="34"/>
    </row>
    <row r="35" spans="1:81" x14ac:dyDescent="0.25">
      <c r="A35" s="35" t="s">
        <v>79</v>
      </c>
      <c r="B35" s="20"/>
      <c r="C35" s="20"/>
      <c r="D35" s="20"/>
      <c r="E35" s="20"/>
      <c r="F35" s="21"/>
      <c r="G35" s="21"/>
      <c r="H35" s="7" t="s">
        <v>47</v>
      </c>
      <c r="I35" s="36" t="s">
        <v>48</v>
      </c>
      <c r="J35" s="37" t="s">
        <v>48</v>
      </c>
      <c r="K35" s="38" t="s">
        <v>48</v>
      </c>
      <c r="L35" s="37" t="s">
        <v>48</v>
      </c>
      <c r="M35" s="38" t="s">
        <v>48</v>
      </c>
      <c r="N35" s="40" t="s">
        <v>48</v>
      </c>
      <c r="O35" s="41"/>
      <c r="Q35" s="36" t="s">
        <v>48</v>
      </c>
      <c r="R35" s="37" t="s">
        <v>48</v>
      </c>
      <c r="S35" s="38" t="s">
        <v>48</v>
      </c>
      <c r="T35" s="37" t="s">
        <v>48</v>
      </c>
      <c r="U35" s="38" t="s">
        <v>48</v>
      </c>
      <c r="V35" s="37" t="s">
        <v>48</v>
      </c>
      <c r="W35" s="38" t="s">
        <v>48</v>
      </c>
      <c r="X35" s="40" t="s">
        <v>48</v>
      </c>
      <c r="Y35" s="41"/>
      <c r="AA35" s="36" t="s">
        <v>48</v>
      </c>
      <c r="AB35" s="37" t="s">
        <v>48</v>
      </c>
      <c r="AC35" s="67" t="s">
        <v>48</v>
      </c>
      <c r="AD35" s="41"/>
      <c r="AF35" s="28"/>
      <c r="AH35" s="36" t="s">
        <v>48</v>
      </c>
      <c r="AI35" s="37" t="s">
        <v>48</v>
      </c>
      <c r="AJ35" s="38" t="s">
        <v>48</v>
      </c>
      <c r="AK35" s="37" t="s">
        <v>48</v>
      </c>
      <c r="AL35" s="38" t="s">
        <v>48</v>
      </c>
      <c r="AM35" s="37" t="s">
        <v>48</v>
      </c>
      <c r="AN35" s="42"/>
      <c r="AP35" s="36" t="s">
        <v>48</v>
      </c>
      <c r="AQ35" s="37" t="s">
        <v>48</v>
      </c>
      <c r="AR35" s="38" t="s">
        <v>48</v>
      </c>
      <c r="AS35" s="37" t="s">
        <v>48</v>
      </c>
      <c r="AT35" s="38" t="s">
        <v>48</v>
      </c>
      <c r="AU35" s="37" t="s">
        <v>48</v>
      </c>
      <c r="AV35" s="38" t="s">
        <v>48</v>
      </c>
      <c r="AW35" s="37" t="s">
        <v>48</v>
      </c>
      <c r="AX35" s="42"/>
      <c r="AZ35" s="36" t="s">
        <v>48</v>
      </c>
      <c r="BA35" s="37" t="s">
        <v>48</v>
      </c>
      <c r="BB35" s="67" t="s">
        <v>48</v>
      </c>
      <c r="BC35" s="42"/>
      <c r="BE35" s="30"/>
      <c r="BG35" s="36" t="s">
        <v>48</v>
      </c>
      <c r="BH35" s="37" t="s">
        <v>48</v>
      </c>
      <c r="BI35" s="38" t="s">
        <v>48</v>
      </c>
      <c r="BJ35" s="37" t="s">
        <v>48</v>
      </c>
      <c r="BK35" s="38" t="s">
        <v>48</v>
      </c>
      <c r="BL35" s="37" t="s">
        <v>48</v>
      </c>
      <c r="BM35" s="38" t="s">
        <v>48</v>
      </c>
      <c r="BN35" s="37" t="s">
        <v>48</v>
      </c>
      <c r="BO35" s="43"/>
      <c r="BQ35" s="32"/>
      <c r="BS35" s="36" t="s">
        <v>48</v>
      </c>
      <c r="BT35" s="37" t="s">
        <v>48</v>
      </c>
      <c r="BU35" s="38" t="s">
        <v>48</v>
      </c>
      <c r="BV35" s="37" t="s">
        <v>48</v>
      </c>
      <c r="BW35" s="38" t="s">
        <v>48</v>
      </c>
      <c r="BX35" s="37" t="s">
        <v>48</v>
      </c>
      <c r="BY35" s="38" t="s">
        <v>48</v>
      </c>
      <c r="BZ35" s="37" t="s">
        <v>48</v>
      </c>
      <c r="CA35" s="44"/>
      <c r="CC35" s="34"/>
    </row>
    <row r="36" spans="1:81" x14ac:dyDescent="0.25">
      <c r="A36" s="45" t="s">
        <v>80</v>
      </c>
      <c r="B36" s="20"/>
      <c r="C36" s="20"/>
      <c r="D36" s="20"/>
      <c r="E36" s="20"/>
      <c r="F36" s="21"/>
      <c r="G36" s="21"/>
      <c r="H36" s="7" t="s">
        <v>47</v>
      </c>
      <c r="I36" s="46" t="s">
        <v>48</v>
      </c>
      <c r="J36" s="47" t="s">
        <v>48</v>
      </c>
      <c r="K36" s="48" t="s">
        <v>48</v>
      </c>
      <c r="L36" s="47" t="s">
        <v>48</v>
      </c>
      <c r="M36" s="48" t="s">
        <v>48</v>
      </c>
      <c r="N36" s="49" t="s">
        <v>48</v>
      </c>
      <c r="O36" s="41"/>
      <c r="Q36" s="46" t="s">
        <v>48</v>
      </c>
      <c r="R36" s="47" t="s">
        <v>48</v>
      </c>
      <c r="S36" s="48" t="s">
        <v>48</v>
      </c>
      <c r="T36" s="47" t="s">
        <v>48</v>
      </c>
      <c r="U36" s="48" t="s">
        <v>48</v>
      </c>
      <c r="V36" s="47" t="s">
        <v>48</v>
      </c>
      <c r="W36" s="48" t="s">
        <v>48</v>
      </c>
      <c r="X36" s="49" t="s">
        <v>48</v>
      </c>
      <c r="Y36" s="41"/>
      <c r="AA36" s="46" t="s">
        <v>48</v>
      </c>
      <c r="AB36" s="47" t="s">
        <v>48</v>
      </c>
      <c r="AC36" s="68" t="s">
        <v>48</v>
      </c>
      <c r="AD36" s="41"/>
      <c r="AF36" s="28"/>
      <c r="AH36" s="46" t="s">
        <v>48</v>
      </c>
      <c r="AI36" s="47" t="s">
        <v>48</v>
      </c>
      <c r="AJ36" s="48" t="s">
        <v>48</v>
      </c>
      <c r="AK36" s="47" t="s">
        <v>48</v>
      </c>
      <c r="AL36" s="48" t="s">
        <v>48</v>
      </c>
      <c r="AM36" s="47" t="s">
        <v>48</v>
      </c>
      <c r="AN36" s="42"/>
      <c r="AP36" s="46" t="s">
        <v>48</v>
      </c>
      <c r="AQ36" s="47" t="s">
        <v>48</v>
      </c>
      <c r="AR36" s="48" t="s">
        <v>48</v>
      </c>
      <c r="AS36" s="47" t="s">
        <v>48</v>
      </c>
      <c r="AT36" s="48" t="s">
        <v>48</v>
      </c>
      <c r="AU36" s="47" t="s">
        <v>48</v>
      </c>
      <c r="AV36" s="48" t="s">
        <v>48</v>
      </c>
      <c r="AW36" s="47" t="s">
        <v>48</v>
      </c>
      <c r="AX36" s="42"/>
      <c r="AZ36" s="46" t="s">
        <v>48</v>
      </c>
      <c r="BA36" s="47" t="s">
        <v>48</v>
      </c>
      <c r="BB36" s="68" t="s">
        <v>48</v>
      </c>
      <c r="BC36" s="42"/>
      <c r="BE36" s="30"/>
      <c r="BG36" s="46" t="s">
        <v>48</v>
      </c>
      <c r="BH36" s="47" t="s">
        <v>48</v>
      </c>
      <c r="BI36" s="48" t="s">
        <v>48</v>
      </c>
      <c r="BJ36" s="47" t="s">
        <v>48</v>
      </c>
      <c r="BK36" s="48" t="s">
        <v>48</v>
      </c>
      <c r="BL36" s="47" t="s">
        <v>48</v>
      </c>
      <c r="BM36" s="48" t="s">
        <v>48</v>
      </c>
      <c r="BN36" s="47" t="s">
        <v>48</v>
      </c>
      <c r="BO36" s="43"/>
      <c r="BQ36" s="32"/>
      <c r="BS36" s="46" t="s">
        <v>48</v>
      </c>
      <c r="BT36" s="47" t="s">
        <v>48</v>
      </c>
      <c r="BU36" s="48" t="s">
        <v>48</v>
      </c>
      <c r="BV36" s="47" t="s">
        <v>48</v>
      </c>
      <c r="BW36" s="48" t="s">
        <v>48</v>
      </c>
      <c r="BX36" s="47" t="s">
        <v>48</v>
      </c>
      <c r="BY36" s="48" t="s">
        <v>48</v>
      </c>
      <c r="BZ36" s="47" t="s">
        <v>48</v>
      </c>
      <c r="CA36" s="44"/>
      <c r="CC36" s="34"/>
    </row>
    <row r="37" spans="1:81" x14ac:dyDescent="0.25">
      <c r="A37" s="35" t="s">
        <v>81</v>
      </c>
      <c r="B37" s="20"/>
      <c r="C37" s="20"/>
      <c r="D37" s="20"/>
      <c r="E37" s="20"/>
      <c r="F37" s="21"/>
      <c r="G37" s="21"/>
      <c r="H37" s="7" t="s">
        <v>47</v>
      </c>
      <c r="I37" s="36" t="s">
        <v>48</v>
      </c>
      <c r="J37" s="37" t="s">
        <v>48</v>
      </c>
      <c r="K37" s="38" t="s">
        <v>48</v>
      </c>
      <c r="L37" s="37" t="s">
        <v>48</v>
      </c>
      <c r="M37" s="38" t="s">
        <v>48</v>
      </c>
      <c r="N37" s="40" t="s">
        <v>48</v>
      </c>
      <c r="O37" s="41"/>
      <c r="Q37" s="36" t="s">
        <v>48</v>
      </c>
      <c r="R37" s="37" t="s">
        <v>48</v>
      </c>
      <c r="S37" s="38" t="s">
        <v>48</v>
      </c>
      <c r="T37" s="37" t="s">
        <v>48</v>
      </c>
      <c r="U37" s="38" t="s">
        <v>48</v>
      </c>
      <c r="V37" s="37" t="s">
        <v>48</v>
      </c>
      <c r="W37" s="38" t="s">
        <v>48</v>
      </c>
      <c r="X37" s="40" t="s">
        <v>48</v>
      </c>
      <c r="Y37" s="41"/>
      <c r="AA37" s="36" t="s">
        <v>48</v>
      </c>
      <c r="AB37" s="37" t="s">
        <v>48</v>
      </c>
      <c r="AC37" s="67" t="s">
        <v>48</v>
      </c>
      <c r="AD37" s="41"/>
      <c r="AF37" s="28"/>
      <c r="AH37" s="36" t="s">
        <v>48</v>
      </c>
      <c r="AI37" s="37" t="s">
        <v>48</v>
      </c>
      <c r="AJ37" s="38" t="s">
        <v>48</v>
      </c>
      <c r="AK37" s="37" t="s">
        <v>48</v>
      </c>
      <c r="AL37" s="38" t="s">
        <v>48</v>
      </c>
      <c r="AM37" s="37" t="s">
        <v>48</v>
      </c>
      <c r="AN37" s="42"/>
      <c r="AP37" s="36" t="s">
        <v>48</v>
      </c>
      <c r="AQ37" s="37" t="s">
        <v>48</v>
      </c>
      <c r="AR37" s="38" t="s">
        <v>48</v>
      </c>
      <c r="AS37" s="37" t="s">
        <v>48</v>
      </c>
      <c r="AT37" s="38" t="s">
        <v>48</v>
      </c>
      <c r="AU37" s="37" t="s">
        <v>48</v>
      </c>
      <c r="AV37" s="38" t="s">
        <v>48</v>
      </c>
      <c r="AW37" s="37" t="s">
        <v>48</v>
      </c>
      <c r="AX37" s="42"/>
      <c r="AZ37" s="36" t="s">
        <v>48</v>
      </c>
      <c r="BA37" s="37" t="s">
        <v>48</v>
      </c>
      <c r="BB37" s="67" t="s">
        <v>48</v>
      </c>
      <c r="BC37" s="42"/>
      <c r="BE37" s="30"/>
      <c r="BG37" s="36" t="s">
        <v>48</v>
      </c>
      <c r="BH37" s="37" t="s">
        <v>48</v>
      </c>
      <c r="BI37" s="38" t="s">
        <v>48</v>
      </c>
      <c r="BJ37" s="37" t="s">
        <v>48</v>
      </c>
      <c r="BK37" s="38" t="s">
        <v>48</v>
      </c>
      <c r="BL37" s="37" t="s">
        <v>48</v>
      </c>
      <c r="BM37" s="38" t="s">
        <v>48</v>
      </c>
      <c r="BN37" s="37" t="s">
        <v>48</v>
      </c>
      <c r="BO37" s="43"/>
      <c r="BQ37" s="32"/>
      <c r="BS37" s="36" t="s">
        <v>48</v>
      </c>
      <c r="BT37" s="37" t="s">
        <v>48</v>
      </c>
      <c r="BU37" s="38" t="s">
        <v>48</v>
      </c>
      <c r="BV37" s="37" t="s">
        <v>48</v>
      </c>
      <c r="BW37" s="38" t="s">
        <v>48</v>
      </c>
      <c r="BX37" s="37" t="s">
        <v>48</v>
      </c>
      <c r="BY37" s="38" t="s">
        <v>48</v>
      </c>
      <c r="BZ37" s="37" t="s">
        <v>48</v>
      </c>
      <c r="CA37" s="44"/>
      <c r="CC37" s="34"/>
    </row>
    <row r="38" spans="1:81" x14ac:dyDescent="0.25">
      <c r="A38" s="45" t="s">
        <v>82</v>
      </c>
      <c r="B38" s="20"/>
      <c r="C38" s="20"/>
      <c r="D38" s="20"/>
      <c r="E38" s="20"/>
      <c r="F38" s="21"/>
      <c r="G38" s="21"/>
      <c r="H38" s="7" t="s">
        <v>47</v>
      </c>
      <c r="I38" s="46" t="s">
        <v>48</v>
      </c>
      <c r="J38" s="47" t="s">
        <v>48</v>
      </c>
      <c r="K38" s="48" t="s">
        <v>48</v>
      </c>
      <c r="L38" s="47" t="s">
        <v>48</v>
      </c>
      <c r="M38" s="48" t="s">
        <v>48</v>
      </c>
      <c r="N38" s="49" t="s">
        <v>48</v>
      </c>
      <c r="O38" s="41"/>
      <c r="Q38" s="46" t="s">
        <v>48</v>
      </c>
      <c r="R38" s="47" t="s">
        <v>48</v>
      </c>
      <c r="S38" s="48" t="s">
        <v>48</v>
      </c>
      <c r="T38" s="47" t="s">
        <v>48</v>
      </c>
      <c r="U38" s="48" t="s">
        <v>48</v>
      </c>
      <c r="V38" s="47" t="s">
        <v>48</v>
      </c>
      <c r="W38" s="48" t="s">
        <v>48</v>
      </c>
      <c r="X38" s="49" t="s">
        <v>48</v>
      </c>
      <c r="Y38" s="41"/>
      <c r="AA38" s="46" t="s">
        <v>48</v>
      </c>
      <c r="AB38" s="47" t="s">
        <v>48</v>
      </c>
      <c r="AC38" s="68" t="s">
        <v>48</v>
      </c>
      <c r="AD38" s="41"/>
      <c r="AF38" s="28"/>
      <c r="AH38" s="46" t="s">
        <v>48</v>
      </c>
      <c r="AI38" s="47" t="s">
        <v>48</v>
      </c>
      <c r="AJ38" s="48" t="s">
        <v>48</v>
      </c>
      <c r="AK38" s="47" t="s">
        <v>48</v>
      </c>
      <c r="AL38" s="48" t="s">
        <v>48</v>
      </c>
      <c r="AM38" s="47" t="s">
        <v>48</v>
      </c>
      <c r="AN38" s="42"/>
      <c r="AP38" s="46" t="s">
        <v>48</v>
      </c>
      <c r="AQ38" s="47" t="s">
        <v>48</v>
      </c>
      <c r="AR38" s="48" t="s">
        <v>48</v>
      </c>
      <c r="AS38" s="47" t="s">
        <v>48</v>
      </c>
      <c r="AT38" s="48" t="s">
        <v>48</v>
      </c>
      <c r="AU38" s="47" t="s">
        <v>48</v>
      </c>
      <c r="AV38" s="48" t="s">
        <v>48</v>
      </c>
      <c r="AW38" s="47" t="s">
        <v>48</v>
      </c>
      <c r="AX38" s="42"/>
      <c r="AZ38" s="46" t="s">
        <v>48</v>
      </c>
      <c r="BA38" s="47" t="s">
        <v>48</v>
      </c>
      <c r="BB38" s="68" t="s">
        <v>48</v>
      </c>
      <c r="BC38" s="42"/>
      <c r="BE38" s="30"/>
      <c r="BG38" s="46" t="s">
        <v>48</v>
      </c>
      <c r="BH38" s="47" t="s">
        <v>48</v>
      </c>
      <c r="BI38" s="48" t="s">
        <v>48</v>
      </c>
      <c r="BJ38" s="47" t="s">
        <v>48</v>
      </c>
      <c r="BK38" s="48" t="s">
        <v>48</v>
      </c>
      <c r="BL38" s="47" t="s">
        <v>48</v>
      </c>
      <c r="BM38" s="48" t="s">
        <v>48</v>
      </c>
      <c r="BN38" s="47" t="s">
        <v>48</v>
      </c>
      <c r="BO38" s="43"/>
      <c r="BQ38" s="32"/>
      <c r="BS38" s="46" t="s">
        <v>48</v>
      </c>
      <c r="BT38" s="47" t="s">
        <v>48</v>
      </c>
      <c r="BU38" s="48" t="s">
        <v>48</v>
      </c>
      <c r="BV38" s="47" t="s">
        <v>48</v>
      </c>
      <c r="BW38" s="48" t="s">
        <v>48</v>
      </c>
      <c r="BX38" s="47" t="s">
        <v>48</v>
      </c>
      <c r="BY38" s="48" t="s">
        <v>48</v>
      </c>
      <c r="BZ38" s="47" t="s">
        <v>48</v>
      </c>
      <c r="CA38" s="44"/>
      <c r="CC38" s="34"/>
    </row>
    <row r="39" spans="1:81" x14ac:dyDescent="0.25">
      <c r="A39" s="35" t="s">
        <v>83</v>
      </c>
      <c r="B39" s="20"/>
      <c r="C39" s="20"/>
      <c r="D39" s="20"/>
      <c r="E39" s="20"/>
      <c r="F39" s="21"/>
      <c r="G39" s="21"/>
      <c r="H39" s="7" t="s">
        <v>47</v>
      </c>
      <c r="I39" s="36" t="s">
        <v>48</v>
      </c>
      <c r="J39" s="37" t="s">
        <v>48</v>
      </c>
      <c r="K39" s="38" t="s">
        <v>48</v>
      </c>
      <c r="L39" s="37" t="s">
        <v>48</v>
      </c>
      <c r="M39" s="38" t="s">
        <v>48</v>
      </c>
      <c r="N39" s="40" t="s">
        <v>48</v>
      </c>
      <c r="O39" s="41"/>
      <c r="Q39" s="36" t="s">
        <v>48</v>
      </c>
      <c r="R39" s="37" t="s">
        <v>48</v>
      </c>
      <c r="S39" s="38" t="s">
        <v>48</v>
      </c>
      <c r="T39" s="37" t="s">
        <v>48</v>
      </c>
      <c r="U39" s="38" t="s">
        <v>48</v>
      </c>
      <c r="V39" s="37" t="s">
        <v>48</v>
      </c>
      <c r="W39" s="38" t="s">
        <v>48</v>
      </c>
      <c r="X39" s="40" t="s">
        <v>48</v>
      </c>
      <c r="Y39" s="41"/>
      <c r="AA39" s="36" t="s">
        <v>48</v>
      </c>
      <c r="AB39" s="37" t="s">
        <v>48</v>
      </c>
      <c r="AC39" s="67" t="s">
        <v>48</v>
      </c>
      <c r="AD39" s="41"/>
      <c r="AF39" s="28"/>
      <c r="AH39" s="36" t="s">
        <v>48</v>
      </c>
      <c r="AI39" s="37" t="s">
        <v>48</v>
      </c>
      <c r="AJ39" s="38" t="s">
        <v>48</v>
      </c>
      <c r="AK39" s="37" t="s">
        <v>48</v>
      </c>
      <c r="AL39" s="38" t="s">
        <v>48</v>
      </c>
      <c r="AM39" s="37" t="s">
        <v>48</v>
      </c>
      <c r="AN39" s="42"/>
      <c r="AP39" s="36" t="s">
        <v>48</v>
      </c>
      <c r="AQ39" s="37" t="s">
        <v>48</v>
      </c>
      <c r="AR39" s="38" t="s">
        <v>48</v>
      </c>
      <c r="AS39" s="37" t="s">
        <v>48</v>
      </c>
      <c r="AT39" s="38" t="s">
        <v>48</v>
      </c>
      <c r="AU39" s="37" t="s">
        <v>48</v>
      </c>
      <c r="AV39" s="38" t="s">
        <v>48</v>
      </c>
      <c r="AW39" s="37" t="s">
        <v>48</v>
      </c>
      <c r="AX39" s="42"/>
      <c r="AZ39" s="36" t="s">
        <v>48</v>
      </c>
      <c r="BA39" s="37" t="s">
        <v>48</v>
      </c>
      <c r="BB39" s="67" t="s">
        <v>48</v>
      </c>
      <c r="BC39" s="42"/>
      <c r="BE39" s="30"/>
      <c r="BG39" s="36" t="s">
        <v>48</v>
      </c>
      <c r="BH39" s="37" t="s">
        <v>48</v>
      </c>
      <c r="BI39" s="38" t="s">
        <v>48</v>
      </c>
      <c r="BJ39" s="37" t="s">
        <v>48</v>
      </c>
      <c r="BK39" s="38" t="s">
        <v>48</v>
      </c>
      <c r="BL39" s="37" t="s">
        <v>48</v>
      </c>
      <c r="BM39" s="38" t="s">
        <v>48</v>
      </c>
      <c r="BN39" s="37" t="s">
        <v>48</v>
      </c>
      <c r="BO39" s="43"/>
      <c r="BQ39" s="32"/>
      <c r="BS39" s="36" t="s">
        <v>48</v>
      </c>
      <c r="BT39" s="37" t="s">
        <v>48</v>
      </c>
      <c r="BU39" s="38" t="s">
        <v>48</v>
      </c>
      <c r="BV39" s="37" t="s">
        <v>48</v>
      </c>
      <c r="BW39" s="38" t="s">
        <v>48</v>
      </c>
      <c r="BX39" s="37" t="s">
        <v>48</v>
      </c>
      <c r="BY39" s="38" t="s">
        <v>48</v>
      </c>
      <c r="BZ39" s="37" t="s">
        <v>48</v>
      </c>
      <c r="CA39" s="44"/>
      <c r="CC39" s="34"/>
    </row>
    <row r="40" spans="1:81" x14ac:dyDescent="0.25">
      <c r="A40" s="45" t="s">
        <v>84</v>
      </c>
      <c r="B40" s="20"/>
      <c r="C40" s="20"/>
      <c r="D40" s="20"/>
      <c r="E40" s="20"/>
      <c r="F40" s="21"/>
      <c r="G40" s="21"/>
      <c r="H40" s="7" t="s">
        <v>47</v>
      </c>
      <c r="I40" s="46" t="s">
        <v>48</v>
      </c>
      <c r="J40" s="47" t="s">
        <v>48</v>
      </c>
      <c r="K40" s="48" t="s">
        <v>48</v>
      </c>
      <c r="L40" s="47" t="s">
        <v>48</v>
      </c>
      <c r="M40" s="48" t="s">
        <v>48</v>
      </c>
      <c r="N40" s="49" t="s">
        <v>48</v>
      </c>
      <c r="O40" s="41"/>
      <c r="Q40" s="46" t="s">
        <v>48</v>
      </c>
      <c r="R40" s="47" t="s">
        <v>48</v>
      </c>
      <c r="S40" s="48" t="s">
        <v>48</v>
      </c>
      <c r="T40" s="47" t="s">
        <v>48</v>
      </c>
      <c r="U40" s="48" t="s">
        <v>48</v>
      </c>
      <c r="V40" s="47" t="s">
        <v>48</v>
      </c>
      <c r="W40" s="48" t="s">
        <v>48</v>
      </c>
      <c r="X40" s="49" t="s">
        <v>48</v>
      </c>
      <c r="Y40" s="41"/>
      <c r="AA40" s="46" t="s">
        <v>48</v>
      </c>
      <c r="AB40" s="47" t="s">
        <v>48</v>
      </c>
      <c r="AC40" s="68" t="s">
        <v>48</v>
      </c>
      <c r="AD40" s="41"/>
      <c r="AF40" s="28"/>
      <c r="AH40" s="46" t="s">
        <v>48</v>
      </c>
      <c r="AI40" s="47" t="s">
        <v>48</v>
      </c>
      <c r="AJ40" s="48" t="s">
        <v>48</v>
      </c>
      <c r="AK40" s="47" t="s">
        <v>48</v>
      </c>
      <c r="AL40" s="48" t="s">
        <v>48</v>
      </c>
      <c r="AM40" s="47" t="s">
        <v>48</v>
      </c>
      <c r="AN40" s="42"/>
      <c r="AP40" s="46" t="s">
        <v>48</v>
      </c>
      <c r="AQ40" s="47" t="s">
        <v>48</v>
      </c>
      <c r="AR40" s="48" t="s">
        <v>48</v>
      </c>
      <c r="AS40" s="47" t="s">
        <v>48</v>
      </c>
      <c r="AT40" s="48" t="s">
        <v>48</v>
      </c>
      <c r="AU40" s="47" t="s">
        <v>48</v>
      </c>
      <c r="AV40" s="48" t="s">
        <v>48</v>
      </c>
      <c r="AW40" s="47" t="s">
        <v>48</v>
      </c>
      <c r="AX40" s="42"/>
      <c r="AZ40" s="46" t="s">
        <v>48</v>
      </c>
      <c r="BA40" s="47" t="s">
        <v>48</v>
      </c>
      <c r="BB40" s="68" t="s">
        <v>48</v>
      </c>
      <c r="BC40" s="42"/>
      <c r="BE40" s="30"/>
      <c r="BG40" s="46" t="s">
        <v>48</v>
      </c>
      <c r="BH40" s="47" t="s">
        <v>48</v>
      </c>
      <c r="BI40" s="48" t="s">
        <v>48</v>
      </c>
      <c r="BJ40" s="47" t="s">
        <v>48</v>
      </c>
      <c r="BK40" s="48" t="s">
        <v>48</v>
      </c>
      <c r="BL40" s="47" t="s">
        <v>48</v>
      </c>
      <c r="BM40" s="48" t="s">
        <v>48</v>
      </c>
      <c r="BN40" s="47" t="s">
        <v>48</v>
      </c>
      <c r="BO40" s="43"/>
      <c r="BQ40" s="32"/>
      <c r="BS40" s="46" t="s">
        <v>48</v>
      </c>
      <c r="BT40" s="47" t="s">
        <v>48</v>
      </c>
      <c r="BU40" s="48" t="s">
        <v>48</v>
      </c>
      <c r="BV40" s="47" t="s">
        <v>48</v>
      </c>
      <c r="BW40" s="48" t="s">
        <v>48</v>
      </c>
      <c r="BX40" s="47" t="s">
        <v>48</v>
      </c>
      <c r="BY40" s="48" t="s">
        <v>48</v>
      </c>
      <c r="BZ40" s="47" t="s">
        <v>48</v>
      </c>
      <c r="CA40" s="44"/>
      <c r="CC40" s="34"/>
    </row>
    <row r="41" spans="1:81" x14ac:dyDescent="0.25">
      <c r="A41" s="35" t="s">
        <v>85</v>
      </c>
      <c r="B41" s="20"/>
      <c r="C41" s="20"/>
      <c r="D41" s="20"/>
      <c r="E41" s="20"/>
      <c r="F41" s="21"/>
      <c r="G41" s="21"/>
      <c r="H41" s="7" t="s">
        <v>47</v>
      </c>
      <c r="I41" s="36" t="s">
        <v>48</v>
      </c>
      <c r="J41" s="37" t="s">
        <v>48</v>
      </c>
      <c r="K41" s="38" t="s">
        <v>48</v>
      </c>
      <c r="L41" s="37" t="s">
        <v>48</v>
      </c>
      <c r="M41" s="38" t="s">
        <v>48</v>
      </c>
      <c r="N41" s="40" t="s">
        <v>48</v>
      </c>
      <c r="O41" s="41"/>
      <c r="Q41" s="36" t="s">
        <v>48</v>
      </c>
      <c r="R41" s="37" t="s">
        <v>48</v>
      </c>
      <c r="S41" s="38" t="s">
        <v>48</v>
      </c>
      <c r="T41" s="37" t="s">
        <v>48</v>
      </c>
      <c r="U41" s="38" t="s">
        <v>48</v>
      </c>
      <c r="V41" s="37" t="s">
        <v>48</v>
      </c>
      <c r="W41" s="38" t="s">
        <v>48</v>
      </c>
      <c r="X41" s="40" t="s">
        <v>48</v>
      </c>
      <c r="Y41" s="41"/>
      <c r="AA41" s="36" t="s">
        <v>48</v>
      </c>
      <c r="AB41" s="37" t="s">
        <v>48</v>
      </c>
      <c r="AC41" s="67" t="s">
        <v>48</v>
      </c>
      <c r="AD41" s="41"/>
      <c r="AF41" s="28"/>
      <c r="AH41" s="36" t="s">
        <v>48</v>
      </c>
      <c r="AI41" s="37" t="s">
        <v>48</v>
      </c>
      <c r="AJ41" s="38" t="s">
        <v>48</v>
      </c>
      <c r="AK41" s="37" t="s">
        <v>48</v>
      </c>
      <c r="AL41" s="38" t="s">
        <v>48</v>
      </c>
      <c r="AM41" s="37" t="s">
        <v>48</v>
      </c>
      <c r="AN41" s="42"/>
      <c r="AP41" s="36" t="s">
        <v>48</v>
      </c>
      <c r="AQ41" s="37" t="s">
        <v>48</v>
      </c>
      <c r="AR41" s="38" t="s">
        <v>48</v>
      </c>
      <c r="AS41" s="37" t="s">
        <v>48</v>
      </c>
      <c r="AT41" s="38" t="s">
        <v>48</v>
      </c>
      <c r="AU41" s="37" t="s">
        <v>48</v>
      </c>
      <c r="AV41" s="38" t="s">
        <v>48</v>
      </c>
      <c r="AW41" s="37" t="s">
        <v>48</v>
      </c>
      <c r="AX41" s="42"/>
      <c r="AZ41" s="36" t="s">
        <v>48</v>
      </c>
      <c r="BA41" s="37" t="s">
        <v>48</v>
      </c>
      <c r="BB41" s="67" t="s">
        <v>48</v>
      </c>
      <c r="BC41" s="42"/>
      <c r="BE41" s="30"/>
      <c r="BG41" s="36" t="s">
        <v>48</v>
      </c>
      <c r="BH41" s="37" t="s">
        <v>48</v>
      </c>
      <c r="BI41" s="38" t="s">
        <v>48</v>
      </c>
      <c r="BJ41" s="37" t="s">
        <v>48</v>
      </c>
      <c r="BK41" s="38" t="s">
        <v>48</v>
      </c>
      <c r="BL41" s="37" t="s">
        <v>48</v>
      </c>
      <c r="BM41" s="38" t="s">
        <v>48</v>
      </c>
      <c r="BN41" s="37" t="s">
        <v>48</v>
      </c>
      <c r="BO41" s="43"/>
      <c r="BQ41" s="32"/>
      <c r="BS41" s="36" t="s">
        <v>48</v>
      </c>
      <c r="BT41" s="37" t="s">
        <v>48</v>
      </c>
      <c r="BU41" s="38" t="s">
        <v>48</v>
      </c>
      <c r="BV41" s="37" t="s">
        <v>48</v>
      </c>
      <c r="BW41" s="38" t="s">
        <v>48</v>
      </c>
      <c r="BX41" s="37" t="s">
        <v>48</v>
      </c>
      <c r="BY41" s="38" t="s">
        <v>48</v>
      </c>
      <c r="BZ41" s="37" t="s">
        <v>48</v>
      </c>
      <c r="CA41" s="44"/>
      <c r="CC41" s="34"/>
    </row>
    <row r="42" spans="1:81" x14ac:dyDescent="0.25">
      <c r="A42" s="45" t="s">
        <v>86</v>
      </c>
      <c r="B42" s="20"/>
      <c r="C42" s="20"/>
      <c r="D42" s="20"/>
      <c r="E42" s="20"/>
      <c r="F42" s="21"/>
      <c r="G42" s="21"/>
      <c r="H42" s="7" t="s">
        <v>47</v>
      </c>
      <c r="I42" s="46" t="s">
        <v>48</v>
      </c>
      <c r="J42" s="47" t="s">
        <v>48</v>
      </c>
      <c r="K42" s="48">
        <v>90</v>
      </c>
      <c r="L42" s="47" t="s">
        <v>48</v>
      </c>
      <c r="M42" s="48" t="s">
        <v>48</v>
      </c>
      <c r="N42" s="49" t="s">
        <v>48</v>
      </c>
      <c r="O42" s="41"/>
      <c r="Q42" s="46" t="s">
        <v>48</v>
      </c>
      <c r="R42" s="47" t="s">
        <v>48</v>
      </c>
      <c r="S42" s="48" t="s">
        <v>48</v>
      </c>
      <c r="T42" s="47" t="s">
        <v>48</v>
      </c>
      <c r="U42" s="48" t="s">
        <v>48</v>
      </c>
      <c r="V42" s="47" t="s">
        <v>48</v>
      </c>
      <c r="W42" s="48" t="s">
        <v>48</v>
      </c>
      <c r="X42" s="49" t="s">
        <v>48</v>
      </c>
      <c r="Y42" s="41"/>
      <c r="AA42" s="46" t="s">
        <v>48</v>
      </c>
      <c r="AB42" s="47" t="s">
        <v>48</v>
      </c>
      <c r="AC42" s="68" t="s">
        <v>48</v>
      </c>
      <c r="AD42" s="41"/>
      <c r="AF42" s="28"/>
      <c r="AH42" s="46" t="s">
        <v>48</v>
      </c>
      <c r="AI42" s="47" t="s">
        <v>48</v>
      </c>
      <c r="AJ42" s="48">
        <v>90.209790209790214</v>
      </c>
      <c r="AK42" s="47" t="s">
        <v>48</v>
      </c>
      <c r="AL42" s="48" t="s">
        <v>48</v>
      </c>
      <c r="AM42" s="47" t="s">
        <v>48</v>
      </c>
      <c r="AN42" s="42"/>
      <c r="AP42" s="46" t="s">
        <v>48</v>
      </c>
      <c r="AQ42" s="47" t="s">
        <v>48</v>
      </c>
      <c r="AR42" s="48" t="s">
        <v>48</v>
      </c>
      <c r="AS42" s="47" t="s">
        <v>48</v>
      </c>
      <c r="AT42" s="48" t="s">
        <v>48</v>
      </c>
      <c r="AU42" s="47" t="s">
        <v>48</v>
      </c>
      <c r="AV42" s="48" t="s">
        <v>48</v>
      </c>
      <c r="AW42" s="47" t="s">
        <v>48</v>
      </c>
      <c r="AX42" s="42"/>
      <c r="AZ42" s="46" t="s">
        <v>48</v>
      </c>
      <c r="BA42" s="47" t="s">
        <v>48</v>
      </c>
      <c r="BB42" s="68" t="s">
        <v>48</v>
      </c>
      <c r="BC42" s="42"/>
      <c r="BE42" s="30"/>
      <c r="BG42" s="46" t="s">
        <v>48</v>
      </c>
      <c r="BH42" s="47" t="s">
        <v>48</v>
      </c>
      <c r="BI42" s="48" t="s">
        <v>48</v>
      </c>
      <c r="BJ42" s="47" t="s">
        <v>48</v>
      </c>
      <c r="BK42" s="48" t="s">
        <v>48</v>
      </c>
      <c r="BL42" s="47" t="s">
        <v>48</v>
      </c>
      <c r="BM42" s="48" t="s">
        <v>48</v>
      </c>
      <c r="BN42" s="47" t="s">
        <v>48</v>
      </c>
      <c r="BO42" s="43"/>
      <c r="BQ42" s="32"/>
      <c r="BS42" s="46" t="s">
        <v>48</v>
      </c>
      <c r="BT42" s="47" t="s">
        <v>48</v>
      </c>
      <c r="BU42" s="48" t="s">
        <v>48</v>
      </c>
      <c r="BV42" s="47" t="s">
        <v>48</v>
      </c>
      <c r="BW42" s="48" t="s">
        <v>48</v>
      </c>
      <c r="BX42" s="47" t="s">
        <v>48</v>
      </c>
      <c r="BY42" s="48" t="s">
        <v>48</v>
      </c>
      <c r="BZ42" s="47" t="s">
        <v>48</v>
      </c>
      <c r="CA42" s="44"/>
      <c r="CC42" s="34"/>
    </row>
    <row r="43" spans="1:81" x14ac:dyDescent="0.25">
      <c r="A43" s="35" t="s">
        <v>87</v>
      </c>
      <c r="B43" s="20"/>
      <c r="C43" s="20"/>
      <c r="D43" s="20"/>
      <c r="E43" s="20"/>
      <c r="F43" s="21"/>
      <c r="G43" s="21"/>
      <c r="H43" s="7" t="s">
        <v>47</v>
      </c>
      <c r="I43" s="36" t="s">
        <v>48</v>
      </c>
      <c r="J43" s="37" t="s">
        <v>48</v>
      </c>
      <c r="K43" s="38" t="s">
        <v>48</v>
      </c>
      <c r="L43" s="37" t="s">
        <v>48</v>
      </c>
      <c r="M43" s="38" t="s">
        <v>48</v>
      </c>
      <c r="N43" s="40" t="s">
        <v>48</v>
      </c>
      <c r="O43" s="41"/>
      <c r="Q43" s="36" t="s">
        <v>48</v>
      </c>
      <c r="R43" s="37" t="s">
        <v>48</v>
      </c>
      <c r="S43" s="38" t="s">
        <v>48</v>
      </c>
      <c r="T43" s="37" t="s">
        <v>48</v>
      </c>
      <c r="U43" s="38" t="s">
        <v>48</v>
      </c>
      <c r="V43" s="37" t="s">
        <v>48</v>
      </c>
      <c r="W43" s="38" t="s">
        <v>48</v>
      </c>
      <c r="X43" s="40" t="s">
        <v>48</v>
      </c>
      <c r="Y43" s="41"/>
      <c r="AA43" s="36" t="s">
        <v>48</v>
      </c>
      <c r="AB43" s="37" t="s">
        <v>48</v>
      </c>
      <c r="AC43" s="67" t="s">
        <v>48</v>
      </c>
      <c r="AD43" s="41"/>
      <c r="AF43" s="28"/>
      <c r="AH43" s="36" t="s">
        <v>48</v>
      </c>
      <c r="AI43" s="37" t="s">
        <v>48</v>
      </c>
      <c r="AJ43" s="38" t="s">
        <v>48</v>
      </c>
      <c r="AK43" s="37" t="s">
        <v>48</v>
      </c>
      <c r="AL43" s="38" t="s">
        <v>48</v>
      </c>
      <c r="AM43" s="37" t="s">
        <v>48</v>
      </c>
      <c r="AN43" s="42"/>
      <c r="AP43" s="36" t="s">
        <v>48</v>
      </c>
      <c r="AQ43" s="37" t="s">
        <v>48</v>
      </c>
      <c r="AR43" s="38" t="s">
        <v>48</v>
      </c>
      <c r="AS43" s="37" t="s">
        <v>48</v>
      </c>
      <c r="AT43" s="38" t="s">
        <v>48</v>
      </c>
      <c r="AU43" s="37" t="s">
        <v>48</v>
      </c>
      <c r="AV43" s="38" t="s">
        <v>48</v>
      </c>
      <c r="AW43" s="37" t="s">
        <v>48</v>
      </c>
      <c r="AX43" s="42"/>
      <c r="AZ43" s="36" t="s">
        <v>48</v>
      </c>
      <c r="BA43" s="37" t="s">
        <v>48</v>
      </c>
      <c r="BB43" s="67" t="s">
        <v>48</v>
      </c>
      <c r="BC43" s="42"/>
      <c r="BE43" s="30"/>
      <c r="BG43" s="36" t="s">
        <v>48</v>
      </c>
      <c r="BH43" s="37" t="s">
        <v>48</v>
      </c>
      <c r="BI43" s="38" t="s">
        <v>48</v>
      </c>
      <c r="BJ43" s="37" t="s">
        <v>48</v>
      </c>
      <c r="BK43" s="38" t="s">
        <v>48</v>
      </c>
      <c r="BL43" s="37" t="s">
        <v>48</v>
      </c>
      <c r="BM43" s="38" t="s">
        <v>48</v>
      </c>
      <c r="BN43" s="37" t="s">
        <v>48</v>
      </c>
      <c r="BO43" s="43"/>
      <c r="BQ43" s="32"/>
      <c r="BS43" s="36" t="s">
        <v>48</v>
      </c>
      <c r="BT43" s="37" t="s">
        <v>48</v>
      </c>
      <c r="BU43" s="38" t="s">
        <v>48</v>
      </c>
      <c r="BV43" s="37" t="s">
        <v>48</v>
      </c>
      <c r="BW43" s="38" t="s">
        <v>48</v>
      </c>
      <c r="BX43" s="37" t="s">
        <v>48</v>
      </c>
      <c r="BY43" s="38" t="s">
        <v>48</v>
      </c>
      <c r="BZ43" s="37" t="s">
        <v>48</v>
      </c>
      <c r="CA43" s="44"/>
      <c r="CC43" s="34"/>
    </row>
    <row r="44" spans="1:81" x14ac:dyDescent="0.25">
      <c r="A44" s="45" t="s">
        <v>88</v>
      </c>
      <c r="B44" s="20"/>
      <c r="C44" s="20"/>
      <c r="D44" s="20"/>
      <c r="E44" s="20"/>
      <c r="F44" s="21"/>
      <c r="G44" s="21"/>
      <c r="H44" s="7" t="s">
        <v>47</v>
      </c>
      <c r="I44" s="46" t="s">
        <v>48</v>
      </c>
      <c r="J44" s="47" t="s">
        <v>48</v>
      </c>
      <c r="K44" s="48" t="s">
        <v>48</v>
      </c>
      <c r="L44" s="47" t="s">
        <v>48</v>
      </c>
      <c r="M44" s="48" t="s">
        <v>48</v>
      </c>
      <c r="N44" s="49" t="s">
        <v>48</v>
      </c>
      <c r="O44" s="41"/>
      <c r="Q44" s="46" t="s">
        <v>48</v>
      </c>
      <c r="R44" s="47" t="s">
        <v>48</v>
      </c>
      <c r="S44" s="48" t="s">
        <v>48</v>
      </c>
      <c r="T44" s="47" t="s">
        <v>48</v>
      </c>
      <c r="U44" s="48" t="s">
        <v>48</v>
      </c>
      <c r="V44" s="47" t="s">
        <v>48</v>
      </c>
      <c r="W44" s="48" t="s">
        <v>48</v>
      </c>
      <c r="X44" s="49" t="s">
        <v>48</v>
      </c>
      <c r="Y44" s="41"/>
      <c r="AA44" s="46" t="s">
        <v>48</v>
      </c>
      <c r="AB44" s="47" t="s">
        <v>48</v>
      </c>
      <c r="AC44" s="68" t="s">
        <v>48</v>
      </c>
      <c r="AD44" s="41"/>
      <c r="AF44" s="28"/>
      <c r="AH44" s="46" t="s">
        <v>48</v>
      </c>
      <c r="AI44" s="47" t="s">
        <v>48</v>
      </c>
      <c r="AJ44" s="48" t="s">
        <v>48</v>
      </c>
      <c r="AK44" s="47" t="s">
        <v>48</v>
      </c>
      <c r="AL44" s="48" t="s">
        <v>48</v>
      </c>
      <c r="AM44" s="47" t="s">
        <v>48</v>
      </c>
      <c r="AN44" s="42"/>
      <c r="AP44" s="46" t="s">
        <v>48</v>
      </c>
      <c r="AQ44" s="47" t="s">
        <v>48</v>
      </c>
      <c r="AR44" s="48" t="s">
        <v>48</v>
      </c>
      <c r="AS44" s="47" t="s">
        <v>48</v>
      </c>
      <c r="AT44" s="48" t="s">
        <v>48</v>
      </c>
      <c r="AU44" s="47" t="s">
        <v>48</v>
      </c>
      <c r="AV44" s="48" t="s">
        <v>48</v>
      </c>
      <c r="AW44" s="47" t="s">
        <v>48</v>
      </c>
      <c r="AX44" s="42"/>
      <c r="AZ44" s="46" t="s">
        <v>48</v>
      </c>
      <c r="BA44" s="47" t="s">
        <v>48</v>
      </c>
      <c r="BB44" s="68" t="s">
        <v>48</v>
      </c>
      <c r="BC44" s="42"/>
      <c r="BE44" s="30"/>
      <c r="BG44" s="46" t="s">
        <v>48</v>
      </c>
      <c r="BH44" s="47" t="s">
        <v>48</v>
      </c>
      <c r="BI44" s="48" t="s">
        <v>48</v>
      </c>
      <c r="BJ44" s="47" t="s">
        <v>48</v>
      </c>
      <c r="BK44" s="48" t="s">
        <v>48</v>
      </c>
      <c r="BL44" s="47" t="s">
        <v>48</v>
      </c>
      <c r="BM44" s="48" t="s">
        <v>48</v>
      </c>
      <c r="BN44" s="47" t="s">
        <v>48</v>
      </c>
      <c r="BO44" s="43"/>
      <c r="BQ44" s="32"/>
      <c r="BS44" s="46" t="s">
        <v>48</v>
      </c>
      <c r="BT44" s="47" t="s">
        <v>48</v>
      </c>
      <c r="BU44" s="48" t="s">
        <v>48</v>
      </c>
      <c r="BV44" s="47" t="s">
        <v>48</v>
      </c>
      <c r="BW44" s="48" t="s">
        <v>48</v>
      </c>
      <c r="BX44" s="47" t="s">
        <v>48</v>
      </c>
      <c r="BY44" s="48" t="s">
        <v>48</v>
      </c>
      <c r="BZ44" s="47" t="s">
        <v>48</v>
      </c>
      <c r="CA44" s="44"/>
      <c r="CC44" s="34"/>
    </row>
    <row r="45" spans="1:81" x14ac:dyDescent="0.25">
      <c r="A45" s="35" t="s">
        <v>89</v>
      </c>
      <c r="B45" s="20"/>
      <c r="C45" s="20"/>
      <c r="D45" s="20"/>
      <c r="E45" s="20"/>
      <c r="F45" s="21"/>
      <c r="G45" s="21"/>
      <c r="H45" s="7" t="s">
        <v>47</v>
      </c>
      <c r="I45" s="36" t="s">
        <v>48</v>
      </c>
      <c r="J45" s="37" t="s">
        <v>48</v>
      </c>
      <c r="K45" s="38" t="s">
        <v>48</v>
      </c>
      <c r="L45" s="37" t="s">
        <v>48</v>
      </c>
      <c r="M45" s="38" t="s">
        <v>48</v>
      </c>
      <c r="N45" s="40" t="s">
        <v>48</v>
      </c>
      <c r="O45" s="41"/>
      <c r="Q45" s="36" t="s">
        <v>48</v>
      </c>
      <c r="R45" s="37" t="s">
        <v>48</v>
      </c>
      <c r="S45" s="38" t="s">
        <v>48</v>
      </c>
      <c r="T45" s="37" t="s">
        <v>48</v>
      </c>
      <c r="U45" s="38" t="s">
        <v>48</v>
      </c>
      <c r="V45" s="37" t="s">
        <v>48</v>
      </c>
      <c r="W45" s="38" t="s">
        <v>48</v>
      </c>
      <c r="X45" s="40" t="s">
        <v>48</v>
      </c>
      <c r="Y45" s="41"/>
      <c r="AA45" s="36" t="s">
        <v>48</v>
      </c>
      <c r="AB45" s="37" t="s">
        <v>48</v>
      </c>
      <c r="AC45" s="67" t="s">
        <v>48</v>
      </c>
      <c r="AD45" s="41"/>
      <c r="AF45" s="28"/>
      <c r="AH45" s="36" t="s">
        <v>48</v>
      </c>
      <c r="AI45" s="37" t="s">
        <v>48</v>
      </c>
      <c r="AJ45" s="38" t="s">
        <v>48</v>
      </c>
      <c r="AK45" s="37" t="s">
        <v>48</v>
      </c>
      <c r="AL45" s="38" t="s">
        <v>48</v>
      </c>
      <c r="AM45" s="37" t="s">
        <v>48</v>
      </c>
      <c r="AN45" s="42"/>
      <c r="AP45" s="36" t="s">
        <v>48</v>
      </c>
      <c r="AQ45" s="37" t="s">
        <v>48</v>
      </c>
      <c r="AR45" s="38" t="s">
        <v>48</v>
      </c>
      <c r="AS45" s="37" t="s">
        <v>48</v>
      </c>
      <c r="AT45" s="38" t="s">
        <v>48</v>
      </c>
      <c r="AU45" s="37" t="s">
        <v>48</v>
      </c>
      <c r="AV45" s="38" t="s">
        <v>48</v>
      </c>
      <c r="AW45" s="37" t="s">
        <v>48</v>
      </c>
      <c r="AX45" s="42"/>
      <c r="AZ45" s="36" t="s">
        <v>48</v>
      </c>
      <c r="BA45" s="37" t="s">
        <v>48</v>
      </c>
      <c r="BB45" s="67" t="s">
        <v>48</v>
      </c>
      <c r="BC45" s="42"/>
      <c r="BE45" s="30"/>
      <c r="BG45" s="36" t="s">
        <v>48</v>
      </c>
      <c r="BH45" s="37" t="s">
        <v>48</v>
      </c>
      <c r="BI45" s="38" t="s">
        <v>48</v>
      </c>
      <c r="BJ45" s="37" t="s">
        <v>48</v>
      </c>
      <c r="BK45" s="38" t="s">
        <v>48</v>
      </c>
      <c r="BL45" s="37" t="s">
        <v>48</v>
      </c>
      <c r="BM45" s="38" t="s">
        <v>48</v>
      </c>
      <c r="BN45" s="37" t="s">
        <v>48</v>
      </c>
      <c r="BO45" s="43"/>
      <c r="BQ45" s="32"/>
      <c r="BS45" s="36" t="s">
        <v>48</v>
      </c>
      <c r="BT45" s="37" t="s">
        <v>48</v>
      </c>
      <c r="BU45" s="38" t="s">
        <v>48</v>
      </c>
      <c r="BV45" s="37" t="s">
        <v>48</v>
      </c>
      <c r="BW45" s="38" t="s">
        <v>48</v>
      </c>
      <c r="BX45" s="37" t="s">
        <v>48</v>
      </c>
      <c r="BY45" s="38" t="s">
        <v>48</v>
      </c>
      <c r="BZ45" s="37" t="s">
        <v>48</v>
      </c>
      <c r="CA45" s="44"/>
      <c r="CC45" s="34"/>
    </row>
    <row r="46" spans="1:81" x14ac:dyDescent="0.25">
      <c r="A46" s="45" t="s">
        <v>90</v>
      </c>
      <c r="B46" s="20"/>
      <c r="C46" s="20"/>
      <c r="D46" s="20"/>
      <c r="E46" s="20"/>
      <c r="F46" s="21"/>
      <c r="G46" s="21"/>
      <c r="H46" s="7" t="s">
        <v>47</v>
      </c>
      <c r="I46" s="46" t="s">
        <v>48</v>
      </c>
      <c r="J46" s="47" t="s">
        <v>48</v>
      </c>
      <c r="K46" s="48" t="s">
        <v>48</v>
      </c>
      <c r="L46" s="47" t="s">
        <v>48</v>
      </c>
      <c r="M46" s="48" t="s">
        <v>48</v>
      </c>
      <c r="N46" s="49" t="s">
        <v>48</v>
      </c>
      <c r="O46" s="41"/>
      <c r="Q46" s="46" t="s">
        <v>48</v>
      </c>
      <c r="R46" s="47" t="s">
        <v>48</v>
      </c>
      <c r="S46" s="48" t="s">
        <v>48</v>
      </c>
      <c r="T46" s="47" t="s">
        <v>48</v>
      </c>
      <c r="U46" s="48" t="s">
        <v>48</v>
      </c>
      <c r="V46" s="47" t="s">
        <v>48</v>
      </c>
      <c r="W46" s="48" t="s">
        <v>48</v>
      </c>
      <c r="X46" s="49" t="s">
        <v>48</v>
      </c>
      <c r="Y46" s="41"/>
      <c r="AA46" s="46" t="s">
        <v>48</v>
      </c>
      <c r="AB46" s="47" t="s">
        <v>48</v>
      </c>
      <c r="AC46" s="68" t="s">
        <v>48</v>
      </c>
      <c r="AD46" s="41"/>
      <c r="AF46" s="28"/>
      <c r="AH46" s="46" t="s">
        <v>48</v>
      </c>
      <c r="AI46" s="47" t="s">
        <v>48</v>
      </c>
      <c r="AJ46" s="48" t="s">
        <v>48</v>
      </c>
      <c r="AK46" s="47" t="s">
        <v>48</v>
      </c>
      <c r="AL46" s="48" t="s">
        <v>48</v>
      </c>
      <c r="AM46" s="47" t="s">
        <v>48</v>
      </c>
      <c r="AN46" s="42"/>
      <c r="AP46" s="46" t="s">
        <v>48</v>
      </c>
      <c r="AQ46" s="47" t="s">
        <v>48</v>
      </c>
      <c r="AR46" s="48" t="s">
        <v>48</v>
      </c>
      <c r="AS46" s="47" t="s">
        <v>48</v>
      </c>
      <c r="AT46" s="48" t="s">
        <v>48</v>
      </c>
      <c r="AU46" s="47" t="s">
        <v>48</v>
      </c>
      <c r="AV46" s="48" t="s">
        <v>48</v>
      </c>
      <c r="AW46" s="47" t="s">
        <v>48</v>
      </c>
      <c r="AX46" s="42"/>
      <c r="AZ46" s="46" t="s">
        <v>48</v>
      </c>
      <c r="BA46" s="47" t="s">
        <v>48</v>
      </c>
      <c r="BB46" s="68" t="s">
        <v>48</v>
      </c>
      <c r="BC46" s="42"/>
      <c r="BE46" s="30"/>
      <c r="BG46" s="46" t="s">
        <v>48</v>
      </c>
      <c r="BH46" s="47" t="s">
        <v>48</v>
      </c>
      <c r="BI46" s="48" t="s">
        <v>48</v>
      </c>
      <c r="BJ46" s="47" t="s">
        <v>48</v>
      </c>
      <c r="BK46" s="48" t="s">
        <v>48</v>
      </c>
      <c r="BL46" s="47" t="s">
        <v>48</v>
      </c>
      <c r="BM46" s="48" t="s">
        <v>48</v>
      </c>
      <c r="BN46" s="47" t="s">
        <v>48</v>
      </c>
      <c r="BO46" s="43"/>
      <c r="BQ46" s="32"/>
      <c r="BS46" s="46" t="s">
        <v>48</v>
      </c>
      <c r="BT46" s="47" t="s">
        <v>48</v>
      </c>
      <c r="BU46" s="48" t="s">
        <v>48</v>
      </c>
      <c r="BV46" s="47" t="s">
        <v>48</v>
      </c>
      <c r="BW46" s="48" t="s">
        <v>48</v>
      </c>
      <c r="BX46" s="47" t="s">
        <v>48</v>
      </c>
      <c r="BY46" s="48" t="s">
        <v>48</v>
      </c>
      <c r="BZ46" s="47" t="s">
        <v>48</v>
      </c>
      <c r="CA46" s="44"/>
      <c r="CC46" s="34"/>
    </row>
    <row r="47" spans="1:81" x14ac:dyDescent="0.25">
      <c r="A47" s="35" t="s">
        <v>91</v>
      </c>
      <c r="B47" s="20"/>
      <c r="C47" s="20"/>
      <c r="D47" s="20">
        <f>(V47/100)*(BL47/100)</f>
        <v>0.19440379742317712</v>
      </c>
      <c r="E47" s="20">
        <f>(AU47/100)*(BX47/100)</f>
        <v>0.52459016393442626</v>
      </c>
      <c r="F47" s="21"/>
      <c r="G47" s="21"/>
      <c r="H47" s="7" t="s">
        <v>47</v>
      </c>
      <c r="I47" s="36" t="s">
        <v>48</v>
      </c>
      <c r="J47" s="37">
        <v>77</v>
      </c>
      <c r="K47" s="38" t="s">
        <v>48</v>
      </c>
      <c r="L47" s="37" t="s">
        <v>48</v>
      </c>
      <c r="M47" s="38" t="s">
        <v>48</v>
      </c>
      <c r="N47" s="40" t="s">
        <v>48</v>
      </c>
      <c r="O47" s="41"/>
      <c r="Q47" s="36" t="s">
        <v>48</v>
      </c>
      <c r="R47" s="37" t="s">
        <v>48</v>
      </c>
      <c r="S47" s="38" t="s">
        <v>48</v>
      </c>
      <c r="T47" s="37" t="s">
        <v>48</v>
      </c>
      <c r="U47" s="38" t="s">
        <v>48</v>
      </c>
      <c r="V47" s="37">
        <v>100</v>
      </c>
      <c r="W47" s="38">
        <v>100</v>
      </c>
      <c r="X47" s="40" t="s">
        <v>48</v>
      </c>
      <c r="Y47" s="41"/>
      <c r="AA47" s="36" t="s">
        <v>48</v>
      </c>
      <c r="AB47" s="37">
        <v>23</v>
      </c>
      <c r="AC47" s="67" t="s">
        <v>48</v>
      </c>
      <c r="AD47" s="41"/>
      <c r="AF47" s="28"/>
      <c r="AH47" s="36" t="s">
        <v>48</v>
      </c>
      <c r="AI47" s="37">
        <v>93.227091633466131</v>
      </c>
      <c r="AJ47" s="38" t="s">
        <v>48</v>
      </c>
      <c r="AK47" s="37" t="s">
        <v>48</v>
      </c>
      <c r="AL47" s="38" t="s">
        <v>48</v>
      </c>
      <c r="AM47" s="37" t="s">
        <v>48</v>
      </c>
      <c r="AN47" s="42"/>
      <c r="AP47" s="36" t="s">
        <v>48</v>
      </c>
      <c r="AQ47" s="37" t="s">
        <v>48</v>
      </c>
      <c r="AR47" s="38" t="s">
        <v>48</v>
      </c>
      <c r="AS47" s="37" t="s">
        <v>48</v>
      </c>
      <c r="AT47" s="38" t="s">
        <v>48</v>
      </c>
      <c r="AU47" s="37">
        <v>100</v>
      </c>
      <c r="AV47" s="38">
        <v>100</v>
      </c>
      <c r="AW47" s="37" t="s">
        <v>48</v>
      </c>
      <c r="AX47" s="42"/>
      <c r="AZ47" s="36" t="s">
        <v>48</v>
      </c>
      <c r="BA47" s="37">
        <v>6.7729083665338692</v>
      </c>
      <c r="BB47" s="67" t="s">
        <v>48</v>
      </c>
      <c r="BC47" s="42"/>
      <c r="BE47" s="30"/>
      <c r="BG47" s="36" t="s">
        <v>48</v>
      </c>
      <c r="BH47" s="37" t="s">
        <v>48</v>
      </c>
      <c r="BI47" s="38" t="s">
        <v>48</v>
      </c>
      <c r="BJ47" s="37" t="s">
        <v>48</v>
      </c>
      <c r="BK47" s="38" t="s">
        <v>48</v>
      </c>
      <c r="BL47" s="37">
        <v>19.440379742317713</v>
      </c>
      <c r="BM47" s="38">
        <v>19.440379742317713</v>
      </c>
      <c r="BN47" s="37" t="s">
        <v>48</v>
      </c>
      <c r="BO47" s="43"/>
      <c r="BQ47" s="32"/>
      <c r="BS47" s="36" t="s">
        <v>48</v>
      </c>
      <c r="BT47" s="37" t="s">
        <v>48</v>
      </c>
      <c r="BU47" s="38" t="s">
        <v>48</v>
      </c>
      <c r="BV47" s="37" t="s">
        <v>48</v>
      </c>
      <c r="BW47" s="38" t="s">
        <v>48</v>
      </c>
      <c r="BX47" s="37">
        <v>52.459016393442624</v>
      </c>
      <c r="BY47" s="38">
        <v>52.459016393442624</v>
      </c>
      <c r="BZ47" s="37" t="s">
        <v>48</v>
      </c>
      <c r="CA47" s="44"/>
      <c r="CC47" s="34"/>
    </row>
    <row r="48" spans="1:81" x14ac:dyDescent="0.25">
      <c r="A48" s="45" t="s">
        <v>92</v>
      </c>
      <c r="B48" s="20"/>
      <c r="C48" s="20"/>
      <c r="D48" s="20"/>
      <c r="E48" s="20"/>
      <c r="F48" s="21"/>
      <c r="G48" s="21"/>
      <c r="H48" s="7" t="s">
        <v>47</v>
      </c>
      <c r="I48" s="46" t="s">
        <v>48</v>
      </c>
      <c r="J48" s="47">
        <v>71</v>
      </c>
      <c r="K48" s="48" t="s">
        <v>48</v>
      </c>
      <c r="L48" s="47">
        <v>71</v>
      </c>
      <c r="M48" s="48">
        <v>71</v>
      </c>
      <c r="N48" s="49">
        <v>71</v>
      </c>
      <c r="O48" s="41"/>
      <c r="Q48" s="46" t="s">
        <v>48</v>
      </c>
      <c r="R48" s="47" t="s">
        <v>48</v>
      </c>
      <c r="S48" s="48" t="s">
        <v>48</v>
      </c>
      <c r="T48" s="47" t="s">
        <v>48</v>
      </c>
      <c r="U48" s="48">
        <v>121.97678020687009</v>
      </c>
      <c r="V48" s="47" t="s">
        <v>48</v>
      </c>
      <c r="W48" s="48">
        <v>121.97678020687009</v>
      </c>
      <c r="X48" s="49" t="s">
        <v>48</v>
      </c>
      <c r="Y48" s="41"/>
      <c r="AA48" s="46" t="s">
        <v>48</v>
      </c>
      <c r="AB48" s="47">
        <v>50.976780206870089</v>
      </c>
      <c r="AC48" s="68" t="s">
        <v>48</v>
      </c>
      <c r="AD48" s="41"/>
      <c r="AF48" s="28"/>
      <c r="AH48" s="46" t="s">
        <v>48</v>
      </c>
      <c r="AI48" s="47">
        <v>70.921985815602838</v>
      </c>
      <c r="AJ48" s="48" t="s">
        <v>48</v>
      </c>
      <c r="AK48" s="47">
        <v>70.921985815602838</v>
      </c>
      <c r="AL48" s="48">
        <v>71.038251366120221</v>
      </c>
      <c r="AM48" s="47">
        <v>70.909090909090907</v>
      </c>
      <c r="AN48" s="42"/>
      <c r="AP48" s="46" t="s">
        <v>48</v>
      </c>
      <c r="AQ48" s="47" t="s">
        <v>48</v>
      </c>
      <c r="AR48" s="48" t="s">
        <v>48</v>
      </c>
      <c r="AS48" s="47" t="s">
        <v>48</v>
      </c>
      <c r="AT48" s="48">
        <v>226.2295081967213</v>
      </c>
      <c r="AU48" s="47" t="s">
        <v>48</v>
      </c>
      <c r="AV48" s="48">
        <v>226.2295081967213</v>
      </c>
      <c r="AW48" s="47" t="s">
        <v>48</v>
      </c>
      <c r="AX48" s="42"/>
      <c r="AZ48" s="46" t="s">
        <v>48</v>
      </c>
      <c r="BA48" s="47">
        <v>155.30752238111847</v>
      </c>
      <c r="BB48" s="68" t="s">
        <v>48</v>
      </c>
      <c r="BC48" s="42"/>
      <c r="BE48" s="30"/>
      <c r="BG48" s="46" t="s">
        <v>48</v>
      </c>
      <c r="BH48" s="47" t="s">
        <v>48</v>
      </c>
      <c r="BI48" s="48" t="s">
        <v>48</v>
      </c>
      <c r="BJ48" s="47" t="s">
        <v>48</v>
      </c>
      <c r="BK48" s="48">
        <v>23.710280110479118</v>
      </c>
      <c r="BL48" s="47" t="s">
        <v>48</v>
      </c>
      <c r="BM48" s="48">
        <v>23.710280110479118</v>
      </c>
      <c r="BN48" s="47" t="s">
        <v>48</v>
      </c>
      <c r="BO48" s="43"/>
      <c r="BQ48" s="32"/>
      <c r="BS48" s="46" t="s">
        <v>48</v>
      </c>
      <c r="BT48" s="47" t="s">
        <v>48</v>
      </c>
      <c r="BU48" s="48" t="s">
        <v>48</v>
      </c>
      <c r="BV48" s="47" t="s">
        <v>48</v>
      </c>
      <c r="BW48" s="48">
        <v>49.193548387096776</v>
      </c>
      <c r="BX48" s="47" t="s">
        <v>48</v>
      </c>
      <c r="BY48" s="48">
        <v>49.193548387096776</v>
      </c>
      <c r="BZ48" s="47" t="s">
        <v>48</v>
      </c>
      <c r="CA48" s="44"/>
      <c r="CC48" s="34"/>
    </row>
    <row r="49" spans="1:81" x14ac:dyDescent="0.25">
      <c r="A49" s="35" t="s">
        <v>93</v>
      </c>
      <c r="B49" s="20"/>
      <c r="C49" s="20"/>
      <c r="D49" s="20"/>
      <c r="E49" s="20"/>
      <c r="F49" s="21"/>
      <c r="G49" s="21"/>
      <c r="H49" s="7" t="s">
        <v>47</v>
      </c>
      <c r="I49" s="36" t="s">
        <v>48</v>
      </c>
      <c r="J49" s="37" t="s">
        <v>48</v>
      </c>
      <c r="K49" s="38" t="s">
        <v>48</v>
      </c>
      <c r="L49" s="37" t="s">
        <v>48</v>
      </c>
      <c r="M49" s="38" t="s">
        <v>48</v>
      </c>
      <c r="N49" s="40" t="s">
        <v>48</v>
      </c>
      <c r="O49" s="41"/>
      <c r="Q49" s="36" t="s">
        <v>48</v>
      </c>
      <c r="R49" s="37" t="s">
        <v>48</v>
      </c>
      <c r="S49" s="38" t="s">
        <v>48</v>
      </c>
      <c r="T49" s="37" t="s">
        <v>48</v>
      </c>
      <c r="U49" s="38" t="s">
        <v>48</v>
      </c>
      <c r="V49" s="37" t="s">
        <v>48</v>
      </c>
      <c r="W49" s="38" t="s">
        <v>48</v>
      </c>
      <c r="X49" s="40" t="s">
        <v>48</v>
      </c>
      <c r="Y49" s="41"/>
      <c r="AA49" s="36" t="s">
        <v>48</v>
      </c>
      <c r="AB49" s="37" t="s">
        <v>48</v>
      </c>
      <c r="AC49" s="67" t="s">
        <v>48</v>
      </c>
      <c r="AD49" s="41"/>
      <c r="AF49" s="28"/>
      <c r="AH49" s="36" t="s">
        <v>48</v>
      </c>
      <c r="AI49" s="37" t="s">
        <v>48</v>
      </c>
      <c r="AJ49" s="38" t="s">
        <v>48</v>
      </c>
      <c r="AK49" s="37" t="s">
        <v>48</v>
      </c>
      <c r="AL49" s="38" t="s">
        <v>48</v>
      </c>
      <c r="AM49" s="37" t="s">
        <v>48</v>
      </c>
      <c r="AN49" s="42"/>
      <c r="AP49" s="36" t="s">
        <v>48</v>
      </c>
      <c r="AQ49" s="37" t="s">
        <v>48</v>
      </c>
      <c r="AR49" s="38" t="s">
        <v>48</v>
      </c>
      <c r="AS49" s="37" t="s">
        <v>48</v>
      </c>
      <c r="AT49" s="38" t="s">
        <v>48</v>
      </c>
      <c r="AU49" s="37" t="s">
        <v>48</v>
      </c>
      <c r="AV49" s="38" t="s">
        <v>48</v>
      </c>
      <c r="AW49" s="37" t="s">
        <v>48</v>
      </c>
      <c r="AX49" s="42"/>
      <c r="AZ49" s="36" t="s">
        <v>48</v>
      </c>
      <c r="BA49" s="37" t="s">
        <v>48</v>
      </c>
      <c r="BB49" s="67" t="s">
        <v>48</v>
      </c>
      <c r="BC49" s="42"/>
      <c r="BE49" s="30"/>
      <c r="BG49" s="36" t="s">
        <v>48</v>
      </c>
      <c r="BH49" s="37" t="s">
        <v>48</v>
      </c>
      <c r="BI49" s="38" t="s">
        <v>48</v>
      </c>
      <c r="BJ49" s="37" t="s">
        <v>48</v>
      </c>
      <c r="BK49" s="38" t="s">
        <v>48</v>
      </c>
      <c r="BL49" s="37" t="s">
        <v>48</v>
      </c>
      <c r="BM49" s="38" t="s">
        <v>48</v>
      </c>
      <c r="BN49" s="37" t="s">
        <v>48</v>
      </c>
      <c r="BO49" s="43"/>
      <c r="BQ49" s="32"/>
      <c r="BS49" s="36" t="s">
        <v>48</v>
      </c>
      <c r="BT49" s="37" t="s">
        <v>48</v>
      </c>
      <c r="BU49" s="38" t="s">
        <v>48</v>
      </c>
      <c r="BV49" s="37" t="s">
        <v>48</v>
      </c>
      <c r="BW49" s="38" t="s">
        <v>48</v>
      </c>
      <c r="BX49" s="37" t="s">
        <v>48</v>
      </c>
      <c r="BY49" s="38" t="s">
        <v>48</v>
      </c>
      <c r="BZ49" s="37" t="s">
        <v>48</v>
      </c>
      <c r="CA49" s="44"/>
      <c r="CC49" s="34"/>
    </row>
    <row r="50" spans="1:81" x14ac:dyDescent="0.25">
      <c r="A50" s="45" t="s">
        <v>94</v>
      </c>
      <c r="B50" s="20"/>
      <c r="C50" s="20"/>
      <c r="D50" s="20"/>
      <c r="E50" s="20"/>
      <c r="F50" s="21"/>
      <c r="G50" s="21"/>
      <c r="H50" s="7" t="s">
        <v>47</v>
      </c>
      <c r="I50" s="46" t="s">
        <v>48</v>
      </c>
      <c r="J50" s="47" t="s">
        <v>48</v>
      </c>
      <c r="K50" s="48" t="s">
        <v>48</v>
      </c>
      <c r="L50" s="47" t="s">
        <v>48</v>
      </c>
      <c r="M50" s="48" t="s">
        <v>48</v>
      </c>
      <c r="N50" s="49" t="s">
        <v>48</v>
      </c>
      <c r="O50" s="41"/>
      <c r="Q50" s="46" t="s">
        <v>48</v>
      </c>
      <c r="R50" s="47" t="s">
        <v>48</v>
      </c>
      <c r="S50" s="48" t="s">
        <v>48</v>
      </c>
      <c r="T50" s="47" t="s">
        <v>48</v>
      </c>
      <c r="U50" s="48" t="s">
        <v>48</v>
      </c>
      <c r="V50" s="47" t="s">
        <v>48</v>
      </c>
      <c r="W50" s="48" t="s">
        <v>48</v>
      </c>
      <c r="X50" s="49" t="s">
        <v>48</v>
      </c>
      <c r="Y50" s="41"/>
      <c r="AA50" s="46" t="s">
        <v>48</v>
      </c>
      <c r="AB50" s="47" t="s">
        <v>48</v>
      </c>
      <c r="AC50" s="60" t="s">
        <v>48</v>
      </c>
      <c r="AD50" s="41"/>
      <c r="AF50" s="28"/>
      <c r="AH50" s="46" t="s">
        <v>48</v>
      </c>
      <c r="AI50" s="47" t="s">
        <v>48</v>
      </c>
      <c r="AJ50" s="48" t="s">
        <v>48</v>
      </c>
      <c r="AK50" s="47" t="s">
        <v>48</v>
      </c>
      <c r="AL50" s="48" t="s">
        <v>48</v>
      </c>
      <c r="AM50" s="47" t="s">
        <v>48</v>
      </c>
      <c r="AN50" s="42"/>
      <c r="AP50" s="46" t="s">
        <v>48</v>
      </c>
      <c r="AQ50" s="47" t="s">
        <v>48</v>
      </c>
      <c r="AR50" s="48" t="s">
        <v>48</v>
      </c>
      <c r="AS50" s="47" t="s">
        <v>48</v>
      </c>
      <c r="AT50" s="48" t="s">
        <v>48</v>
      </c>
      <c r="AU50" s="47" t="s">
        <v>48</v>
      </c>
      <c r="AV50" s="48" t="s">
        <v>48</v>
      </c>
      <c r="AW50" s="47" t="s">
        <v>48</v>
      </c>
      <c r="AX50" s="42"/>
      <c r="AZ50" s="46" t="s">
        <v>48</v>
      </c>
      <c r="BA50" s="47" t="s">
        <v>48</v>
      </c>
      <c r="BB50" s="60" t="s">
        <v>48</v>
      </c>
      <c r="BC50" s="42"/>
      <c r="BE50" s="30"/>
      <c r="BG50" s="46" t="s">
        <v>48</v>
      </c>
      <c r="BH50" s="47" t="s">
        <v>48</v>
      </c>
      <c r="BI50" s="48" t="s">
        <v>48</v>
      </c>
      <c r="BJ50" s="47" t="s">
        <v>48</v>
      </c>
      <c r="BK50" s="48" t="s">
        <v>48</v>
      </c>
      <c r="BL50" s="47" t="s">
        <v>48</v>
      </c>
      <c r="BM50" s="48" t="s">
        <v>48</v>
      </c>
      <c r="BN50" s="47" t="s">
        <v>48</v>
      </c>
      <c r="BO50" s="43"/>
      <c r="BQ50" s="32"/>
      <c r="BS50" s="46" t="s">
        <v>48</v>
      </c>
      <c r="BT50" s="47" t="s">
        <v>48</v>
      </c>
      <c r="BU50" s="48" t="s">
        <v>48</v>
      </c>
      <c r="BV50" s="47" t="s">
        <v>48</v>
      </c>
      <c r="BW50" s="48" t="s">
        <v>48</v>
      </c>
      <c r="BX50" s="47" t="s">
        <v>48</v>
      </c>
      <c r="BY50" s="48" t="s">
        <v>48</v>
      </c>
      <c r="BZ50" s="47" t="s">
        <v>48</v>
      </c>
      <c r="CA50" s="44"/>
      <c r="CC50" s="34"/>
    </row>
    <row r="51" spans="1:81" x14ac:dyDescent="0.25">
      <c r="A51" s="35" t="s">
        <v>95</v>
      </c>
      <c r="B51" s="20"/>
      <c r="C51" s="20"/>
      <c r="D51" s="20"/>
      <c r="E51" s="20"/>
      <c r="F51" s="21"/>
      <c r="G51" s="21"/>
      <c r="H51" s="7" t="s">
        <v>47</v>
      </c>
      <c r="I51" s="36" t="s">
        <v>48</v>
      </c>
      <c r="J51" s="37" t="s">
        <v>48</v>
      </c>
      <c r="K51" s="38" t="s">
        <v>48</v>
      </c>
      <c r="L51" s="37" t="s">
        <v>48</v>
      </c>
      <c r="M51" s="38" t="s">
        <v>48</v>
      </c>
      <c r="N51" s="40" t="s">
        <v>48</v>
      </c>
      <c r="O51" s="41"/>
      <c r="Q51" s="36" t="s">
        <v>48</v>
      </c>
      <c r="R51" s="37" t="s">
        <v>48</v>
      </c>
      <c r="S51" s="38" t="s">
        <v>48</v>
      </c>
      <c r="T51" s="37" t="s">
        <v>48</v>
      </c>
      <c r="U51" s="38" t="s">
        <v>48</v>
      </c>
      <c r="V51" s="37" t="s">
        <v>48</v>
      </c>
      <c r="W51" s="38" t="s">
        <v>48</v>
      </c>
      <c r="X51" s="40" t="s">
        <v>48</v>
      </c>
      <c r="Y51" s="41"/>
      <c r="AA51" s="36" t="s">
        <v>48</v>
      </c>
      <c r="AB51" s="37" t="s">
        <v>48</v>
      </c>
      <c r="AC51" s="59" t="s">
        <v>48</v>
      </c>
      <c r="AD51" s="41"/>
      <c r="AF51" s="28"/>
      <c r="AH51" s="36" t="s">
        <v>48</v>
      </c>
      <c r="AI51" s="37" t="s">
        <v>48</v>
      </c>
      <c r="AJ51" s="38" t="s">
        <v>48</v>
      </c>
      <c r="AK51" s="37" t="s">
        <v>48</v>
      </c>
      <c r="AL51" s="38" t="s">
        <v>48</v>
      </c>
      <c r="AM51" s="37" t="s">
        <v>48</v>
      </c>
      <c r="AN51" s="42"/>
      <c r="AP51" s="36" t="s">
        <v>48</v>
      </c>
      <c r="AQ51" s="37" t="s">
        <v>48</v>
      </c>
      <c r="AR51" s="38" t="s">
        <v>48</v>
      </c>
      <c r="AS51" s="37" t="s">
        <v>48</v>
      </c>
      <c r="AT51" s="38" t="s">
        <v>48</v>
      </c>
      <c r="AU51" s="37" t="s">
        <v>48</v>
      </c>
      <c r="AV51" s="38" t="s">
        <v>48</v>
      </c>
      <c r="AW51" s="37" t="s">
        <v>48</v>
      </c>
      <c r="AX51" s="42"/>
      <c r="AZ51" s="36" t="s">
        <v>48</v>
      </c>
      <c r="BA51" s="37" t="s">
        <v>48</v>
      </c>
      <c r="BB51" s="59" t="s">
        <v>48</v>
      </c>
      <c r="BC51" s="42"/>
      <c r="BE51" s="30"/>
      <c r="BG51" s="36" t="s">
        <v>48</v>
      </c>
      <c r="BH51" s="37" t="s">
        <v>48</v>
      </c>
      <c r="BI51" s="38" t="s">
        <v>48</v>
      </c>
      <c r="BJ51" s="37" t="s">
        <v>48</v>
      </c>
      <c r="BK51" s="38" t="s">
        <v>48</v>
      </c>
      <c r="BL51" s="37" t="s">
        <v>48</v>
      </c>
      <c r="BM51" s="38" t="s">
        <v>48</v>
      </c>
      <c r="BN51" s="37" t="s">
        <v>48</v>
      </c>
      <c r="BO51" s="43"/>
      <c r="BQ51" s="32"/>
      <c r="BS51" s="36" t="s">
        <v>48</v>
      </c>
      <c r="BT51" s="37" t="s">
        <v>48</v>
      </c>
      <c r="BU51" s="38" t="s">
        <v>48</v>
      </c>
      <c r="BV51" s="37" t="s">
        <v>48</v>
      </c>
      <c r="BW51" s="38" t="s">
        <v>48</v>
      </c>
      <c r="BX51" s="37" t="s">
        <v>48</v>
      </c>
      <c r="BY51" s="38" t="s">
        <v>48</v>
      </c>
      <c r="BZ51" s="37" t="s">
        <v>48</v>
      </c>
      <c r="CA51" s="44"/>
      <c r="CC51" s="34"/>
    </row>
    <row r="52" spans="1:81" x14ac:dyDescent="0.25">
      <c r="A52" s="45" t="s">
        <v>96</v>
      </c>
      <c r="B52" s="20"/>
      <c r="C52" s="20"/>
      <c r="D52" s="20"/>
      <c r="E52" s="20"/>
      <c r="F52" s="21"/>
      <c r="G52" s="21"/>
      <c r="H52" s="7" t="s">
        <v>47</v>
      </c>
      <c r="I52" s="46" t="s">
        <v>48</v>
      </c>
      <c r="J52" s="47" t="s">
        <v>48</v>
      </c>
      <c r="K52" s="48" t="s">
        <v>48</v>
      </c>
      <c r="L52" s="47" t="s">
        <v>48</v>
      </c>
      <c r="M52" s="48" t="s">
        <v>48</v>
      </c>
      <c r="N52" s="49" t="s">
        <v>48</v>
      </c>
      <c r="O52" s="41"/>
      <c r="Q52" s="46" t="s">
        <v>48</v>
      </c>
      <c r="R52" s="47" t="s">
        <v>48</v>
      </c>
      <c r="S52" s="48" t="s">
        <v>48</v>
      </c>
      <c r="T52" s="47" t="s">
        <v>48</v>
      </c>
      <c r="U52" s="48" t="s">
        <v>48</v>
      </c>
      <c r="V52" s="47" t="s">
        <v>48</v>
      </c>
      <c r="W52" s="48" t="s">
        <v>48</v>
      </c>
      <c r="X52" s="49" t="s">
        <v>48</v>
      </c>
      <c r="Y52" s="41"/>
      <c r="AA52" s="46" t="s">
        <v>48</v>
      </c>
      <c r="AB52" s="47" t="s">
        <v>48</v>
      </c>
      <c r="AC52" s="60" t="s">
        <v>48</v>
      </c>
      <c r="AD52" s="41"/>
      <c r="AF52" s="28"/>
      <c r="AH52" s="46" t="s">
        <v>48</v>
      </c>
      <c r="AI52" s="47" t="s">
        <v>48</v>
      </c>
      <c r="AJ52" s="48" t="s">
        <v>48</v>
      </c>
      <c r="AK52" s="47" t="s">
        <v>48</v>
      </c>
      <c r="AL52" s="48" t="s">
        <v>48</v>
      </c>
      <c r="AM52" s="47" t="s">
        <v>48</v>
      </c>
      <c r="AN52" s="42"/>
      <c r="AP52" s="46" t="s">
        <v>48</v>
      </c>
      <c r="AQ52" s="47" t="s">
        <v>48</v>
      </c>
      <c r="AR52" s="48" t="s">
        <v>48</v>
      </c>
      <c r="AS52" s="47" t="s">
        <v>48</v>
      </c>
      <c r="AT52" s="48" t="s">
        <v>48</v>
      </c>
      <c r="AU52" s="47" t="s">
        <v>48</v>
      </c>
      <c r="AV52" s="48" t="s">
        <v>48</v>
      </c>
      <c r="AW52" s="47" t="s">
        <v>48</v>
      </c>
      <c r="AX52" s="42"/>
      <c r="AZ52" s="46" t="s">
        <v>48</v>
      </c>
      <c r="BA52" s="47" t="s">
        <v>48</v>
      </c>
      <c r="BB52" s="60" t="s">
        <v>48</v>
      </c>
      <c r="BC52" s="42"/>
      <c r="BE52" s="30"/>
      <c r="BG52" s="46" t="s">
        <v>48</v>
      </c>
      <c r="BH52" s="47" t="s">
        <v>48</v>
      </c>
      <c r="BI52" s="48" t="s">
        <v>48</v>
      </c>
      <c r="BJ52" s="47" t="s">
        <v>48</v>
      </c>
      <c r="BK52" s="48" t="s">
        <v>48</v>
      </c>
      <c r="BL52" s="47" t="s">
        <v>48</v>
      </c>
      <c r="BM52" s="48" t="s">
        <v>48</v>
      </c>
      <c r="BN52" s="47" t="s">
        <v>48</v>
      </c>
      <c r="BO52" s="43"/>
      <c r="BQ52" s="32"/>
      <c r="BS52" s="46" t="s">
        <v>48</v>
      </c>
      <c r="BT52" s="47" t="s">
        <v>48</v>
      </c>
      <c r="BU52" s="48" t="s">
        <v>48</v>
      </c>
      <c r="BV52" s="47" t="s">
        <v>48</v>
      </c>
      <c r="BW52" s="48" t="s">
        <v>48</v>
      </c>
      <c r="BX52" s="47" t="s">
        <v>48</v>
      </c>
      <c r="BY52" s="48" t="s">
        <v>48</v>
      </c>
      <c r="BZ52" s="47" t="s">
        <v>48</v>
      </c>
      <c r="CA52" s="44"/>
      <c r="CC52" s="34"/>
    </row>
    <row r="53" spans="1:81" x14ac:dyDescent="0.25">
      <c r="A53" s="35" t="s">
        <v>97</v>
      </c>
      <c r="B53" s="20"/>
      <c r="C53" s="20"/>
      <c r="D53" s="20"/>
      <c r="E53" s="20"/>
      <c r="F53" s="21"/>
      <c r="G53" s="21"/>
      <c r="H53" s="7" t="s">
        <v>47</v>
      </c>
      <c r="I53" s="36" t="s">
        <v>48</v>
      </c>
      <c r="J53" s="37" t="s">
        <v>48</v>
      </c>
      <c r="K53" s="38" t="s">
        <v>48</v>
      </c>
      <c r="L53" s="37" t="s">
        <v>48</v>
      </c>
      <c r="M53" s="38" t="s">
        <v>48</v>
      </c>
      <c r="N53" s="40" t="s">
        <v>48</v>
      </c>
      <c r="O53" s="41"/>
      <c r="Q53" s="36" t="s">
        <v>48</v>
      </c>
      <c r="R53" s="37" t="s">
        <v>48</v>
      </c>
      <c r="S53" s="38" t="s">
        <v>48</v>
      </c>
      <c r="T53" s="37" t="s">
        <v>48</v>
      </c>
      <c r="U53" s="38" t="s">
        <v>48</v>
      </c>
      <c r="V53" s="37" t="s">
        <v>48</v>
      </c>
      <c r="W53" s="38" t="s">
        <v>48</v>
      </c>
      <c r="X53" s="40" t="s">
        <v>48</v>
      </c>
      <c r="Y53" s="41"/>
      <c r="AA53" s="36" t="s">
        <v>48</v>
      </c>
      <c r="AB53" s="37" t="s">
        <v>48</v>
      </c>
      <c r="AC53" s="59" t="s">
        <v>48</v>
      </c>
      <c r="AD53" s="41"/>
      <c r="AF53" s="28"/>
      <c r="AH53" s="36" t="s">
        <v>48</v>
      </c>
      <c r="AI53" s="37" t="s">
        <v>48</v>
      </c>
      <c r="AJ53" s="38" t="s">
        <v>48</v>
      </c>
      <c r="AK53" s="37" t="s">
        <v>48</v>
      </c>
      <c r="AL53" s="38" t="s">
        <v>48</v>
      </c>
      <c r="AM53" s="37" t="s">
        <v>48</v>
      </c>
      <c r="AN53" s="42"/>
      <c r="AP53" s="36" t="s">
        <v>48</v>
      </c>
      <c r="AQ53" s="37" t="s">
        <v>48</v>
      </c>
      <c r="AR53" s="38" t="s">
        <v>48</v>
      </c>
      <c r="AS53" s="37" t="s">
        <v>48</v>
      </c>
      <c r="AT53" s="38" t="s">
        <v>48</v>
      </c>
      <c r="AU53" s="37" t="s">
        <v>48</v>
      </c>
      <c r="AV53" s="38" t="s">
        <v>48</v>
      </c>
      <c r="AW53" s="37" t="s">
        <v>48</v>
      </c>
      <c r="AX53" s="42"/>
      <c r="AZ53" s="36" t="s">
        <v>48</v>
      </c>
      <c r="BA53" s="37" t="s">
        <v>48</v>
      </c>
      <c r="BB53" s="59" t="s">
        <v>48</v>
      </c>
      <c r="BC53" s="42"/>
      <c r="BE53" s="30"/>
      <c r="BG53" s="36" t="s">
        <v>48</v>
      </c>
      <c r="BH53" s="37" t="s">
        <v>48</v>
      </c>
      <c r="BI53" s="38" t="s">
        <v>48</v>
      </c>
      <c r="BJ53" s="37" t="s">
        <v>48</v>
      </c>
      <c r="BK53" s="38" t="s">
        <v>48</v>
      </c>
      <c r="BL53" s="37" t="s">
        <v>48</v>
      </c>
      <c r="BM53" s="38" t="s">
        <v>48</v>
      </c>
      <c r="BN53" s="37" t="s">
        <v>48</v>
      </c>
      <c r="BO53" s="43"/>
      <c r="BQ53" s="32"/>
      <c r="BS53" s="36" t="s">
        <v>48</v>
      </c>
      <c r="BT53" s="37" t="s">
        <v>48</v>
      </c>
      <c r="BU53" s="38" t="s">
        <v>48</v>
      </c>
      <c r="BV53" s="37" t="s">
        <v>48</v>
      </c>
      <c r="BW53" s="38" t="s">
        <v>48</v>
      </c>
      <c r="BX53" s="37" t="s">
        <v>48</v>
      </c>
      <c r="BY53" s="38" t="s">
        <v>48</v>
      </c>
      <c r="BZ53" s="37" t="s">
        <v>48</v>
      </c>
      <c r="CA53" s="44"/>
      <c r="CC53" s="34"/>
    </row>
    <row r="54" spans="1:81" x14ac:dyDescent="0.25">
      <c r="A54" s="19" t="s">
        <v>98</v>
      </c>
      <c r="B54" s="20"/>
      <c r="C54" s="20"/>
      <c r="D54" s="20"/>
      <c r="E54" s="20"/>
      <c r="F54" s="21"/>
      <c r="G54" s="21"/>
      <c r="H54" s="7" t="s">
        <v>47</v>
      </c>
      <c r="I54" s="22" t="s">
        <v>48</v>
      </c>
      <c r="J54" s="23" t="s">
        <v>48</v>
      </c>
      <c r="K54" s="24" t="s">
        <v>48</v>
      </c>
      <c r="L54" s="23" t="s">
        <v>48</v>
      </c>
      <c r="M54" s="24" t="s">
        <v>48</v>
      </c>
      <c r="N54" s="26" t="s">
        <v>48</v>
      </c>
      <c r="O54" s="27"/>
      <c r="Q54" s="22" t="s">
        <v>48</v>
      </c>
      <c r="R54" s="23" t="s">
        <v>48</v>
      </c>
      <c r="S54" s="24" t="s">
        <v>48</v>
      </c>
      <c r="T54" s="23" t="s">
        <v>48</v>
      </c>
      <c r="U54" s="24" t="s">
        <v>48</v>
      </c>
      <c r="V54" s="23" t="s">
        <v>48</v>
      </c>
      <c r="W54" s="24" t="s">
        <v>48</v>
      </c>
      <c r="X54" s="26" t="s">
        <v>48</v>
      </c>
      <c r="Y54" s="27"/>
      <c r="AA54" s="22" t="s">
        <v>48</v>
      </c>
      <c r="AB54" s="23" t="s">
        <v>48</v>
      </c>
      <c r="AC54" s="58" t="s">
        <v>48</v>
      </c>
      <c r="AD54" s="27"/>
      <c r="AF54" s="28"/>
      <c r="AH54" s="22" t="s">
        <v>48</v>
      </c>
      <c r="AI54" s="23" t="s">
        <v>48</v>
      </c>
      <c r="AJ54" s="24" t="s">
        <v>48</v>
      </c>
      <c r="AK54" s="23" t="s">
        <v>48</v>
      </c>
      <c r="AL54" s="24" t="s">
        <v>48</v>
      </c>
      <c r="AM54" s="23" t="s">
        <v>48</v>
      </c>
      <c r="AN54" s="29"/>
      <c r="AP54" s="22" t="s">
        <v>48</v>
      </c>
      <c r="AQ54" s="23" t="s">
        <v>48</v>
      </c>
      <c r="AR54" s="24" t="s">
        <v>48</v>
      </c>
      <c r="AS54" s="23" t="s">
        <v>48</v>
      </c>
      <c r="AT54" s="24" t="s">
        <v>48</v>
      </c>
      <c r="AU54" s="23" t="s">
        <v>48</v>
      </c>
      <c r="AV54" s="24" t="s">
        <v>48</v>
      </c>
      <c r="AW54" s="23" t="s">
        <v>48</v>
      </c>
      <c r="AX54" s="29"/>
      <c r="AZ54" s="22" t="s">
        <v>48</v>
      </c>
      <c r="BA54" s="23" t="s">
        <v>48</v>
      </c>
      <c r="BB54" s="58" t="s">
        <v>48</v>
      </c>
      <c r="BC54" s="29"/>
      <c r="BE54" s="30"/>
      <c r="BG54" s="22" t="s">
        <v>48</v>
      </c>
      <c r="BH54" s="23" t="s">
        <v>48</v>
      </c>
      <c r="BI54" s="24" t="s">
        <v>48</v>
      </c>
      <c r="BJ54" s="23" t="s">
        <v>48</v>
      </c>
      <c r="BK54" s="24" t="s">
        <v>48</v>
      </c>
      <c r="BL54" s="23" t="s">
        <v>48</v>
      </c>
      <c r="BM54" s="24" t="s">
        <v>48</v>
      </c>
      <c r="BN54" s="23" t="s">
        <v>48</v>
      </c>
      <c r="BO54" s="31"/>
      <c r="BQ54" s="32"/>
      <c r="BS54" s="22" t="s">
        <v>48</v>
      </c>
      <c r="BT54" s="23" t="s">
        <v>48</v>
      </c>
      <c r="BU54" s="24" t="s">
        <v>48</v>
      </c>
      <c r="BV54" s="23" t="s">
        <v>48</v>
      </c>
      <c r="BW54" s="24" t="s">
        <v>48</v>
      </c>
      <c r="BX54" s="23" t="s">
        <v>48</v>
      </c>
      <c r="BY54" s="24" t="s">
        <v>48</v>
      </c>
      <c r="BZ54" s="23" t="s">
        <v>48</v>
      </c>
      <c r="CA54" s="33"/>
      <c r="CC54" s="34"/>
    </row>
    <row r="55" spans="1:81" x14ac:dyDescent="0.25">
      <c r="A55" s="35" t="s">
        <v>99</v>
      </c>
      <c r="B55" s="20"/>
      <c r="C55" s="20"/>
      <c r="D55" s="20"/>
      <c r="E55" s="20"/>
      <c r="F55" s="21">
        <f>(X55/100)*(BN55/100)</f>
        <v>0.75025557886706074</v>
      </c>
      <c r="G55" s="21"/>
      <c r="H55" s="7" t="s">
        <v>47</v>
      </c>
      <c r="I55" s="36" t="s">
        <v>48</v>
      </c>
      <c r="J55" s="37" t="s">
        <v>48</v>
      </c>
      <c r="K55" s="38" t="s">
        <v>48</v>
      </c>
      <c r="L55" s="37" t="s">
        <v>48</v>
      </c>
      <c r="M55" s="38" t="s">
        <v>48</v>
      </c>
      <c r="N55" s="40" t="s">
        <v>48</v>
      </c>
      <c r="O55" s="41"/>
      <c r="Q55" s="36" t="s">
        <v>48</v>
      </c>
      <c r="R55" s="37" t="s">
        <v>48</v>
      </c>
      <c r="S55" s="38" t="s">
        <v>48</v>
      </c>
      <c r="T55" s="37" t="s">
        <v>48</v>
      </c>
      <c r="U55" s="38" t="s">
        <v>48</v>
      </c>
      <c r="V55" s="37" t="s">
        <v>48</v>
      </c>
      <c r="W55" s="38" t="s">
        <v>48</v>
      </c>
      <c r="X55" s="40">
        <v>75.000023833198114</v>
      </c>
      <c r="Y55" s="41"/>
      <c r="AA55" s="36" t="s">
        <v>48</v>
      </c>
      <c r="AB55" s="37" t="s">
        <v>48</v>
      </c>
      <c r="AC55" s="59" t="s">
        <v>48</v>
      </c>
      <c r="AD55" s="41"/>
      <c r="AF55" s="28"/>
      <c r="AH55" s="36" t="s">
        <v>48</v>
      </c>
      <c r="AI55" s="37" t="s">
        <v>48</v>
      </c>
      <c r="AJ55" s="38" t="s">
        <v>48</v>
      </c>
      <c r="AK55" s="37" t="s">
        <v>48</v>
      </c>
      <c r="AL55" s="38" t="s">
        <v>48</v>
      </c>
      <c r="AM55" s="37" t="s">
        <v>48</v>
      </c>
      <c r="AN55" s="42"/>
      <c r="AP55" s="36" t="s">
        <v>48</v>
      </c>
      <c r="AQ55" s="37" t="s">
        <v>48</v>
      </c>
      <c r="AR55" s="38" t="s">
        <v>48</v>
      </c>
      <c r="AS55" s="37" t="s">
        <v>48</v>
      </c>
      <c r="AT55" s="38" t="s">
        <v>48</v>
      </c>
      <c r="AU55" s="37" t="s">
        <v>48</v>
      </c>
      <c r="AV55" s="38" t="s">
        <v>48</v>
      </c>
      <c r="AW55" s="37" t="s">
        <v>48</v>
      </c>
      <c r="AX55" s="42"/>
      <c r="AZ55" s="36" t="s">
        <v>48</v>
      </c>
      <c r="BA55" s="37" t="s">
        <v>48</v>
      </c>
      <c r="BB55" s="59" t="s">
        <v>48</v>
      </c>
      <c r="BC55" s="42"/>
      <c r="BE55" s="30"/>
      <c r="BG55" s="36" t="s">
        <v>48</v>
      </c>
      <c r="BH55" s="37" t="s">
        <v>48</v>
      </c>
      <c r="BI55" s="38" t="s">
        <v>48</v>
      </c>
      <c r="BJ55" s="37" t="s">
        <v>48</v>
      </c>
      <c r="BK55" s="38" t="s">
        <v>48</v>
      </c>
      <c r="BL55" s="37" t="s">
        <v>48</v>
      </c>
      <c r="BM55" s="38" t="s">
        <v>48</v>
      </c>
      <c r="BN55" s="37">
        <v>100.03404539385848</v>
      </c>
      <c r="BO55" s="43"/>
      <c r="BQ55" s="32"/>
      <c r="BS55" s="36" t="s">
        <v>48</v>
      </c>
      <c r="BT55" s="37" t="s">
        <v>48</v>
      </c>
      <c r="BU55" s="38" t="s">
        <v>48</v>
      </c>
      <c r="BV55" s="37" t="s">
        <v>48</v>
      </c>
      <c r="BW55" s="38" t="s">
        <v>48</v>
      </c>
      <c r="BX55" s="37" t="s">
        <v>48</v>
      </c>
      <c r="BY55" s="38" t="s">
        <v>48</v>
      </c>
      <c r="BZ55" s="37" t="s">
        <v>48</v>
      </c>
      <c r="CA55" s="44"/>
      <c r="CC55" s="34"/>
    </row>
    <row r="56" spans="1:81" x14ac:dyDescent="0.25">
      <c r="A56" s="45" t="s">
        <v>100</v>
      </c>
      <c r="B56" s="20"/>
      <c r="C56" s="20"/>
      <c r="D56" s="20"/>
      <c r="E56" s="20"/>
      <c r="F56" s="21">
        <f>(X56/100)*(BN56/100)</f>
        <v>0.69230010424359412</v>
      </c>
      <c r="G56" s="21"/>
      <c r="H56" s="7" t="s">
        <v>47</v>
      </c>
      <c r="I56" s="46" t="s">
        <v>48</v>
      </c>
      <c r="J56" s="47" t="s">
        <v>48</v>
      </c>
      <c r="K56" s="48" t="s">
        <v>48</v>
      </c>
      <c r="L56" s="47" t="s">
        <v>48</v>
      </c>
      <c r="M56" s="48" t="s">
        <v>48</v>
      </c>
      <c r="N56" s="49" t="s">
        <v>48</v>
      </c>
      <c r="O56" s="41"/>
      <c r="Q56" s="46" t="s">
        <v>48</v>
      </c>
      <c r="R56" s="47" t="s">
        <v>48</v>
      </c>
      <c r="S56" s="48" t="s">
        <v>48</v>
      </c>
      <c r="T56" s="47" t="s">
        <v>48</v>
      </c>
      <c r="U56" s="48" t="s">
        <v>48</v>
      </c>
      <c r="V56" s="47" t="s">
        <v>48</v>
      </c>
      <c r="W56" s="48" t="s">
        <v>48</v>
      </c>
      <c r="X56" s="49">
        <v>90.000069318804108</v>
      </c>
      <c r="Y56" s="41"/>
      <c r="AA56" s="46" t="s">
        <v>48</v>
      </c>
      <c r="AB56" s="47" t="s">
        <v>48</v>
      </c>
      <c r="AC56" s="60" t="s">
        <v>48</v>
      </c>
      <c r="AD56" s="41"/>
      <c r="AF56" s="28"/>
      <c r="AH56" s="46" t="s">
        <v>48</v>
      </c>
      <c r="AI56" s="47" t="s">
        <v>48</v>
      </c>
      <c r="AJ56" s="48" t="s">
        <v>48</v>
      </c>
      <c r="AK56" s="47" t="s">
        <v>48</v>
      </c>
      <c r="AL56" s="48" t="s">
        <v>48</v>
      </c>
      <c r="AM56" s="47" t="s">
        <v>48</v>
      </c>
      <c r="AN56" s="42"/>
      <c r="AP56" s="46" t="s">
        <v>48</v>
      </c>
      <c r="AQ56" s="47" t="s">
        <v>48</v>
      </c>
      <c r="AR56" s="48" t="s">
        <v>48</v>
      </c>
      <c r="AS56" s="47" t="s">
        <v>48</v>
      </c>
      <c r="AT56" s="48" t="s">
        <v>48</v>
      </c>
      <c r="AU56" s="47" t="s">
        <v>48</v>
      </c>
      <c r="AV56" s="48" t="s">
        <v>48</v>
      </c>
      <c r="AW56" s="47">
        <v>88.679245283018872</v>
      </c>
      <c r="AX56" s="42"/>
      <c r="AZ56" s="46" t="s">
        <v>48</v>
      </c>
      <c r="BA56" s="47" t="s">
        <v>48</v>
      </c>
      <c r="BB56" s="60" t="s">
        <v>48</v>
      </c>
      <c r="BC56" s="42"/>
      <c r="BE56" s="30"/>
      <c r="BG56" s="46" t="s">
        <v>48</v>
      </c>
      <c r="BH56" s="47" t="s">
        <v>48</v>
      </c>
      <c r="BI56" s="48" t="s">
        <v>48</v>
      </c>
      <c r="BJ56" s="47" t="s">
        <v>48</v>
      </c>
      <c r="BK56" s="48" t="s">
        <v>48</v>
      </c>
      <c r="BL56" s="47" t="s">
        <v>48</v>
      </c>
      <c r="BM56" s="48" t="s">
        <v>48</v>
      </c>
      <c r="BN56" s="47">
        <v>76.922174558697677</v>
      </c>
      <c r="BO56" s="43"/>
      <c r="BQ56" s="32"/>
      <c r="BS56" s="46" t="s">
        <v>48</v>
      </c>
      <c r="BT56" s="47" t="s">
        <v>48</v>
      </c>
      <c r="BU56" s="48" t="s">
        <v>48</v>
      </c>
      <c r="BV56" s="47" t="s">
        <v>48</v>
      </c>
      <c r="BW56" s="48" t="s">
        <v>48</v>
      </c>
      <c r="BX56" s="47" t="s">
        <v>48</v>
      </c>
      <c r="BY56" s="48" t="s">
        <v>48</v>
      </c>
      <c r="BZ56" s="47" t="s">
        <v>48</v>
      </c>
      <c r="CA56" s="44"/>
      <c r="CC56" s="34"/>
    </row>
    <row r="57" spans="1:81" x14ac:dyDescent="0.25">
      <c r="A57" s="19" t="s">
        <v>101</v>
      </c>
      <c r="B57" s="20"/>
      <c r="C57" s="20"/>
      <c r="D57" s="20"/>
      <c r="E57" s="20"/>
      <c r="F57" s="21"/>
      <c r="G57" s="21"/>
      <c r="H57" s="7" t="s">
        <v>47</v>
      </c>
      <c r="I57" s="22" t="s">
        <v>48</v>
      </c>
      <c r="J57" s="23" t="s">
        <v>48</v>
      </c>
      <c r="K57" s="24" t="s">
        <v>48</v>
      </c>
      <c r="L57" s="23" t="s">
        <v>48</v>
      </c>
      <c r="M57" s="24" t="s">
        <v>48</v>
      </c>
      <c r="N57" s="23" t="s">
        <v>48</v>
      </c>
      <c r="O57" s="27"/>
      <c r="Q57" s="22" t="s">
        <v>48</v>
      </c>
      <c r="R57" s="23" t="s">
        <v>48</v>
      </c>
      <c r="S57" s="24" t="s">
        <v>48</v>
      </c>
      <c r="T57" s="23" t="s">
        <v>48</v>
      </c>
      <c r="U57" s="24" t="s">
        <v>48</v>
      </c>
      <c r="V57" s="23" t="s">
        <v>48</v>
      </c>
      <c r="W57" s="24" t="s">
        <v>48</v>
      </c>
      <c r="X57" s="26" t="s">
        <v>48</v>
      </c>
      <c r="Y57" s="27"/>
      <c r="AA57" s="22" t="s">
        <v>48</v>
      </c>
      <c r="AB57" s="23" t="s">
        <v>48</v>
      </c>
      <c r="AC57" s="58" t="s">
        <v>48</v>
      </c>
      <c r="AD57" s="27"/>
      <c r="AF57" s="28"/>
      <c r="AH57" s="22" t="s">
        <v>48</v>
      </c>
      <c r="AI57" s="23" t="s">
        <v>48</v>
      </c>
      <c r="AJ57" s="24" t="s">
        <v>48</v>
      </c>
      <c r="AK57" s="23" t="s">
        <v>48</v>
      </c>
      <c r="AL57" s="24" t="s">
        <v>48</v>
      </c>
      <c r="AM57" s="23" t="s">
        <v>48</v>
      </c>
      <c r="AN57" s="29"/>
      <c r="AP57" s="22" t="s">
        <v>48</v>
      </c>
      <c r="AQ57" s="23" t="s">
        <v>48</v>
      </c>
      <c r="AR57" s="24" t="s">
        <v>48</v>
      </c>
      <c r="AS57" s="23" t="s">
        <v>48</v>
      </c>
      <c r="AT57" s="24" t="s">
        <v>48</v>
      </c>
      <c r="AU57" s="23" t="s">
        <v>48</v>
      </c>
      <c r="AV57" s="24" t="s">
        <v>48</v>
      </c>
      <c r="AW57" s="23" t="s">
        <v>48</v>
      </c>
      <c r="AX57" s="29"/>
      <c r="AZ57" s="22" t="s">
        <v>48</v>
      </c>
      <c r="BA57" s="23" t="s">
        <v>48</v>
      </c>
      <c r="BB57" s="58" t="s">
        <v>48</v>
      </c>
      <c r="BC57" s="29"/>
      <c r="BE57" s="30"/>
      <c r="BG57" s="22" t="s">
        <v>48</v>
      </c>
      <c r="BH57" s="23" t="s">
        <v>48</v>
      </c>
      <c r="BI57" s="24" t="s">
        <v>48</v>
      </c>
      <c r="BJ57" s="23" t="s">
        <v>48</v>
      </c>
      <c r="BK57" s="24" t="s">
        <v>48</v>
      </c>
      <c r="BL57" s="23" t="s">
        <v>48</v>
      </c>
      <c r="BM57" s="24" t="s">
        <v>48</v>
      </c>
      <c r="BN57" s="23" t="s">
        <v>48</v>
      </c>
      <c r="BO57" s="31"/>
      <c r="BQ57" s="32"/>
      <c r="BS57" s="22" t="s">
        <v>48</v>
      </c>
      <c r="BT57" s="23" t="s">
        <v>48</v>
      </c>
      <c r="BU57" s="24" t="s">
        <v>48</v>
      </c>
      <c r="BV57" s="23" t="s">
        <v>48</v>
      </c>
      <c r="BW57" s="24" t="s">
        <v>48</v>
      </c>
      <c r="BX57" s="23" t="s">
        <v>48</v>
      </c>
      <c r="BY57" s="24" t="s">
        <v>48</v>
      </c>
      <c r="BZ57" s="23" t="s">
        <v>48</v>
      </c>
      <c r="CA57" s="33"/>
      <c r="CC57" s="34"/>
    </row>
    <row r="58" spans="1:81" x14ac:dyDescent="0.25">
      <c r="A58" s="35" t="s">
        <v>102</v>
      </c>
      <c r="B58" s="20"/>
      <c r="C58" s="20"/>
      <c r="D58" s="20"/>
      <c r="E58" s="20"/>
      <c r="F58" s="21"/>
      <c r="G58" s="21"/>
      <c r="H58" s="7" t="s">
        <v>47</v>
      </c>
      <c r="I58" s="36" t="s">
        <v>48</v>
      </c>
      <c r="J58" s="37" t="s">
        <v>48</v>
      </c>
      <c r="K58" s="38" t="s">
        <v>48</v>
      </c>
      <c r="L58" s="37" t="s">
        <v>48</v>
      </c>
      <c r="M58" s="38" t="s">
        <v>48</v>
      </c>
      <c r="N58" s="37" t="s">
        <v>48</v>
      </c>
      <c r="O58" s="41"/>
      <c r="Q58" s="36" t="s">
        <v>48</v>
      </c>
      <c r="R58" s="37" t="s">
        <v>48</v>
      </c>
      <c r="S58" s="38" t="s">
        <v>48</v>
      </c>
      <c r="T58" s="37" t="s">
        <v>48</v>
      </c>
      <c r="U58" s="38" t="s">
        <v>48</v>
      </c>
      <c r="V58" s="37" t="s">
        <v>48</v>
      </c>
      <c r="W58" s="38" t="s">
        <v>48</v>
      </c>
      <c r="X58" s="40" t="s">
        <v>48</v>
      </c>
      <c r="Y58" s="41"/>
      <c r="AA58" s="36" t="s">
        <v>48</v>
      </c>
      <c r="AB58" s="37" t="s">
        <v>48</v>
      </c>
      <c r="AC58" s="59" t="s">
        <v>48</v>
      </c>
      <c r="AD58" s="41"/>
      <c r="AF58" s="28"/>
      <c r="AH58" s="36" t="s">
        <v>48</v>
      </c>
      <c r="AI58" s="37" t="s">
        <v>48</v>
      </c>
      <c r="AJ58" s="38" t="s">
        <v>48</v>
      </c>
      <c r="AK58" s="37" t="s">
        <v>48</v>
      </c>
      <c r="AL58" s="38" t="s">
        <v>48</v>
      </c>
      <c r="AM58" s="37" t="s">
        <v>48</v>
      </c>
      <c r="AN58" s="42"/>
      <c r="AP58" s="36" t="s">
        <v>48</v>
      </c>
      <c r="AQ58" s="37" t="s">
        <v>48</v>
      </c>
      <c r="AR58" s="38" t="s">
        <v>48</v>
      </c>
      <c r="AS58" s="37" t="s">
        <v>48</v>
      </c>
      <c r="AT58" s="38" t="s">
        <v>48</v>
      </c>
      <c r="AU58" s="37" t="s">
        <v>48</v>
      </c>
      <c r="AV58" s="38" t="s">
        <v>48</v>
      </c>
      <c r="AW58" s="37" t="s">
        <v>48</v>
      </c>
      <c r="AX58" s="42"/>
      <c r="AZ58" s="36" t="s">
        <v>48</v>
      </c>
      <c r="BA58" s="37" t="s">
        <v>48</v>
      </c>
      <c r="BB58" s="59" t="s">
        <v>48</v>
      </c>
      <c r="BC58" s="42"/>
      <c r="BE58" s="30"/>
      <c r="BG58" s="36" t="s">
        <v>48</v>
      </c>
      <c r="BH58" s="37" t="s">
        <v>48</v>
      </c>
      <c r="BI58" s="38" t="s">
        <v>48</v>
      </c>
      <c r="BJ58" s="37" t="s">
        <v>48</v>
      </c>
      <c r="BK58" s="38" t="s">
        <v>48</v>
      </c>
      <c r="BL58" s="37" t="s">
        <v>48</v>
      </c>
      <c r="BM58" s="38" t="s">
        <v>48</v>
      </c>
      <c r="BN58" s="37" t="s">
        <v>48</v>
      </c>
      <c r="BO58" s="43"/>
      <c r="BQ58" s="32"/>
      <c r="BS58" s="36" t="s">
        <v>48</v>
      </c>
      <c r="BT58" s="37" t="s">
        <v>48</v>
      </c>
      <c r="BU58" s="38" t="s">
        <v>48</v>
      </c>
      <c r="BV58" s="37" t="s">
        <v>48</v>
      </c>
      <c r="BW58" s="38" t="s">
        <v>48</v>
      </c>
      <c r="BX58" s="37" t="s">
        <v>48</v>
      </c>
      <c r="BY58" s="38" t="s">
        <v>48</v>
      </c>
      <c r="BZ58" s="37" t="s">
        <v>48</v>
      </c>
      <c r="CA58" s="44"/>
      <c r="CC58" s="34"/>
    </row>
    <row r="59" spans="1:81" x14ac:dyDescent="0.25">
      <c r="A59" s="45" t="s">
        <v>103</v>
      </c>
      <c r="B59" s="20"/>
      <c r="C59" s="20"/>
      <c r="D59" s="20"/>
      <c r="E59" s="20"/>
      <c r="F59" s="21"/>
      <c r="G59" s="21"/>
      <c r="H59" s="7" t="s">
        <v>47</v>
      </c>
      <c r="I59" s="51" t="s">
        <v>48</v>
      </c>
      <c r="J59" s="52" t="s">
        <v>48</v>
      </c>
      <c r="K59" s="53" t="s">
        <v>48</v>
      </c>
      <c r="L59" s="52" t="s">
        <v>48</v>
      </c>
      <c r="M59" s="53" t="s">
        <v>48</v>
      </c>
      <c r="N59" s="52" t="s">
        <v>48</v>
      </c>
      <c r="O59" s="41"/>
      <c r="Q59" s="51" t="s">
        <v>48</v>
      </c>
      <c r="R59" s="52" t="s">
        <v>48</v>
      </c>
      <c r="S59" s="53" t="s">
        <v>48</v>
      </c>
      <c r="T59" s="52" t="s">
        <v>48</v>
      </c>
      <c r="U59" s="53" t="s">
        <v>48</v>
      </c>
      <c r="V59" s="52" t="s">
        <v>48</v>
      </c>
      <c r="W59" s="53" t="s">
        <v>48</v>
      </c>
      <c r="X59" s="54" t="s">
        <v>48</v>
      </c>
      <c r="Y59" s="41"/>
      <c r="AA59" s="46" t="s">
        <v>48</v>
      </c>
      <c r="AB59" s="47" t="s">
        <v>48</v>
      </c>
      <c r="AC59" s="60" t="s">
        <v>48</v>
      </c>
      <c r="AD59" s="41"/>
      <c r="AF59" s="28"/>
      <c r="AH59" s="46" t="s">
        <v>48</v>
      </c>
      <c r="AI59" s="47" t="s">
        <v>48</v>
      </c>
      <c r="AJ59" s="48" t="s">
        <v>48</v>
      </c>
      <c r="AK59" s="47" t="s">
        <v>48</v>
      </c>
      <c r="AL59" s="48" t="s">
        <v>48</v>
      </c>
      <c r="AM59" s="47" t="s">
        <v>48</v>
      </c>
      <c r="AN59" s="42"/>
      <c r="AP59" s="46" t="s">
        <v>48</v>
      </c>
      <c r="AQ59" s="47" t="s">
        <v>48</v>
      </c>
      <c r="AR59" s="48" t="s">
        <v>48</v>
      </c>
      <c r="AS59" s="47" t="s">
        <v>48</v>
      </c>
      <c r="AT59" s="48" t="s">
        <v>48</v>
      </c>
      <c r="AU59" s="47" t="s">
        <v>48</v>
      </c>
      <c r="AV59" s="48" t="s">
        <v>48</v>
      </c>
      <c r="AW59" s="47" t="s">
        <v>48</v>
      </c>
      <c r="AX59" s="42"/>
      <c r="AZ59" s="46" t="s">
        <v>48</v>
      </c>
      <c r="BA59" s="47" t="s">
        <v>48</v>
      </c>
      <c r="BB59" s="60" t="s">
        <v>48</v>
      </c>
      <c r="BC59" s="42"/>
      <c r="BE59" s="30"/>
      <c r="BG59" s="46" t="s">
        <v>48</v>
      </c>
      <c r="BH59" s="47" t="s">
        <v>48</v>
      </c>
      <c r="BI59" s="48" t="s">
        <v>48</v>
      </c>
      <c r="BJ59" s="47" t="s">
        <v>48</v>
      </c>
      <c r="BK59" s="48" t="s">
        <v>48</v>
      </c>
      <c r="BL59" s="47" t="s">
        <v>48</v>
      </c>
      <c r="BM59" s="48" t="s">
        <v>48</v>
      </c>
      <c r="BN59" s="47" t="s">
        <v>48</v>
      </c>
      <c r="BO59" s="43"/>
      <c r="BQ59" s="32"/>
      <c r="BS59" s="46" t="s">
        <v>48</v>
      </c>
      <c r="BT59" s="47" t="s">
        <v>48</v>
      </c>
      <c r="BU59" s="48" t="s">
        <v>48</v>
      </c>
      <c r="BV59" s="47" t="s">
        <v>48</v>
      </c>
      <c r="BW59" s="48" t="s">
        <v>48</v>
      </c>
      <c r="BX59" s="47" t="s">
        <v>48</v>
      </c>
      <c r="BY59" s="48" t="s">
        <v>48</v>
      </c>
      <c r="BZ59" s="47" t="s">
        <v>48</v>
      </c>
      <c r="CA59" s="44"/>
      <c r="CC59" s="34"/>
    </row>
    <row r="60" spans="1:81" x14ac:dyDescent="0.25">
      <c r="A60" s="19" t="s">
        <v>104</v>
      </c>
      <c r="B60" s="20"/>
      <c r="C60" s="20"/>
      <c r="D60" s="20"/>
      <c r="E60" s="20"/>
      <c r="F60" s="21"/>
      <c r="G60" s="21"/>
      <c r="H60" s="7" t="s">
        <v>47</v>
      </c>
      <c r="I60" s="22" t="s">
        <v>48</v>
      </c>
      <c r="J60" s="23" t="s">
        <v>48</v>
      </c>
      <c r="K60" s="24" t="s">
        <v>48</v>
      </c>
      <c r="L60" s="23" t="s">
        <v>48</v>
      </c>
      <c r="M60" s="24" t="s">
        <v>48</v>
      </c>
      <c r="N60" s="26" t="s">
        <v>48</v>
      </c>
      <c r="O60" s="27"/>
      <c r="Q60" s="22" t="s">
        <v>48</v>
      </c>
      <c r="R60" s="23" t="s">
        <v>48</v>
      </c>
      <c r="S60" s="24" t="s">
        <v>48</v>
      </c>
      <c r="T60" s="23" t="s">
        <v>48</v>
      </c>
      <c r="U60" s="24" t="s">
        <v>48</v>
      </c>
      <c r="V60" s="23" t="s">
        <v>48</v>
      </c>
      <c r="W60" s="24" t="s">
        <v>48</v>
      </c>
      <c r="X60" s="26" t="s">
        <v>48</v>
      </c>
      <c r="Y60" s="27"/>
      <c r="AA60" s="22" t="s">
        <v>48</v>
      </c>
      <c r="AB60" s="23" t="s">
        <v>48</v>
      </c>
      <c r="AC60" s="58" t="s">
        <v>48</v>
      </c>
      <c r="AD60" s="27"/>
      <c r="AF60" s="28"/>
      <c r="AH60" s="22" t="s">
        <v>48</v>
      </c>
      <c r="AI60" s="23" t="s">
        <v>48</v>
      </c>
      <c r="AJ60" s="24" t="s">
        <v>48</v>
      </c>
      <c r="AK60" s="23" t="s">
        <v>48</v>
      </c>
      <c r="AL60" s="24" t="s">
        <v>48</v>
      </c>
      <c r="AM60" s="23" t="s">
        <v>48</v>
      </c>
      <c r="AN60" s="29"/>
      <c r="AP60" s="22" t="s">
        <v>48</v>
      </c>
      <c r="AQ60" s="23" t="s">
        <v>48</v>
      </c>
      <c r="AR60" s="24" t="s">
        <v>48</v>
      </c>
      <c r="AS60" s="23" t="s">
        <v>48</v>
      </c>
      <c r="AT60" s="24" t="s">
        <v>48</v>
      </c>
      <c r="AU60" s="23" t="s">
        <v>48</v>
      </c>
      <c r="AV60" s="24" t="s">
        <v>48</v>
      </c>
      <c r="AW60" s="23" t="s">
        <v>48</v>
      </c>
      <c r="AX60" s="29"/>
      <c r="AZ60" s="22" t="s">
        <v>48</v>
      </c>
      <c r="BA60" s="23" t="s">
        <v>48</v>
      </c>
      <c r="BB60" s="58" t="s">
        <v>48</v>
      </c>
      <c r="BC60" s="29"/>
      <c r="BE60" s="30"/>
      <c r="BG60" s="22" t="s">
        <v>48</v>
      </c>
      <c r="BH60" s="23" t="s">
        <v>48</v>
      </c>
      <c r="BI60" s="24" t="s">
        <v>48</v>
      </c>
      <c r="BJ60" s="23" t="s">
        <v>48</v>
      </c>
      <c r="BK60" s="24" t="s">
        <v>48</v>
      </c>
      <c r="BL60" s="23" t="s">
        <v>48</v>
      </c>
      <c r="BM60" s="24" t="s">
        <v>48</v>
      </c>
      <c r="BN60" s="23" t="s">
        <v>48</v>
      </c>
      <c r="BO60" s="31"/>
      <c r="BQ60" s="32"/>
      <c r="BS60" s="22" t="s">
        <v>48</v>
      </c>
      <c r="BT60" s="23" t="s">
        <v>48</v>
      </c>
      <c r="BU60" s="24" t="s">
        <v>48</v>
      </c>
      <c r="BV60" s="23" t="s">
        <v>48</v>
      </c>
      <c r="BW60" s="24" t="s">
        <v>48</v>
      </c>
      <c r="BX60" s="23" t="s">
        <v>48</v>
      </c>
      <c r="BY60" s="24" t="s">
        <v>48</v>
      </c>
      <c r="BZ60" s="23" t="s">
        <v>48</v>
      </c>
      <c r="CA60" s="33"/>
      <c r="CC60" s="34"/>
    </row>
    <row r="61" spans="1:81" x14ac:dyDescent="0.25">
      <c r="A61" s="35" t="s">
        <v>105</v>
      </c>
      <c r="B61" s="20"/>
      <c r="C61" s="20"/>
      <c r="D61" s="20"/>
      <c r="E61" s="20"/>
      <c r="F61" s="21"/>
      <c r="G61" s="21"/>
      <c r="H61" s="7" t="s">
        <v>47</v>
      </c>
      <c r="I61" s="36" t="s">
        <v>48</v>
      </c>
      <c r="J61" s="37" t="s">
        <v>48</v>
      </c>
      <c r="K61" s="38" t="s">
        <v>48</v>
      </c>
      <c r="L61" s="37" t="s">
        <v>48</v>
      </c>
      <c r="M61" s="38" t="s">
        <v>48</v>
      </c>
      <c r="N61" s="40" t="s">
        <v>48</v>
      </c>
      <c r="O61" s="41"/>
      <c r="Q61" s="61" t="s">
        <v>48</v>
      </c>
      <c r="R61" s="62" t="s">
        <v>48</v>
      </c>
      <c r="S61" s="63" t="s">
        <v>48</v>
      </c>
      <c r="T61" s="62" t="s">
        <v>48</v>
      </c>
      <c r="U61" s="63" t="s">
        <v>48</v>
      </c>
      <c r="V61" s="62" t="s">
        <v>48</v>
      </c>
      <c r="W61" s="63" t="s">
        <v>48</v>
      </c>
      <c r="X61" s="64" t="s">
        <v>48</v>
      </c>
      <c r="Y61" s="41"/>
      <c r="AA61" s="36" t="s">
        <v>48</v>
      </c>
      <c r="AB61" s="37" t="s">
        <v>48</v>
      </c>
      <c r="AC61" s="59" t="s">
        <v>48</v>
      </c>
      <c r="AD61" s="41"/>
      <c r="AF61" s="28"/>
      <c r="AH61" s="36" t="s">
        <v>48</v>
      </c>
      <c r="AI61" s="37" t="s">
        <v>48</v>
      </c>
      <c r="AJ61" s="38" t="s">
        <v>48</v>
      </c>
      <c r="AK61" s="37" t="s">
        <v>48</v>
      </c>
      <c r="AL61" s="38" t="s">
        <v>48</v>
      </c>
      <c r="AM61" s="37" t="s">
        <v>48</v>
      </c>
      <c r="AN61" s="42"/>
      <c r="AP61" s="69" t="s">
        <v>48</v>
      </c>
      <c r="AQ61" s="37" t="s">
        <v>48</v>
      </c>
      <c r="AR61" s="38" t="s">
        <v>48</v>
      </c>
      <c r="AS61" s="37" t="s">
        <v>48</v>
      </c>
      <c r="AT61" s="38" t="s">
        <v>48</v>
      </c>
      <c r="AU61" s="37" t="s">
        <v>48</v>
      </c>
      <c r="AV61" s="38" t="s">
        <v>48</v>
      </c>
      <c r="AW61" s="37" t="s">
        <v>48</v>
      </c>
      <c r="AX61" s="42"/>
      <c r="AZ61" s="36" t="s">
        <v>48</v>
      </c>
      <c r="BA61" s="37" t="s">
        <v>48</v>
      </c>
      <c r="BB61" s="59" t="s">
        <v>48</v>
      </c>
      <c r="BC61" s="42"/>
      <c r="BE61" s="30"/>
      <c r="BG61" s="69" t="s">
        <v>48</v>
      </c>
      <c r="BH61" s="37" t="s">
        <v>48</v>
      </c>
      <c r="BI61" s="38" t="s">
        <v>48</v>
      </c>
      <c r="BJ61" s="37" t="s">
        <v>48</v>
      </c>
      <c r="BK61" s="38" t="s">
        <v>48</v>
      </c>
      <c r="BL61" s="37" t="s">
        <v>48</v>
      </c>
      <c r="BM61" s="38" t="s">
        <v>48</v>
      </c>
      <c r="BN61" s="37" t="s">
        <v>48</v>
      </c>
      <c r="BO61" s="43"/>
      <c r="BQ61" s="32"/>
      <c r="BS61" s="69" t="s">
        <v>48</v>
      </c>
      <c r="BT61" s="37" t="s">
        <v>48</v>
      </c>
      <c r="BU61" s="38" t="s">
        <v>48</v>
      </c>
      <c r="BV61" s="37" t="s">
        <v>48</v>
      </c>
      <c r="BW61" s="38" t="s">
        <v>48</v>
      </c>
      <c r="BX61" s="37" t="s">
        <v>48</v>
      </c>
      <c r="BY61" s="38" t="s">
        <v>48</v>
      </c>
      <c r="BZ61" s="37" t="s">
        <v>48</v>
      </c>
      <c r="CA61" s="44"/>
      <c r="CC61" s="34"/>
    </row>
    <row r="63" spans="1:81" x14ac:dyDescent="0.25">
      <c r="A63" s="70">
        <v>2</v>
      </c>
      <c r="B63" s="70"/>
      <c r="C63" s="70"/>
      <c r="D63" s="70"/>
      <c r="E63" s="70"/>
      <c r="F63" s="70"/>
      <c r="G63" s="70"/>
      <c r="H63" s="70">
        <v>3</v>
      </c>
      <c r="I63" s="70">
        <v>134</v>
      </c>
      <c r="J63" s="70">
        <v>135</v>
      </c>
      <c r="K63" s="70">
        <v>136</v>
      </c>
      <c r="L63" s="70">
        <v>137</v>
      </c>
      <c r="M63" s="70">
        <v>138</v>
      </c>
      <c r="N63" s="70">
        <v>139</v>
      </c>
      <c r="O63" s="70">
        <v>140</v>
      </c>
      <c r="P63" s="70">
        <v>141</v>
      </c>
      <c r="Q63" s="70">
        <v>142</v>
      </c>
      <c r="R63" s="70">
        <v>143</v>
      </c>
      <c r="S63" s="70">
        <v>144</v>
      </c>
      <c r="T63" s="70">
        <v>145</v>
      </c>
      <c r="U63" s="70">
        <v>146</v>
      </c>
      <c r="V63" s="70">
        <v>147</v>
      </c>
      <c r="W63" s="70">
        <v>148</v>
      </c>
      <c r="X63" s="70">
        <v>149</v>
      </c>
      <c r="Y63" s="70">
        <v>150</v>
      </c>
      <c r="Z63" s="70">
        <v>151</v>
      </c>
      <c r="AA63" s="70">
        <v>152</v>
      </c>
      <c r="AB63" s="70">
        <v>153</v>
      </c>
      <c r="AC63" s="70">
        <v>154</v>
      </c>
      <c r="AD63" s="70">
        <v>155</v>
      </c>
      <c r="AE63" s="70">
        <v>156</v>
      </c>
      <c r="AF63" s="70">
        <v>157</v>
      </c>
      <c r="AG63" s="70">
        <v>158</v>
      </c>
      <c r="AH63" s="70">
        <v>159</v>
      </c>
      <c r="AI63" s="70">
        <v>160</v>
      </c>
      <c r="AJ63" s="70">
        <v>161</v>
      </c>
      <c r="AK63" s="70">
        <v>162</v>
      </c>
      <c r="AL63" s="70">
        <v>163</v>
      </c>
      <c r="AM63" s="70">
        <v>164</v>
      </c>
      <c r="AN63" s="70">
        <v>165</v>
      </c>
      <c r="AO63" s="70">
        <v>166</v>
      </c>
      <c r="AP63" s="70">
        <v>167</v>
      </c>
      <c r="AQ63" s="70">
        <v>168</v>
      </c>
      <c r="AR63" s="70">
        <v>169</v>
      </c>
      <c r="AS63" s="70">
        <v>170</v>
      </c>
      <c r="AT63" s="70">
        <v>171</v>
      </c>
      <c r="AU63" s="70">
        <v>172</v>
      </c>
      <c r="AV63" s="70">
        <v>173</v>
      </c>
      <c r="AW63" s="70">
        <v>174</v>
      </c>
      <c r="AX63" s="70">
        <v>175</v>
      </c>
      <c r="AY63" s="70">
        <v>176</v>
      </c>
      <c r="AZ63" s="70">
        <v>177</v>
      </c>
      <c r="BA63" s="70">
        <v>178</v>
      </c>
      <c r="BB63" s="70">
        <v>179</v>
      </c>
      <c r="BC63" s="70">
        <v>180</v>
      </c>
      <c r="BD63" s="70">
        <v>181</v>
      </c>
      <c r="BE63" s="70">
        <v>182</v>
      </c>
      <c r="BF63" s="70">
        <v>183</v>
      </c>
      <c r="BG63" s="70">
        <v>184</v>
      </c>
      <c r="BH63" s="70">
        <v>185</v>
      </c>
      <c r="BI63" s="70">
        <v>186</v>
      </c>
      <c r="BJ63" s="70">
        <v>187</v>
      </c>
      <c r="BK63" s="70">
        <v>188</v>
      </c>
      <c r="BL63" s="70">
        <v>189</v>
      </c>
      <c r="BM63" s="70">
        <v>190</v>
      </c>
      <c r="BN63" s="70">
        <v>191</v>
      </c>
      <c r="BO63" s="70">
        <v>192</v>
      </c>
      <c r="BP63" s="70">
        <v>193</v>
      </c>
      <c r="BQ63" s="70">
        <v>194</v>
      </c>
      <c r="BR63" s="70">
        <v>195</v>
      </c>
      <c r="BS63" s="70">
        <v>196</v>
      </c>
      <c r="BT63" s="70">
        <v>197</v>
      </c>
      <c r="BU63" s="70">
        <v>198</v>
      </c>
      <c r="BV63" s="70">
        <v>199</v>
      </c>
      <c r="BW63" s="70">
        <v>200</v>
      </c>
      <c r="BX63" s="70">
        <v>201</v>
      </c>
      <c r="BY63" s="70">
        <v>202</v>
      </c>
      <c r="BZ63" s="70">
        <v>203</v>
      </c>
      <c r="CA63" s="70">
        <v>204</v>
      </c>
      <c r="CB63" s="70">
        <v>205</v>
      </c>
      <c r="CC63" s="70">
        <v>206</v>
      </c>
    </row>
  </sheetData>
  <mergeCells count="19">
    <mergeCell ref="CC1:CC3"/>
    <mergeCell ref="BS2:CA2"/>
    <mergeCell ref="I1:AD1"/>
    <mergeCell ref="AF1:AF3"/>
    <mergeCell ref="AH1:BC1"/>
    <mergeCell ref="BE1:BE3"/>
    <mergeCell ref="BG1:BO1"/>
    <mergeCell ref="BQ1:BQ3"/>
    <mergeCell ref="BS1:CA1"/>
    <mergeCell ref="AH2:AN2"/>
    <mergeCell ref="AP2:AX2"/>
    <mergeCell ref="AZ2:BC2"/>
    <mergeCell ref="BG2:BO2"/>
    <mergeCell ref="AA2:AD2"/>
    <mergeCell ref="B2:C2"/>
    <mergeCell ref="D2:E2"/>
    <mergeCell ref="F2:G2"/>
    <mergeCell ref="I2:O2"/>
    <mergeCell ref="Q2:Y2"/>
  </mergeCells>
  <pageMargins left="0.7" right="0.7" top="0.75" bottom="0.75" header="0.3" footer="0.3"/>
  <pageSetup scale="59" orientation="portrait" r:id="rId1"/>
  <colBreaks count="4" manualBreakCount="4">
    <brk id="3" max="1048575" man="1"/>
    <brk id="8" max="1048575" man="1"/>
    <brk id="32" max="1048575" man="1"/>
    <brk id="5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1 - Summary</vt:lpstr>
      <vt:lpstr>2 - 2020 Completed Apps</vt:lpstr>
      <vt:lpstr>3 - NTG (IESO VRR - 2017)</vt:lpstr>
      <vt:lpstr>'1 - Summary'!Print_Area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Josh Charles</cp:lastModifiedBy>
  <cp:lastPrinted>2022-07-28T12:53:16Z</cp:lastPrinted>
  <dcterms:created xsi:type="dcterms:W3CDTF">2021-02-24T13:49:19Z</dcterms:created>
  <dcterms:modified xsi:type="dcterms:W3CDTF">2022-07-29T15:46:08Z</dcterms:modified>
</cp:coreProperties>
</file>