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CTIVE APPLICATIONS\API_2023_IRM\Models\"/>
    </mc:Choice>
  </mc:AlternateContent>
  <xr:revisionPtr revIDLastSave="0" documentId="13_ncr:1_{32FD91EE-999A-4723-8EE0-D0A1EE6B76EC}" xr6:coauthVersionLast="47" xr6:coauthVersionMax="47" xr10:uidLastSave="{00000000-0000-0000-0000-000000000000}"/>
  <bookViews>
    <workbookView xWindow="28680" yWindow="-120" windowWidth="29040" windowHeight="15840" xr2:uid="{A7C60392-A2F4-42F5-964E-51D8BC20757D}"/>
  </bookViews>
  <sheets>
    <sheet name="Sheet1" sheetId="1" r:id="rId1"/>
  </sheets>
  <externalReferences>
    <externalReference r:id="rId2"/>
  </externalReferences>
  <definedNames>
    <definedName name="DRP">'[1]17. Regulatory Charges'!$D$35</definedName>
    <definedName name="MidPeak">'[1]17. Regulatory Charges'!$D$24</definedName>
    <definedName name="OffPeak">'[1]17. Regulatory Charges'!$D$23</definedName>
    <definedName name="OnPeak">'[1]17. Regulatory Charges'!$D$25</definedName>
    <definedName name="_xlnm.Print_Area" localSheetId="0">Sheet1!$A$1:$N$42</definedName>
    <definedName name="SME">'[1]17. Regulatory Charges'!$D$33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K26" i="1" s="1"/>
  <c r="C40" i="1"/>
  <c r="K31" i="1"/>
  <c r="H31" i="1"/>
  <c r="C28" i="1"/>
  <c r="C25" i="1"/>
  <c r="K23" i="1"/>
  <c r="H23" i="1"/>
  <c r="H22" i="1"/>
  <c r="G19" i="1"/>
  <c r="H19" i="1" s="1"/>
  <c r="G18" i="1"/>
  <c r="C16" i="1"/>
  <c r="J14" i="1"/>
  <c r="K14" i="1" s="1"/>
  <c r="H14" i="1"/>
  <c r="J13" i="1"/>
  <c r="K13" i="1" s="1"/>
  <c r="J12" i="1"/>
  <c r="K12" i="1" s="1"/>
  <c r="H12" i="1"/>
  <c r="H18" i="1" l="1"/>
  <c r="L14" i="1"/>
  <c r="M14" i="1" s="1"/>
  <c r="L23" i="1"/>
  <c r="M23" i="1" s="1"/>
  <c r="L12" i="1"/>
  <c r="M12" i="1" s="1"/>
  <c r="J27" i="1"/>
  <c r="K27" i="1" s="1"/>
  <c r="J34" i="1"/>
  <c r="K34" i="1" s="1"/>
  <c r="G29" i="1"/>
  <c r="H29" i="1" s="1"/>
  <c r="J19" i="1"/>
  <c r="K19" i="1" s="1"/>
  <c r="L19" i="1" s="1"/>
  <c r="M19" i="1" s="1"/>
  <c r="L31" i="1"/>
  <c r="M31" i="1" s="1"/>
  <c r="J15" i="1"/>
  <c r="K15" i="1" s="1"/>
  <c r="K16" i="1" s="1"/>
  <c r="G20" i="1"/>
  <c r="H20" i="1" s="1"/>
  <c r="J24" i="1"/>
  <c r="K24" i="1" s="1"/>
  <c r="J35" i="1"/>
  <c r="K35" i="1" s="1"/>
  <c r="G30" i="1"/>
  <c r="H30" i="1" s="1"/>
  <c r="J20" i="1"/>
  <c r="K20" i="1" s="1"/>
  <c r="J33" i="1"/>
  <c r="K33" i="1" s="1"/>
  <c r="G17" i="1"/>
  <c r="H17" i="1" s="1"/>
  <c r="J21" i="1"/>
  <c r="K21" i="1" s="1"/>
  <c r="G13" i="1"/>
  <c r="H13" i="1" s="1"/>
  <c r="J18" i="1"/>
  <c r="K18" i="1" s="1"/>
  <c r="G21" i="1"/>
  <c r="H21" i="1" s="1"/>
  <c r="K22" i="1"/>
  <c r="L22" i="1" s="1"/>
  <c r="M22" i="1" s="1"/>
  <c r="G24" i="1"/>
  <c r="H24" i="1" s="1"/>
  <c r="J29" i="1"/>
  <c r="K29" i="1" s="1"/>
  <c r="J30" i="1"/>
  <c r="K30" i="1" s="1"/>
  <c r="J17" i="1"/>
  <c r="K17" i="1" s="1"/>
  <c r="G27" i="1"/>
  <c r="H27" i="1" s="1"/>
  <c r="G15" i="1"/>
  <c r="H15" i="1" s="1"/>
  <c r="G26" i="1"/>
  <c r="H26" i="1" s="1"/>
  <c r="L26" i="1" s="1"/>
  <c r="M26" i="1" s="1"/>
  <c r="G33" i="1"/>
  <c r="H33" i="1" s="1"/>
  <c r="G34" i="1"/>
  <c r="H34" i="1" s="1"/>
  <c r="G35" i="1"/>
  <c r="H35" i="1" s="1"/>
  <c r="L34" i="1" l="1"/>
  <c r="M34" i="1" s="1"/>
  <c r="L18" i="1"/>
  <c r="M18" i="1" s="1"/>
  <c r="L33" i="1"/>
  <c r="M33" i="1" s="1"/>
  <c r="L24" i="1"/>
  <c r="M24" i="1" s="1"/>
  <c r="L27" i="1"/>
  <c r="M27" i="1" s="1"/>
  <c r="L30" i="1"/>
  <c r="M30" i="1" s="1"/>
  <c r="L21" i="1"/>
  <c r="M21" i="1" s="1"/>
  <c r="L20" i="1"/>
  <c r="M20" i="1" s="1"/>
  <c r="L17" i="1"/>
  <c r="M17" i="1" s="1"/>
  <c r="L35" i="1"/>
  <c r="M35" i="1" s="1"/>
  <c r="L15" i="1"/>
  <c r="M15" i="1" s="1"/>
  <c r="L29" i="1"/>
  <c r="M29" i="1" s="1"/>
  <c r="K25" i="1"/>
  <c r="L13" i="1"/>
  <c r="M13" i="1" s="1"/>
  <c r="H16" i="1" l="1"/>
  <c r="L16" i="1" s="1"/>
  <c r="K28" i="1"/>
  <c r="K37" i="1" s="1"/>
  <c r="K39" i="1" s="1"/>
  <c r="K38" i="1" l="1"/>
  <c r="K40" i="1" s="1"/>
  <c r="H25" i="1"/>
  <c r="L25" i="1" s="1"/>
  <c r="M25" i="1" s="1"/>
  <c r="M16" i="1"/>
  <c r="H28" i="1" l="1"/>
  <c r="L28" i="1" s="1"/>
  <c r="M28" i="1" s="1"/>
  <c r="H37" i="1" l="1"/>
  <c r="H38" i="1" s="1"/>
  <c r="H39" i="1"/>
  <c r="L39" i="1" s="1"/>
  <c r="L37" i="1" l="1"/>
  <c r="M37" i="1" s="1"/>
  <c r="H40" i="1"/>
  <c r="L38" i="1"/>
  <c r="M38" i="1" s="1"/>
  <c r="L40" i="1" l="1"/>
  <c r="M40" i="1" s="1"/>
</calcChain>
</file>

<file path=xl/sharedStrings.xml><?xml version="1.0" encoding="utf-8"?>
<sst xmlns="http://schemas.openxmlformats.org/spreadsheetml/2006/main" count="53" uniqueCount="47">
  <si>
    <t>Customer Class:</t>
  </si>
  <si>
    <t>RPP / Non-RPP:</t>
  </si>
  <si>
    <t>Consumption</t>
  </si>
  <si>
    <t>kWh</t>
  </si>
  <si>
    <t>Demand</t>
  </si>
  <si>
    <t>kW</t>
  </si>
  <si>
    <t>Current Loss Factor</t>
  </si>
  <si>
    <t>Proposed/Approved Loss Factor</t>
  </si>
  <si>
    <t>Current OEB-Approved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</si>
  <si>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</si>
  <si>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</si>
  <si>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</si>
  <si>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</si>
  <si>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</si>
  <si>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</si>
  <si>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</si>
  <si>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</si>
  <si>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</si>
  <si>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</si>
  <si>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</si>
  <si>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</si>
  <si>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</si>
  <si>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Losses on Cost of Power</t>
  </si>
  <si>
    <t>Total Deferral/Variance Account Rate Riders</t>
  </si>
  <si>
    <t>CBR Class B Rate Riders</t>
  </si>
  <si>
    <t>GA Rate Riders</t>
  </si>
  <si>
    <t>Low Voltage Service Charge</t>
  </si>
  <si>
    <t>Smart Meter Entity Charge (if applicable)</t>
  </si>
  <si>
    <t xml:space="preserve">Additional Fixed Rate Riders </t>
  </si>
  <si>
    <t xml:space="preserve">Additional Volumetric Rate Riders 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</si>
  <si>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</si>
  <si>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</si>
  <si>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</si>
  <si>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</si>
  <si>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</si>
  <si>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</si>
  <si>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</si>
  <si>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 xml:space="preserve">Ontario Electricity Support Program 
(OESP) </t>
  </si>
  <si>
    <t>TOU - Off Peak</t>
  </si>
  <si>
    <t>TOU - Mid Peak</t>
  </si>
  <si>
    <t>TOU - On Peak</t>
  </si>
  <si>
    <t>Total Bill on TOU (before Taxes)</t>
  </si>
  <si>
    <t>HST</t>
  </si>
  <si>
    <t>Ontario Electricity Rebate</t>
  </si>
  <si>
    <t>Total Bill on TOU</t>
  </si>
  <si>
    <t>RESIDENTIAL R1(ii) SERVICE CLASSIFICATION</t>
  </si>
  <si>
    <t>RPP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</si>
</sst>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  <numFmt numFmtId="167" formatCode="0.0000"/>
    <numFmt numFmtId="168" formatCode="_-&quot;$&quot;* #,##0.0000_-;\-&quot;$&quot;* #,##0.0000_-;_-&quot;$&quot;* &quot;-&quot;??_-;_-@_-"/>
    <numFmt numFmtId="169" formatCode="0.0%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1" applyProtection="1"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4" fillId="2" borderId="0" xfId="1" applyFont="1" applyFill="1" applyBorder="1" applyAlignment="1" applyProtection="1">
      <alignment vertical="top"/>
      <protection locked="0"/>
    </xf>
    <xf numFmtId="166" fontId="2" fillId="2" borderId="1" xfId="2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Protection="1">
      <protection locked="0"/>
    </xf>
    <xf numFmtId="0" fontId="1" fillId="0" borderId="0" xfId="1" applyFont="1" applyProtection="1">
      <protection locked="0"/>
    </xf>
    <xf numFmtId="0" fontId="5" fillId="2" borderId="0" xfId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horizontal="left"/>
      <protection locked="0"/>
    </xf>
    <xf numFmtId="0" fontId="2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167" fontId="2" fillId="2" borderId="1" xfId="3" applyNumberFormat="1" applyFont="1" applyFill="1" applyBorder="1" applyProtection="1">
      <protection locked="0"/>
    </xf>
    <xf numFmtId="0" fontId="2" fillId="0" borderId="0" xfId="1" applyFont="1" applyAlignment="1" applyProtection="1"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2" fillId="0" borderId="7" xfId="1" applyFont="1" applyBorder="1" applyAlignment="1" applyProtection="1">
      <alignment horizontal="center"/>
      <protection locked="0"/>
    </xf>
    <xf numFmtId="0" fontId="2" fillId="0" borderId="8" xfId="1" applyFont="1" applyBorder="1" applyAlignment="1" applyProtection="1">
      <alignment horizontal="center"/>
      <protection locked="0"/>
    </xf>
    <xf numFmtId="0" fontId="2" fillId="0" borderId="2" xfId="1" quotePrefix="1" applyFont="1" applyBorder="1" applyAlignment="1" applyProtection="1">
      <alignment horizontal="center"/>
      <protection locked="0"/>
    </xf>
    <xf numFmtId="0" fontId="2" fillId="0" borderId="10" xfId="1" quotePrefix="1" applyFont="1" applyBorder="1" applyAlignment="1" applyProtection="1">
      <alignment horizontal="center"/>
      <protection locked="0"/>
    </xf>
    <xf numFmtId="0" fontId="6" fillId="2" borderId="0" xfId="1" applyFont="1" applyFill="1" applyProtection="1">
      <protection locked="0"/>
    </xf>
    <xf numFmtId="0" fontId="1" fillId="0" borderId="0" xfId="1" applyBorder="1" applyAlignment="1" applyProtection="1">
      <alignment vertical="top"/>
    </xf>
    <xf numFmtId="0" fontId="1" fillId="2" borderId="0" xfId="1" applyFill="1" applyAlignment="1" applyProtection="1">
      <alignment vertical="top"/>
      <protection locked="0"/>
    </xf>
    <xf numFmtId="0" fontId="1" fillId="0" borderId="9" xfId="1" applyFont="1" applyFill="1" applyBorder="1" applyAlignment="1" applyProtection="1">
      <alignment vertical="center"/>
      <protection locked="0"/>
    </xf>
    <xf numFmtId="164" fontId="7" fillId="0" borderId="7" xfId="4" applyFont="1" applyBorder="1" applyAlignment="1" applyProtection="1">
      <alignment vertical="center"/>
      <protection locked="0"/>
    </xf>
    <xf numFmtId="0" fontId="8" fillId="0" borderId="7" xfId="1" applyFont="1" applyFill="1" applyBorder="1" applyAlignment="1" applyProtection="1">
      <alignment vertical="center"/>
      <protection locked="0"/>
    </xf>
    <xf numFmtId="164" fontId="8" fillId="0" borderId="7" xfId="4" applyFont="1" applyBorder="1" applyAlignment="1" applyProtection="1">
      <alignment vertical="center"/>
      <protection locked="0"/>
    </xf>
    <xf numFmtId="164" fontId="1" fillId="0" borderId="9" xfId="1" applyNumberFormat="1" applyFont="1" applyBorder="1" applyAlignment="1" applyProtection="1">
      <alignment vertical="center"/>
      <protection locked="0"/>
    </xf>
    <xf numFmtId="10" fontId="7" fillId="0" borderId="7" xfId="3" applyNumberFormat="1" applyFont="1" applyBorder="1" applyAlignment="1" applyProtection="1">
      <alignment vertical="center"/>
      <protection locked="0"/>
    </xf>
    <xf numFmtId="168" fontId="2" fillId="2" borderId="9" xfId="4" applyNumberFormat="1" applyFont="1" applyFill="1" applyBorder="1" applyAlignment="1" applyProtection="1">
      <alignment horizontal="left" vertical="center"/>
      <protection locked="0"/>
    </xf>
    <xf numFmtId="168" fontId="8" fillId="2" borderId="9" xfId="4" applyNumberFormat="1" applyFont="1" applyFill="1" applyBorder="1" applyAlignment="1" applyProtection="1">
      <alignment horizontal="left" vertical="center"/>
      <protection locked="0"/>
    </xf>
    <xf numFmtId="0" fontId="8" fillId="0" borderId="9" xfId="1" applyFont="1" applyFill="1" applyBorder="1" applyAlignment="1" applyProtection="1">
      <alignment vertical="center"/>
      <protection locked="0"/>
    </xf>
    <xf numFmtId="0" fontId="1" fillId="0" borderId="0" xfId="1" applyFill="1" applyBorder="1" applyAlignment="1" applyProtection="1">
      <alignment vertical="top"/>
    </xf>
    <xf numFmtId="0" fontId="2" fillId="3" borderId="3" xfId="1" applyFont="1" applyFill="1" applyBorder="1" applyAlignment="1" applyProtection="1">
      <alignment vertical="top"/>
      <protection locked="0"/>
    </xf>
    <xf numFmtId="0" fontId="1" fillId="3" borderId="4" xfId="1" applyFill="1" applyBorder="1" applyAlignment="1" applyProtection="1">
      <alignment vertical="top"/>
      <protection locked="0"/>
    </xf>
    <xf numFmtId="168" fontId="2" fillId="3" borderId="1" xfId="4" applyNumberFormat="1" applyFont="1" applyFill="1" applyBorder="1" applyAlignment="1" applyProtection="1">
      <alignment horizontal="left" vertical="center"/>
      <protection locked="0"/>
    </xf>
    <xf numFmtId="0" fontId="2" fillId="3" borderId="1" xfId="1" applyFont="1" applyFill="1" applyBorder="1" applyAlignment="1" applyProtection="1">
      <alignment vertical="center"/>
      <protection locked="0"/>
    </xf>
    <xf numFmtId="164" fontId="9" fillId="3" borderId="5" xfId="4" applyFont="1" applyFill="1" applyBorder="1" applyAlignment="1" applyProtection="1">
      <alignment vertical="center"/>
      <protection locked="0"/>
    </xf>
    <xf numFmtId="168" fontId="10" fillId="3" borderId="1" xfId="4" applyNumberFormat="1" applyFont="1" applyFill="1" applyBorder="1" applyAlignment="1" applyProtection="1">
      <alignment horizontal="left" vertical="center"/>
      <protection locked="0"/>
    </xf>
    <xf numFmtId="0" fontId="2" fillId="3" borderId="5" xfId="1" applyFont="1" applyFill="1" applyBorder="1" applyAlignment="1" applyProtection="1">
      <alignment vertical="center"/>
      <protection locked="0"/>
    </xf>
    <xf numFmtId="164" fontId="2" fillId="3" borderId="1" xfId="1" applyNumberFormat="1" applyFont="1" applyFill="1" applyBorder="1" applyAlignment="1" applyProtection="1">
      <alignment vertical="center"/>
      <protection locked="0"/>
    </xf>
    <xf numFmtId="10" fontId="2" fillId="3" borderId="5" xfId="3" applyNumberFormat="1" applyFont="1" applyFill="1" applyBorder="1" applyAlignment="1" applyProtection="1">
      <alignment vertical="center"/>
      <protection locked="0"/>
    </xf>
    <xf numFmtId="0" fontId="1" fillId="0" borderId="0" xfId="1" applyFont="1" applyFill="1" applyAlignment="1" applyProtection="1">
      <alignment vertical="top" wrapText="1"/>
    </xf>
    <xf numFmtId="166" fontId="1" fillId="4" borderId="9" xfId="2" applyNumberFormat="1" applyFont="1" applyFill="1" applyBorder="1" applyAlignment="1" applyProtection="1">
      <alignment vertical="center"/>
      <protection locked="0"/>
    </xf>
    <xf numFmtId="166" fontId="8" fillId="4" borderId="9" xfId="2" applyNumberFormat="1" applyFont="1" applyFill="1" applyBorder="1" applyAlignment="1" applyProtection="1">
      <alignment vertical="center"/>
      <protection locked="0"/>
    </xf>
    <xf numFmtId="166" fontId="1" fillId="0" borderId="9" xfId="2" applyNumberFormat="1" applyFont="1" applyFill="1" applyBorder="1" applyAlignment="1" applyProtection="1">
      <alignment vertical="center"/>
      <protection locked="0"/>
    </xf>
    <xf numFmtId="166" fontId="8" fillId="0" borderId="9" xfId="2" applyNumberFormat="1" applyFont="1" applyFill="1" applyBorder="1" applyAlignment="1" applyProtection="1">
      <alignment vertical="center"/>
      <protection locked="0"/>
    </xf>
    <xf numFmtId="0" fontId="1" fillId="0" borderId="0" xfId="1" applyFont="1" applyAlignment="1" applyProtection="1">
      <alignment vertical="top"/>
    </xf>
    <xf numFmtId="0" fontId="1" fillId="0" borderId="0" xfId="1" applyFont="1" applyAlignment="1" applyProtection="1">
      <alignment vertical="top" wrapText="1"/>
    </xf>
    <xf numFmtId="0" fontId="2" fillId="3" borderId="3" xfId="1" applyFont="1" applyFill="1" applyBorder="1" applyAlignment="1" applyProtection="1">
      <alignment vertical="top" wrapText="1"/>
      <protection locked="0"/>
    </xf>
    <xf numFmtId="0" fontId="1" fillId="3" borderId="4" xfId="1" applyFill="1" applyBorder="1" applyProtection="1">
      <protection locked="0"/>
    </xf>
    <xf numFmtId="0" fontId="2" fillId="3" borderId="1" xfId="1" applyFont="1" applyFill="1" applyBorder="1" applyAlignment="1" applyProtection="1">
      <alignment horizontal="left" vertical="center"/>
      <protection locked="0"/>
    </xf>
    <xf numFmtId="0" fontId="1" fillId="3" borderId="1" xfId="1" applyFont="1" applyFill="1" applyBorder="1" applyAlignment="1" applyProtection="1">
      <alignment vertical="center"/>
      <protection locked="0"/>
    </xf>
    <xf numFmtId="164" fontId="2" fillId="3" borderId="5" xfId="1" applyNumberFormat="1" applyFont="1" applyFill="1" applyBorder="1" applyAlignment="1" applyProtection="1">
      <alignment vertical="center"/>
      <protection locked="0"/>
    </xf>
    <xf numFmtId="0" fontId="10" fillId="3" borderId="1" xfId="1" applyFont="1" applyFill="1" applyBorder="1" applyAlignment="1" applyProtection="1">
      <alignment horizontal="left" vertical="center"/>
      <protection locked="0"/>
    </xf>
    <xf numFmtId="0" fontId="1" fillId="3" borderId="5" xfId="1" applyFont="1" applyFill="1" applyBorder="1" applyAlignment="1" applyProtection="1">
      <alignment vertical="center"/>
      <protection locked="0"/>
    </xf>
    <xf numFmtId="0" fontId="1" fillId="0" borderId="0" xfId="1" applyAlignment="1" applyProtection="1">
      <alignment vertical="center"/>
    </xf>
    <xf numFmtId="0" fontId="1" fillId="0" borderId="11" xfId="1" applyBorder="1" applyAlignment="1" applyProtection="1">
      <alignment vertical="center" wrapText="1"/>
    </xf>
    <xf numFmtId="0" fontId="1" fillId="0" borderId="0" xfId="1" applyAlignment="1" applyProtection="1">
      <alignment vertical="top" wrapText="1"/>
      <protection locked="0"/>
    </xf>
    <xf numFmtId="164" fontId="1" fillId="0" borderId="7" xfId="4" applyFont="1" applyBorder="1" applyAlignment="1" applyProtection="1">
      <alignment vertical="center"/>
      <protection locked="0"/>
    </xf>
    <xf numFmtId="0" fontId="1" fillId="0" borderId="0" xfId="1" applyAlignment="1" applyProtection="1">
      <alignment vertical="top"/>
      <protection locked="0"/>
    </xf>
    <xf numFmtId="0" fontId="1" fillId="0" borderId="0" xfId="1" applyFont="1" applyAlignment="1" applyProtection="1">
      <alignment vertical="top"/>
      <protection locked="0"/>
    </xf>
    <xf numFmtId="168" fontId="2" fillId="0" borderId="9" xfId="4" applyNumberFormat="1" applyFont="1" applyFill="1" applyBorder="1" applyAlignment="1" applyProtection="1">
      <alignment horizontal="left" vertical="center"/>
      <protection locked="0"/>
    </xf>
    <xf numFmtId="166" fontId="1" fillId="2" borderId="9" xfId="2" applyNumberFormat="1" applyFont="1" applyFill="1" applyBorder="1" applyAlignment="1" applyProtection="1">
      <alignment vertical="center"/>
      <protection locked="0"/>
    </xf>
    <xf numFmtId="168" fontId="8" fillId="0" borderId="9" xfId="4" applyNumberFormat="1" applyFont="1" applyFill="1" applyBorder="1" applyAlignment="1" applyProtection="1">
      <alignment horizontal="left" vertical="center"/>
      <protection locked="0"/>
    </xf>
    <xf numFmtId="166" fontId="8" fillId="2" borderId="9" xfId="2" applyNumberFormat="1" applyFont="1" applyFill="1" applyBorder="1" applyAlignment="1" applyProtection="1">
      <alignment vertical="center"/>
      <protection locked="0"/>
    </xf>
    <xf numFmtId="0" fontId="1" fillId="5" borderId="12" xfId="1" applyFont="1" applyFill="1" applyBorder="1" applyProtection="1">
      <protection locked="0"/>
    </xf>
    <xf numFmtId="0" fontId="1" fillId="5" borderId="13" xfId="1" applyFill="1" applyBorder="1" applyAlignment="1" applyProtection="1">
      <alignment vertical="top"/>
      <protection locked="0"/>
    </xf>
    <xf numFmtId="168" fontId="1" fillId="5" borderId="14" xfId="4" applyNumberFormat="1" applyFont="1" applyFill="1" applyBorder="1" applyAlignment="1" applyProtection="1">
      <alignment vertical="top"/>
      <protection locked="0"/>
    </xf>
    <xf numFmtId="0" fontId="1" fillId="5" borderId="15" xfId="1" applyFont="1" applyFill="1" applyBorder="1" applyAlignment="1" applyProtection="1">
      <alignment vertical="center"/>
      <protection locked="0"/>
    </xf>
    <xf numFmtId="164" fontId="1" fillId="5" borderId="13" xfId="4" applyFont="1" applyFill="1" applyBorder="1" applyAlignment="1" applyProtection="1">
      <alignment vertical="center"/>
      <protection locked="0"/>
    </xf>
    <xf numFmtId="0" fontId="1" fillId="5" borderId="14" xfId="1" applyFont="1" applyFill="1" applyBorder="1" applyAlignment="1" applyProtection="1">
      <alignment vertical="center"/>
      <protection locked="0"/>
    </xf>
    <xf numFmtId="164" fontId="1" fillId="5" borderId="14" xfId="1" applyNumberFormat="1" applyFont="1" applyFill="1" applyBorder="1" applyAlignment="1" applyProtection="1">
      <alignment vertical="center"/>
      <protection locked="0"/>
    </xf>
    <xf numFmtId="10" fontId="1" fillId="5" borderId="16" xfId="3" applyNumberFormat="1" applyFont="1" applyFill="1" applyBorder="1" applyAlignment="1" applyProtection="1">
      <alignment vertical="center"/>
      <protection locked="0"/>
    </xf>
    <xf numFmtId="0" fontId="2" fillId="0" borderId="0" xfId="1" applyFont="1" applyFill="1" applyAlignment="1" applyProtection="1">
      <alignment vertical="top"/>
      <protection locked="0"/>
    </xf>
    <xf numFmtId="9" fontId="1" fillId="0" borderId="9" xfId="1" applyNumberFormat="1" applyFont="1" applyFill="1" applyBorder="1" applyAlignment="1" applyProtection="1">
      <alignment vertical="top"/>
      <protection locked="0"/>
    </xf>
    <xf numFmtId="9" fontId="1" fillId="0" borderId="0" xfId="1" applyNumberFormat="1" applyFont="1" applyFill="1" applyBorder="1" applyAlignment="1" applyProtection="1">
      <alignment vertical="center"/>
      <protection locked="0"/>
    </xf>
    <xf numFmtId="164" fontId="2" fillId="0" borderId="17" xfId="1" applyNumberFormat="1" applyFont="1" applyFill="1" applyBorder="1" applyAlignment="1" applyProtection="1">
      <alignment vertical="center"/>
      <protection locked="0"/>
    </xf>
    <xf numFmtId="9" fontId="2" fillId="0" borderId="9" xfId="1" applyNumberFormat="1" applyFont="1" applyFill="1" applyBorder="1" applyAlignment="1" applyProtection="1">
      <alignment vertical="center"/>
      <protection locked="0"/>
    </xf>
    <xf numFmtId="164" fontId="2" fillId="0" borderId="9" xfId="1" applyNumberFormat="1" applyFont="1" applyFill="1" applyBorder="1" applyAlignment="1" applyProtection="1">
      <alignment vertical="center"/>
      <protection locked="0"/>
    </xf>
    <xf numFmtId="10" fontId="2" fillId="0" borderId="7" xfId="3" applyNumberFormat="1" applyFont="1" applyFill="1" applyBorder="1" applyAlignment="1" applyProtection="1">
      <alignment vertical="center"/>
      <protection locked="0"/>
    </xf>
    <xf numFmtId="0" fontId="1" fillId="0" borderId="0" xfId="1" applyFont="1" applyFill="1" applyAlignment="1" applyProtection="1">
      <alignment horizontal="left" vertical="top" indent="1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164" fontId="1" fillId="0" borderId="17" xfId="1" applyNumberFormat="1" applyFont="1" applyFill="1" applyBorder="1" applyAlignment="1" applyProtection="1">
      <alignment vertical="center"/>
      <protection locked="0"/>
    </xf>
    <xf numFmtId="9" fontId="1" fillId="0" borderId="9" xfId="1" applyNumberFormat="1" applyFont="1" applyFill="1" applyBorder="1" applyAlignment="1" applyProtection="1">
      <alignment vertical="center"/>
      <protection locked="0"/>
    </xf>
    <xf numFmtId="164" fontId="1" fillId="0" borderId="9" xfId="1" applyNumberFormat="1" applyFont="1" applyFill="1" applyBorder="1" applyAlignment="1" applyProtection="1">
      <alignment vertical="center"/>
      <protection locked="0"/>
    </xf>
    <xf numFmtId="10" fontId="1" fillId="0" borderId="7" xfId="3" applyNumberFormat="1" applyFont="1" applyFill="1" applyBorder="1" applyAlignment="1" applyProtection="1">
      <alignment vertical="center"/>
      <protection locked="0"/>
    </xf>
    <xf numFmtId="169" fontId="1" fillId="0" borderId="9" xfId="1" applyNumberFormat="1" applyFont="1" applyFill="1" applyBorder="1" applyAlignment="1" applyProtection="1">
      <alignment vertical="top"/>
      <protection locked="0"/>
    </xf>
    <xf numFmtId="164" fontId="1" fillId="0" borderId="19" xfId="1" applyNumberFormat="1" applyFont="1" applyBorder="1" applyAlignment="1" applyProtection="1">
      <alignment vertical="center"/>
      <protection locked="0"/>
    </xf>
    <xf numFmtId="10" fontId="7" fillId="0" borderId="20" xfId="3" applyNumberFormat="1" applyFont="1" applyBorder="1" applyAlignment="1" applyProtection="1">
      <alignment vertical="center"/>
      <protection locked="0"/>
    </xf>
    <xf numFmtId="0" fontId="1" fillId="6" borderId="2" xfId="1" applyFont="1" applyFill="1" applyBorder="1" applyAlignment="1" applyProtection="1">
      <alignment vertical="top"/>
      <protection locked="0"/>
    </xf>
    <xf numFmtId="0" fontId="1" fillId="6" borderId="11" xfId="1" applyFont="1" applyFill="1" applyBorder="1" applyAlignment="1" applyProtection="1">
      <alignment vertical="center"/>
      <protection locked="0"/>
    </xf>
    <xf numFmtId="164" fontId="2" fillId="6" borderId="17" xfId="1" applyNumberFormat="1" applyFont="1" applyFill="1" applyBorder="1" applyAlignment="1" applyProtection="1">
      <alignment vertical="center"/>
      <protection locked="0"/>
    </xf>
    <xf numFmtId="0" fontId="2" fillId="6" borderId="2" xfId="1" applyFont="1" applyFill="1" applyBorder="1" applyAlignment="1" applyProtection="1">
      <alignment vertical="center"/>
      <protection locked="0"/>
    </xf>
    <xf numFmtId="164" fontId="2" fillId="6" borderId="18" xfId="1" applyNumberFormat="1" applyFont="1" applyFill="1" applyBorder="1" applyAlignment="1" applyProtection="1">
      <alignment vertical="center"/>
      <protection locked="0"/>
    </xf>
    <xf numFmtId="164" fontId="2" fillId="6" borderId="2" xfId="1" applyNumberFormat="1" applyFont="1" applyFill="1" applyBorder="1" applyAlignment="1" applyProtection="1">
      <alignment vertical="center"/>
      <protection locked="0"/>
    </xf>
    <xf numFmtId="10" fontId="2" fillId="6" borderId="10" xfId="3" applyNumberFormat="1" applyFont="1" applyFill="1" applyBorder="1" applyAlignment="1" applyProtection="1">
      <alignment vertical="center"/>
      <protection locked="0"/>
    </xf>
    <xf numFmtId="164" fontId="2" fillId="0" borderId="9" xfId="4" applyNumberFormat="1" applyFont="1" applyFill="1" applyBorder="1" applyAlignment="1" applyProtection="1">
      <alignment horizontal="left" vertical="center"/>
      <protection locked="0"/>
    </xf>
    <xf numFmtId="164" fontId="7" fillId="0" borderId="7" xfId="4" applyFont="1" applyFill="1" applyBorder="1" applyAlignment="1" applyProtection="1">
      <alignment vertical="center"/>
      <protection locked="0"/>
    </xf>
    <xf numFmtId="164" fontId="8" fillId="0" borderId="9" xfId="4" applyNumberFormat="1" applyFont="1" applyFill="1" applyBorder="1" applyAlignment="1" applyProtection="1">
      <alignment horizontal="left" vertical="center"/>
      <protection locked="0"/>
    </xf>
    <xf numFmtId="44" fontId="2" fillId="0" borderId="9" xfId="4" applyNumberFormat="1" applyFont="1" applyFill="1" applyBorder="1" applyAlignment="1" applyProtection="1">
      <alignment horizontal="left" vertical="center"/>
      <protection locked="0"/>
    </xf>
    <xf numFmtId="44" fontId="8" fillId="0" borderId="9" xfId="4" applyNumberFormat="1" applyFont="1" applyFill="1" applyBorder="1" applyAlignment="1" applyProtection="1">
      <alignment horizontal="left" vertical="center"/>
      <protection locked="0"/>
    </xf>
    <xf numFmtId="168" fontId="10" fillId="0" borderId="9" xfId="4" applyNumberFormat="1" applyFont="1" applyFill="1" applyBorder="1" applyAlignment="1" applyProtection="1">
      <alignment horizontal="left" vertical="center"/>
      <protection locked="0"/>
    </xf>
    <xf numFmtId="0" fontId="2" fillId="2" borderId="0" xfId="1" applyFont="1" applyFill="1" applyAlignment="1" applyProtection="1">
      <alignment horizontal="center" wrapText="1"/>
      <protection locked="0"/>
    </xf>
    <xf numFmtId="0" fontId="1" fillId="2" borderId="0" xfId="1" applyFill="1" applyAlignment="1" applyProtection="1">
      <alignment horizontal="center" wrapText="1"/>
      <protection locked="0"/>
    </xf>
    <xf numFmtId="0" fontId="2" fillId="0" borderId="9" xfId="1" applyFont="1" applyFill="1" applyBorder="1" applyAlignment="1" applyProtection="1">
      <alignment horizontal="center"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2" fillId="0" borderId="7" xfId="1" applyFont="1" applyFill="1" applyBorder="1" applyAlignment="1" applyProtection="1">
      <alignment horizontal="center" wrapText="1"/>
      <protection locked="0"/>
    </xf>
    <xf numFmtId="0" fontId="1" fillId="0" borderId="10" xfId="1" applyBorder="1" applyAlignment="1" applyProtection="1">
      <alignment wrapText="1"/>
      <protection locked="0"/>
    </xf>
    <xf numFmtId="0" fontId="2" fillId="6" borderId="0" xfId="1" applyFont="1" applyFill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0" fontId="2" fillId="2" borderId="2" xfId="1" applyFont="1" applyFill="1" applyBorder="1" applyAlignment="1" applyProtection="1">
      <alignment horizontal="left" vertical="top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2" fillId="0" borderId="4" xfId="1" applyFont="1" applyBorder="1" applyAlignment="1" applyProtection="1">
      <alignment horizontal="center"/>
      <protection locked="0"/>
    </xf>
    <xf numFmtId="0" fontId="2" fillId="0" borderId="5" xfId="1" applyFont="1" applyBorder="1" applyAlignment="1" applyProtection="1">
      <alignment horizontal="center"/>
      <protection locked="0"/>
    </xf>
  </cellXfs>
  <cellStyles count="5">
    <cellStyle name="Comma 4" xfId="2" xr:uid="{A29961D7-42BA-456D-A24B-A5B5AB19DF3A}"/>
    <cellStyle name="Currency 2" xfId="4" xr:uid="{3341BF36-392B-4588-A9BD-2566C8927867}"/>
    <cellStyle name="Normal" xfId="0" builtinId="0"/>
    <cellStyle name="Normal 2" xfId="1" xr:uid="{9F054622-BA1A-43A2-9CFE-83ECE2ED872B}"/>
    <cellStyle name="Percent 2" xfId="3" xr:uid="{21A5D91C-983A-47BB-8D7C-2CA32A3B55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TIVE%20APPLICATIONS/API_2021_IRM/Models/API%202021-IRM-Rate-Generator-Model_2020071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>
        <row r="26">
          <cell r="F26">
            <v>44197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4">
          <cell r="D14">
            <v>43831</v>
          </cell>
        </row>
        <row r="23">
          <cell r="D23">
            <v>0.128</v>
          </cell>
        </row>
        <row r="24">
          <cell r="D24">
            <v>0.128</v>
          </cell>
        </row>
        <row r="25">
          <cell r="D25">
            <v>0.128</v>
          </cell>
        </row>
        <row r="33">
          <cell r="D33">
            <v>0.56999999999999995</v>
          </cell>
        </row>
        <row r="35">
          <cell r="D35">
            <v>36.86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BD0B6-E646-4D3C-8BC7-88976E773C38}">
  <dimension ref="C2:M41"/>
  <sheetViews>
    <sheetView showGridLines="0" tabSelected="1" zoomScale="80" zoomScaleNormal="80" workbookViewId="0">
      <selection activeCell="J25" sqref="J25"/>
    </sheetView>
  </sheetViews>
  <sheetFormatPr defaultRowHeight="15" x14ac:dyDescent="0.25"/>
  <cols>
    <col min="1" max="2" width="1.7109375" customWidth="1"/>
    <col min="3" max="3" width="3.42578125" customWidth="1"/>
    <col min="4" max="4" width="34.7109375" customWidth="1"/>
    <col min="5" max="5" width="13.28515625" customWidth="1"/>
    <col min="6" max="6" width="26.7109375" customWidth="1"/>
    <col min="7" max="7" width="10.28515625" bestFit="1" customWidth="1"/>
    <col min="8" max="8" width="18.28515625" customWidth="1"/>
    <col min="9" max="9" width="12.7109375" customWidth="1"/>
    <col min="10" max="10" width="14.28515625" bestFit="1" customWidth="1"/>
    <col min="11" max="11" width="18.7109375" bestFit="1" customWidth="1"/>
    <col min="12" max="12" width="13.5703125" bestFit="1" customWidth="1"/>
    <col min="13" max="13" width="15.7109375" customWidth="1"/>
    <col min="15" max="15" width="31.5703125" customWidth="1"/>
  </cols>
  <sheetData>
    <row r="2" spans="3:13" x14ac:dyDescent="0.25">
      <c r="C2" s="1"/>
      <c r="D2" s="2" t="s">
        <v>0</v>
      </c>
      <c r="E2" s="108" t="s">
        <v>45</v>
      </c>
      <c r="F2" s="108"/>
      <c r="G2" s="108"/>
      <c r="H2" s="108"/>
      <c r="I2" s="108"/>
      <c r="J2" s="108"/>
      <c r="K2" s="1"/>
      <c r="L2" s="1"/>
      <c r="M2" s="1"/>
    </row>
    <row r="3" spans="3:13" x14ac:dyDescent="0.25">
      <c r="C3" s="1"/>
      <c r="D3" s="2" t="s">
        <v>1</v>
      </c>
      <c r="E3" s="109" t="s">
        <v>46</v>
      </c>
      <c r="F3" s="109"/>
      <c r="G3" s="109"/>
      <c r="H3" s="3"/>
      <c r="I3" s="3"/>
      <c r="J3" s="1"/>
      <c r="K3" s="1"/>
      <c r="L3" s="1"/>
      <c r="M3" s="1"/>
    </row>
    <row r="4" spans="3:13" ht="15.75" x14ac:dyDescent="0.25">
      <c r="C4" s="1"/>
      <c r="D4" s="2" t="s">
        <v>2</v>
      </c>
      <c r="E4" s="4">
        <v>2000</v>
      </c>
      <c r="F4" s="5" t="s">
        <v>3</v>
      </c>
      <c r="G4" s="6"/>
      <c r="H4" s="1"/>
      <c r="I4" s="1"/>
      <c r="J4" s="7"/>
      <c r="K4" s="7"/>
      <c r="L4" s="7"/>
      <c r="M4" s="7"/>
    </row>
    <row r="5" spans="3:13" ht="15.75" x14ac:dyDescent="0.25">
      <c r="C5" s="1"/>
      <c r="D5" s="2" t="s">
        <v>4</v>
      </c>
      <c r="E5" s="4">
        <v>0</v>
      </c>
      <c r="F5" s="8" t="s">
        <v>5</v>
      </c>
      <c r="G5" s="9"/>
      <c r="H5" s="10"/>
      <c r="I5" s="10"/>
      <c r="J5" s="10"/>
      <c r="K5" s="1"/>
      <c r="L5" s="1"/>
      <c r="M5" s="1"/>
    </row>
    <row r="6" spans="3:13" x14ac:dyDescent="0.25">
      <c r="C6" s="1"/>
      <c r="D6" s="2" t="s">
        <v>6</v>
      </c>
      <c r="E6" s="11">
        <v>1.0829</v>
      </c>
      <c r="F6" s="1"/>
      <c r="G6" s="1"/>
      <c r="H6" s="1"/>
      <c r="I6" s="1"/>
      <c r="J6" s="1"/>
      <c r="K6" s="1"/>
      <c r="L6" s="1"/>
      <c r="M6" s="1"/>
    </row>
    <row r="7" spans="3:13" x14ac:dyDescent="0.25">
      <c r="C7" s="1"/>
      <c r="D7" s="2" t="s">
        <v>7</v>
      </c>
      <c r="E7" s="11">
        <v>1.0829</v>
      </c>
      <c r="F7" s="1"/>
      <c r="G7" s="1"/>
      <c r="H7" s="1"/>
      <c r="I7" s="1"/>
      <c r="J7" s="1"/>
      <c r="K7" s="1"/>
      <c r="L7" s="1"/>
      <c r="M7" s="1"/>
    </row>
    <row r="8" spans="3:13" x14ac:dyDescent="0.25">
      <c r="C8" s="1"/>
      <c r="D8" s="6"/>
      <c r="E8" s="1"/>
      <c r="F8" s="1"/>
      <c r="G8" s="1"/>
      <c r="H8" s="1"/>
      <c r="I8" s="1"/>
      <c r="J8" s="1"/>
      <c r="K8" s="1"/>
      <c r="L8" s="1"/>
      <c r="M8" s="1"/>
    </row>
    <row r="9" spans="3:13" x14ac:dyDescent="0.25">
      <c r="C9" s="1"/>
      <c r="D9" s="6"/>
      <c r="E9" s="12"/>
      <c r="F9" s="110" t="s">
        <v>8</v>
      </c>
      <c r="G9" s="111"/>
      <c r="H9" s="112"/>
      <c r="I9" s="110" t="s">
        <v>9</v>
      </c>
      <c r="J9" s="111"/>
      <c r="K9" s="112"/>
      <c r="L9" s="110" t="s">
        <v>10</v>
      </c>
      <c r="M9" s="112"/>
    </row>
    <row r="10" spans="3:13" x14ac:dyDescent="0.25">
      <c r="C10" s="1"/>
      <c r="D10" s="6"/>
      <c r="E10" s="101"/>
      <c r="F10" s="13" t="s">
        <v>11</v>
      </c>
      <c r="G10" s="13" t="s">
        <v>12</v>
      </c>
      <c r="H10" s="14" t="s">
        <v>13</v>
      </c>
      <c r="I10" s="13" t="s">
        <v>11</v>
      </c>
      <c r="J10" s="15" t="s">
        <v>12</v>
      </c>
      <c r="K10" s="14" t="s">
        <v>13</v>
      </c>
      <c r="L10" s="103" t="s">
        <v>14</v>
      </c>
      <c r="M10" s="105" t="s">
        <v>15</v>
      </c>
    </row>
    <row r="11" spans="3:13" x14ac:dyDescent="0.25">
      <c r="C11" s="1"/>
      <c r="D11" s="6"/>
      <c r="E11" s="102"/>
      <c r="F11" s="16" t="s">
        <v>16</v>
      </c>
      <c r="G11" s="16"/>
      <c r="H11" s="17" t="s">
        <v>16</v>
      </c>
      <c r="I11" s="16" t="s">
        <v>16</v>
      </c>
      <c r="J11" s="17"/>
      <c r="K11" s="17" t="s">
        <v>16</v>
      </c>
      <c r="L11" s="104"/>
      <c r="M11" s="106"/>
    </row>
    <row r="12" spans="3:13" x14ac:dyDescent="0.25">
      <c r="C12" s="18"/>
      <c r="D12" s="19" t="s">
        <v>17</v>
      </c>
      <c r="E12" s="20"/>
      <c r="F12" s="95">
        <v>27.01</v>
      </c>
      <c r="G12" s="21">
        <v>1</v>
      </c>
      <c r="H12" s="96">
        <f>G12*F12</f>
        <v>27.01</v>
      </c>
      <c r="I12" s="97">
        <v>27.9</v>
      </c>
      <c r="J12" s="23">
        <f>G12</f>
        <v>1</v>
      </c>
      <c r="K12" s="24">
        <f>J12*I12</f>
        <v>27.9</v>
      </c>
      <c r="L12" s="25">
        <f t="shared" ref="L12:L31" si="0">K12-H12</f>
        <v>0.88999999999999702</v>
      </c>
      <c r="M12" s="26">
        <f>IF(ISERROR(L12/H12), "", L12/H12)</f>
        <v>3.2950758978156129E-2</v>
      </c>
    </row>
    <row r="13" spans="3:13" x14ac:dyDescent="0.25">
      <c r="C13" s="18"/>
      <c r="D13" s="19" t="s">
        <v>18</v>
      </c>
      <c r="E13" s="20"/>
      <c r="F13" s="60">
        <v>3.7999999999999999E-2</v>
      </c>
      <c r="G13" s="21">
        <f>IF($E5&gt;0, $E5, $E4)</f>
        <v>2000</v>
      </c>
      <c r="H13" s="96">
        <f t="shared" ref="H13:H23" si="1">G13*F13</f>
        <v>76</v>
      </c>
      <c r="I13" s="62">
        <v>3.9199999999999999E-2</v>
      </c>
      <c r="J13" s="23">
        <f>IF($E5&gt;0, $E5, $E4)</f>
        <v>2000</v>
      </c>
      <c r="K13" s="24">
        <f>J13*I13</f>
        <v>78.399999999999991</v>
      </c>
      <c r="L13" s="25">
        <f t="shared" si="0"/>
        <v>2.3999999999999915</v>
      </c>
      <c r="M13" s="26">
        <f t="shared" ref="M13:M21" si="2">IF(ISERROR(L13/H13), "", L13/H13)</f>
        <v>3.1578947368420943E-2</v>
      </c>
    </row>
    <row r="14" spans="3:13" x14ac:dyDescent="0.25">
      <c r="C14" s="18"/>
      <c r="D14" s="30" t="s">
        <v>19</v>
      </c>
      <c r="E14" s="20"/>
      <c r="F14" s="95">
        <v>0</v>
      </c>
      <c r="G14" s="21">
        <v>1</v>
      </c>
      <c r="H14" s="96">
        <f t="shared" si="1"/>
        <v>0</v>
      </c>
      <c r="I14" s="97">
        <v>0</v>
      </c>
      <c r="J14" s="23">
        <f>G14</f>
        <v>1</v>
      </c>
      <c r="K14" s="24">
        <f t="shared" ref="K14:K21" si="3">J14*I14</f>
        <v>0</v>
      </c>
      <c r="L14" s="25">
        <f t="shared" si="0"/>
        <v>0</v>
      </c>
      <c r="M14" s="26" t="str">
        <f t="shared" si="2"/>
        <v/>
      </c>
    </row>
    <row r="15" spans="3:13" x14ac:dyDescent="0.25">
      <c r="C15" s="18"/>
      <c r="D15" s="19" t="s">
        <v>20</v>
      </c>
      <c r="E15" s="20"/>
      <c r="F15" s="60">
        <v>5.9999999999999995E-4</v>
      </c>
      <c r="G15" s="21">
        <f>IF($E5&gt;0, $E5, $E4)</f>
        <v>2000</v>
      </c>
      <c r="H15" s="96">
        <f t="shared" si="1"/>
        <v>1.2</v>
      </c>
      <c r="I15" s="62">
        <v>6.9999999999999999E-4</v>
      </c>
      <c r="J15" s="23">
        <f>IF($E5&gt;0, $E5, $E4)</f>
        <v>2000</v>
      </c>
      <c r="K15" s="24">
        <f t="shared" si="3"/>
        <v>1.4</v>
      </c>
      <c r="L15" s="25">
        <f t="shared" si="0"/>
        <v>0.19999999999999996</v>
      </c>
      <c r="M15" s="26">
        <f t="shared" si="2"/>
        <v>0.16666666666666663</v>
      </c>
    </row>
    <row r="16" spans="3:13" x14ac:dyDescent="0.25">
      <c r="C16" s="18" t="e">
        <f>#REF!</f>
        <v>#REF!</v>
      </c>
      <c r="D16" s="31" t="s">
        <v>21</v>
      </c>
      <c r="E16" s="32"/>
      <c r="F16" s="33"/>
      <c r="G16" s="34"/>
      <c r="H16" s="35">
        <f>SUM(H12:H15)</f>
        <v>104.21000000000001</v>
      </c>
      <c r="I16" s="36"/>
      <c r="J16" s="37"/>
      <c r="K16" s="35">
        <f>SUM(K12:K15)</f>
        <v>107.69999999999999</v>
      </c>
      <c r="L16" s="38">
        <f t="shared" si="0"/>
        <v>3.4899999999999807</v>
      </c>
      <c r="M16" s="39">
        <f>IF((H16)=0,"",(L16/H16))</f>
        <v>3.3490068131657044E-2</v>
      </c>
    </row>
    <row r="17" spans="3:13" x14ac:dyDescent="0.25">
      <c r="C17" s="18"/>
      <c r="D17" s="40" t="s">
        <v>22</v>
      </c>
      <c r="E17" s="20"/>
      <c r="F17" s="60">
        <v>0.10342000000000001</v>
      </c>
      <c r="G17" s="41">
        <f>IF(F17=0, 0, $E4*E6-E4)</f>
        <v>165.79999999999973</v>
      </c>
      <c r="H17" s="22">
        <f>G17*F17</f>
        <v>17.147035999999975</v>
      </c>
      <c r="I17" s="62">
        <v>0.10342000000000001</v>
      </c>
      <c r="J17" s="42">
        <f>IF(I17=0, 0, E4*E7-E4)</f>
        <v>165.79999999999973</v>
      </c>
      <c r="K17" s="24">
        <f>J17*I17</f>
        <v>17.147035999999975</v>
      </c>
      <c r="L17" s="25">
        <f>K17-H17</f>
        <v>0</v>
      </c>
      <c r="M17" s="26">
        <f>IF(ISERROR(L17/H17), "", L17/H17)</f>
        <v>0</v>
      </c>
    </row>
    <row r="18" spans="3:13" ht="25.5" x14ac:dyDescent="0.25">
      <c r="C18" s="18"/>
      <c r="D18" s="40" t="s">
        <v>23</v>
      </c>
      <c r="E18" s="20"/>
      <c r="F18" s="60">
        <v>2.0000000000000001E-4</v>
      </c>
      <c r="G18" s="43">
        <f>IF($E5&gt;0, $E5, $E4)</f>
        <v>2000</v>
      </c>
      <c r="H18" s="22">
        <f t="shared" si="1"/>
        <v>0.4</v>
      </c>
      <c r="I18" s="62">
        <v>5.0000000000000001E-3</v>
      </c>
      <c r="J18" s="44">
        <f>IF($E5&gt;0, $E5, $E4)</f>
        <v>2000</v>
      </c>
      <c r="K18" s="24">
        <f t="shared" si="3"/>
        <v>10</v>
      </c>
      <c r="L18" s="25">
        <f t="shared" si="0"/>
        <v>9.6</v>
      </c>
      <c r="M18" s="26">
        <f t="shared" si="2"/>
        <v>23.999999999999996</v>
      </c>
    </row>
    <row r="19" spans="3:13" x14ac:dyDescent="0.25">
      <c r="C19" s="18"/>
      <c r="D19" s="40" t="s">
        <v>24</v>
      </c>
      <c r="E19" s="20"/>
      <c r="F19" s="60">
        <v>0</v>
      </c>
      <c r="G19" s="43">
        <f>IF($E5&gt;0, $E5, $E4)</f>
        <v>2000</v>
      </c>
      <c r="H19" s="22">
        <f>G19*F19</f>
        <v>0</v>
      </c>
      <c r="I19" s="62">
        <v>-1E-4</v>
      </c>
      <c r="J19" s="44">
        <f>IF($E5&gt;0, $E5, $E4)</f>
        <v>2000</v>
      </c>
      <c r="K19" s="24">
        <f>J19*I19</f>
        <v>-0.2</v>
      </c>
      <c r="L19" s="25">
        <f t="shared" si="0"/>
        <v>-0.2</v>
      </c>
      <c r="M19" s="26" t="str">
        <f t="shared" si="2"/>
        <v/>
      </c>
    </row>
    <row r="20" spans="3:13" x14ac:dyDescent="0.25">
      <c r="C20" s="18"/>
      <c r="D20" s="40" t="s">
        <v>25</v>
      </c>
      <c r="E20" s="20"/>
      <c r="F20" s="60">
        <v>0</v>
      </c>
      <c r="G20" s="43">
        <f>E4</f>
        <v>2000</v>
      </c>
      <c r="H20" s="22">
        <f>G20*F20</f>
        <v>0</v>
      </c>
      <c r="I20" s="62">
        <v>0</v>
      </c>
      <c r="J20" s="44">
        <f>E4</f>
        <v>2000</v>
      </c>
      <c r="K20" s="24">
        <f t="shared" si="3"/>
        <v>0</v>
      </c>
      <c r="L20" s="25">
        <f t="shared" si="0"/>
        <v>0</v>
      </c>
      <c r="M20" s="26" t="str">
        <f t="shared" si="2"/>
        <v/>
      </c>
    </row>
    <row r="21" spans="3:13" x14ac:dyDescent="0.25">
      <c r="C21" s="18"/>
      <c r="D21" s="45" t="s">
        <v>26</v>
      </c>
      <c r="E21" s="20"/>
      <c r="F21" s="60">
        <v>0</v>
      </c>
      <c r="G21" s="43">
        <f>IF($E5&gt;0, $E5, $E4)</f>
        <v>2000</v>
      </c>
      <c r="H21" s="22">
        <f t="shared" si="1"/>
        <v>0</v>
      </c>
      <c r="I21" s="62"/>
      <c r="J21" s="44">
        <f>IF($E5&gt;0, $E5, $E4)</f>
        <v>2000</v>
      </c>
      <c r="K21" s="24">
        <f t="shared" si="3"/>
        <v>0</v>
      </c>
      <c r="L21" s="25">
        <f t="shared" si="0"/>
        <v>0</v>
      </c>
      <c r="M21" s="26" t="str">
        <f t="shared" si="2"/>
        <v/>
      </c>
    </row>
    <row r="22" spans="3:13" ht="25.5" x14ac:dyDescent="0.25">
      <c r="C22" s="18"/>
      <c r="D22" s="46" t="s">
        <v>27</v>
      </c>
      <c r="E22" s="20"/>
      <c r="F22" s="98">
        <v>0.43</v>
      </c>
      <c r="G22" s="21">
        <v>1</v>
      </c>
      <c r="H22" s="22">
        <f>G22*F22</f>
        <v>0.43</v>
      </c>
      <c r="I22" s="99">
        <v>0.43</v>
      </c>
      <c r="J22" s="29">
        <v>1</v>
      </c>
      <c r="K22" s="24">
        <f>J22*I22</f>
        <v>0.43</v>
      </c>
      <c r="L22" s="25">
        <f t="shared" si="0"/>
        <v>0</v>
      </c>
      <c r="M22" s="26">
        <f>IF(ISERROR(L22/H22), "", L22/H22)</f>
        <v>0</v>
      </c>
    </row>
    <row r="23" spans="3:13" x14ac:dyDescent="0.25">
      <c r="C23" s="18"/>
      <c r="D23" s="45" t="s">
        <v>28</v>
      </c>
      <c r="E23" s="20"/>
      <c r="F23" s="95">
        <v>0</v>
      </c>
      <c r="G23" s="21">
        <v>1</v>
      </c>
      <c r="H23" s="22">
        <f t="shared" si="1"/>
        <v>0</v>
      </c>
      <c r="I23" s="97">
        <v>0</v>
      </c>
      <c r="J23" s="29">
        <v>1</v>
      </c>
      <c r="K23" s="24">
        <f>J23*I23</f>
        <v>0</v>
      </c>
      <c r="L23" s="25">
        <f>K23-H23</f>
        <v>0</v>
      </c>
      <c r="M23" s="26" t="str">
        <f>IF(ISERROR(L23/H23), "", L23/H23)</f>
        <v/>
      </c>
    </row>
    <row r="24" spans="3:13" x14ac:dyDescent="0.25">
      <c r="C24" s="18"/>
      <c r="D24" s="45" t="s">
        <v>29</v>
      </c>
      <c r="E24" s="20"/>
      <c r="F24" s="60">
        <v>0</v>
      </c>
      <c r="G24" s="43">
        <f>IF($E5&gt;0, $E5, $E4)</f>
        <v>2000</v>
      </c>
      <c r="H24" s="22">
        <f>G24*F24</f>
        <v>0</v>
      </c>
      <c r="I24" s="28">
        <v>0</v>
      </c>
      <c r="J24" s="44">
        <f>IF($E5&gt;0, $E5, $E4)</f>
        <v>2000</v>
      </c>
      <c r="K24" s="24">
        <f>J24*I24</f>
        <v>0</v>
      </c>
      <c r="L24" s="25">
        <f t="shared" si="0"/>
        <v>0</v>
      </c>
      <c r="M24" s="26" t="str">
        <f>IF(ISERROR(L24/H24), "", L24/H24)</f>
        <v/>
      </c>
    </row>
    <row r="25" spans="3:13" ht="25.5" x14ac:dyDescent="0.25">
      <c r="C25" s="18" t="e">
        <f>#REF!</f>
        <v>#REF!</v>
      </c>
      <c r="D25" s="47" t="s">
        <v>30</v>
      </c>
      <c r="E25" s="48"/>
      <c r="F25" s="49"/>
      <c r="G25" s="50"/>
      <c r="H25" s="51">
        <f>SUM(H16:H24)</f>
        <v>122.18703599999999</v>
      </c>
      <c r="I25" s="52"/>
      <c r="J25" s="53"/>
      <c r="K25" s="51">
        <f>SUM(K16:K24)</f>
        <v>135.07703599999996</v>
      </c>
      <c r="L25" s="38">
        <f t="shared" si="0"/>
        <v>12.889999999999972</v>
      </c>
      <c r="M25" s="39">
        <f>IF((H25)=0,"",(L25/H25))</f>
        <v>0.10549400674552718</v>
      </c>
    </row>
    <row r="26" spans="3:13" x14ac:dyDescent="0.25">
      <c r="C26" s="18"/>
      <c r="D26" s="54" t="s">
        <v>31</v>
      </c>
      <c r="E26" s="20"/>
      <c r="F26" s="60">
        <v>9.1999999999999998E-3</v>
      </c>
      <c r="G26" s="41">
        <f>IF($E5&gt;0, $E5, $E4*$E6)</f>
        <v>2165.7999999999997</v>
      </c>
      <c r="H26" s="22">
        <f>G26*F26</f>
        <v>19.925359999999998</v>
      </c>
      <c r="I26" s="100">
        <v>1.0500000000000001E-2</v>
      </c>
      <c r="J26" s="42">
        <f>IF($E5&gt;0, $E5, $E4*$E7)</f>
        <v>2165.7999999999997</v>
      </c>
      <c r="K26" s="24">
        <f>J26*I26</f>
        <v>22.7409</v>
      </c>
      <c r="L26" s="25">
        <f t="shared" si="0"/>
        <v>2.8155400000000022</v>
      </c>
      <c r="M26" s="26">
        <f>IF(ISERROR(L26/H26), "", L26/H26)</f>
        <v>0.14130434782608708</v>
      </c>
    </row>
    <row r="27" spans="3:13" ht="25.5" x14ac:dyDescent="0.25">
      <c r="C27" s="18"/>
      <c r="D27" s="55" t="s">
        <v>32</v>
      </c>
      <c r="E27" s="20"/>
      <c r="F27" s="60">
        <v>6.7000000000000002E-3</v>
      </c>
      <c r="G27" s="41">
        <f>IF($E5&gt;0, $E5, $E4*$E6)</f>
        <v>2165.7999999999997</v>
      </c>
      <c r="H27" s="22">
        <f>G27*F27</f>
        <v>14.510859999999999</v>
      </c>
      <c r="I27" s="100">
        <v>7.3000000000000001E-3</v>
      </c>
      <c r="J27" s="42">
        <f>IF($E5&gt;0, $E5, $E4*$E7)</f>
        <v>2165.7999999999997</v>
      </c>
      <c r="K27" s="24">
        <f>J27*I27</f>
        <v>15.810339999999998</v>
      </c>
      <c r="L27" s="25">
        <f t="shared" si="0"/>
        <v>1.2994799999999991</v>
      </c>
      <c r="M27" s="26">
        <f>IF(ISERROR(L27/H27), "", L27/H27)</f>
        <v>8.9552238805970089E-2</v>
      </c>
    </row>
    <row r="28" spans="3:13" ht="25.5" x14ac:dyDescent="0.25">
      <c r="C28" s="18" t="e">
        <f>#REF!</f>
        <v>#REF!</v>
      </c>
      <c r="D28" s="47" t="s">
        <v>33</v>
      </c>
      <c r="E28" s="32"/>
      <c r="F28" s="49"/>
      <c r="G28" s="50"/>
      <c r="H28" s="51">
        <f>SUM(H25:H27)</f>
        <v>156.623256</v>
      </c>
      <c r="I28" s="52"/>
      <c r="J28" s="37"/>
      <c r="K28" s="51">
        <f>SUM(K25:K27)</f>
        <v>173.62827599999997</v>
      </c>
      <c r="L28" s="38">
        <f t="shared" si="0"/>
        <v>17.005019999999973</v>
      </c>
      <c r="M28" s="39">
        <f>IF((H28)=0,"",(L28/H28))</f>
        <v>0.10857276520927374</v>
      </c>
    </row>
    <row r="29" spans="3:13" ht="25.5" x14ac:dyDescent="0.25">
      <c r="C29" s="18"/>
      <c r="D29" s="56" t="s">
        <v>34</v>
      </c>
      <c r="E29" s="20"/>
      <c r="F29" s="60">
        <v>3.4000000000000002E-3</v>
      </c>
      <c r="G29" s="41">
        <f>E4*E6</f>
        <v>2165.7999999999997</v>
      </c>
      <c r="H29" s="57">
        <f t="shared" ref="H29:H35" si="4">G29*F29</f>
        <v>7.3637199999999998</v>
      </c>
      <c r="I29" s="62">
        <v>3.4000000000000002E-3</v>
      </c>
      <c r="J29" s="42">
        <f>E4*E7</f>
        <v>2165.7999999999997</v>
      </c>
      <c r="K29" s="24">
        <f t="shared" ref="K29:K35" si="5">J29*I29</f>
        <v>7.3637199999999998</v>
      </c>
      <c r="L29" s="25">
        <f t="shared" si="0"/>
        <v>0</v>
      </c>
      <c r="M29" s="26">
        <f t="shared" ref="M29:M35" si="6">IF(ISERROR(L29/H29), "", L29/H29)</f>
        <v>0</v>
      </c>
    </row>
    <row r="30" spans="3:13" ht="25.5" x14ac:dyDescent="0.25">
      <c r="C30" s="18"/>
      <c r="D30" s="56" t="s">
        <v>35</v>
      </c>
      <c r="E30" s="20"/>
      <c r="F30" s="60">
        <v>5.0000000000000001E-4</v>
      </c>
      <c r="G30" s="41">
        <f>E4*E6</f>
        <v>2165.7999999999997</v>
      </c>
      <c r="H30" s="57">
        <f t="shared" si="4"/>
        <v>1.0829</v>
      </c>
      <c r="I30" s="62">
        <v>5.0000000000000001E-4</v>
      </c>
      <c r="J30" s="42">
        <f>E4*E7</f>
        <v>2165.7999999999997</v>
      </c>
      <c r="K30" s="24">
        <f t="shared" si="5"/>
        <v>1.0829</v>
      </c>
      <c r="L30" s="25">
        <f t="shared" si="0"/>
        <v>0</v>
      </c>
      <c r="M30" s="26">
        <f t="shared" si="6"/>
        <v>0</v>
      </c>
    </row>
    <row r="31" spans="3:13" x14ac:dyDescent="0.25">
      <c r="C31" s="18"/>
      <c r="D31" s="58" t="s">
        <v>36</v>
      </c>
      <c r="E31" s="20"/>
      <c r="F31" s="98">
        <v>0.25</v>
      </c>
      <c r="G31" s="21">
        <v>1</v>
      </c>
      <c r="H31" s="57">
        <f t="shared" si="4"/>
        <v>0.25</v>
      </c>
      <c r="I31" s="99">
        <v>0.25</v>
      </c>
      <c r="J31" s="23">
        <v>1</v>
      </c>
      <c r="K31" s="24">
        <f t="shared" si="5"/>
        <v>0.25</v>
      </c>
      <c r="L31" s="25">
        <f t="shared" si="0"/>
        <v>0</v>
      </c>
      <c r="M31" s="26">
        <f t="shared" si="6"/>
        <v>0</v>
      </c>
    </row>
    <row r="32" spans="3:13" ht="25.5" hidden="1" x14ac:dyDescent="0.25">
      <c r="C32" s="18"/>
      <c r="D32" s="56" t="s">
        <v>37</v>
      </c>
      <c r="E32" s="20"/>
      <c r="F32" s="27"/>
      <c r="G32" s="41"/>
      <c r="H32" s="57"/>
      <c r="I32" s="28"/>
      <c r="J32" s="42"/>
      <c r="K32" s="24"/>
      <c r="L32" s="25"/>
      <c r="M32" s="26"/>
    </row>
    <row r="33" spans="3:13" x14ac:dyDescent="0.25">
      <c r="C33" s="18"/>
      <c r="D33" s="59" t="s">
        <v>38</v>
      </c>
      <c r="E33" s="20"/>
      <c r="F33" s="60">
        <v>8.2000000000000003E-2</v>
      </c>
      <c r="G33" s="61">
        <f>IF(AND(E4*12&gt;=150000),0.64*E4*E6,0.64*E4)</f>
        <v>1280</v>
      </c>
      <c r="H33" s="57">
        <f t="shared" si="4"/>
        <v>104.96000000000001</v>
      </c>
      <c r="I33" s="60">
        <v>8.2000000000000003E-2</v>
      </c>
      <c r="J33" s="63">
        <f>IF(AND(E4*12&gt;=150000),0.64*E4*E7,0.64*E4)</f>
        <v>1280</v>
      </c>
      <c r="K33" s="24">
        <f t="shared" si="5"/>
        <v>104.96000000000001</v>
      </c>
      <c r="L33" s="25">
        <f>K33-H33</f>
        <v>0</v>
      </c>
      <c r="M33" s="26">
        <f t="shared" si="6"/>
        <v>0</v>
      </c>
    </row>
    <row r="34" spans="3:13" x14ac:dyDescent="0.25">
      <c r="C34" s="18"/>
      <c r="D34" s="59" t="s">
        <v>39</v>
      </c>
      <c r="E34" s="20"/>
      <c r="F34" s="60">
        <v>0.113</v>
      </c>
      <c r="G34" s="61">
        <f>IF(AND(E4*12&gt;=150000),0.18*E4*E6,0.18*E4)</f>
        <v>360</v>
      </c>
      <c r="H34" s="57">
        <f t="shared" si="4"/>
        <v>40.68</v>
      </c>
      <c r="I34" s="60">
        <v>0.113</v>
      </c>
      <c r="J34" s="63">
        <f>IF(AND(E4*12&gt;=150000),0.18*E4*E7,0.18*E4)</f>
        <v>360</v>
      </c>
      <c r="K34" s="24">
        <f t="shared" si="5"/>
        <v>40.68</v>
      </c>
      <c r="L34" s="25">
        <f>K34-H34</f>
        <v>0</v>
      </c>
      <c r="M34" s="26">
        <f t="shared" si="6"/>
        <v>0</v>
      </c>
    </row>
    <row r="35" spans="3:13" ht="15.75" thickBot="1" x14ac:dyDescent="0.3">
      <c r="C35" s="18"/>
      <c r="D35" s="6" t="s">
        <v>40</v>
      </c>
      <c r="E35" s="20"/>
      <c r="F35" s="60">
        <v>0.17</v>
      </c>
      <c r="G35" s="61">
        <f>IF(AND(E4*12&gt;=150000),0.18*E4*E6,0.18*E4)</f>
        <v>360</v>
      </c>
      <c r="H35" s="57">
        <f t="shared" si="4"/>
        <v>61.2</v>
      </c>
      <c r="I35" s="60">
        <v>0.17</v>
      </c>
      <c r="J35" s="63">
        <f>IF(AND(E4*12&gt;=150000),0.18*E4*E7,0.18*E4)</f>
        <v>360</v>
      </c>
      <c r="K35" s="24">
        <f t="shared" si="5"/>
        <v>61.2</v>
      </c>
      <c r="L35" s="86">
        <f>K35-H35</f>
        <v>0</v>
      </c>
      <c r="M35" s="87">
        <f t="shared" si="6"/>
        <v>0</v>
      </c>
    </row>
    <row r="36" spans="3:13" ht="15.75" thickBot="1" x14ac:dyDescent="0.3">
      <c r="C36" s="18"/>
      <c r="D36" s="64"/>
      <c r="E36" s="65"/>
      <c r="F36" s="66"/>
      <c r="G36" s="67"/>
      <c r="H36" s="68"/>
      <c r="I36" s="66"/>
      <c r="J36" s="69"/>
      <c r="K36" s="68"/>
      <c r="L36" s="70"/>
      <c r="M36" s="71"/>
    </row>
    <row r="37" spans="3:13" x14ac:dyDescent="0.25">
      <c r="C37" s="18"/>
      <c r="D37" s="72" t="s">
        <v>41</v>
      </c>
      <c r="E37" s="58"/>
      <c r="F37" s="73"/>
      <c r="G37" s="74"/>
      <c r="H37" s="75">
        <f>SUM(H29:H35,H28)</f>
        <v>372.15987600000005</v>
      </c>
      <c r="I37" s="76"/>
      <c r="J37" s="76"/>
      <c r="K37" s="75">
        <f>SUM(K29:K35,K28)</f>
        <v>389.164896</v>
      </c>
      <c r="L37" s="77">
        <f>K37-H37</f>
        <v>17.005019999999945</v>
      </c>
      <c r="M37" s="78">
        <f>IF((H37)=0,"",(L37/H37))</f>
        <v>4.569278177639962E-2</v>
      </c>
    </row>
    <row r="38" spans="3:13" x14ac:dyDescent="0.25">
      <c r="C38" s="18"/>
      <c r="D38" s="79" t="s">
        <v>42</v>
      </c>
      <c r="E38" s="58"/>
      <c r="F38" s="73">
        <v>0.13</v>
      </c>
      <c r="G38" s="80"/>
      <c r="H38" s="81">
        <f>H37*F38</f>
        <v>48.38078388000001</v>
      </c>
      <c r="I38" s="82">
        <v>0.13</v>
      </c>
      <c r="J38" s="21"/>
      <c r="K38" s="81">
        <f>K37*I38</f>
        <v>50.591436479999999</v>
      </c>
      <c r="L38" s="83">
        <f>K38-H38</f>
        <v>2.2106525999999889</v>
      </c>
      <c r="M38" s="84">
        <f>IF((H38)=0,"",(L38/H38))</f>
        <v>4.5692781776399537E-2</v>
      </c>
    </row>
    <row r="39" spans="3:13" x14ac:dyDescent="0.25">
      <c r="C39" s="18"/>
      <c r="D39" s="79" t="s">
        <v>43</v>
      </c>
      <c r="E39" s="58"/>
      <c r="F39" s="85">
        <v>0.189</v>
      </c>
      <c r="G39" s="80"/>
      <c r="H39" s="81">
        <f>IF(OR(ISNUMBER(SEARCH("[DGEN]", E2))=TRUE, ISNUMBER(SEARCH("STREET LIGHT", E2))=TRUE), 0, IF(AND(E4=0, E5=0),0, IF(AND(E5=0, E4*12&gt;250000), 0, IF(AND(E4=0, E5&gt;=50), 0, IF(E4*12&lt;=250000, F39*H37*-1, IF(E5&lt;50, F39*H37*-1, 0))))))</f>
        <v>-70.338216564000007</v>
      </c>
      <c r="I39" s="85">
        <v>0.189</v>
      </c>
      <c r="J39" s="21"/>
      <c r="K39" s="81">
        <f>IF(OR(ISNUMBER(SEARCH("[DGEN]", E2))=TRUE, ISNUMBER(SEARCH("STREET LIGHT", E2))=TRUE), 0, IF(AND(E4=0, E5=0),0, IF(AND(E5=0, E4*12&gt;250000), 0, IF(AND(E4=0, E5&gt;=50), 0, IF(E4*12&lt;=250000, I39*K37*-1, IF(E5&lt;50, I39*K37*-1, 0))))))</f>
        <v>-73.552165344000002</v>
      </c>
      <c r="L39" s="83">
        <f>K39-H39</f>
        <v>-3.2139487799999955</v>
      </c>
      <c r="M39" s="84"/>
    </row>
    <row r="40" spans="3:13" ht="15.75" thickBot="1" x14ac:dyDescent="0.3">
      <c r="C40" s="18" t="e">
        <f>#REF!</f>
        <v>#REF!</v>
      </c>
      <c r="D40" s="107" t="s">
        <v>44</v>
      </c>
      <c r="E40" s="107"/>
      <c r="F40" s="88"/>
      <c r="G40" s="89"/>
      <c r="H40" s="90">
        <f>H37+H38+H39</f>
        <v>350.20244331600009</v>
      </c>
      <c r="I40" s="91"/>
      <c r="J40" s="91"/>
      <c r="K40" s="92">
        <f>K37+K38+K39</f>
        <v>366.20416713599997</v>
      </c>
      <c r="L40" s="93">
        <f>K40-H40</f>
        <v>16.001723819999881</v>
      </c>
      <c r="M40" s="94">
        <f>IF((H40)=0,"",(L40/H40))</f>
        <v>4.5692781776399426E-2</v>
      </c>
    </row>
    <row r="41" spans="3:13" ht="15.75" thickBot="1" x14ac:dyDescent="0.3">
      <c r="C41" s="18"/>
      <c r="D41" s="64"/>
      <c r="E41" s="65"/>
      <c r="F41" s="66"/>
      <c r="G41" s="67"/>
      <c r="H41" s="68"/>
      <c r="I41" s="66"/>
      <c r="J41" s="69"/>
      <c r="K41" s="68"/>
      <c r="L41" s="70"/>
      <c r="M41" s="71"/>
    </row>
  </sheetData>
  <mergeCells count="9">
    <mergeCell ref="E10:E11"/>
    <mergeCell ref="L10:L11"/>
    <mergeCell ref="M10:M11"/>
    <mergeCell ref="D40:E40"/>
    <mergeCell ref="E2:J2"/>
    <mergeCell ref="E3:G3"/>
    <mergeCell ref="F9:H9"/>
    <mergeCell ref="I9:K9"/>
    <mergeCell ref="L9:M9"/>
  </mergeCells>
  <phoneticPr fontId="11" type="noConversion"/>
  <pageMargins left="0.7" right="0.7" top="0.75" bottom="0.75" header="0.3" footer="0.3"/>
  <pageSetup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Beharriell, Greg</dc:creator>
  <cp:lastModifiedBy>Vander Vloet, Brian</cp:lastModifiedBy>
  <cp:lastPrinted>2020-08-07T18:37:36Z</cp:lastPrinted>
  <dcterms:created xsi:type="dcterms:W3CDTF">2020-08-05T12:28:26Z</dcterms:created>
  <dcterms:modified xsi:type="dcterms:W3CDTF">2022-08-08T13:39:45Z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14.8</vt:lpwstr>
  </property>
</Properties>
</file>