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codeName="ThisWorkbook"/>
  <mc:AlternateContent xmlns:mc="http://schemas.openxmlformats.org/markup-compatibility/2006">
    <mc:Choice Requires="x15">
      <x15ac:absPath xmlns:x15ac="http://schemas.microsoft.com/office/spreadsheetml/2010/11/ac" url="C:\Users\189054\Desktop\"/>
    </mc:Choice>
  </mc:AlternateContent>
  <xr:revisionPtr revIDLastSave="0" documentId="13_ncr:1_{2A755F7A-1999-4F76-ABC4-0A386CEC537C}" xr6:coauthVersionLast="47" xr6:coauthVersionMax="47" xr10:uidLastSave="{00000000-0000-0000-0000-000000000000}"/>
  <bookViews>
    <workbookView xWindow="0" yWindow="0" windowWidth="28800" windowHeight="15600" tabRatio="878" activeTab="5" xr2:uid="{00000000-000D-0000-FFFF-FFFF00000000}"/>
  </bookViews>
  <sheets>
    <sheet name="Summary" sheetId="83" r:id="rId1"/>
    <sheet name="I2 Class" sheetId="39" r:id="rId2"/>
    <sheet name="I3 TB Data" sheetId="31" r:id="rId3"/>
    <sheet name="I8 Demand Data" sheetId="35" r:id="rId4"/>
    <sheet name="E2 Allocators" sheetId="36" r:id="rId5"/>
    <sheet name="O1 Revenue to cost|RR" sheetId="57" r:id="rId6"/>
    <sheet name="O4 Summary by Class &amp; Accounts" sheetId="56" r:id="rId7"/>
    <sheet name="O6 Source Data for E2" sheetId="82" r:id="rId8"/>
    <sheet name="E4 TB Allocation Details" sheetId="40" r:id="rId9"/>
    <sheet name="E5 Reconciliation" sheetId="44" r:id="rId10"/>
  </sheets>
  <externalReferences>
    <externalReference r:id="rId11"/>
  </externalReferences>
  <definedNames>
    <definedName name="_xlnm._FilterDatabase" localSheetId="8" hidden="1">'E4 TB Allocation Details'!$B$22:$E$414</definedName>
    <definedName name="_xlnm._FilterDatabase" localSheetId="1" hidden="1">'I2 Class'!$E$20:$E$39</definedName>
    <definedName name="_xlnm._FilterDatabase" localSheetId="6" hidden="1">'O4 Summary by Class &amp; Accounts'!#REF!</definedName>
    <definedName name="ccar" localSheetId="7">'[1]I6.2 Customer Data'!$D$21</definedName>
    <definedName name="ccar">#REF!</definedName>
    <definedName name="GA">'O1 Revenue to cost|RR'!$AL$38:$AL$40</definedName>
    <definedName name="OLE_LINK1" localSheetId="3">'I8 Demand Data'!#REF!</definedName>
    <definedName name="_xlnm.Print_Area" localSheetId="8">'E4 TB Allocation Details'!$A$22:$D$414</definedName>
    <definedName name="_xlnm.Print_Area" localSheetId="1">'I2 Class'!$A$1:$F$43</definedName>
    <definedName name="_xlnm.Print_Area" localSheetId="2">'I3 TB Data'!$A$1:$G$427</definedName>
    <definedName name="_xlnm.Print_Area" localSheetId="3">'I8 Demand Data'!$A$1:$W$61</definedName>
    <definedName name="_xlnm.Print_Area" localSheetId="5">'O1 Revenue to cost|RR'!$A$1:$X$53</definedName>
    <definedName name="_xlnm.Print_Titles" localSheetId="8">'E4 TB Allocation Details'!$22:$23</definedName>
    <definedName name="_xlnm.Print_Titles" localSheetId="5">'O1 Revenue to cost|RR'!$A:$C,'O1 Revenue to cost|RR'!$1:$12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31" l="1"/>
  <c r="E54" i="36"/>
  <c r="D54" i="36"/>
  <c r="AE40" i="57"/>
  <c r="AF44" i="57"/>
  <c r="G94" i="31" l="1"/>
  <c r="B88" i="44"/>
  <c r="B64" i="44"/>
  <c r="C64" i="44"/>
  <c r="C54" i="36"/>
  <c r="B88" i="56"/>
  <c r="B99" i="40"/>
  <c r="G24" i="40"/>
  <c r="D88" i="56" l="1"/>
  <c r="C88" i="44"/>
  <c r="B89" i="44"/>
  <c r="B90" i="44"/>
  <c r="B91" i="44"/>
  <c r="B89" i="56"/>
  <c r="B90" i="56"/>
  <c r="B91" i="56"/>
  <c r="B100" i="40"/>
  <c r="C100" i="40" s="1"/>
  <c r="B101" i="40"/>
  <c r="C101" i="40" s="1"/>
  <c r="B102" i="40"/>
  <c r="G97" i="31"/>
  <c r="D91" i="56" s="1"/>
  <c r="G98" i="31"/>
  <c r="G95" i="31"/>
  <c r="D89" i="56" s="1"/>
  <c r="G96" i="31"/>
  <c r="C90" i="44" s="1"/>
  <c r="B436" i="31"/>
  <c r="D90" i="56" l="1"/>
  <c r="C91" i="44"/>
  <c r="C89" i="44"/>
  <c r="B417" i="44"/>
  <c r="G412" i="31"/>
  <c r="G413" i="31"/>
  <c r="G416" i="31"/>
  <c r="D410" i="56" s="1"/>
  <c r="G417" i="31"/>
  <c r="D411" i="56" s="1"/>
  <c r="G420" i="31"/>
  <c r="D414" i="56" s="1"/>
  <c r="G421" i="31"/>
  <c r="D415" i="56" s="1"/>
  <c r="G410" i="31"/>
  <c r="D404" i="56" s="1"/>
  <c r="G414" i="31"/>
  <c r="D408" i="56" s="1"/>
  <c r="G415" i="31"/>
  <c r="D409" i="56" s="1"/>
  <c r="G418" i="31"/>
  <c r="D412" i="56" s="1"/>
  <c r="G419" i="31"/>
  <c r="D413" i="56" s="1"/>
  <c r="G422" i="31"/>
  <c r="D416" i="56" s="1"/>
  <c r="G423" i="31"/>
  <c r="D417" i="56" s="1"/>
  <c r="B405" i="44"/>
  <c r="B406" i="56"/>
  <c r="B407" i="56"/>
  <c r="B408" i="56"/>
  <c r="B420" i="40"/>
  <c r="B410" i="44"/>
  <c r="B411" i="44"/>
  <c r="B423" i="40"/>
  <c r="B424" i="40"/>
  <c r="B414" i="56"/>
  <c r="B415" i="44"/>
  <c r="B416" i="56"/>
  <c r="B417" i="56"/>
  <c r="B404" i="44"/>
  <c r="B413" i="44" l="1"/>
  <c r="B409" i="44"/>
  <c r="D407" i="56"/>
  <c r="C407" i="44"/>
  <c r="D406" i="56"/>
  <c r="C406" i="44"/>
  <c r="G411" i="31"/>
  <c r="B416" i="44"/>
  <c r="B414" i="44"/>
  <c r="B412" i="44"/>
  <c r="B408" i="44"/>
  <c r="B407" i="44"/>
  <c r="B406" i="44"/>
  <c r="C417" i="44"/>
  <c r="C416" i="44"/>
  <c r="C415" i="44"/>
  <c r="C414" i="44"/>
  <c r="C413" i="44"/>
  <c r="C412" i="44"/>
  <c r="C411" i="44"/>
  <c r="C410" i="44"/>
  <c r="C409" i="44"/>
  <c r="C408" i="44"/>
  <c r="C404" i="44"/>
  <c r="B416" i="40"/>
  <c r="B405" i="56"/>
  <c r="B404" i="56"/>
  <c r="B415" i="40"/>
  <c r="C415" i="40" s="1"/>
  <c r="B421" i="40"/>
  <c r="B410" i="56"/>
  <c r="B415" i="56"/>
  <c r="B426" i="40"/>
  <c r="B411" i="56"/>
  <c r="B422" i="40"/>
  <c r="B419" i="40"/>
  <c r="B425" i="40"/>
  <c r="B418" i="40"/>
  <c r="B413" i="56"/>
  <c r="B409" i="56"/>
  <c r="B428" i="40"/>
  <c r="B417" i="40"/>
  <c r="B412" i="56"/>
  <c r="B427" i="40"/>
  <c r="D405" i="56" l="1"/>
  <c r="C405" i="44"/>
  <c r="G409" i="31" l="1"/>
  <c r="G408" i="31"/>
  <c r="G407" i="31"/>
  <c r="G406" i="31"/>
  <c r="G405" i="31"/>
  <c r="G404" i="31"/>
  <c r="C76" i="35" l="1"/>
  <c r="E48" i="36" s="1"/>
  <c r="C74" i="35"/>
  <c r="E51" i="57"/>
  <c r="D48" i="36" l="1"/>
  <c r="C48" i="36" s="1"/>
  <c r="F46" i="31"/>
  <c r="F48" i="31" s="1"/>
  <c r="E40" i="35" l="1"/>
  <c r="D46" i="35"/>
  <c r="E42" i="35" l="1"/>
  <c r="E44" i="35"/>
  <c r="E46" i="35"/>
  <c r="D40" i="35"/>
  <c r="D42" i="35"/>
  <c r="D44" i="35"/>
  <c r="C42" i="35" l="1"/>
  <c r="D37" i="36" s="1"/>
  <c r="C40" i="35"/>
  <c r="E35" i="36" s="1"/>
  <c r="C46" i="35"/>
  <c r="C44" i="35"/>
  <c r="E39" i="36" s="1"/>
  <c r="D39" i="36" l="1"/>
  <c r="C39" i="36" s="1"/>
  <c r="E37" i="36"/>
  <c r="C37" i="36" s="1"/>
  <c r="D35" i="36"/>
  <c r="C35" i="36" s="1"/>
  <c r="B395" i="44"/>
  <c r="B394" i="44"/>
  <c r="B393" i="44"/>
  <c r="B392" i="44"/>
  <c r="B391" i="44"/>
  <c r="B390" i="44"/>
  <c r="B389" i="44"/>
  <c r="B388" i="44"/>
  <c r="B387" i="44"/>
  <c r="B386" i="44"/>
  <c r="B335" i="44"/>
  <c r="B235" i="44"/>
  <c r="B135" i="44"/>
  <c r="B31" i="44"/>
  <c r="B404" i="40"/>
  <c r="C404" i="40" s="1"/>
  <c r="B403" i="40"/>
  <c r="C403" i="40" s="1"/>
  <c r="B402" i="40"/>
  <c r="B401" i="40"/>
  <c r="C401" i="40" s="1"/>
  <c r="B400" i="40"/>
  <c r="C400" i="40" s="1"/>
  <c r="B399" i="40"/>
  <c r="B398" i="40"/>
  <c r="C398" i="40" s="1"/>
  <c r="B397" i="40"/>
  <c r="C397" i="40" s="1"/>
  <c r="B346" i="40"/>
  <c r="C346" i="40" s="1"/>
  <c r="B246" i="40"/>
  <c r="B146" i="40"/>
  <c r="C146" i="40" s="1"/>
  <c r="B42" i="40"/>
  <c r="C42" i="40" s="1"/>
  <c r="B395" i="56"/>
  <c r="B394" i="56"/>
  <c r="B393" i="56"/>
  <c r="B392" i="56"/>
  <c r="B391" i="56"/>
  <c r="B390" i="56"/>
  <c r="B389" i="56"/>
  <c r="B388" i="56"/>
  <c r="B387" i="56"/>
  <c r="B386" i="56"/>
  <c r="B335" i="56"/>
  <c r="B235" i="56"/>
  <c r="B135" i="56"/>
  <c r="B31" i="56"/>
  <c r="X12" i="56"/>
  <c r="W42" i="57"/>
  <c r="V42" i="57"/>
  <c r="U42" i="57"/>
  <c r="T42" i="57"/>
  <c r="S42" i="57"/>
  <c r="R42" i="57"/>
  <c r="Q42" i="57"/>
  <c r="P42" i="57"/>
  <c r="O42" i="57"/>
  <c r="N42" i="57"/>
  <c r="M42" i="57"/>
  <c r="L42" i="57"/>
  <c r="K42" i="57"/>
  <c r="J42" i="57"/>
  <c r="I42" i="57"/>
  <c r="H42" i="57"/>
  <c r="G42" i="57"/>
  <c r="F42" i="57"/>
  <c r="W12" i="57"/>
  <c r="H400" i="31"/>
  <c r="G400" i="31"/>
  <c r="H399" i="31"/>
  <c r="G399" i="31"/>
  <c r="H398" i="31"/>
  <c r="G398" i="31"/>
  <c r="H397" i="31"/>
  <c r="G397" i="31"/>
  <c r="H396" i="31"/>
  <c r="G396" i="31"/>
  <c r="H395" i="31"/>
  <c r="G395" i="31"/>
  <c r="H394" i="31"/>
  <c r="G394" i="31"/>
  <c r="H393" i="31"/>
  <c r="G393" i="31"/>
  <c r="D387" i="56" s="1"/>
  <c r="H392" i="31"/>
  <c r="G392" i="31"/>
  <c r="H341" i="31"/>
  <c r="G341" i="31"/>
  <c r="H241" i="31"/>
  <c r="G241" i="31"/>
  <c r="H141" i="31"/>
  <c r="G141" i="31"/>
  <c r="H37" i="31"/>
  <c r="G37" i="31"/>
  <c r="H401" i="31"/>
  <c r="G401" i="31"/>
  <c r="W31" i="35"/>
  <c r="W15" i="36"/>
  <c r="B406" i="40"/>
  <c r="C406" i="40" s="1"/>
  <c r="B405" i="40"/>
  <c r="C394" i="44" l="1"/>
  <c r="D394" i="56"/>
  <c r="C387" i="44"/>
  <c r="C31" i="44"/>
  <c r="D31" i="56"/>
  <c r="C235" i="44"/>
  <c r="D235" i="56"/>
  <c r="C388" i="44"/>
  <c r="D388" i="56"/>
  <c r="C391" i="44"/>
  <c r="D391" i="56"/>
  <c r="C386" i="44"/>
  <c r="D386" i="56"/>
  <c r="C135" i="44"/>
  <c r="D135" i="56"/>
  <c r="C390" i="44"/>
  <c r="D390" i="56"/>
  <c r="C392" i="44"/>
  <c r="D392" i="56"/>
  <c r="C395" i="44"/>
  <c r="D395" i="56"/>
  <c r="C335" i="44"/>
  <c r="D335" i="56"/>
  <c r="C389" i="44"/>
  <c r="D389" i="56"/>
  <c r="D393" i="56"/>
  <c r="C393" i="44"/>
  <c r="E61" i="57" l="1"/>
  <c r="G48" i="31" l="1"/>
  <c r="A4" i="44" l="1"/>
  <c r="A9" i="40"/>
  <c r="A4" i="36"/>
  <c r="A4" i="82"/>
  <c r="B4" i="56"/>
  <c r="A4" i="57"/>
  <c r="A4" i="35"/>
  <c r="B8" i="31"/>
  <c r="W55" i="57" l="1"/>
  <c r="V55" i="57"/>
  <c r="U55" i="57"/>
  <c r="T55" i="57"/>
  <c r="S55" i="57"/>
  <c r="R55" i="57"/>
  <c r="Q55" i="57"/>
  <c r="P55" i="57"/>
  <c r="O55" i="57"/>
  <c r="N55" i="57"/>
  <c r="M55" i="57"/>
  <c r="L55" i="57"/>
  <c r="K55" i="57"/>
  <c r="J55" i="57"/>
  <c r="I55" i="57"/>
  <c r="H55" i="57"/>
  <c r="G55" i="57"/>
  <c r="F55" i="57"/>
  <c r="B115" i="44" l="1"/>
  <c r="B114" i="44"/>
  <c r="B113" i="44"/>
  <c r="B112" i="44"/>
  <c r="B111" i="44"/>
  <c r="B110" i="44"/>
  <c r="B109" i="44"/>
  <c r="B108" i="44"/>
  <c r="B107" i="44"/>
  <c r="B106" i="44"/>
  <c r="B105" i="44"/>
  <c r="B104" i="44"/>
  <c r="B103" i="44"/>
  <c r="B102" i="44"/>
  <c r="B101" i="44"/>
  <c r="B100" i="44"/>
  <c r="B99" i="44"/>
  <c r="B98" i="44"/>
  <c r="B97" i="44"/>
  <c r="B96" i="44"/>
  <c r="B95" i="44"/>
  <c r="B94" i="44"/>
  <c r="B93" i="44"/>
  <c r="B92" i="44"/>
  <c r="B87" i="44"/>
  <c r="B86" i="44"/>
  <c r="B85" i="44"/>
  <c r="B84" i="44"/>
  <c r="B83" i="44"/>
  <c r="B82" i="44"/>
  <c r="B81" i="44"/>
  <c r="B80" i="44"/>
  <c r="B79" i="44"/>
  <c r="B78" i="44"/>
  <c r="B77" i="44"/>
  <c r="B76" i="44"/>
  <c r="B75" i="44"/>
  <c r="B74" i="44"/>
  <c r="B73" i="44"/>
  <c r="B72" i="44"/>
  <c r="B71" i="44"/>
  <c r="B70" i="44"/>
  <c r="B69" i="44"/>
  <c r="B68" i="44"/>
  <c r="B67" i="44"/>
  <c r="B66" i="44"/>
  <c r="B65" i="44"/>
  <c r="B63" i="44"/>
  <c r="B62" i="44"/>
  <c r="B61" i="44"/>
  <c r="B60" i="44"/>
  <c r="B59" i="44"/>
  <c r="B58" i="44"/>
  <c r="B57" i="44"/>
  <c r="B56" i="44"/>
  <c r="B55" i="44"/>
  <c r="B54" i="44"/>
  <c r="B53" i="44"/>
  <c r="B52" i="44"/>
  <c r="B51" i="44"/>
  <c r="B50" i="44"/>
  <c r="B49" i="44"/>
  <c r="B48" i="44"/>
  <c r="B47" i="44"/>
  <c r="B46" i="44"/>
  <c r="B45" i="44"/>
  <c r="B44" i="44"/>
  <c r="B43" i="44"/>
  <c r="B42" i="44"/>
  <c r="B41" i="44"/>
  <c r="B40" i="44"/>
  <c r="W51" i="57" l="1"/>
  <c r="V51" i="57"/>
  <c r="U51" i="57"/>
  <c r="T51" i="57"/>
  <c r="S51" i="57"/>
  <c r="R51" i="57"/>
  <c r="Q51" i="57"/>
  <c r="P51" i="57"/>
  <c r="O51" i="57"/>
  <c r="N51" i="57"/>
  <c r="M51" i="57"/>
  <c r="L51" i="57"/>
  <c r="K51" i="57"/>
  <c r="J51" i="57"/>
  <c r="I51" i="57"/>
  <c r="H51" i="57"/>
  <c r="G51" i="57"/>
  <c r="F51" i="57"/>
  <c r="B115" i="56" l="1"/>
  <c r="B114" i="56"/>
  <c r="B113" i="56"/>
  <c r="B112" i="56"/>
  <c r="B111" i="56"/>
  <c r="B110" i="56"/>
  <c r="B109" i="56"/>
  <c r="B108" i="56"/>
  <c r="B107" i="56"/>
  <c r="B106" i="56"/>
  <c r="B105" i="56"/>
  <c r="B104" i="56"/>
  <c r="B103" i="56"/>
  <c r="B102" i="56"/>
  <c r="B101" i="56"/>
  <c r="B100" i="56"/>
  <c r="B99" i="56"/>
  <c r="B98" i="56"/>
  <c r="B97" i="56"/>
  <c r="B96" i="56"/>
  <c r="B95" i="56"/>
  <c r="B94" i="56"/>
  <c r="B93" i="56"/>
  <c r="B92" i="56"/>
  <c r="B87" i="56"/>
  <c r="B86" i="56"/>
  <c r="B85" i="56"/>
  <c r="B84" i="56"/>
  <c r="B83" i="56"/>
  <c r="B82" i="56"/>
  <c r="B81" i="56"/>
  <c r="B80" i="56"/>
  <c r="B79" i="56"/>
  <c r="B78" i="56"/>
  <c r="B77" i="56"/>
  <c r="B76" i="56"/>
  <c r="B75" i="56"/>
  <c r="B74" i="56"/>
  <c r="B73" i="56"/>
  <c r="B72" i="56"/>
  <c r="B74" i="82" s="1"/>
  <c r="B71" i="56"/>
  <c r="B73" i="82" s="1"/>
  <c r="B70" i="56"/>
  <c r="B72" i="82" s="1"/>
  <c r="B69" i="56"/>
  <c r="B71" i="82" s="1"/>
  <c r="B68" i="56"/>
  <c r="B70" i="82" s="1"/>
  <c r="B67" i="56"/>
  <c r="B69" i="82" s="1"/>
  <c r="B66" i="56"/>
  <c r="B68" i="82" s="1"/>
  <c r="B65" i="56"/>
  <c r="B67" i="82" s="1"/>
  <c r="B64" i="56"/>
  <c r="B66" i="82" s="1"/>
  <c r="B63" i="56"/>
  <c r="B65" i="82" s="1"/>
  <c r="B62" i="56"/>
  <c r="B64" i="82" s="1"/>
  <c r="B61" i="56"/>
  <c r="B63" i="82" s="1"/>
  <c r="B60" i="56"/>
  <c r="B62" i="82" s="1"/>
  <c r="B59" i="56"/>
  <c r="B61" i="82" s="1"/>
  <c r="B58" i="56"/>
  <c r="B60" i="82" s="1"/>
  <c r="B57" i="56"/>
  <c r="B59" i="82" s="1"/>
  <c r="B56" i="56"/>
  <c r="B58" i="82" s="1"/>
  <c r="B55" i="56"/>
  <c r="B57" i="82" s="1"/>
  <c r="B54" i="56"/>
  <c r="B56" i="82" s="1"/>
  <c r="B53" i="56"/>
  <c r="B55" i="82" s="1"/>
  <c r="B52" i="56"/>
  <c r="B54" i="82" s="1"/>
  <c r="B51" i="56"/>
  <c r="B53" i="82" s="1"/>
  <c r="B50" i="56"/>
  <c r="B52" i="82" s="1"/>
  <c r="B49" i="56"/>
  <c r="B51" i="82" s="1"/>
  <c r="B48" i="56"/>
  <c r="B50" i="82" s="1"/>
  <c r="B47" i="56"/>
  <c r="B49" i="82" s="1"/>
  <c r="B46" i="56"/>
  <c r="B48" i="82" s="1"/>
  <c r="B45" i="56"/>
  <c r="B44" i="56"/>
  <c r="B43" i="56"/>
  <c r="B42" i="56"/>
  <c r="B41" i="56"/>
  <c r="B40" i="56"/>
  <c r="B126" i="40"/>
  <c r="B125" i="40"/>
  <c r="C125" i="40" s="1"/>
  <c r="B124" i="40"/>
  <c r="C124" i="40" s="1"/>
  <c r="B123" i="40"/>
  <c r="B122" i="40"/>
  <c r="C122" i="40" s="1"/>
  <c r="B121" i="40"/>
  <c r="C121" i="40" s="1"/>
  <c r="B120" i="40"/>
  <c r="B119" i="40"/>
  <c r="C119" i="40" s="1"/>
  <c r="B118" i="40"/>
  <c r="C118" i="40" s="1"/>
  <c r="B117" i="40"/>
  <c r="B116" i="40"/>
  <c r="C116" i="40" s="1"/>
  <c r="B115" i="40"/>
  <c r="C115" i="40" s="1"/>
  <c r="B114" i="40"/>
  <c r="B113" i="40"/>
  <c r="C113" i="40" s="1"/>
  <c r="B112" i="40"/>
  <c r="C112" i="40" s="1"/>
  <c r="B111" i="40"/>
  <c r="B110" i="40"/>
  <c r="C110" i="40" s="1"/>
  <c r="B109" i="40"/>
  <c r="C109" i="40" s="1"/>
  <c r="B108" i="40"/>
  <c r="B107" i="40"/>
  <c r="C107" i="40" s="1"/>
  <c r="B106" i="40"/>
  <c r="C106" i="40" s="1"/>
  <c r="B105" i="40"/>
  <c r="B104" i="40"/>
  <c r="C104" i="40" s="1"/>
  <c r="B103" i="40"/>
  <c r="C103" i="40" s="1"/>
  <c r="B98" i="40"/>
  <c r="B97" i="40"/>
  <c r="C97" i="40" s="1"/>
  <c r="B96" i="40"/>
  <c r="C96" i="40" s="1"/>
  <c r="B95" i="40"/>
  <c r="B94" i="40"/>
  <c r="C94" i="40" s="1"/>
  <c r="B93" i="40"/>
  <c r="C93" i="40" s="1"/>
  <c r="B92" i="40"/>
  <c r="B91" i="40"/>
  <c r="C91" i="40" s="1"/>
  <c r="B90" i="40"/>
  <c r="C90" i="40" s="1"/>
  <c r="B89" i="40"/>
  <c r="B88" i="40"/>
  <c r="C88" i="40" s="1"/>
  <c r="B87" i="40"/>
  <c r="C87" i="40" s="1"/>
  <c r="B86" i="40"/>
  <c r="B85" i="40"/>
  <c r="C85" i="40" s="1"/>
  <c r="B84" i="40"/>
  <c r="C84" i="40" s="1"/>
  <c r="B83" i="40"/>
  <c r="B82" i="40"/>
  <c r="C82" i="40" s="1"/>
  <c r="B81" i="40"/>
  <c r="C81" i="40" s="1"/>
  <c r="B80" i="40"/>
  <c r="B79" i="40"/>
  <c r="C79" i="40" s="1"/>
  <c r="B78" i="40"/>
  <c r="C78" i="40" s="1"/>
  <c r="B77" i="40"/>
  <c r="B76" i="40"/>
  <c r="C76" i="40" s="1"/>
  <c r="B75" i="40"/>
  <c r="C75" i="40" s="1"/>
  <c r="B74" i="40"/>
  <c r="B73" i="40"/>
  <c r="C73" i="40" s="1"/>
  <c r="B72" i="40"/>
  <c r="C72" i="40" s="1"/>
  <c r="B71" i="40"/>
  <c r="B70" i="40"/>
  <c r="C70" i="40" s="1"/>
  <c r="B69" i="40"/>
  <c r="C69" i="40" s="1"/>
  <c r="B68" i="40"/>
  <c r="B67" i="40"/>
  <c r="C67" i="40" s="1"/>
  <c r="B66" i="40"/>
  <c r="C66" i="40" s="1"/>
  <c r="B65" i="40"/>
  <c r="B64" i="40"/>
  <c r="C64" i="40" s="1"/>
  <c r="B63" i="40"/>
  <c r="C63" i="40" s="1"/>
  <c r="B62" i="40"/>
  <c r="B61" i="40"/>
  <c r="C61" i="40" s="1"/>
  <c r="B60" i="40"/>
  <c r="C60" i="40" s="1"/>
  <c r="B59" i="40"/>
  <c r="B58" i="40"/>
  <c r="C58" i="40" s="1"/>
  <c r="B57" i="40"/>
  <c r="C57" i="40" s="1"/>
  <c r="B56" i="40"/>
  <c r="B55" i="40"/>
  <c r="C55" i="40" s="1"/>
  <c r="B54" i="40"/>
  <c r="C54" i="40" s="1"/>
  <c r="B53" i="40"/>
  <c r="G52" i="40"/>
  <c r="G53" i="40" s="1"/>
  <c r="B52" i="40"/>
  <c r="C52" i="40" s="1"/>
  <c r="B51" i="40"/>
  <c r="C51" i="40" s="1"/>
  <c r="H121" i="31"/>
  <c r="G121" i="31"/>
  <c r="C115" i="44" s="1"/>
  <c r="H120" i="31"/>
  <c r="G120" i="31"/>
  <c r="C114" i="44" s="1"/>
  <c r="H119" i="31"/>
  <c r="G119" i="31"/>
  <c r="C113" i="44" s="1"/>
  <c r="H118" i="31"/>
  <c r="G118" i="31"/>
  <c r="C112" i="44" s="1"/>
  <c r="H117" i="31"/>
  <c r="G117" i="31"/>
  <c r="C111" i="44" s="1"/>
  <c r="H116" i="31"/>
  <c r="G116" i="31"/>
  <c r="C110" i="44" s="1"/>
  <c r="H115" i="31"/>
  <c r="G115" i="31"/>
  <c r="C109" i="44" s="1"/>
  <c r="H114" i="31"/>
  <c r="G114" i="31"/>
  <c r="C108" i="44" s="1"/>
  <c r="H113" i="31"/>
  <c r="G113" i="31"/>
  <c r="C107" i="44" s="1"/>
  <c r="H112" i="31"/>
  <c r="G112" i="31"/>
  <c r="C106" i="44" s="1"/>
  <c r="H111" i="31"/>
  <c r="G111" i="31"/>
  <c r="C105" i="44" s="1"/>
  <c r="H110" i="31"/>
  <c r="G110" i="31"/>
  <c r="C104" i="44" s="1"/>
  <c r="H109" i="31"/>
  <c r="G109" i="31"/>
  <c r="C103" i="44" s="1"/>
  <c r="H108" i="31"/>
  <c r="G108" i="31"/>
  <c r="C102" i="44" s="1"/>
  <c r="H107" i="31"/>
  <c r="G107" i="31"/>
  <c r="C101" i="44" s="1"/>
  <c r="H106" i="31"/>
  <c r="G106" i="31"/>
  <c r="C100" i="44" s="1"/>
  <c r="H105" i="31"/>
  <c r="G105" i="31"/>
  <c r="C99" i="44" s="1"/>
  <c r="H104" i="31"/>
  <c r="H103" i="31"/>
  <c r="G103" i="31"/>
  <c r="C97" i="44" s="1"/>
  <c r="H102" i="31"/>
  <c r="G102" i="31"/>
  <c r="C96" i="44" s="1"/>
  <c r="H101" i="31"/>
  <c r="G101" i="31"/>
  <c r="C95" i="44" s="1"/>
  <c r="H100" i="31"/>
  <c r="G100" i="31"/>
  <c r="C94" i="44" s="1"/>
  <c r="H99" i="31"/>
  <c r="G99" i="31"/>
  <c r="C93" i="44" s="1"/>
  <c r="H98" i="31"/>
  <c r="B437" i="31" s="1"/>
  <c r="C92" i="44"/>
  <c r="H93" i="31"/>
  <c r="G93" i="31"/>
  <c r="C87" i="44" s="1"/>
  <c r="H92" i="31"/>
  <c r="G92" i="31"/>
  <c r="C86" i="44" s="1"/>
  <c r="H91" i="31"/>
  <c r="G91" i="31"/>
  <c r="C85" i="44" s="1"/>
  <c r="H90" i="31"/>
  <c r="G90" i="31"/>
  <c r="C84" i="44" s="1"/>
  <c r="H89" i="31"/>
  <c r="G89" i="31"/>
  <c r="C83" i="44" s="1"/>
  <c r="H88" i="31"/>
  <c r="G88" i="31"/>
  <c r="C82" i="44" s="1"/>
  <c r="H87" i="31"/>
  <c r="G87" i="31"/>
  <c r="C81" i="44" s="1"/>
  <c r="H86" i="31"/>
  <c r="G86" i="31"/>
  <c r="C80" i="44" s="1"/>
  <c r="H85" i="31"/>
  <c r="G85" i="31"/>
  <c r="C79" i="44" s="1"/>
  <c r="H84" i="31"/>
  <c r="G84" i="31"/>
  <c r="C78" i="44" s="1"/>
  <c r="H83" i="31"/>
  <c r="G83" i="31"/>
  <c r="C77" i="44" s="1"/>
  <c r="H82" i="31"/>
  <c r="G82" i="31"/>
  <c r="C76" i="44" s="1"/>
  <c r="H81" i="31"/>
  <c r="G81" i="31"/>
  <c r="C75" i="44" s="1"/>
  <c r="H80" i="31"/>
  <c r="G80" i="31"/>
  <c r="C74" i="44" s="1"/>
  <c r="H79" i="31"/>
  <c r="G79" i="31"/>
  <c r="C73" i="44" s="1"/>
  <c r="H78" i="31"/>
  <c r="G78" i="31"/>
  <c r="C72" i="44" s="1"/>
  <c r="H77" i="31"/>
  <c r="G77" i="31"/>
  <c r="C71" i="44" s="1"/>
  <c r="H76" i="31"/>
  <c r="G76" i="31"/>
  <c r="C70" i="44" s="1"/>
  <c r="H75" i="31"/>
  <c r="G75" i="31"/>
  <c r="C69" i="44" s="1"/>
  <c r="H74" i="31"/>
  <c r="G74" i="31"/>
  <c r="C68" i="44" s="1"/>
  <c r="H73" i="31"/>
  <c r="G73" i="31"/>
  <c r="C67" i="44" s="1"/>
  <c r="H72" i="31"/>
  <c r="G72" i="31"/>
  <c r="C66" i="44" s="1"/>
  <c r="H71" i="31"/>
  <c r="G71" i="31"/>
  <c r="C65" i="44" s="1"/>
  <c r="H70" i="31"/>
  <c r="B435" i="31" s="1"/>
  <c r="G70" i="31"/>
  <c r="H69" i="31"/>
  <c r="G69" i="31"/>
  <c r="C63" i="44" s="1"/>
  <c r="H68" i="31"/>
  <c r="G68" i="31"/>
  <c r="C62" i="44" s="1"/>
  <c r="H67" i="31"/>
  <c r="G67" i="31"/>
  <c r="C61" i="44" s="1"/>
  <c r="H66" i="31"/>
  <c r="G66" i="31"/>
  <c r="C60" i="44" s="1"/>
  <c r="H65" i="31"/>
  <c r="G65" i="31"/>
  <c r="C59" i="44" s="1"/>
  <c r="H64" i="31"/>
  <c r="G64" i="31"/>
  <c r="C58" i="44" s="1"/>
  <c r="H63" i="31"/>
  <c r="G63" i="31"/>
  <c r="C57" i="44" s="1"/>
  <c r="H62" i="31"/>
  <c r="G62" i="31"/>
  <c r="C56" i="44" s="1"/>
  <c r="H61" i="31"/>
  <c r="G61" i="31"/>
  <c r="C55" i="44" s="1"/>
  <c r="H60" i="31"/>
  <c r="G60" i="31"/>
  <c r="C54" i="44" s="1"/>
  <c r="H59" i="31"/>
  <c r="G59" i="31"/>
  <c r="C53" i="44" s="1"/>
  <c r="H58" i="31"/>
  <c r="G58" i="31"/>
  <c r="C52" i="44" s="1"/>
  <c r="H57" i="31"/>
  <c r="G57" i="31"/>
  <c r="C51" i="44" s="1"/>
  <c r="H56" i="31"/>
  <c r="G56" i="31"/>
  <c r="C50" i="44" s="1"/>
  <c r="H55" i="31"/>
  <c r="G55" i="31"/>
  <c r="C49" i="44" s="1"/>
  <c r="H54" i="31"/>
  <c r="G54" i="31"/>
  <c r="C48" i="44" s="1"/>
  <c r="H53" i="31"/>
  <c r="G53" i="31"/>
  <c r="C47" i="44" s="1"/>
  <c r="H52" i="31"/>
  <c r="G52" i="31"/>
  <c r="C46" i="44" s="1"/>
  <c r="H51" i="31"/>
  <c r="G51" i="31"/>
  <c r="C45" i="44" s="1"/>
  <c r="H50" i="31"/>
  <c r="G50" i="31"/>
  <c r="C44" i="44" s="1"/>
  <c r="H49" i="31"/>
  <c r="G49" i="31"/>
  <c r="C43" i="44" s="1"/>
  <c r="H48" i="31"/>
  <c r="C42" i="44"/>
  <c r="H47" i="31"/>
  <c r="G47" i="31"/>
  <c r="C41" i="44" s="1"/>
  <c r="H46" i="31"/>
  <c r="C53" i="40" l="1"/>
  <c r="G54" i="40"/>
  <c r="G55" i="40" s="1"/>
  <c r="G56" i="40" s="1"/>
  <c r="C56" i="40" s="1"/>
  <c r="D86" i="56"/>
  <c r="D74" i="56"/>
  <c r="D94" i="56"/>
  <c r="D82" i="56"/>
  <c r="D48" i="56"/>
  <c r="D78" i="56"/>
  <c r="D56" i="56"/>
  <c r="D67" i="56"/>
  <c r="D72" i="56"/>
  <c r="D76" i="56"/>
  <c r="D80" i="56"/>
  <c r="D84" i="56"/>
  <c r="D92" i="56"/>
  <c r="D96" i="56"/>
  <c r="D101" i="56"/>
  <c r="D105" i="56"/>
  <c r="D109" i="56"/>
  <c r="D113" i="56"/>
  <c r="D62" i="56"/>
  <c r="D68" i="56"/>
  <c r="D73" i="56"/>
  <c r="D77" i="56"/>
  <c r="D81" i="56"/>
  <c r="D85" i="56"/>
  <c r="D93" i="56"/>
  <c r="D97" i="56"/>
  <c r="D102" i="56"/>
  <c r="D106" i="56"/>
  <c r="D110" i="56"/>
  <c r="D114" i="56"/>
  <c r="D65" i="56"/>
  <c r="D69" i="56"/>
  <c r="D99" i="56"/>
  <c r="D103" i="56"/>
  <c r="D107" i="56"/>
  <c r="D111" i="56"/>
  <c r="D115" i="56"/>
  <c r="D52" i="56"/>
  <c r="D66" i="56"/>
  <c r="D71" i="56"/>
  <c r="D75" i="56"/>
  <c r="D79" i="56"/>
  <c r="D83" i="56"/>
  <c r="D87" i="56"/>
  <c r="D95" i="56"/>
  <c r="D100" i="56"/>
  <c r="D104" i="56"/>
  <c r="D108" i="56"/>
  <c r="D112" i="56"/>
  <c r="D41" i="56"/>
  <c r="D70" i="56"/>
  <c r="D57" i="56"/>
  <c r="D45" i="56"/>
  <c r="D50" i="56"/>
  <c r="D54" i="56"/>
  <c r="D59" i="56"/>
  <c r="D47" i="56"/>
  <c r="D51" i="56"/>
  <c r="D61" i="56"/>
  <c r="D44" i="56"/>
  <c r="D49" i="56"/>
  <c r="D53" i="56"/>
  <c r="D58" i="56"/>
  <c r="D64" i="56"/>
  <c r="D42" i="56"/>
  <c r="D63" i="56"/>
  <c r="D60" i="56"/>
  <c r="D55" i="56"/>
  <c r="D46" i="56"/>
  <c r="D43" i="56"/>
  <c r="B434" i="31"/>
  <c r="G57" i="40" l="1"/>
  <c r="G58" i="40" s="1"/>
  <c r="G59" i="40" s="1"/>
  <c r="G60" i="40" l="1"/>
  <c r="G61" i="40" s="1"/>
  <c r="G62" i="40" s="1"/>
  <c r="C62" i="40" s="1"/>
  <c r="C59" i="40"/>
  <c r="G63" i="40"/>
  <c r="G64" i="40" s="1"/>
  <c r="G65" i="40" s="1"/>
  <c r="C65" i="40" s="1"/>
  <c r="G66" i="40" l="1"/>
  <c r="G67" i="40" s="1"/>
  <c r="G68" i="40" s="1"/>
  <c r="C68" i="40" s="1"/>
  <c r="G69" i="40" l="1"/>
  <c r="G70" i="40" s="1"/>
  <c r="G71" i="40" s="1"/>
  <c r="C71" i="40" s="1"/>
  <c r="G72" i="40" l="1"/>
  <c r="G73" i="40" s="1"/>
  <c r="G74" i="40" s="1"/>
  <c r="C74" i="40" s="1"/>
  <c r="G76" i="40"/>
  <c r="G77" i="40" s="1"/>
  <c r="C77" i="40" s="1"/>
  <c r="G78" i="40" l="1"/>
  <c r="G79" i="40" s="1"/>
  <c r="G80" i="40" s="1"/>
  <c r="C80" i="40" s="1"/>
  <c r="G81" i="40" l="1"/>
  <c r="G82" i="40" s="1"/>
  <c r="G83" i="40" s="1"/>
  <c r="C83" i="40" s="1"/>
  <c r="G84" i="40" l="1"/>
  <c r="G85" i="40" s="1"/>
  <c r="G86" i="40" s="1"/>
  <c r="C86" i="40" s="1"/>
  <c r="G87" i="40" l="1"/>
  <c r="G88" i="40" s="1"/>
  <c r="G89" i="40" s="1"/>
  <c r="C89" i="40" s="1"/>
  <c r="G403" i="31"/>
  <c r="G402" i="31"/>
  <c r="G391" i="31"/>
  <c r="G390" i="31"/>
  <c r="G386" i="31"/>
  <c r="G385" i="31"/>
  <c r="G384" i="31"/>
  <c r="G383" i="31"/>
  <c r="G382" i="31"/>
  <c r="G381" i="31"/>
  <c r="G380" i="31"/>
  <c r="G379" i="31"/>
  <c r="G378" i="31"/>
  <c r="G377" i="31"/>
  <c r="G376" i="31"/>
  <c r="G375" i="31"/>
  <c r="G374" i="31"/>
  <c r="G373" i="31"/>
  <c r="G372" i="31"/>
  <c r="G371" i="31"/>
  <c r="G370" i="31"/>
  <c r="G369" i="31"/>
  <c r="G368" i="31"/>
  <c r="G367" i="31"/>
  <c r="G366" i="31"/>
  <c r="G365" i="31"/>
  <c r="G364" i="31"/>
  <c r="G363" i="31"/>
  <c r="G362" i="31"/>
  <c r="G360" i="31"/>
  <c r="G359" i="31"/>
  <c r="G357" i="31"/>
  <c r="G356" i="31"/>
  <c r="G355" i="31"/>
  <c r="G354" i="31"/>
  <c r="G351" i="31"/>
  <c r="G350" i="31"/>
  <c r="G349" i="31"/>
  <c r="G348" i="31"/>
  <c r="G346" i="31"/>
  <c r="G345" i="31"/>
  <c r="G343" i="31"/>
  <c r="G342" i="31"/>
  <c r="G338" i="31"/>
  <c r="G336" i="31"/>
  <c r="G335" i="31"/>
  <c r="G333" i="31"/>
  <c r="G332" i="31"/>
  <c r="G331" i="31"/>
  <c r="G330" i="31"/>
  <c r="G327" i="31"/>
  <c r="G326" i="31"/>
  <c r="G325" i="31"/>
  <c r="G324" i="31"/>
  <c r="G322" i="31"/>
  <c r="G321" i="31"/>
  <c r="G319" i="31"/>
  <c r="G318" i="31"/>
  <c r="G314" i="31"/>
  <c r="G312" i="31"/>
  <c r="G311" i="31"/>
  <c r="G309" i="31"/>
  <c r="G308" i="31"/>
  <c r="G307" i="31"/>
  <c r="G306" i="31"/>
  <c r="G303" i="31"/>
  <c r="G302" i="31"/>
  <c r="G301" i="31"/>
  <c r="G300" i="31"/>
  <c r="G298" i="31"/>
  <c r="G297" i="31"/>
  <c r="G295" i="31"/>
  <c r="G294" i="31"/>
  <c r="G290" i="31"/>
  <c r="G288" i="31"/>
  <c r="G287" i="31"/>
  <c r="G285" i="31"/>
  <c r="G284" i="31"/>
  <c r="G283" i="31"/>
  <c r="G282" i="31"/>
  <c r="G279" i="31"/>
  <c r="G278" i="31"/>
  <c r="G277" i="31"/>
  <c r="G276" i="31"/>
  <c r="G274" i="31"/>
  <c r="G273" i="31"/>
  <c r="G271" i="31"/>
  <c r="G270"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0" i="31"/>
  <c r="G239" i="31"/>
  <c r="G237" i="31"/>
  <c r="G236" i="31"/>
  <c r="G235" i="31"/>
  <c r="G234" i="31"/>
  <c r="G231" i="31"/>
  <c r="G230" i="31"/>
  <c r="G229" i="31"/>
  <c r="G228" i="31"/>
  <c r="G226" i="31"/>
  <c r="G225" i="31"/>
  <c r="G223" i="31"/>
  <c r="G222" i="31"/>
  <c r="G218" i="31"/>
  <c r="G216" i="31"/>
  <c r="G215" i="31"/>
  <c r="G213" i="31"/>
  <c r="G212" i="31"/>
  <c r="G211" i="31"/>
  <c r="G210" i="31"/>
  <c r="G207" i="31"/>
  <c r="G206" i="31"/>
  <c r="G205" i="31"/>
  <c r="G204" i="31"/>
  <c r="G202" i="31"/>
  <c r="G201" i="31"/>
  <c r="G199" i="31"/>
  <c r="G198" i="31"/>
  <c r="G194" i="31"/>
  <c r="G192" i="31"/>
  <c r="G191" i="31"/>
  <c r="G189" i="31"/>
  <c r="G188" i="31"/>
  <c r="G187" i="31"/>
  <c r="G186" i="31"/>
  <c r="G183" i="31"/>
  <c r="G182" i="31"/>
  <c r="G181" i="31"/>
  <c r="G180" i="31"/>
  <c r="G178" i="31"/>
  <c r="G177" i="31"/>
  <c r="G175" i="31"/>
  <c r="G174" i="31"/>
  <c r="G170" i="31"/>
  <c r="G168" i="31"/>
  <c r="G167" i="31"/>
  <c r="G165" i="31"/>
  <c r="G164" i="31"/>
  <c r="G163" i="31"/>
  <c r="G162" i="31"/>
  <c r="G159" i="31"/>
  <c r="G158" i="31"/>
  <c r="G157" i="31"/>
  <c r="G156" i="31"/>
  <c r="G154" i="31"/>
  <c r="G153" i="31"/>
  <c r="G151" i="31"/>
  <c r="G150" i="31"/>
  <c r="G146" i="31"/>
  <c r="G144" i="31"/>
  <c r="G143" i="31"/>
  <c r="G140" i="31"/>
  <c r="G139" i="31"/>
  <c r="G138" i="31"/>
  <c r="G135" i="31"/>
  <c r="G134" i="31"/>
  <c r="G133" i="31"/>
  <c r="G132" i="31"/>
  <c r="G130" i="31"/>
  <c r="G129" i="31"/>
  <c r="G127" i="31"/>
  <c r="G126" i="31"/>
  <c r="G122" i="31"/>
  <c r="G45" i="31"/>
  <c r="G44" i="31"/>
  <c r="G43" i="31"/>
  <c r="G41" i="31"/>
  <c r="D35" i="56" s="1"/>
  <c r="G40" i="31"/>
  <c r="D34" i="56" s="1"/>
  <c r="G38" i="31"/>
  <c r="D32" i="56" s="1"/>
  <c r="G36" i="31"/>
  <c r="D30" i="56" s="1"/>
  <c r="G35" i="31"/>
  <c r="D29" i="56" s="1"/>
  <c r="G32" i="31"/>
  <c r="D26" i="56" s="1"/>
  <c r="G31" i="31"/>
  <c r="D25" i="56" s="1"/>
  <c r="G30" i="31"/>
  <c r="D24" i="56" s="1"/>
  <c r="G29" i="31"/>
  <c r="D23" i="56" s="1"/>
  <c r="G27" i="31"/>
  <c r="D21" i="56" s="1"/>
  <c r="G26" i="31"/>
  <c r="D20" i="56" s="1"/>
  <c r="G24" i="31"/>
  <c r="D18" i="56" s="1"/>
  <c r="G23" i="31"/>
  <c r="D17" i="56" s="1"/>
  <c r="G19" i="31"/>
  <c r="D13" i="56" l="1"/>
  <c r="D116" i="56"/>
  <c r="G90" i="40"/>
  <c r="G91" i="40" s="1"/>
  <c r="G92" i="40" s="1"/>
  <c r="C92" i="40" s="1"/>
  <c r="B5" i="56"/>
  <c r="G93" i="40" l="1"/>
  <c r="G94" i="40" s="1"/>
  <c r="G95" i="40" s="1"/>
  <c r="C95" i="40" s="1"/>
  <c r="G25" i="40"/>
  <c r="G26" i="40" s="1"/>
  <c r="C46" i="36"/>
  <c r="C44" i="36"/>
  <c r="E12" i="82"/>
  <c r="D12" i="82"/>
  <c r="A5" i="82"/>
  <c r="G27" i="40" l="1"/>
  <c r="G28" i="40" s="1"/>
  <c r="G29" i="40" s="1"/>
  <c r="G96" i="40"/>
  <c r="G97" i="40" s="1"/>
  <c r="G98" i="40" s="1"/>
  <c r="G100" i="40" l="1"/>
  <c r="G101" i="40" s="1"/>
  <c r="G102" i="40" s="1"/>
  <c r="C102" i="40" s="1"/>
  <c r="C98" i="40"/>
  <c r="G30" i="40"/>
  <c r="G31" i="40" s="1"/>
  <c r="G32" i="40" s="1"/>
  <c r="G103" i="40"/>
  <c r="G104" i="40" s="1"/>
  <c r="G105" i="40" s="1"/>
  <c r="C105" i="40" s="1"/>
  <c r="B403" i="44"/>
  <c r="B402" i="44"/>
  <c r="B401" i="44"/>
  <c r="B400" i="44"/>
  <c r="B399" i="44"/>
  <c r="B398" i="44"/>
  <c r="B397" i="44"/>
  <c r="B396" i="44"/>
  <c r="B385" i="44"/>
  <c r="B384" i="44"/>
  <c r="B383" i="44"/>
  <c r="B382" i="44"/>
  <c r="B381" i="44"/>
  <c r="B380" i="44"/>
  <c r="B379" i="44"/>
  <c r="B378" i="44"/>
  <c r="B377" i="44"/>
  <c r="B376" i="44"/>
  <c r="B375" i="44"/>
  <c r="B374" i="44"/>
  <c r="B373" i="44"/>
  <c r="B372" i="44"/>
  <c r="B371" i="44"/>
  <c r="B370" i="44"/>
  <c r="B369" i="44"/>
  <c r="B368" i="44"/>
  <c r="B367" i="44"/>
  <c r="B366" i="44"/>
  <c r="B365" i="44"/>
  <c r="B364" i="44"/>
  <c r="B363" i="44"/>
  <c r="B362" i="44"/>
  <c r="B361" i="44"/>
  <c r="B360" i="44"/>
  <c r="B359" i="44"/>
  <c r="B358" i="44"/>
  <c r="B357" i="44"/>
  <c r="B356" i="44"/>
  <c r="B355" i="44"/>
  <c r="B354" i="44"/>
  <c r="B353" i="44"/>
  <c r="B352" i="44"/>
  <c r="B351" i="44"/>
  <c r="B350" i="44"/>
  <c r="B349" i="44"/>
  <c r="B348" i="44"/>
  <c r="B347" i="44"/>
  <c r="B346" i="44"/>
  <c r="B345" i="44"/>
  <c r="B344" i="44"/>
  <c r="B343" i="44"/>
  <c r="B342" i="44"/>
  <c r="B341" i="44"/>
  <c r="B340" i="44"/>
  <c r="B339" i="44"/>
  <c r="B338" i="44"/>
  <c r="B337" i="44"/>
  <c r="B336" i="44"/>
  <c r="B334" i="44"/>
  <c r="B333" i="44"/>
  <c r="B332" i="44"/>
  <c r="B331" i="44"/>
  <c r="B330" i="44"/>
  <c r="B329" i="44"/>
  <c r="B328" i="44"/>
  <c r="B327" i="44"/>
  <c r="B326" i="44"/>
  <c r="B325" i="44"/>
  <c r="B324" i="44"/>
  <c r="B323" i="44"/>
  <c r="B322" i="44"/>
  <c r="B321" i="44"/>
  <c r="B320" i="44"/>
  <c r="B319" i="44"/>
  <c r="B318" i="44"/>
  <c r="B317" i="44"/>
  <c r="B316" i="44"/>
  <c r="B315" i="44"/>
  <c r="B314" i="44"/>
  <c r="B313" i="44"/>
  <c r="B312" i="44"/>
  <c r="B311" i="44"/>
  <c r="B310" i="44"/>
  <c r="B309" i="44"/>
  <c r="B308" i="44"/>
  <c r="B307" i="44"/>
  <c r="B306" i="44"/>
  <c r="B305" i="44"/>
  <c r="B304" i="44"/>
  <c r="B303" i="44"/>
  <c r="B302" i="44"/>
  <c r="B301" i="44"/>
  <c r="B300" i="44"/>
  <c r="B299" i="44"/>
  <c r="B298" i="44"/>
  <c r="B297" i="44"/>
  <c r="B296" i="44"/>
  <c r="B295" i="44"/>
  <c r="B294" i="44"/>
  <c r="B293" i="44"/>
  <c r="B292" i="44"/>
  <c r="B291" i="44"/>
  <c r="B290" i="44"/>
  <c r="B289" i="44"/>
  <c r="B288" i="44"/>
  <c r="B287" i="44"/>
  <c r="B286" i="44"/>
  <c r="B285" i="44"/>
  <c r="B284" i="44"/>
  <c r="B283" i="44"/>
  <c r="B282" i="44"/>
  <c r="B281" i="44"/>
  <c r="B280" i="44"/>
  <c r="B279" i="44"/>
  <c r="B278" i="44"/>
  <c r="B277" i="44"/>
  <c r="B276" i="44"/>
  <c r="B275" i="44"/>
  <c r="B274" i="44"/>
  <c r="B273" i="44"/>
  <c r="B272" i="44"/>
  <c r="B271" i="44"/>
  <c r="B270" i="44"/>
  <c r="B269" i="44"/>
  <c r="B268" i="44"/>
  <c r="B267" i="44"/>
  <c r="B266" i="44"/>
  <c r="B265" i="44"/>
  <c r="B264" i="44"/>
  <c r="B263" i="44"/>
  <c r="B262" i="44"/>
  <c r="B261" i="44"/>
  <c r="B260" i="44"/>
  <c r="B259" i="44"/>
  <c r="B258" i="44"/>
  <c r="B257" i="44"/>
  <c r="B256" i="44"/>
  <c r="B255" i="44"/>
  <c r="B254" i="44"/>
  <c r="B253" i="44"/>
  <c r="B252" i="44"/>
  <c r="B251" i="44"/>
  <c r="B250" i="44"/>
  <c r="B249" i="44"/>
  <c r="B248" i="44"/>
  <c r="B247" i="44"/>
  <c r="B246" i="44"/>
  <c r="B245" i="44"/>
  <c r="B244" i="44"/>
  <c r="B243" i="44"/>
  <c r="B242" i="44"/>
  <c r="B241" i="44"/>
  <c r="B240" i="44"/>
  <c r="B239" i="44"/>
  <c r="B238" i="44"/>
  <c r="B237" i="44"/>
  <c r="B236" i="44"/>
  <c r="B234" i="44"/>
  <c r="B233" i="44"/>
  <c r="B232" i="44"/>
  <c r="B231" i="44"/>
  <c r="B230" i="44"/>
  <c r="B229" i="44"/>
  <c r="B228" i="44"/>
  <c r="B227" i="44"/>
  <c r="B226" i="44"/>
  <c r="B225" i="44"/>
  <c r="B224" i="44"/>
  <c r="B223" i="44"/>
  <c r="B222" i="44"/>
  <c r="B221" i="44"/>
  <c r="B220" i="44"/>
  <c r="B219" i="44"/>
  <c r="B218" i="44"/>
  <c r="B217" i="44"/>
  <c r="B216" i="44"/>
  <c r="B215" i="44"/>
  <c r="B214" i="44"/>
  <c r="B213" i="44"/>
  <c r="B212" i="44"/>
  <c r="B211" i="44"/>
  <c r="B210" i="44"/>
  <c r="B209" i="44"/>
  <c r="B208" i="44"/>
  <c r="B207" i="44"/>
  <c r="B206" i="44"/>
  <c r="B205" i="44"/>
  <c r="B204" i="44"/>
  <c r="B203" i="44"/>
  <c r="B202" i="44"/>
  <c r="B201" i="44"/>
  <c r="B200" i="44"/>
  <c r="B199" i="44"/>
  <c r="B198" i="44"/>
  <c r="B197" i="44"/>
  <c r="B196" i="44"/>
  <c r="B195" i="44"/>
  <c r="B194" i="44"/>
  <c r="B193" i="44"/>
  <c r="B192" i="44"/>
  <c r="B191" i="44"/>
  <c r="B190" i="44"/>
  <c r="B189" i="44"/>
  <c r="B188" i="44"/>
  <c r="B187" i="44"/>
  <c r="B186" i="44"/>
  <c r="B185" i="44"/>
  <c r="B184" i="44"/>
  <c r="B183" i="44"/>
  <c r="B182" i="44"/>
  <c r="B181" i="44"/>
  <c r="B180" i="44"/>
  <c r="B179" i="44"/>
  <c r="B178" i="44"/>
  <c r="B177" i="44"/>
  <c r="B176" i="44"/>
  <c r="B175" i="44"/>
  <c r="B174" i="44"/>
  <c r="B173" i="44"/>
  <c r="B172" i="44"/>
  <c r="B171" i="44"/>
  <c r="B170" i="44"/>
  <c r="B169" i="44"/>
  <c r="B168" i="44"/>
  <c r="B167" i="44"/>
  <c r="B166" i="44"/>
  <c r="B165" i="44"/>
  <c r="B164" i="44"/>
  <c r="B163" i="44"/>
  <c r="B162" i="44"/>
  <c r="B161" i="44"/>
  <c r="B160" i="44"/>
  <c r="B159" i="44"/>
  <c r="B158" i="44"/>
  <c r="B157" i="44"/>
  <c r="B156" i="44"/>
  <c r="B155" i="44"/>
  <c r="B154" i="44"/>
  <c r="B153" i="44"/>
  <c r="B152" i="44"/>
  <c r="B151" i="44"/>
  <c r="B150" i="44"/>
  <c r="B149" i="44"/>
  <c r="B148" i="44"/>
  <c r="B147" i="44"/>
  <c r="B146" i="44"/>
  <c r="B145" i="44"/>
  <c r="B144" i="44"/>
  <c r="B143" i="44"/>
  <c r="B142" i="44"/>
  <c r="B141" i="44"/>
  <c r="B140" i="44"/>
  <c r="B139" i="44"/>
  <c r="B138" i="44"/>
  <c r="B137" i="44"/>
  <c r="B136" i="44"/>
  <c r="B134" i="44"/>
  <c r="B133" i="44"/>
  <c r="B132" i="44"/>
  <c r="B131" i="44"/>
  <c r="B130" i="44"/>
  <c r="B129" i="44"/>
  <c r="B128" i="44"/>
  <c r="B127" i="44"/>
  <c r="B126" i="44"/>
  <c r="B125" i="44"/>
  <c r="B124" i="44"/>
  <c r="B123" i="44"/>
  <c r="B122" i="44"/>
  <c r="B121" i="44"/>
  <c r="B120" i="44"/>
  <c r="B119" i="44"/>
  <c r="B118" i="44"/>
  <c r="B117" i="44"/>
  <c r="B116" i="44"/>
  <c r="B39" i="44"/>
  <c r="B38" i="44"/>
  <c r="B37" i="44"/>
  <c r="B36" i="44"/>
  <c r="B35" i="44"/>
  <c r="B34" i="44"/>
  <c r="B33" i="44"/>
  <c r="B32" i="44"/>
  <c r="B30" i="44"/>
  <c r="B29" i="44"/>
  <c r="B28" i="44"/>
  <c r="B27" i="44"/>
  <c r="B26" i="44"/>
  <c r="B25" i="44"/>
  <c r="B24" i="44"/>
  <c r="B23" i="44"/>
  <c r="B22" i="44"/>
  <c r="B21" i="44"/>
  <c r="B20" i="44"/>
  <c r="B19" i="44"/>
  <c r="B18" i="44"/>
  <c r="B17" i="44"/>
  <c r="B16" i="44"/>
  <c r="B15" i="44"/>
  <c r="B14" i="44"/>
  <c r="B13" i="44"/>
  <c r="G33" i="40" l="1"/>
  <c r="G34" i="40" s="1"/>
  <c r="G35" i="40" s="1"/>
  <c r="G106" i="40"/>
  <c r="G107" i="40" s="1"/>
  <c r="G108" i="40" s="1"/>
  <c r="C108" i="40" s="1"/>
  <c r="B414" i="40"/>
  <c r="B413" i="40"/>
  <c r="C413" i="40" s="1"/>
  <c r="B412" i="40"/>
  <c r="C412" i="40" s="1"/>
  <c r="B411" i="40"/>
  <c r="B410" i="40"/>
  <c r="C410" i="40" s="1"/>
  <c r="B409" i="40"/>
  <c r="C409" i="40" s="1"/>
  <c r="B408" i="40"/>
  <c r="B407" i="40"/>
  <c r="C407" i="40" s="1"/>
  <c r="B396" i="40"/>
  <c r="B395" i="40"/>
  <c r="C395" i="40" s="1"/>
  <c r="B394" i="40"/>
  <c r="C394" i="40" s="1"/>
  <c r="B393" i="40"/>
  <c r="B392" i="40"/>
  <c r="C392" i="40" s="1"/>
  <c r="B391" i="40"/>
  <c r="C391" i="40" s="1"/>
  <c r="B390" i="40"/>
  <c r="B389" i="40"/>
  <c r="C389" i="40" s="1"/>
  <c r="B388" i="40"/>
  <c r="C388" i="40" s="1"/>
  <c r="B387" i="40"/>
  <c r="B386" i="40"/>
  <c r="C386" i="40" s="1"/>
  <c r="B385" i="40"/>
  <c r="C385" i="40" s="1"/>
  <c r="B384" i="40"/>
  <c r="B383" i="40"/>
  <c r="C383" i="40" s="1"/>
  <c r="B382" i="40"/>
  <c r="C382" i="40" s="1"/>
  <c r="B381" i="40"/>
  <c r="B380" i="40"/>
  <c r="C380" i="40" s="1"/>
  <c r="B379" i="40"/>
  <c r="C379" i="40" s="1"/>
  <c r="B378" i="40"/>
  <c r="B377" i="40"/>
  <c r="C377" i="40" s="1"/>
  <c r="B376" i="40"/>
  <c r="C376" i="40" s="1"/>
  <c r="B375" i="40"/>
  <c r="B374" i="40"/>
  <c r="C374" i="40" s="1"/>
  <c r="B373" i="40"/>
  <c r="C373" i="40" s="1"/>
  <c r="B372" i="40"/>
  <c r="B371" i="40"/>
  <c r="C371" i="40" s="1"/>
  <c r="B370" i="40"/>
  <c r="C370" i="40" s="1"/>
  <c r="B369" i="40"/>
  <c r="B368" i="40"/>
  <c r="C368" i="40" s="1"/>
  <c r="B367" i="40"/>
  <c r="C367" i="40" s="1"/>
  <c r="B366" i="40"/>
  <c r="B365" i="40"/>
  <c r="C365" i="40" s="1"/>
  <c r="B364" i="40"/>
  <c r="C364" i="40" s="1"/>
  <c r="B363" i="40"/>
  <c r="B362" i="40"/>
  <c r="C362" i="40" s="1"/>
  <c r="B361" i="40"/>
  <c r="C361" i="40" s="1"/>
  <c r="B360" i="40"/>
  <c r="B359" i="40"/>
  <c r="C359" i="40" s="1"/>
  <c r="B358" i="40"/>
  <c r="C358" i="40" s="1"/>
  <c r="B357" i="40"/>
  <c r="B356" i="40"/>
  <c r="C356" i="40" s="1"/>
  <c r="B355" i="40"/>
  <c r="C355" i="40" s="1"/>
  <c r="B354" i="40"/>
  <c r="B353" i="40"/>
  <c r="C353" i="40" s="1"/>
  <c r="B352" i="40"/>
  <c r="C352" i="40" s="1"/>
  <c r="B351" i="40"/>
  <c r="B350" i="40"/>
  <c r="C350" i="40" s="1"/>
  <c r="B349" i="40"/>
  <c r="C349" i="40" s="1"/>
  <c r="B348" i="40"/>
  <c r="B347" i="40"/>
  <c r="C347" i="40" s="1"/>
  <c r="B345" i="40"/>
  <c r="B344" i="40"/>
  <c r="C344" i="40" s="1"/>
  <c r="B343" i="40"/>
  <c r="C343" i="40" s="1"/>
  <c r="B342" i="40"/>
  <c r="B341" i="40"/>
  <c r="C341" i="40" s="1"/>
  <c r="B340" i="40"/>
  <c r="C340" i="40" s="1"/>
  <c r="B339" i="40"/>
  <c r="B338" i="40"/>
  <c r="C338" i="40" s="1"/>
  <c r="B337" i="40"/>
  <c r="C337" i="40" s="1"/>
  <c r="B336" i="40"/>
  <c r="B335" i="40"/>
  <c r="C335" i="40" s="1"/>
  <c r="B334" i="40"/>
  <c r="C334" i="40" s="1"/>
  <c r="B333" i="40"/>
  <c r="B332" i="40"/>
  <c r="C332" i="40" s="1"/>
  <c r="B331" i="40"/>
  <c r="C331" i="40" s="1"/>
  <c r="B330" i="40"/>
  <c r="B329" i="40"/>
  <c r="C329" i="40" s="1"/>
  <c r="B328" i="40"/>
  <c r="C328" i="40" s="1"/>
  <c r="B327" i="40"/>
  <c r="B326" i="40"/>
  <c r="C326" i="40" s="1"/>
  <c r="B325" i="40"/>
  <c r="C325" i="40" s="1"/>
  <c r="B324" i="40"/>
  <c r="B323" i="40"/>
  <c r="C323" i="40" s="1"/>
  <c r="B322" i="40"/>
  <c r="C322" i="40" s="1"/>
  <c r="B321" i="40"/>
  <c r="B320" i="40"/>
  <c r="C320" i="40" s="1"/>
  <c r="B319" i="40"/>
  <c r="C319" i="40" s="1"/>
  <c r="B318" i="40"/>
  <c r="B317" i="40"/>
  <c r="C317" i="40" s="1"/>
  <c r="B316" i="40"/>
  <c r="C316" i="40" s="1"/>
  <c r="B315" i="40"/>
  <c r="B314" i="40"/>
  <c r="C314" i="40" s="1"/>
  <c r="B313" i="40"/>
  <c r="C313" i="40" s="1"/>
  <c r="B312" i="40"/>
  <c r="B311" i="40"/>
  <c r="C311" i="40" s="1"/>
  <c r="B310" i="40"/>
  <c r="C310" i="40" s="1"/>
  <c r="B309" i="40"/>
  <c r="B308" i="40"/>
  <c r="C308" i="40" s="1"/>
  <c r="B307" i="40"/>
  <c r="C307" i="40" s="1"/>
  <c r="B306" i="40"/>
  <c r="B305" i="40"/>
  <c r="C305" i="40" s="1"/>
  <c r="B304" i="40"/>
  <c r="C304" i="40" s="1"/>
  <c r="B303" i="40"/>
  <c r="B302" i="40"/>
  <c r="C302" i="40" s="1"/>
  <c r="B301" i="40"/>
  <c r="C301" i="40" s="1"/>
  <c r="B300" i="40"/>
  <c r="B299" i="40"/>
  <c r="C299" i="40" s="1"/>
  <c r="B298" i="40"/>
  <c r="C298" i="40" s="1"/>
  <c r="B297" i="40"/>
  <c r="B296" i="40"/>
  <c r="C296" i="40" s="1"/>
  <c r="B295" i="40"/>
  <c r="C295" i="40" s="1"/>
  <c r="B294" i="40"/>
  <c r="B293" i="40"/>
  <c r="C293" i="40" s="1"/>
  <c r="B292" i="40"/>
  <c r="C292" i="40" s="1"/>
  <c r="B291" i="40"/>
  <c r="B290" i="40"/>
  <c r="C290" i="40" s="1"/>
  <c r="B289" i="40"/>
  <c r="C289" i="40" s="1"/>
  <c r="B288" i="40"/>
  <c r="B287" i="40"/>
  <c r="C287" i="40" s="1"/>
  <c r="B286" i="40"/>
  <c r="C286" i="40" s="1"/>
  <c r="B285" i="40"/>
  <c r="B284" i="40"/>
  <c r="C284" i="40" s="1"/>
  <c r="B283" i="40"/>
  <c r="C283" i="40" s="1"/>
  <c r="B282" i="40"/>
  <c r="B281" i="40"/>
  <c r="C281" i="40" s="1"/>
  <c r="B280" i="40"/>
  <c r="C280" i="40" s="1"/>
  <c r="B279" i="40"/>
  <c r="B278" i="40"/>
  <c r="C278" i="40" s="1"/>
  <c r="B277" i="40"/>
  <c r="C277" i="40" s="1"/>
  <c r="B276" i="40"/>
  <c r="B275" i="40"/>
  <c r="C275" i="40" s="1"/>
  <c r="B274" i="40"/>
  <c r="C274" i="40" s="1"/>
  <c r="B273" i="40"/>
  <c r="B272" i="40"/>
  <c r="C272" i="40" s="1"/>
  <c r="B271" i="40"/>
  <c r="C271" i="40" s="1"/>
  <c r="B270" i="40"/>
  <c r="B269" i="40"/>
  <c r="C269" i="40" s="1"/>
  <c r="B268" i="40"/>
  <c r="C268" i="40" s="1"/>
  <c r="B267" i="40"/>
  <c r="B266" i="40"/>
  <c r="C266" i="40" s="1"/>
  <c r="B265" i="40"/>
  <c r="C265" i="40" s="1"/>
  <c r="B264" i="40"/>
  <c r="B263" i="40"/>
  <c r="C263" i="40" s="1"/>
  <c r="B262" i="40"/>
  <c r="C262" i="40" s="1"/>
  <c r="B261" i="40"/>
  <c r="B260" i="40"/>
  <c r="C260" i="40" s="1"/>
  <c r="B259" i="40"/>
  <c r="C259" i="40" s="1"/>
  <c r="B258" i="40"/>
  <c r="B257" i="40"/>
  <c r="C257" i="40" s="1"/>
  <c r="B256" i="40"/>
  <c r="C256" i="40" s="1"/>
  <c r="B255" i="40"/>
  <c r="B254" i="40"/>
  <c r="C254" i="40" s="1"/>
  <c r="B253" i="40"/>
  <c r="C253" i="40" s="1"/>
  <c r="B252" i="40"/>
  <c r="B251" i="40"/>
  <c r="C251" i="40" s="1"/>
  <c r="B250" i="40"/>
  <c r="C250" i="40" s="1"/>
  <c r="B249" i="40"/>
  <c r="B248" i="40"/>
  <c r="C248" i="40" s="1"/>
  <c r="B247" i="40"/>
  <c r="C247" i="40" s="1"/>
  <c r="B245" i="40"/>
  <c r="C245" i="40" s="1"/>
  <c r="B244" i="40"/>
  <c r="C244" i="40" s="1"/>
  <c r="B243" i="40"/>
  <c r="B242" i="40"/>
  <c r="C242" i="40" s="1"/>
  <c r="B241" i="40"/>
  <c r="C241" i="40" s="1"/>
  <c r="B240" i="40"/>
  <c r="B239" i="40"/>
  <c r="C239" i="40" s="1"/>
  <c r="B238" i="40"/>
  <c r="C238" i="40" s="1"/>
  <c r="B237" i="40"/>
  <c r="B236" i="40"/>
  <c r="C236" i="40" s="1"/>
  <c r="B235" i="40"/>
  <c r="C235" i="40" s="1"/>
  <c r="B234" i="40"/>
  <c r="B233" i="40"/>
  <c r="C233" i="40" s="1"/>
  <c r="B232" i="40"/>
  <c r="C232" i="40" s="1"/>
  <c r="B231" i="40"/>
  <c r="B230" i="40"/>
  <c r="C230" i="40" s="1"/>
  <c r="B229" i="40"/>
  <c r="C229" i="40" s="1"/>
  <c r="B228" i="40"/>
  <c r="B227" i="40"/>
  <c r="C227" i="40" s="1"/>
  <c r="B226" i="40"/>
  <c r="C226" i="40" s="1"/>
  <c r="B225" i="40"/>
  <c r="B224" i="40"/>
  <c r="C224" i="40" s="1"/>
  <c r="B223" i="40"/>
  <c r="C223" i="40" s="1"/>
  <c r="B222" i="40"/>
  <c r="B221" i="40"/>
  <c r="C221" i="40" s="1"/>
  <c r="B220" i="40"/>
  <c r="C220" i="40" s="1"/>
  <c r="B219" i="40"/>
  <c r="B218" i="40"/>
  <c r="C218" i="40" s="1"/>
  <c r="B217" i="40"/>
  <c r="C217" i="40" s="1"/>
  <c r="B216" i="40"/>
  <c r="B215" i="40"/>
  <c r="C215" i="40" s="1"/>
  <c r="B214" i="40"/>
  <c r="C214" i="40" s="1"/>
  <c r="B213" i="40"/>
  <c r="B212" i="40"/>
  <c r="C212" i="40" s="1"/>
  <c r="B211" i="40"/>
  <c r="C211" i="40" s="1"/>
  <c r="B210" i="40"/>
  <c r="B209" i="40"/>
  <c r="C209" i="40" s="1"/>
  <c r="B208" i="40"/>
  <c r="C208" i="40" s="1"/>
  <c r="B207" i="40"/>
  <c r="B206" i="40"/>
  <c r="C206" i="40" s="1"/>
  <c r="B205" i="40"/>
  <c r="C205" i="40" s="1"/>
  <c r="B204" i="40"/>
  <c r="B203" i="40"/>
  <c r="C203" i="40" s="1"/>
  <c r="B202" i="40"/>
  <c r="C202" i="40" s="1"/>
  <c r="B201" i="40"/>
  <c r="B200" i="40"/>
  <c r="C200" i="40" s="1"/>
  <c r="B199" i="40"/>
  <c r="C199" i="40" s="1"/>
  <c r="B198" i="40"/>
  <c r="B197" i="40"/>
  <c r="C197" i="40" s="1"/>
  <c r="B196" i="40"/>
  <c r="C196" i="40" s="1"/>
  <c r="B195" i="40"/>
  <c r="B194" i="40"/>
  <c r="C194" i="40" s="1"/>
  <c r="B193" i="40"/>
  <c r="C193" i="40" s="1"/>
  <c r="B192" i="40"/>
  <c r="B191" i="40"/>
  <c r="C191" i="40" s="1"/>
  <c r="B190" i="40"/>
  <c r="C190" i="40" s="1"/>
  <c r="B189" i="40"/>
  <c r="B188" i="40"/>
  <c r="C188" i="40" s="1"/>
  <c r="B187" i="40"/>
  <c r="C187" i="40" s="1"/>
  <c r="B186" i="40"/>
  <c r="B185" i="40"/>
  <c r="C185" i="40" s="1"/>
  <c r="B184" i="40"/>
  <c r="C184" i="40" s="1"/>
  <c r="B183" i="40"/>
  <c r="B182" i="40"/>
  <c r="C182" i="40" s="1"/>
  <c r="B181" i="40"/>
  <c r="C181" i="40" s="1"/>
  <c r="B180" i="40"/>
  <c r="B179" i="40"/>
  <c r="C179" i="40" s="1"/>
  <c r="B178" i="40"/>
  <c r="C178" i="40" s="1"/>
  <c r="B177" i="40"/>
  <c r="B176" i="40"/>
  <c r="C176" i="40" s="1"/>
  <c r="B175" i="40"/>
  <c r="C175" i="40" s="1"/>
  <c r="B174" i="40"/>
  <c r="B173" i="40"/>
  <c r="C173" i="40" s="1"/>
  <c r="B172" i="40"/>
  <c r="C172" i="40" s="1"/>
  <c r="B171" i="40"/>
  <c r="B170" i="40"/>
  <c r="C170" i="40" s="1"/>
  <c r="B169" i="40"/>
  <c r="C169" i="40" s="1"/>
  <c r="B168" i="40"/>
  <c r="B167" i="40"/>
  <c r="C167" i="40" s="1"/>
  <c r="B166" i="40"/>
  <c r="C166" i="40" s="1"/>
  <c r="B165" i="40"/>
  <c r="B164" i="40"/>
  <c r="C164" i="40" s="1"/>
  <c r="B163" i="40"/>
  <c r="C163" i="40" s="1"/>
  <c r="B162" i="40"/>
  <c r="B161" i="40"/>
  <c r="C161" i="40" s="1"/>
  <c r="B160" i="40"/>
  <c r="C160" i="40" s="1"/>
  <c r="B159" i="40"/>
  <c r="B158" i="40"/>
  <c r="C158" i="40" s="1"/>
  <c r="B157" i="40"/>
  <c r="C157" i="40" s="1"/>
  <c r="B156" i="40"/>
  <c r="B155" i="40"/>
  <c r="C155" i="40" s="1"/>
  <c r="B154" i="40"/>
  <c r="C154" i="40" s="1"/>
  <c r="B153" i="40"/>
  <c r="B152" i="40"/>
  <c r="C152" i="40" s="1"/>
  <c r="B151" i="40"/>
  <c r="C151" i="40" s="1"/>
  <c r="B150" i="40"/>
  <c r="B149" i="40"/>
  <c r="C149" i="40" s="1"/>
  <c r="B148" i="40"/>
  <c r="C148" i="40" s="1"/>
  <c r="B147" i="40"/>
  <c r="B145" i="40"/>
  <c r="C145" i="40" s="1"/>
  <c r="B144" i="40"/>
  <c r="B143" i="40"/>
  <c r="C143" i="40" s="1"/>
  <c r="B142" i="40"/>
  <c r="C142" i="40" s="1"/>
  <c r="B141" i="40"/>
  <c r="B140" i="40"/>
  <c r="C140" i="40" s="1"/>
  <c r="B139" i="40"/>
  <c r="C139" i="40" s="1"/>
  <c r="B138" i="40"/>
  <c r="B137" i="40"/>
  <c r="C137" i="40" s="1"/>
  <c r="B136" i="40"/>
  <c r="C136" i="40" s="1"/>
  <c r="B135" i="40"/>
  <c r="B134" i="40"/>
  <c r="C134" i="40" s="1"/>
  <c r="B133" i="40"/>
  <c r="C133" i="40" s="1"/>
  <c r="B132" i="40"/>
  <c r="B131" i="40"/>
  <c r="C131" i="40" s="1"/>
  <c r="B130" i="40"/>
  <c r="C130" i="40" s="1"/>
  <c r="B129" i="40"/>
  <c r="B128" i="40"/>
  <c r="C128" i="40" s="1"/>
  <c r="B127" i="40"/>
  <c r="C127" i="40" s="1"/>
  <c r="B50" i="40"/>
  <c r="B49" i="40"/>
  <c r="B48" i="40"/>
  <c r="B47" i="40"/>
  <c r="B46" i="40"/>
  <c r="C46" i="40" s="1"/>
  <c r="B45" i="40"/>
  <c r="C45" i="40" s="1"/>
  <c r="B44" i="40"/>
  <c r="B43" i="40"/>
  <c r="C43" i="40" s="1"/>
  <c r="B41" i="40"/>
  <c r="B40" i="40"/>
  <c r="C40" i="40" s="1"/>
  <c r="B39" i="40"/>
  <c r="B38" i="40"/>
  <c r="B37" i="40"/>
  <c r="C37" i="40" s="1"/>
  <c r="B36" i="40"/>
  <c r="C36" i="40" s="1"/>
  <c r="B35" i="40"/>
  <c r="B34" i="40"/>
  <c r="C34" i="40" s="1"/>
  <c r="B33" i="40"/>
  <c r="C33" i="40" s="1"/>
  <c r="B32" i="40"/>
  <c r="C32" i="40" s="1"/>
  <c r="B31" i="40"/>
  <c r="C31" i="40" s="1"/>
  <c r="B30" i="40"/>
  <c r="C30" i="40" s="1"/>
  <c r="B29" i="40"/>
  <c r="C29" i="40" s="1"/>
  <c r="B28" i="40"/>
  <c r="C28" i="40" s="1"/>
  <c r="B27" i="40"/>
  <c r="C27" i="40" s="1"/>
  <c r="B26" i="40"/>
  <c r="C26" i="40" s="1"/>
  <c r="B25" i="40"/>
  <c r="C25" i="40" s="1"/>
  <c r="B24" i="40"/>
  <c r="C24" i="40" s="1"/>
  <c r="B403" i="56"/>
  <c r="B402" i="56"/>
  <c r="B401" i="56"/>
  <c r="B400" i="56"/>
  <c r="B399" i="56"/>
  <c r="B398" i="56"/>
  <c r="B397" i="56"/>
  <c r="B396" i="56"/>
  <c r="B385" i="56"/>
  <c r="B384" i="56"/>
  <c r="B383" i="56"/>
  <c r="B382" i="56"/>
  <c r="B381" i="56"/>
  <c r="B380" i="56"/>
  <c r="B379" i="56"/>
  <c r="B378" i="56"/>
  <c r="B377" i="56"/>
  <c r="B376" i="56"/>
  <c r="B375" i="56"/>
  <c r="B374" i="56"/>
  <c r="B373" i="56"/>
  <c r="B372" i="56"/>
  <c r="B371" i="56"/>
  <c r="B370" i="56"/>
  <c r="B369" i="56"/>
  <c r="B368" i="56"/>
  <c r="B367" i="56"/>
  <c r="B366" i="56"/>
  <c r="B365" i="56"/>
  <c r="B364" i="56"/>
  <c r="B363" i="56"/>
  <c r="B362" i="56"/>
  <c r="B361" i="56"/>
  <c r="B360" i="56"/>
  <c r="B359" i="56"/>
  <c r="B358" i="56"/>
  <c r="B357" i="56"/>
  <c r="B356" i="56"/>
  <c r="B355" i="56"/>
  <c r="B354" i="56"/>
  <c r="B353" i="56"/>
  <c r="B352" i="56"/>
  <c r="B351" i="56"/>
  <c r="B350" i="56"/>
  <c r="B349" i="56"/>
  <c r="B348" i="56"/>
  <c r="B347" i="56"/>
  <c r="B346" i="56"/>
  <c r="B345" i="56"/>
  <c r="B344" i="56"/>
  <c r="B343" i="56"/>
  <c r="B342" i="56"/>
  <c r="B341" i="56"/>
  <c r="B340" i="56"/>
  <c r="B339" i="56"/>
  <c r="B338" i="56"/>
  <c r="B337" i="56"/>
  <c r="B336" i="56"/>
  <c r="B334" i="56"/>
  <c r="B333" i="56"/>
  <c r="B332" i="56"/>
  <c r="B331" i="56"/>
  <c r="B330" i="56"/>
  <c r="B329" i="56"/>
  <c r="B328" i="56"/>
  <c r="B327" i="56"/>
  <c r="B326" i="56"/>
  <c r="B325" i="56"/>
  <c r="B324" i="56"/>
  <c r="B323" i="56"/>
  <c r="B322" i="56"/>
  <c r="B321" i="56"/>
  <c r="B320" i="56"/>
  <c r="B319" i="56"/>
  <c r="B318" i="56"/>
  <c r="B317" i="56"/>
  <c r="B316" i="56"/>
  <c r="B315" i="56"/>
  <c r="B314" i="56"/>
  <c r="B313" i="56"/>
  <c r="B312" i="56"/>
  <c r="B311" i="56"/>
  <c r="B310" i="56"/>
  <c r="B309" i="56"/>
  <c r="B308" i="56"/>
  <c r="B307" i="56"/>
  <c r="B306" i="56"/>
  <c r="B305" i="56"/>
  <c r="B304" i="56"/>
  <c r="B303" i="56"/>
  <c r="B302" i="56"/>
  <c r="B301" i="56"/>
  <c r="B300" i="56"/>
  <c r="B299" i="56"/>
  <c r="B298" i="56"/>
  <c r="B297" i="56"/>
  <c r="B296" i="56"/>
  <c r="B295" i="56"/>
  <c r="B294" i="56"/>
  <c r="B293" i="56"/>
  <c r="B292" i="56"/>
  <c r="B291" i="56"/>
  <c r="B290" i="56"/>
  <c r="B289" i="56"/>
  <c r="B288" i="56"/>
  <c r="B287" i="56"/>
  <c r="B286" i="56"/>
  <c r="B285" i="56"/>
  <c r="B284" i="56"/>
  <c r="B283" i="56"/>
  <c r="B282" i="56"/>
  <c r="B281" i="56"/>
  <c r="B280" i="56"/>
  <c r="B279" i="56"/>
  <c r="B278" i="56"/>
  <c r="B277" i="56"/>
  <c r="B276" i="56"/>
  <c r="B275" i="56"/>
  <c r="B274" i="56"/>
  <c r="B273" i="56"/>
  <c r="B272" i="56"/>
  <c r="B271" i="56"/>
  <c r="B270" i="56"/>
  <c r="B269" i="56"/>
  <c r="B268" i="56"/>
  <c r="B267" i="56"/>
  <c r="B266" i="56"/>
  <c r="B265" i="56"/>
  <c r="B264" i="56"/>
  <c r="B263" i="56"/>
  <c r="B262" i="56"/>
  <c r="B261" i="56"/>
  <c r="B260" i="56"/>
  <c r="B259" i="56"/>
  <c r="B258" i="56"/>
  <c r="B257" i="56"/>
  <c r="B256" i="56"/>
  <c r="B255" i="56"/>
  <c r="B254" i="56"/>
  <c r="B253" i="56"/>
  <c r="B252" i="56"/>
  <c r="B251" i="56"/>
  <c r="B250" i="56"/>
  <c r="B249" i="56"/>
  <c r="B248" i="56"/>
  <c r="B247" i="56"/>
  <c r="B246" i="56"/>
  <c r="B245" i="56"/>
  <c r="B244" i="56"/>
  <c r="B243" i="56"/>
  <c r="B242" i="56"/>
  <c r="B241" i="56"/>
  <c r="B240" i="56"/>
  <c r="B239" i="56"/>
  <c r="B238" i="56"/>
  <c r="B237" i="56"/>
  <c r="B236" i="56"/>
  <c r="B234" i="56"/>
  <c r="B233" i="56"/>
  <c r="B232" i="56"/>
  <c r="B231" i="56"/>
  <c r="B230" i="56"/>
  <c r="B229" i="56"/>
  <c r="B228" i="56"/>
  <c r="B227" i="56"/>
  <c r="B226" i="56"/>
  <c r="B225" i="56"/>
  <c r="B224" i="56"/>
  <c r="B223" i="56"/>
  <c r="B222" i="56"/>
  <c r="B221" i="56"/>
  <c r="B220" i="56"/>
  <c r="B219" i="56"/>
  <c r="B218" i="56"/>
  <c r="B217" i="56"/>
  <c r="B216" i="56"/>
  <c r="B215" i="56"/>
  <c r="B214" i="56"/>
  <c r="B213" i="56"/>
  <c r="B212" i="56"/>
  <c r="B211" i="56"/>
  <c r="B210" i="56"/>
  <c r="B209" i="56"/>
  <c r="B208" i="56"/>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4" i="56"/>
  <c r="B133" i="56"/>
  <c r="B132" i="56"/>
  <c r="B131" i="56"/>
  <c r="B130" i="56"/>
  <c r="B129" i="56"/>
  <c r="B128" i="56"/>
  <c r="B127" i="56"/>
  <c r="B126" i="56"/>
  <c r="B125" i="56"/>
  <c r="B124" i="56"/>
  <c r="B123" i="56"/>
  <c r="B122" i="56"/>
  <c r="B121" i="56"/>
  <c r="B120" i="56"/>
  <c r="B119" i="56"/>
  <c r="B118" i="56"/>
  <c r="B117" i="56"/>
  <c r="B116" i="56"/>
  <c r="B39" i="56"/>
  <c r="B41" i="82" s="1"/>
  <c r="B38" i="56"/>
  <c r="B40" i="82" s="1"/>
  <c r="B37" i="56"/>
  <c r="B39" i="82" s="1"/>
  <c r="B36" i="56"/>
  <c r="B38" i="82" s="1"/>
  <c r="B35" i="56"/>
  <c r="B37" i="82" s="1"/>
  <c r="B34" i="56"/>
  <c r="B36" i="82" s="1"/>
  <c r="B33" i="56"/>
  <c r="B35" i="82" s="1"/>
  <c r="B32" i="56"/>
  <c r="B34" i="82" s="1"/>
  <c r="B33" i="82"/>
  <c r="B30" i="56"/>
  <c r="B32" i="82" s="1"/>
  <c r="B29" i="56"/>
  <c r="B31" i="82" s="1"/>
  <c r="B28" i="56"/>
  <c r="B30" i="82" s="1"/>
  <c r="B27" i="56"/>
  <c r="B29" i="82" s="1"/>
  <c r="B26" i="56"/>
  <c r="B28" i="82" s="1"/>
  <c r="B25" i="56"/>
  <c r="B27" i="82" s="1"/>
  <c r="B24" i="56"/>
  <c r="B26" i="82" s="1"/>
  <c r="B23" i="56"/>
  <c r="B25" i="82" s="1"/>
  <c r="B22" i="56"/>
  <c r="B24" i="82" s="1"/>
  <c r="B21" i="56"/>
  <c r="B23" i="82" s="1"/>
  <c r="B20" i="56"/>
  <c r="B22" i="82" s="1"/>
  <c r="B19" i="56"/>
  <c r="B21" i="82" s="1"/>
  <c r="B18" i="56"/>
  <c r="B20" i="82" s="1"/>
  <c r="B17" i="56"/>
  <c r="B19" i="82" s="1"/>
  <c r="B16" i="56"/>
  <c r="B18" i="82" s="1"/>
  <c r="B15" i="56"/>
  <c r="B17" i="82" s="1"/>
  <c r="B14" i="56"/>
  <c r="B16" i="82" s="1"/>
  <c r="B13" i="56"/>
  <c r="B15" i="82" s="1"/>
  <c r="H409" i="31"/>
  <c r="H408" i="31"/>
  <c r="H407" i="31"/>
  <c r="H406" i="31"/>
  <c r="H405" i="31"/>
  <c r="H404" i="31"/>
  <c r="H403" i="31"/>
  <c r="H402" i="31"/>
  <c r="H391" i="31"/>
  <c r="H390" i="31"/>
  <c r="H389" i="31"/>
  <c r="H388" i="31"/>
  <c r="H387" i="31"/>
  <c r="H386" i="31"/>
  <c r="B449" i="31" s="1"/>
  <c r="H385" i="31"/>
  <c r="H384" i="31"/>
  <c r="H383" i="31"/>
  <c r="H382" i="31"/>
  <c r="H381" i="31"/>
  <c r="H380" i="31"/>
  <c r="H379" i="31"/>
  <c r="H378" i="31"/>
  <c r="H377" i="31"/>
  <c r="H376" i="31"/>
  <c r="H375" i="31"/>
  <c r="H374" i="31"/>
  <c r="H373" i="31"/>
  <c r="H372" i="31"/>
  <c r="H371" i="31"/>
  <c r="H370" i="31"/>
  <c r="H369" i="31"/>
  <c r="H368" i="31"/>
  <c r="H367" i="31"/>
  <c r="H366" i="31"/>
  <c r="H365" i="31"/>
  <c r="H364" i="31"/>
  <c r="H363" i="31"/>
  <c r="H362" i="31"/>
  <c r="B448" i="31" s="1"/>
  <c r="H361" i="31"/>
  <c r="H360" i="31"/>
  <c r="H359" i="31"/>
  <c r="H358" i="31"/>
  <c r="H357" i="31"/>
  <c r="H356" i="31"/>
  <c r="H355" i="31"/>
  <c r="H354" i="31"/>
  <c r="H353" i="31"/>
  <c r="H352" i="31"/>
  <c r="H351" i="31"/>
  <c r="H350" i="31"/>
  <c r="H349" i="31"/>
  <c r="H348" i="31"/>
  <c r="H347" i="31"/>
  <c r="H346" i="31"/>
  <c r="H345" i="31"/>
  <c r="H344" i="31"/>
  <c r="H343" i="31"/>
  <c r="H342" i="31"/>
  <c r="H340" i="31"/>
  <c r="H339" i="31"/>
  <c r="H338" i="31"/>
  <c r="B447" i="31" s="1"/>
  <c r="H337" i="31"/>
  <c r="H336" i="31"/>
  <c r="H335" i="31"/>
  <c r="H334" i="31"/>
  <c r="H333" i="31"/>
  <c r="H332" i="31"/>
  <c r="H331" i="31"/>
  <c r="H330" i="31"/>
  <c r="H329" i="31"/>
  <c r="H328" i="31"/>
  <c r="H327" i="31"/>
  <c r="H326" i="31"/>
  <c r="H325" i="31"/>
  <c r="H324" i="31"/>
  <c r="H323" i="31"/>
  <c r="H322" i="31"/>
  <c r="H321" i="31"/>
  <c r="H320" i="31"/>
  <c r="H319" i="31"/>
  <c r="H318" i="31"/>
  <c r="H317" i="31"/>
  <c r="H316" i="31"/>
  <c r="H315" i="31"/>
  <c r="H314" i="31"/>
  <c r="B446" i="31" s="1"/>
  <c r="H313" i="31"/>
  <c r="H312" i="31"/>
  <c r="H311" i="31"/>
  <c r="H310" i="31"/>
  <c r="H309" i="31"/>
  <c r="H308" i="31"/>
  <c r="H307" i="31"/>
  <c r="H306" i="31"/>
  <c r="H305" i="31"/>
  <c r="H304" i="31"/>
  <c r="H303" i="31"/>
  <c r="H302" i="31"/>
  <c r="H301" i="31"/>
  <c r="H300" i="31"/>
  <c r="H299" i="31"/>
  <c r="H298" i="31"/>
  <c r="H297" i="31"/>
  <c r="H296" i="31"/>
  <c r="H295" i="31"/>
  <c r="H294" i="31"/>
  <c r="H293" i="31"/>
  <c r="H292" i="31"/>
  <c r="H291" i="31"/>
  <c r="H290" i="31"/>
  <c r="B445" i="31" s="1"/>
  <c r="H289" i="31"/>
  <c r="H288" i="31"/>
  <c r="H287" i="31"/>
  <c r="H286" i="31"/>
  <c r="H285" i="31"/>
  <c r="H284" i="31"/>
  <c r="H283" i="31"/>
  <c r="H282" i="31"/>
  <c r="H281" i="31"/>
  <c r="H280" i="31"/>
  <c r="H279" i="31"/>
  <c r="H278" i="31"/>
  <c r="H277" i="31"/>
  <c r="H276" i="31"/>
  <c r="H275" i="31"/>
  <c r="H274" i="31"/>
  <c r="H273" i="31"/>
  <c r="H272" i="31"/>
  <c r="H271" i="31"/>
  <c r="H270" i="31"/>
  <c r="H269" i="31"/>
  <c r="H268" i="31"/>
  <c r="H267" i="31"/>
  <c r="H266" i="31"/>
  <c r="B444" i="31" s="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B443" i="31" s="1"/>
  <c r="H240" i="31"/>
  <c r="H239" i="31"/>
  <c r="H238" i="31"/>
  <c r="H237" i="31"/>
  <c r="H236" i="31"/>
  <c r="H235" i="31"/>
  <c r="H234" i="31"/>
  <c r="H233" i="31"/>
  <c r="H232" i="31"/>
  <c r="H231" i="31"/>
  <c r="H230" i="31"/>
  <c r="H229" i="31"/>
  <c r="H228" i="31"/>
  <c r="H227" i="31"/>
  <c r="H226" i="31"/>
  <c r="H225" i="31"/>
  <c r="H224" i="31"/>
  <c r="H223" i="31"/>
  <c r="H222" i="31"/>
  <c r="H221" i="31"/>
  <c r="H220" i="31"/>
  <c r="H219" i="31"/>
  <c r="H218" i="31"/>
  <c r="B442" i="31" s="1"/>
  <c r="H217" i="31"/>
  <c r="H216" i="31"/>
  <c r="H215" i="31"/>
  <c r="H214" i="31"/>
  <c r="H213" i="31"/>
  <c r="H212" i="31"/>
  <c r="H211" i="31"/>
  <c r="H210" i="31"/>
  <c r="H209" i="31"/>
  <c r="H208" i="31"/>
  <c r="H207" i="31"/>
  <c r="H206" i="31"/>
  <c r="H205" i="31"/>
  <c r="H204" i="31"/>
  <c r="H203" i="31"/>
  <c r="H202" i="31"/>
  <c r="H201" i="31"/>
  <c r="H200" i="31"/>
  <c r="H199" i="31"/>
  <c r="H198" i="31"/>
  <c r="H197" i="31"/>
  <c r="H196" i="31"/>
  <c r="H195" i="31"/>
  <c r="H194" i="31"/>
  <c r="B441" i="31" s="1"/>
  <c r="H193" i="31"/>
  <c r="H192" i="31"/>
  <c r="H191" i="31"/>
  <c r="H190" i="31"/>
  <c r="H189" i="31"/>
  <c r="H188" i="31"/>
  <c r="H187" i="31"/>
  <c r="H186" i="31"/>
  <c r="H185" i="31"/>
  <c r="H184" i="31"/>
  <c r="H183" i="31"/>
  <c r="H182" i="31"/>
  <c r="H181" i="31"/>
  <c r="H180" i="31"/>
  <c r="H179" i="31"/>
  <c r="H178" i="31"/>
  <c r="H177" i="31"/>
  <c r="H176" i="31"/>
  <c r="H175" i="31"/>
  <c r="H174" i="31"/>
  <c r="H173" i="31"/>
  <c r="H172" i="31"/>
  <c r="H171" i="31"/>
  <c r="H170" i="31"/>
  <c r="B440" i="31" s="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0" i="31"/>
  <c r="H139" i="31"/>
  <c r="H138" i="31"/>
  <c r="H137" i="31"/>
  <c r="H136" i="31"/>
  <c r="H135" i="31"/>
  <c r="H134" i="31"/>
  <c r="H133" i="31"/>
  <c r="H132" i="31"/>
  <c r="H131" i="31"/>
  <c r="H130" i="31"/>
  <c r="H129" i="31"/>
  <c r="H128" i="31"/>
  <c r="H127" i="31"/>
  <c r="H126" i="31"/>
  <c r="H125" i="31"/>
  <c r="H124" i="31"/>
  <c r="H123" i="31"/>
  <c r="H122" i="31"/>
  <c r="B438" i="31" s="1"/>
  <c r="H45" i="31"/>
  <c r="B433" i="31" s="1"/>
  <c r="H44" i="31"/>
  <c r="B432" i="31" s="1"/>
  <c r="H43" i="31"/>
  <c r="B431" i="31" s="1"/>
  <c r="H42" i="31"/>
  <c r="H41" i="31"/>
  <c r="H40" i="31"/>
  <c r="H39" i="31"/>
  <c r="H38" i="31"/>
  <c r="H36" i="31"/>
  <c r="H35" i="31"/>
  <c r="H34" i="31"/>
  <c r="H33" i="31"/>
  <c r="H32" i="31"/>
  <c r="H31" i="31"/>
  <c r="H30" i="31"/>
  <c r="H29" i="31"/>
  <c r="H28" i="31"/>
  <c r="H27" i="31"/>
  <c r="H26" i="31"/>
  <c r="H25" i="31"/>
  <c r="H24" i="31"/>
  <c r="H23" i="31"/>
  <c r="H22" i="31"/>
  <c r="H21" i="31"/>
  <c r="H20" i="31"/>
  <c r="H19" i="31"/>
  <c r="C37" i="44"/>
  <c r="C35" i="40" l="1"/>
  <c r="E59" i="82" s="1"/>
  <c r="D438" i="31"/>
  <c r="E431" i="31"/>
  <c r="D431" i="31"/>
  <c r="E448" i="31"/>
  <c r="D448" i="31"/>
  <c r="D449" i="31"/>
  <c r="D436" i="31"/>
  <c r="E436" i="31"/>
  <c r="E435" i="31"/>
  <c r="D437" i="31"/>
  <c r="D435" i="31"/>
  <c r="D434" i="31"/>
  <c r="E432" i="31"/>
  <c r="D432" i="31"/>
  <c r="E443" i="31"/>
  <c r="D443" i="31"/>
  <c r="D444" i="31"/>
  <c r="D445" i="31"/>
  <c r="D446" i="31"/>
  <c r="D447" i="31"/>
  <c r="E433" i="31"/>
  <c r="D433" i="31"/>
  <c r="D440" i="31"/>
  <c r="D441" i="31"/>
  <c r="D442" i="31"/>
  <c r="C39" i="40"/>
  <c r="E63" i="82" s="1"/>
  <c r="B439" i="31"/>
  <c r="E450" i="31"/>
  <c r="D450" i="31"/>
  <c r="E53" i="82"/>
  <c r="E57" i="82"/>
  <c r="E74" i="82"/>
  <c r="E60" i="82"/>
  <c r="E50" i="82"/>
  <c r="E54" i="82"/>
  <c r="E69" i="82"/>
  <c r="E73" i="82"/>
  <c r="E51" i="82"/>
  <c r="E72" i="82"/>
  <c r="E56" i="82"/>
  <c r="G36" i="40"/>
  <c r="G37" i="40" s="1"/>
  <c r="G38" i="40" s="1"/>
  <c r="C38" i="40" s="1"/>
  <c r="B430" i="31"/>
  <c r="G109" i="40"/>
  <c r="G110" i="40" s="1"/>
  <c r="G111" i="40" s="1"/>
  <c r="C111" i="40" s="1"/>
  <c r="C205" i="44"/>
  <c r="D205" i="56"/>
  <c r="C229" i="44"/>
  <c r="D229" i="56"/>
  <c r="C237" i="44"/>
  <c r="D237" i="56"/>
  <c r="C245" i="44"/>
  <c r="D245" i="56"/>
  <c r="C257" i="44"/>
  <c r="D257" i="56"/>
  <c r="C265" i="44"/>
  <c r="D265" i="56"/>
  <c r="C273" i="44"/>
  <c r="D273" i="56"/>
  <c r="C281" i="44"/>
  <c r="D281" i="56"/>
  <c r="C289" i="44"/>
  <c r="D289" i="56"/>
  <c r="C297" i="44"/>
  <c r="D297" i="56"/>
  <c r="C305" i="44"/>
  <c r="D305" i="56"/>
  <c r="C313" i="44"/>
  <c r="D313" i="56"/>
  <c r="C321" i="44"/>
  <c r="D321" i="56"/>
  <c r="C329" i="44"/>
  <c r="D329" i="56"/>
  <c r="C337" i="44"/>
  <c r="D337" i="56"/>
  <c r="C345" i="44"/>
  <c r="D345" i="56"/>
  <c r="C357" i="44"/>
  <c r="D357" i="56"/>
  <c r="C365" i="44"/>
  <c r="D365" i="56"/>
  <c r="C373" i="44"/>
  <c r="D373" i="56"/>
  <c r="C132" i="44"/>
  <c r="D132" i="56"/>
  <c r="C128" i="44"/>
  <c r="D128" i="56"/>
  <c r="C124" i="44"/>
  <c r="D124" i="56"/>
  <c r="C120" i="44"/>
  <c r="D120" i="56"/>
  <c r="C201" i="44"/>
  <c r="D201" i="56"/>
  <c r="C209" i="44"/>
  <c r="D209" i="56"/>
  <c r="C217" i="44"/>
  <c r="D217" i="56"/>
  <c r="C225" i="44"/>
  <c r="D225" i="56"/>
  <c r="C233" i="44"/>
  <c r="D233" i="56"/>
  <c r="C241" i="44"/>
  <c r="D241" i="56"/>
  <c r="C249" i="44"/>
  <c r="D249" i="56"/>
  <c r="C253" i="44"/>
  <c r="D253" i="56"/>
  <c r="C277" i="44"/>
  <c r="D277" i="56"/>
  <c r="C301" i="44"/>
  <c r="D301" i="56"/>
  <c r="C325" i="44"/>
  <c r="D325" i="56"/>
  <c r="C349" i="44"/>
  <c r="D349" i="56"/>
  <c r="C353" i="44"/>
  <c r="D353" i="56"/>
  <c r="C361" i="44"/>
  <c r="D361" i="56"/>
  <c r="C369" i="44"/>
  <c r="D369" i="56"/>
  <c r="C377" i="44"/>
  <c r="D377" i="56"/>
  <c r="C385" i="44"/>
  <c r="D385" i="56"/>
  <c r="C127" i="44"/>
  <c r="D127" i="56"/>
  <c r="C123" i="44"/>
  <c r="D123" i="56"/>
  <c r="C198" i="44"/>
  <c r="D198" i="56"/>
  <c r="C206" i="44"/>
  <c r="D206" i="56"/>
  <c r="C210" i="44"/>
  <c r="D210" i="56"/>
  <c r="C222" i="44"/>
  <c r="D222" i="56"/>
  <c r="C230" i="44"/>
  <c r="D230" i="56"/>
  <c r="C234" i="44"/>
  <c r="D234" i="56"/>
  <c r="C238" i="44"/>
  <c r="D238" i="56"/>
  <c r="C242" i="44"/>
  <c r="D242" i="56"/>
  <c r="C246" i="44"/>
  <c r="D246" i="56"/>
  <c r="C250" i="44"/>
  <c r="D250" i="56"/>
  <c r="C254" i="44"/>
  <c r="D254" i="56"/>
  <c r="C258" i="44"/>
  <c r="D258" i="56"/>
  <c r="C270" i="44"/>
  <c r="D270" i="56"/>
  <c r="C278" i="44"/>
  <c r="D278" i="56"/>
  <c r="C282" i="44"/>
  <c r="D282" i="56"/>
  <c r="C294" i="44"/>
  <c r="D294" i="56"/>
  <c r="C302" i="44"/>
  <c r="D302" i="56"/>
  <c r="C306" i="44"/>
  <c r="D306" i="56"/>
  <c r="C318" i="44"/>
  <c r="D318" i="56"/>
  <c r="C326" i="44"/>
  <c r="D326" i="56"/>
  <c r="C330" i="44"/>
  <c r="D330" i="56"/>
  <c r="C342" i="44"/>
  <c r="D342" i="56"/>
  <c r="C350" i="44"/>
  <c r="D350" i="56"/>
  <c r="C354" i="44"/>
  <c r="D354" i="56"/>
  <c r="C358" i="44"/>
  <c r="D358" i="56"/>
  <c r="C362" i="44"/>
  <c r="D362" i="56"/>
  <c r="C366" i="44"/>
  <c r="D366" i="56"/>
  <c r="C370" i="44"/>
  <c r="D370" i="56"/>
  <c r="C374" i="44"/>
  <c r="D374" i="56"/>
  <c r="C378" i="44"/>
  <c r="D378" i="56"/>
  <c r="C398" i="44"/>
  <c r="D398" i="56"/>
  <c r="C402" i="44"/>
  <c r="D402" i="56"/>
  <c r="C138" i="44"/>
  <c r="D138" i="56"/>
  <c r="C199" i="44"/>
  <c r="D199" i="56"/>
  <c r="C207" i="44"/>
  <c r="D207" i="56"/>
  <c r="C223" i="44"/>
  <c r="D223" i="56"/>
  <c r="C231" i="44"/>
  <c r="D231" i="56"/>
  <c r="C239" i="44"/>
  <c r="D239" i="56"/>
  <c r="C247" i="44"/>
  <c r="D247" i="56"/>
  <c r="C255" i="44"/>
  <c r="D255" i="56"/>
  <c r="C271" i="44"/>
  <c r="D271" i="56"/>
  <c r="C279" i="44"/>
  <c r="D279" i="56"/>
  <c r="C295" i="44"/>
  <c r="D295" i="56"/>
  <c r="C303" i="44"/>
  <c r="D303" i="56"/>
  <c r="C319" i="44"/>
  <c r="D319" i="56"/>
  <c r="C327" i="44"/>
  <c r="D327" i="56"/>
  <c r="C343" i="44"/>
  <c r="D343" i="56"/>
  <c r="C363" i="44"/>
  <c r="D363" i="56"/>
  <c r="C134" i="44"/>
  <c r="D134" i="56"/>
  <c r="C126" i="44"/>
  <c r="D126" i="56"/>
  <c r="C219" i="44"/>
  <c r="D219" i="56"/>
  <c r="C243" i="44"/>
  <c r="D243" i="56"/>
  <c r="C251" i="44"/>
  <c r="D251" i="56"/>
  <c r="C259" i="44"/>
  <c r="D259" i="56"/>
  <c r="C267" i="44"/>
  <c r="D267" i="56"/>
  <c r="C291" i="44"/>
  <c r="D291" i="56"/>
  <c r="C315" i="44"/>
  <c r="D315" i="56"/>
  <c r="C339" i="44"/>
  <c r="D339" i="56"/>
  <c r="C351" i="44"/>
  <c r="D351" i="56"/>
  <c r="C359" i="44"/>
  <c r="D359" i="56"/>
  <c r="C367" i="44"/>
  <c r="D367" i="56"/>
  <c r="C371" i="44"/>
  <c r="D371" i="56"/>
  <c r="C375" i="44"/>
  <c r="D375" i="56"/>
  <c r="C379" i="44"/>
  <c r="D379" i="56"/>
  <c r="C137" i="44"/>
  <c r="D137" i="56"/>
  <c r="C133" i="44"/>
  <c r="D133" i="56"/>
  <c r="C129" i="44"/>
  <c r="D129" i="56"/>
  <c r="C121" i="44"/>
  <c r="D121" i="56"/>
  <c r="C200" i="44"/>
  <c r="D200" i="56"/>
  <c r="C204" i="44"/>
  <c r="D204" i="56"/>
  <c r="C212" i="44"/>
  <c r="D212" i="56"/>
  <c r="C216" i="44"/>
  <c r="D216" i="56"/>
  <c r="C220" i="44"/>
  <c r="D220" i="56"/>
  <c r="C224" i="44"/>
  <c r="D224" i="56"/>
  <c r="C228" i="44"/>
  <c r="D228" i="56"/>
  <c r="C236" i="44"/>
  <c r="D236" i="56"/>
  <c r="C240" i="44"/>
  <c r="D240" i="56"/>
  <c r="C244" i="44"/>
  <c r="D244" i="56"/>
  <c r="C248" i="44"/>
  <c r="D248" i="56"/>
  <c r="C252" i="44"/>
  <c r="D252" i="56"/>
  <c r="C256" i="44"/>
  <c r="D256" i="56"/>
  <c r="C260" i="44"/>
  <c r="D260" i="56"/>
  <c r="C264" i="44"/>
  <c r="D264" i="56"/>
  <c r="C268" i="44"/>
  <c r="D268" i="56"/>
  <c r="C272" i="44"/>
  <c r="D272" i="56"/>
  <c r="C276" i="44"/>
  <c r="D276" i="56"/>
  <c r="C284" i="44"/>
  <c r="D284" i="56"/>
  <c r="C288" i="44"/>
  <c r="D288" i="56"/>
  <c r="C292" i="44"/>
  <c r="D292" i="56"/>
  <c r="C296" i="44"/>
  <c r="D296" i="56"/>
  <c r="C300" i="44"/>
  <c r="D300" i="56"/>
  <c r="C308" i="44"/>
  <c r="D308" i="56"/>
  <c r="C312" i="44"/>
  <c r="D312" i="56"/>
  <c r="C316" i="44"/>
  <c r="D316" i="56"/>
  <c r="C320" i="44"/>
  <c r="D320" i="56"/>
  <c r="C324" i="44"/>
  <c r="D324" i="56"/>
  <c r="C332" i="44"/>
  <c r="D332" i="56"/>
  <c r="C336" i="44"/>
  <c r="D336" i="56"/>
  <c r="C340" i="44"/>
  <c r="D340" i="56"/>
  <c r="C344" i="44"/>
  <c r="D344" i="56"/>
  <c r="C348" i="44"/>
  <c r="D348" i="56"/>
  <c r="C356" i="44"/>
  <c r="D356" i="56"/>
  <c r="C360" i="44"/>
  <c r="D360" i="56"/>
  <c r="C364" i="44"/>
  <c r="D364" i="56"/>
  <c r="C368" i="44"/>
  <c r="D368" i="56"/>
  <c r="C372" i="44"/>
  <c r="D372" i="56"/>
  <c r="C376" i="44"/>
  <c r="D376" i="56"/>
  <c r="C380" i="44"/>
  <c r="D380" i="56"/>
  <c r="C384" i="44"/>
  <c r="D384" i="56"/>
  <c r="C396" i="44"/>
  <c r="D396" i="56"/>
  <c r="C397" i="44"/>
  <c r="D397" i="56"/>
  <c r="C401" i="44"/>
  <c r="D401" i="56"/>
  <c r="C399" i="44"/>
  <c r="D399" i="56"/>
  <c r="B3" i="31"/>
  <c r="D439" i="31" l="1"/>
  <c r="D430" i="31"/>
  <c r="G39" i="40"/>
  <c r="G40" i="40" s="1"/>
  <c r="G41" i="40" s="1"/>
  <c r="C41" i="40" s="1"/>
  <c r="E62" i="82"/>
  <c r="E48" i="82"/>
  <c r="G112" i="40"/>
  <c r="G113" i="40" s="1"/>
  <c r="G114" i="40" s="1"/>
  <c r="C114" i="40" s="1"/>
  <c r="B9" i="31"/>
  <c r="G42" i="40" l="1"/>
  <c r="G43" i="40" s="1"/>
  <c r="G44" i="40" s="1"/>
  <c r="C44" i="40" s="1"/>
  <c r="E65" i="82"/>
  <c r="G115" i="40"/>
  <c r="G116" i="40" s="1"/>
  <c r="G117" i="40" s="1"/>
  <c r="C117" i="40" s="1"/>
  <c r="G45" i="40" l="1"/>
  <c r="G46" i="40" s="1"/>
  <c r="G47" i="40" s="1"/>
  <c r="C47" i="40" s="1"/>
  <c r="E68" i="82"/>
  <c r="G118" i="40"/>
  <c r="G119" i="40" s="1"/>
  <c r="G120" i="40" s="1"/>
  <c r="C120" i="40" s="1"/>
  <c r="C38" i="44"/>
  <c r="C39" i="44"/>
  <c r="D15" i="36"/>
  <c r="E15" i="36"/>
  <c r="F15" i="36"/>
  <c r="G15" i="36"/>
  <c r="H15" i="36"/>
  <c r="I15" i="36"/>
  <c r="J15" i="36"/>
  <c r="K15" i="36"/>
  <c r="L15" i="36"/>
  <c r="M15" i="36"/>
  <c r="N15" i="36"/>
  <c r="O15" i="36"/>
  <c r="P15" i="36"/>
  <c r="Q15" i="36"/>
  <c r="R15" i="36"/>
  <c r="S15" i="36"/>
  <c r="T15" i="36"/>
  <c r="U15" i="36"/>
  <c r="V15" i="36"/>
  <c r="A5" i="44"/>
  <c r="A10" i="40"/>
  <c r="A5" i="36"/>
  <c r="A5" i="57"/>
  <c r="A5" i="35"/>
  <c r="D5" i="39"/>
  <c r="E12" i="56"/>
  <c r="F12" i="56"/>
  <c r="G12" i="56"/>
  <c r="H12" i="56"/>
  <c r="I12" i="56"/>
  <c r="J12" i="56"/>
  <c r="K12" i="56"/>
  <c r="L12" i="56"/>
  <c r="M12" i="56"/>
  <c r="N12" i="56"/>
  <c r="O12" i="56"/>
  <c r="P12" i="56"/>
  <c r="Q12" i="56"/>
  <c r="R12" i="56"/>
  <c r="S12" i="56"/>
  <c r="T12" i="56"/>
  <c r="U12" i="56"/>
  <c r="V12" i="56"/>
  <c r="W12" i="56"/>
  <c r="D12" i="57"/>
  <c r="E12" i="57"/>
  <c r="F12" i="57"/>
  <c r="G12" i="57"/>
  <c r="H12" i="57"/>
  <c r="I12" i="57"/>
  <c r="J12" i="57"/>
  <c r="K12" i="57"/>
  <c r="L12" i="57"/>
  <c r="M12" i="57"/>
  <c r="N12" i="57"/>
  <c r="O12" i="57"/>
  <c r="P12" i="57"/>
  <c r="Q12" i="57"/>
  <c r="R12" i="57"/>
  <c r="S12" i="57"/>
  <c r="T12" i="57"/>
  <c r="U12" i="57"/>
  <c r="V12" i="57"/>
  <c r="D31" i="35"/>
  <c r="E31" i="35"/>
  <c r="F31" i="35"/>
  <c r="G31" i="35"/>
  <c r="H31" i="35"/>
  <c r="I31" i="35"/>
  <c r="J31" i="35"/>
  <c r="K31" i="35"/>
  <c r="L31" i="35"/>
  <c r="M31" i="35"/>
  <c r="N31" i="35"/>
  <c r="O31" i="35"/>
  <c r="P31" i="35"/>
  <c r="Q31" i="35"/>
  <c r="R31" i="35"/>
  <c r="S31" i="35"/>
  <c r="T31" i="35"/>
  <c r="U31" i="35"/>
  <c r="V31" i="35"/>
  <c r="F425" i="31"/>
  <c r="F427" i="31" s="1"/>
  <c r="E88" i="56" l="1"/>
  <c r="F88" i="56"/>
  <c r="E39" i="57" s="1"/>
  <c r="F89" i="56"/>
  <c r="E91" i="56"/>
  <c r="F90" i="56"/>
  <c r="F91" i="56"/>
  <c r="E90" i="56"/>
  <c r="E89" i="56"/>
  <c r="E13" i="56"/>
  <c r="E71" i="82"/>
  <c r="W384" i="56"/>
  <c r="S384" i="56"/>
  <c r="O384" i="56"/>
  <c r="K384" i="56"/>
  <c r="G384" i="56"/>
  <c r="W332" i="56"/>
  <c r="S332" i="56"/>
  <c r="O332" i="56"/>
  <c r="K332" i="56"/>
  <c r="G332" i="56"/>
  <c r="W243" i="56"/>
  <c r="S243" i="56"/>
  <c r="O243" i="56"/>
  <c r="K243" i="56"/>
  <c r="G243" i="56"/>
  <c r="U132" i="56"/>
  <c r="Q132" i="56"/>
  <c r="M132" i="56"/>
  <c r="I132" i="56"/>
  <c r="E132" i="56"/>
  <c r="L384" i="56"/>
  <c r="X332" i="56"/>
  <c r="L332" i="56"/>
  <c r="T243" i="56"/>
  <c r="H243" i="56"/>
  <c r="N132" i="56"/>
  <c r="V384" i="56"/>
  <c r="R384" i="56"/>
  <c r="N384" i="56"/>
  <c r="J384" i="56"/>
  <c r="F384" i="56"/>
  <c r="V332" i="56"/>
  <c r="R332" i="56"/>
  <c r="N332" i="56"/>
  <c r="J332" i="56"/>
  <c r="F332" i="56"/>
  <c r="V243" i="56"/>
  <c r="R243" i="56"/>
  <c r="N243" i="56"/>
  <c r="J243" i="56"/>
  <c r="F243" i="56"/>
  <c r="X132" i="56"/>
  <c r="T132" i="56"/>
  <c r="P132" i="56"/>
  <c r="L132" i="56"/>
  <c r="H132" i="56"/>
  <c r="T384" i="56"/>
  <c r="H384" i="56"/>
  <c r="T332" i="56"/>
  <c r="X243" i="56"/>
  <c r="L243" i="56"/>
  <c r="R132" i="56"/>
  <c r="J132" i="56"/>
  <c r="U384" i="56"/>
  <c r="Q384" i="56"/>
  <c r="M384" i="56"/>
  <c r="I384" i="56"/>
  <c r="E384" i="56"/>
  <c r="U332" i="56"/>
  <c r="Q332" i="56"/>
  <c r="M332" i="56"/>
  <c r="I332" i="56"/>
  <c r="E332" i="56"/>
  <c r="U243" i="56"/>
  <c r="Q243" i="56"/>
  <c r="M243" i="56"/>
  <c r="I243" i="56"/>
  <c r="E243" i="56"/>
  <c r="W132" i="56"/>
  <c r="S132" i="56"/>
  <c r="O132" i="56"/>
  <c r="K132" i="56"/>
  <c r="G132" i="56"/>
  <c r="P384" i="56"/>
  <c r="P332" i="56"/>
  <c r="H332" i="56"/>
  <c r="P243" i="56"/>
  <c r="V132" i="56"/>
  <c r="F132" i="56"/>
  <c r="X389" i="56"/>
  <c r="W390" i="56"/>
  <c r="G390" i="56"/>
  <c r="J390" i="56"/>
  <c r="M390" i="56"/>
  <c r="K390" i="56"/>
  <c r="Q390" i="56"/>
  <c r="X387" i="56"/>
  <c r="S390" i="56"/>
  <c r="V390" i="56"/>
  <c r="F390" i="56"/>
  <c r="I390" i="56"/>
  <c r="T390" i="56"/>
  <c r="O390" i="56"/>
  <c r="R390" i="56"/>
  <c r="U390" i="56"/>
  <c r="E390" i="56"/>
  <c r="X392" i="56"/>
  <c r="X384" i="56"/>
  <c r="N390" i="56"/>
  <c r="P390" i="56"/>
  <c r="W392" i="56"/>
  <c r="G392" i="56"/>
  <c r="J392" i="56"/>
  <c r="M392" i="56"/>
  <c r="L392" i="56"/>
  <c r="Q387" i="56"/>
  <c r="T387" i="56"/>
  <c r="W387" i="56"/>
  <c r="G387" i="56"/>
  <c r="F387" i="56"/>
  <c r="M389" i="56"/>
  <c r="P389" i="56"/>
  <c r="S389" i="56"/>
  <c r="N389" i="56"/>
  <c r="R389" i="56"/>
  <c r="W386" i="56"/>
  <c r="G386" i="56"/>
  <c r="J386" i="56"/>
  <c r="M386" i="56"/>
  <c r="X386" i="56"/>
  <c r="L390" i="56"/>
  <c r="V386" i="56"/>
  <c r="F386" i="56"/>
  <c r="I386" i="56"/>
  <c r="H386" i="56"/>
  <c r="H387" i="56"/>
  <c r="T389" i="56"/>
  <c r="G389" i="56"/>
  <c r="X390" i="56"/>
  <c r="N386" i="56"/>
  <c r="L386" i="56"/>
  <c r="S392" i="56"/>
  <c r="V392" i="56"/>
  <c r="F392" i="56"/>
  <c r="I392" i="56"/>
  <c r="H392" i="56"/>
  <c r="M387" i="56"/>
  <c r="P387" i="56"/>
  <c r="S387" i="56"/>
  <c r="R387" i="56"/>
  <c r="V387" i="56"/>
  <c r="I389" i="56"/>
  <c r="L389" i="56"/>
  <c r="O389" i="56"/>
  <c r="J389" i="56"/>
  <c r="S386" i="56"/>
  <c r="J387" i="56"/>
  <c r="O392" i="56"/>
  <c r="R392" i="56"/>
  <c r="U392" i="56"/>
  <c r="E392" i="56"/>
  <c r="T392" i="56"/>
  <c r="I387" i="56"/>
  <c r="L387" i="56"/>
  <c r="O387" i="56"/>
  <c r="N387" i="56"/>
  <c r="U389" i="56"/>
  <c r="E389" i="56"/>
  <c r="H389" i="56"/>
  <c r="K389" i="56"/>
  <c r="V389" i="56"/>
  <c r="H390" i="56"/>
  <c r="O386" i="56"/>
  <c r="R386" i="56"/>
  <c r="U386" i="56"/>
  <c r="E386" i="56"/>
  <c r="T386" i="56"/>
  <c r="K392" i="56"/>
  <c r="N392" i="56"/>
  <c r="Q392" i="56"/>
  <c r="P392" i="56"/>
  <c r="U387" i="56"/>
  <c r="E387" i="56"/>
  <c r="K387" i="56"/>
  <c r="Q389" i="56"/>
  <c r="W389" i="56"/>
  <c r="F389" i="56"/>
  <c r="K386" i="56"/>
  <c r="Q386" i="56"/>
  <c r="P386" i="56"/>
  <c r="U398" i="56"/>
  <c r="E398" i="56"/>
  <c r="L398" i="56"/>
  <c r="O398" i="56"/>
  <c r="V398" i="56"/>
  <c r="U402" i="56"/>
  <c r="E402" i="56"/>
  <c r="L402" i="56"/>
  <c r="O402" i="56"/>
  <c r="V402" i="56"/>
  <c r="U399" i="56"/>
  <c r="E399" i="56"/>
  <c r="L399" i="56"/>
  <c r="O399" i="56"/>
  <c r="F399" i="56"/>
  <c r="U396" i="56"/>
  <c r="E396" i="56"/>
  <c r="L396" i="56"/>
  <c r="O396" i="56"/>
  <c r="N396" i="56"/>
  <c r="U401" i="56"/>
  <c r="E401" i="56"/>
  <c r="L401" i="56"/>
  <c r="O401" i="56"/>
  <c r="J401" i="56"/>
  <c r="T398" i="56"/>
  <c r="W398" i="56"/>
  <c r="G398" i="56"/>
  <c r="R398" i="56"/>
  <c r="T402" i="56"/>
  <c r="G402" i="56"/>
  <c r="M399" i="56"/>
  <c r="M396" i="56"/>
  <c r="V396" i="56"/>
  <c r="G401" i="56"/>
  <c r="P398" i="56"/>
  <c r="I402" i="56"/>
  <c r="N402" i="56"/>
  <c r="S399" i="56"/>
  <c r="I396" i="56"/>
  <c r="S396" i="56"/>
  <c r="F396" i="56"/>
  <c r="S401" i="56"/>
  <c r="R401" i="56"/>
  <c r="Q398" i="56"/>
  <c r="X398" i="56"/>
  <c r="H398" i="56"/>
  <c r="K398" i="56"/>
  <c r="F398" i="56"/>
  <c r="Q402" i="56"/>
  <c r="X402" i="56"/>
  <c r="H402" i="56"/>
  <c r="K402" i="56"/>
  <c r="F402" i="56"/>
  <c r="Q399" i="56"/>
  <c r="X399" i="56"/>
  <c r="H399" i="56"/>
  <c r="K399" i="56"/>
  <c r="R399" i="56"/>
  <c r="Q396" i="56"/>
  <c r="X396" i="56"/>
  <c r="H396" i="56"/>
  <c r="K396" i="56"/>
  <c r="J396" i="56"/>
  <c r="Q401" i="56"/>
  <c r="X401" i="56"/>
  <c r="H401" i="56"/>
  <c r="K401" i="56"/>
  <c r="V401" i="56"/>
  <c r="M398" i="56"/>
  <c r="M402" i="56"/>
  <c r="W402" i="56"/>
  <c r="R402" i="56"/>
  <c r="T399" i="56"/>
  <c r="W399" i="56"/>
  <c r="G399" i="56"/>
  <c r="N399" i="56"/>
  <c r="T396" i="56"/>
  <c r="W396" i="56"/>
  <c r="G396" i="56"/>
  <c r="M401" i="56"/>
  <c r="T401" i="56"/>
  <c r="W401" i="56"/>
  <c r="F401" i="56"/>
  <c r="I398" i="56"/>
  <c r="S398" i="56"/>
  <c r="J398" i="56"/>
  <c r="N398" i="56"/>
  <c r="P402" i="56"/>
  <c r="S402" i="56"/>
  <c r="J402" i="56"/>
  <c r="I399" i="56"/>
  <c r="P399" i="56"/>
  <c r="V399" i="56"/>
  <c r="J399" i="56"/>
  <c r="P396" i="56"/>
  <c r="R396" i="56"/>
  <c r="I401" i="56"/>
  <c r="P401" i="56"/>
  <c r="N401" i="56"/>
  <c r="E25" i="56"/>
  <c r="E29" i="56"/>
  <c r="E26" i="56"/>
  <c r="E34" i="56"/>
  <c r="E31" i="56"/>
  <c r="E20" i="56"/>
  <c r="E32" i="56"/>
  <c r="E17" i="56"/>
  <c r="E23" i="56"/>
  <c r="E35" i="56"/>
  <c r="F20" i="56"/>
  <c r="F32" i="56"/>
  <c r="F17" i="56"/>
  <c r="F23" i="56"/>
  <c r="F35" i="56"/>
  <c r="F13" i="56"/>
  <c r="F25" i="56"/>
  <c r="F29" i="56"/>
  <c r="F26" i="56"/>
  <c r="F34" i="56"/>
  <c r="F31" i="56"/>
  <c r="J46" i="56"/>
  <c r="J70" i="56"/>
  <c r="J74" i="56"/>
  <c r="J55" i="56"/>
  <c r="J67" i="56"/>
  <c r="J83" i="56"/>
  <c r="J71" i="56"/>
  <c r="J77" i="56"/>
  <c r="J105" i="56"/>
  <c r="J93" i="56"/>
  <c r="J114" i="56"/>
  <c r="J101" i="56"/>
  <c r="J50" i="56"/>
  <c r="J82" i="56"/>
  <c r="J58" i="56"/>
  <c r="J44" i="56"/>
  <c r="J86" i="56"/>
  <c r="J47" i="56"/>
  <c r="J59" i="56"/>
  <c r="J62" i="56"/>
  <c r="J52" i="56"/>
  <c r="J113" i="56"/>
  <c r="J43" i="56"/>
  <c r="J95" i="56"/>
  <c r="J92" i="56"/>
  <c r="J96" i="56"/>
  <c r="J73" i="56"/>
  <c r="J99" i="56"/>
  <c r="J64" i="56"/>
  <c r="J68" i="56"/>
  <c r="J41" i="56"/>
  <c r="J49" i="56"/>
  <c r="J53" i="56"/>
  <c r="J61" i="56"/>
  <c r="J65" i="56"/>
  <c r="J79" i="56"/>
  <c r="J76" i="56"/>
  <c r="J102" i="56"/>
  <c r="J104" i="56"/>
  <c r="J107" i="56"/>
  <c r="J108" i="56"/>
  <c r="J110" i="56"/>
  <c r="J85" i="56"/>
  <c r="J56" i="56"/>
  <c r="J80" i="56"/>
  <c r="J111" i="56"/>
  <c r="J116" i="56"/>
  <c r="U50" i="56"/>
  <c r="U105" i="56"/>
  <c r="U67" i="56"/>
  <c r="U93" i="56"/>
  <c r="U71" i="56"/>
  <c r="U101" i="56"/>
  <c r="U82" i="56"/>
  <c r="U58" i="56"/>
  <c r="U55" i="56"/>
  <c r="U62" i="56"/>
  <c r="U68" i="56"/>
  <c r="U46" i="56"/>
  <c r="U70" i="56"/>
  <c r="U74" i="56"/>
  <c r="U47" i="56"/>
  <c r="U80" i="56"/>
  <c r="U114" i="56"/>
  <c r="U95" i="56"/>
  <c r="U41" i="56"/>
  <c r="U59" i="56"/>
  <c r="U76" i="56"/>
  <c r="U43" i="56"/>
  <c r="U85" i="56"/>
  <c r="U110" i="56"/>
  <c r="U83" i="56"/>
  <c r="U52" i="56"/>
  <c r="U44" i="56"/>
  <c r="U56" i="56"/>
  <c r="U77" i="56"/>
  <c r="U79" i="56"/>
  <c r="U86" i="56"/>
  <c r="U92" i="56"/>
  <c r="U96" i="56"/>
  <c r="U61" i="56"/>
  <c r="U65" i="56"/>
  <c r="U111" i="56"/>
  <c r="U104" i="56"/>
  <c r="U64" i="56"/>
  <c r="U113" i="56"/>
  <c r="U107" i="56"/>
  <c r="U108" i="56"/>
  <c r="U53" i="56"/>
  <c r="U102" i="56"/>
  <c r="U73" i="56"/>
  <c r="U49" i="56"/>
  <c r="U99" i="56"/>
  <c r="U116" i="56"/>
  <c r="Q47" i="56"/>
  <c r="Q55" i="56"/>
  <c r="Q64" i="56"/>
  <c r="Q76" i="56"/>
  <c r="Q110" i="56"/>
  <c r="Q43" i="56"/>
  <c r="Q50" i="56"/>
  <c r="Q59" i="56"/>
  <c r="Q58" i="56"/>
  <c r="Q105" i="56"/>
  <c r="Q93" i="56"/>
  <c r="Q74" i="56"/>
  <c r="Q82" i="56"/>
  <c r="Q113" i="56"/>
  <c r="Q67" i="56"/>
  <c r="Q62" i="56"/>
  <c r="Q71" i="56"/>
  <c r="Q80" i="56"/>
  <c r="Q68" i="56"/>
  <c r="Q73" i="56"/>
  <c r="Q70" i="56"/>
  <c r="Q56" i="56"/>
  <c r="Q95" i="56"/>
  <c r="Q46" i="56"/>
  <c r="Q101" i="56"/>
  <c r="Q111" i="56"/>
  <c r="Q85" i="56"/>
  <c r="Q49" i="56"/>
  <c r="Q52" i="56"/>
  <c r="Q44" i="56"/>
  <c r="Q79" i="56"/>
  <c r="Q41" i="56"/>
  <c r="Q102" i="56"/>
  <c r="Q104" i="56"/>
  <c r="Q86" i="56"/>
  <c r="Q96" i="56"/>
  <c r="Q61" i="56"/>
  <c r="Q65" i="56"/>
  <c r="Q92" i="56"/>
  <c r="Q99" i="56"/>
  <c r="Q77" i="56"/>
  <c r="Q53" i="56"/>
  <c r="Q107" i="56"/>
  <c r="Q108" i="56"/>
  <c r="Q83" i="56"/>
  <c r="Q114" i="56"/>
  <c r="Q116" i="56"/>
  <c r="M59" i="56"/>
  <c r="M76" i="56"/>
  <c r="M110" i="56"/>
  <c r="M43" i="56"/>
  <c r="M114" i="56"/>
  <c r="M47" i="56"/>
  <c r="M80" i="56"/>
  <c r="M46" i="56"/>
  <c r="M82" i="56"/>
  <c r="M50" i="56"/>
  <c r="M101" i="56"/>
  <c r="M58" i="56"/>
  <c r="M70" i="56"/>
  <c r="M105" i="56"/>
  <c r="M55" i="56"/>
  <c r="M93" i="56"/>
  <c r="M111" i="56"/>
  <c r="M52" i="56"/>
  <c r="M44" i="56"/>
  <c r="M56" i="56"/>
  <c r="M77" i="56"/>
  <c r="M79" i="56"/>
  <c r="M86" i="56"/>
  <c r="M92" i="56"/>
  <c r="M74" i="56"/>
  <c r="M73" i="56"/>
  <c r="M95" i="56"/>
  <c r="M41" i="56"/>
  <c r="M85" i="56"/>
  <c r="M68" i="56"/>
  <c r="M99" i="56"/>
  <c r="M107" i="56"/>
  <c r="M108" i="56"/>
  <c r="M49" i="56"/>
  <c r="M53" i="56"/>
  <c r="M67" i="56"/>
  <c r="M102" i="56"/>
  <c r="M104" i="56"/>
  <c r="M83" i="56"/>
  <c r="M64" i="56"/>
  <c r="M113" i="56"/>
  <c r="M96" i="56"/>
  <c r="M61" i="56"/>
  <c r="M65" i="56"/>
  <c r="M62" i="56"/>
  <c r="M71" i="56"/>
  <c r="M116" i="56"/>
  <c r="I55" i="56"/>
  <c r="I46" i="56"/>
  <c r="I70" i="56"/>
  <c r="I93" i="56"/>
  <c r="I74" i="56"/>
  <c r="I76" i="56"/>
  <c r="I110" i="56"/>
  <c r="I43" i="56"/>
  <c r="I114" i="56"/>
  <c r="I59" i="56"/>
  <c r="I47" i="56"/>
  <c r="I105" i="56"/>
  <c r="I50" i="56"/>
  <c r="I101" i="56"/>
  <c r="I86" i="56"/>
  <c r="I49" i="56"/>
  <c r="I58" i="56"/>
  <c r="I82" i="56"/>
  <c r="I85" i="56"/>
  <c r="I95" i="56"/>
  <c r="I52" i="56"/>
  <c r="I44" i="56"/>
  <c r="I77" i="56"/>
  <c r="I79" i="56"/>
  <c r="I92" i="56"/>
  <c r="I41" i="56"/>
  <c r="I62" i="56"/>
  <c r="I73" i="56"/>
  <c r="I53" i="56"/>
  <c r="I108" i="56"/>
  <c r="I83" i="56"/>
  <c r="I102" i="56"/>
  <c r="I65" i="56"/>
  <c r="I99" i="56"/>
  <c r="I64" i="56"/>
  <c r="I67" i="56"/>
  <c r="I68" i="56"/>
  <c r="I71" i="56"/>
  <c r="I113" i="56"/>
  <c r="I96" i="56"/>
  <c r="I61" i="56"/>
  <c r="I111" i="56"/>
  <c r="I80" i="56"/>
  <c r="I104" i="56"/>
  <c r="I107" i="56"/>
  <c r="I56" i="56"/>
  <c r="I116" i="56"/>
  <c r="E82" i="56"/>
  <c r="E113" i="56"/>
  <c r="E62" i="56"/>
  <c r="E46" i="56"/>
  <c r="E70" i="56"/>
  <c r="E76" i="56"/>
  <c r="E110" i="56"/>
  <c r="E43" i="56"/>
  <c r="E67" i="56"/>
  <c r="E114" i="56"/>
  <c r="E47" i="56"/>
  <c r="E68" i="56"/>
  <c r="E71" i="56"/>
  <c r="E74" i="56"/>
  <c r="E80" i="56"/>
  <c r="E50" i="56"/>
  <c r="E64" i="56"/>
  <c r="E105" i="56"/>
  <c r="E101" i="56"/>
  <c r="E85" i="56"/>
  <c r="E41" i="56"/>
  <c r="E55" i="56"/>
  <c r="E93" i="56"/>
  <c r="E58" i="56"/>
  <c r="E59" i="56"/>
  <c r="E86" i="56"/>
  <c r="E111" i="56"/>
  <c r="E52" i="56"/>
  <c r="E44" i="56"/>
  <c r="E56" i="56"/>
  <c r="E77" i="56"/>
  <c r="E79" i="56"/>
  <c r="E92" i="56"/>
  <c r="E49" i="56"/>
  <c r="E96" i="56"/>
  <c r="E61" i="56"/>
  <c r="E65" i="56"/>
  <c r="E107" i="56"/>
  <c r="E95" i="56"/>
  <c r="E53" i="56"/>
  <c r="E99" i="56"/>
  <c r="E108" i="56"/>
  <c r="E73" i="56"/>
  <c r="E102" i="56"/>
  <c r="E104" i="56"/>
  <c r="E83" i="56"/>
  <c r="E116" i="56"/>
  <c r="R46" i="56"/>
  <c r="R65" i="56"/>
  <c r="R55" i="56"/>
  <c r="R114" i="56"/>
  <c r="R50" i="56"/>
  <c r="R77" i="56"/>
  <c r="R101" i="56"/>
  <c r="R58" i="56"/>
  <c r="R70" i="56"/>
  <c r="R113" i="56"/>
  <c r="R105" i="56"/>
  <c r="R93" i="56"/>
  <c r="R110" i="56"/>
  <c r="R43" i="56"/>
  <c r="R61" i="56"/>
  <c r="R47" i="56"/>
  <c r="R59" i="56"/>
  <c r="R62" i="56"/>
  <c r="R74" i="56"/>
  <c r="R92" i="56"/>
  <c r="R95" i="56"/>
  <c r="R83" i="56"/>
  <c r="R44" i="56"/>
  <c r="R85" i="56"/>
  <c r="R86" i="56"/>
  <c r="R56" i="56"/>
  <c r="R71" i="56"/>
  <c r="R80" i="56"/>
  <c r="R102" i="56"/>
  <c r="R111" i="56"/>
  <c r="R41" i="56"/>
  <c r="R53" i="56"/>
  <c r="R96" i="56"/>
  <c r="R64" i="56"/>
  <c r="R68" i="56"/>
  <c r="R73" i="56"/>
  <c r="R104" i="56"/>
  <c r="R107" i="56"/>
  <c r="R108" i="56"/>
  <c r="R52" i="56"/>
  <c r="R67" i="56"/>
  <c r="R79" i="56"/>
  <c r="R99" i="56"/>
  <c r="R82" i="56"/>
  <c r="R49" i="56"/>
  <c r="R76" i="56"/>
  <c r="R116" i="56"/>
  <c r="F61" i="56"/>
  <c r="F82" i="56"/>
  <c r="F110" i="56"/>
  <c r="F113" i="56"/>
  <c r="F55" i="56"/>
  <c r="F43" i="56"/>
  <c r="F59" i="56"/>
  <c r="F62" i="56"/>
  <c r="F46" i="56"/>
  <c r="F70" i="56"/>
  <c r="F101" i="56"/>
  <c r="F67" i="56"/>
  <c r="F47" i="56"/>
  <c r="F50" i="56"/>
  <c r="F65" i="56"/>
  <c r="F93" i="56"/>
  <c r="F85" i="56"/>
  <c r="F71" i="56"/>
  <c r="F44" i="56"/>
  <c r="F79" i="56"/>
  <c r="F86" i="56"/>
  <c r="F83" i="56"/>
  <c r="F74" i="56"/>
  <c r="F52" i="56"/>
  <c r="F92" i="56"/>
  <c r="F105" i="56"/>
  <c r="F114" i="56"/>
  <c r="F73" i="56"/>
  <c r="F95" i="56"/>
  <c r="F77" i="56"/>
  <c r="F41" i="56"/>
  <c r="F49" i="56"/>
  <c r="F53" i="56"/>
  <c r="F64" i="56"/>
  <c r="F68" i="56"/>
  <c r="F76" i="56"/>
  <c r="F107" i="56"/>
  <c r="F58" i="56"/>
  <c r="F56" i="56"/>
  <c r="F80" i="56"/>
  <c r="F99" i="56"/>
  <c r="F108" i="56"/>
  <c r="F96" i="56"/>
  <c r="F102" i="56"/>
  <c r="F104" i="56"/>
  <c r="F111" i="56"/>
  <c r="F116" i="56"/>
  <c r="X62" i="56"/>
  <c r="X55" i="56"/>
  <c r="X80" i="56"/>
  <c r="X59" i="56"/>
  <c r="X71" i="56"/>
  <c r="X74" i="56"/>
  <c r="X68" i="56"/>
  <c r="X49" i="56"/>
  <c r="X85" i="56"/>
  <c r="X95" i="56"/>
  <c r="X105" i="56"/>
  <c r="X46" i="56"/>
  <c r="X64" i="56"/>
  <c r="X50" i="56"/>
  <c r="X61" i="56"/>
  <c r="X56" i="56"/>
  <c r="X53" i="56"/>
  <c r="X47" i="56"/>
  <c r="X43" i="56"/>
  <c r="X93" i="56"/>
  <c r="X67" i="56"/>
  <c r="X76" i="56"/>
  <c r="X44" i="56"/>
  <c r="X86" i="56"/>
  <c r="X65" i="56"/>
  <c r="X41" i="56"/>
  <c r="X92" i="56"/>
  <c r="X96" i="56"/>
  <c r="X77" i="56"/>
  <c r="X83" i="56"/>
  <c r="X104" i="56"/>
  <c r="X111" i="56"/>
  <c r="X114" i="56"/>
  <c r="X110" i="56"/>
  <c r="X79" i="56"/>
  <c r="X107" i="56"/>
  <c r="X52" i="56"/>
  <c r="X73" i="56"/>
  <c r="X113" i="56"/>
  <c r="X58" i="56"/>
  <c r="X101" i="56"/>
  <c r="X82" i="56"/>
  <c r="X99" i="56"/>
  <c r="X108" i="56"/>
  <c r="X70" i="56"/>
  <c r="X102" i="56"/>
  <c r="X116" i="56"/>
  <c r="T102" i="56"/>
  <c r="T52" i="56"/>
  <c r="T53" i="56"/>
  <c r="T77" i="56"/>
  <c r="T104" i="56"/>
  <c r="T56" i="56"/>
  <c r="T73" i="56"/>
  <c r="T85" i="56"/>
  <c r="T46" i="56"/>
  <c r="T99" i="56"/>
  <c r="T107" i="56"/>
  <c r="T79" i="56"/>
  <c r="T41" i="56"/>
  <c r="T86" i="56"/>
  <c r="T110" i="56"/>
  <c r="T114" i="56"/>
  <c r="T111" i="56"/>
  <c r="T105" i="56"/>
  <c r="T71" i="56"/>
  <c r="T70" i="56"/>
  <c r="T108" i="56"/>
  <c r="T44" i="56"/>
  <c r="T49" i="56"/>
  <c r="T58" i="56"/>
  <c r="T92" i="56"/>
  <c r="T82" i="56"/>
  <c r="T76" i="56"/>
  <c r="T80" i="56"/>
  <c r="T93" i="56"/>
  <c r="T101" i="56"/>
  <c r="T47" i="56"/>
  <c r="T55" i="56"/>
  <c r="T64" i="56"/>
  <c r="T68" i="56"/>
  <c r="T96" i="56"/>
  <c r="T74" i="56"/>
  <c r="T83" i="56"/>
  <c r="T50" i="56"/>
  <c r="T95" i="56"/>
  <c r="T113" i="56"/>
  <c r="T43" i="56"/>
  <c r="T59" i="56"/>
  <c r="T61" i="56"/>
  <c r="T65" i="56"/>
  <c r="T67" i="56"/>
  <c r="T62" i="56"/>
  <c r="T116" i="56"/>
  <c r="P67" i="56"/>
  <c r="P71" i="56"/>
  <c r="P61" i="56"/>
  <c r="P65" i="56"/>
  <c r="P64" i="56"/>
  <c r="P68" i="56"/>
  <c r="P44" i="56"/>
  <c r="P56" i="56"/>
  <c r="P92" i="56"/>
  <c r="P46" i="56"/>
  <c r="P52" i="56"/>
  <c r="P41" i="56"/>
  <c r="P95" i="56"/>
  <c r="P49" i="56"/>
  <c r="P85" i="56"/>
  <c r="P58" i="56"/>
  <c r="P79" i="56"/>
  <c r="P82" i="56"/>
  <c r="P102" i="56"/>
  <c r="P76" i="56"/>
  <c r="P80" i="56"/>
  <c r="P93" i="56"/>
  <c r="P101" i="56"/>
  <c r="P105" i="56"/>
  <c r="P50" i="56"/>
  <c r="P96" i="56"/>
  <c r="P104" i="56"/>
  <c r="P111" i="56"/>
  <c r="P113" i="56"/>
  <c r="P77" i="56"/>
  <c r="P114" i="56"/>
  <c r="P53" i="56"/>
  <c r="P86" i="56"/>
  <c r="P73" i="56"/>
  <c r="P43" i="56"/>
  <c r="P47" i="56"/>
  <c r="P55" i="56"/>
  <c r="P59" i="56"/>
  <c r="P62" i="56"/>
  <c r="P70" i="56"/>
  <c r="P74" i="56"/>
  <c r="P83" i="56"/>
  <c r="P107" i="56"/>
  <c r="P99" i="56"/>
  <c r="P108" i="56"/>
  <c r="P110" i="56"/>
  <c r="P116" i="56"/>
  <c r="L65" i="56"/>
  <c r="L68" i="56"/>
  <c r="L44" i="56"/>
  <c r="L64" i="56"/>
  <c r="L67" i="56"/>
  <c r="L52" i="56"/>
  <c r="L41" i="56"/>
  <c r="L56" i="56"/>
  <c r="L73" i="56"/>
  <c r="L86" i="56"/>
  <c r="L49" i="56"/>
  <c r="L92" i="56"/>
  <c r="L61" i="56"/>
  <c r="L71" i="56"/>
  <c r="L53" i="56"/>
  <c r="L95" i="56"/>
  <c r="L50" i="56"/>
  <c r="L99" i="56"/>
  <c r="L108" i="56"/>
  <c r="L111" i="56"/>
  <c r="L113" i="56"/>
  <c r="L77" i="56"/>
  <c r="L76" i="56"/>
  <c r="L101" i="56"/>
  <c r="L43" i="56"/>
  <c r="L47" i="56"/>
  <c r="L55" i="56"/>
  <c r="L59" i="56"/>
  <c r="L62" i="56"/>
  <c r="L70" i="56"/>
  <c r="L74" i="56"/>
  <c r="L83" i="56"/>
  <c r="L102" i="56"/>
  <c r="L58" i="56"/>
  <c r="L82" i="56"/>
  <c r="L80" i="56"/>
  <c r="L105" i="56"/>
  <c r="L46" i="56"/>
  <c r="L79" i="56"/>
  <c r="L96" i="56"/>
  <c r="L104" i="56"/>
  <c r="L110" i="56"/>
  <c r="L114" i="56"/>
  <c r="L85" i="56"/>
  <c r="L107" i="56"/>
  <c r="L93" i="56"/>
  <c r="L116" i="56"/>
  <c r="H49" i="56"/>
  <c r="H85" i="56"/>
  <c r="H44" i="56"/>
  <c r="H53" i="56"/>
  <c r="H86" i="56"/>
  <c r="H92" i="56"/>
  <c r="H46" i="56"/>
  <c r="H67" i="56"/>
  <c r="H43" i="56"/>
  <c r="H47" i="56"/>
  <c r="H55" i="56"/>
  <c r="H59" i="56"/>
  <c r="H62" i="56"/>
  <c r="H70" i="56"/>
  <c r="H74" i="56"/>
  <c r="H83" i="56"/>
  <c r="H107" i="56"/>
  <c r="H111" i="56"/>
  <c r="H114" i="56"/>
  <c r="H61" i="56"/>
  <c r="H79" i="56"/>
  <c r="H96" i="56"/>
  <c r="H113" i="56"/>
  <c r="H52" i="56"/>
  <c r="H95" i="56"/>
  <c r="H65" i="56"/>
  <c r="H73" i="56"/>
  <c r="H99" i="56"/>
  <c r="H108" i="56"/>
  <c r="H110" i="56"/>
  <c r="H41" i="56"/>
  <c r="H104" i="56"/>
  <c r="H56" i="56"/>
  <c r="H58" i="56"/>
  <c r="H64" i="56"/>
  <c r="H71" i="56"/>
  <c r="H77" i="56"/>
  <c r="H82" i="56"/>
  <c r="H102" i="56"/>
  <c r="H76" i="56"/>
  <c r="H80" i="56"/>
  <c r="H93" i="56"/>
  <c r="H101" i="56"/>
  <c r="H105" i="56"/>
  <c r="H50" i="56"/>
  <c r="H68" i="56"/>
  <c r="H116" i="56"/>
  <c r="V43" i="56"/>
  <c r="V58" i="56"/>
  <c r="V105" i="56"/>
  <c r="V61" i="56"/>
  <c r="V93" i="56"/>
  <c r="V47" i="56"/>
  <c r="V114" i="56"/>
  <c r="V113" i="56"/>
  <c r="V62" i="56"/>
  <c r="V65" i="56"/>
  <c r="V46" i="56"/>
  <c r="V70" i="56"/>
  <c r="V110" i="56"/>
  <c r="V55" i="56"/>
  <c r="V67" i="56"/>
  <c r="V83" i="56"/>
  <c r="V59" i="56"/>
  <c r="V71" i="56"/>
  <c r="V41" i="56"/>
  <c r="V74" i="56"/>
  <c r="V73" i="56"/>
  <c r="V79" i="56"/>
  <c r="V44" i="56"/>
  <c r="V85" i="56"/>
  <c r="V53" i="56"/>
  <c r="V52" i="56"/>
  <c r="V86" i="56"/>
  <c r="V101" i="56"/>
  <c r="V82" i="56"/>
  <c r="V64" i="56"/>
  <c r="V68" i="56"/>
  <c r="V76" i="56"/>
  <c r="V104" i="56"/>
  <c r="V107" i="56"/>
  <c r="V102" i="56"/>
  <c r="V56" i="56"/>
  <c r="V80" i="56"/>
  <c r="V99" i="56"/>
  <c r="V49" i="56"/>
  <c r="V111" i="56"/>
  <c r="V50" i="56"/>
  <c r="V92" i="56"/>
  <c r="V77" i="56"/>
  <c r="V108" i="56"/>
  <c r="V95" i="56"/>
  <c r="V96" i="56"/>
  <c r="V116" i="56"/>
  <c r="N62" i="56"/>
  <c r="N83" i="56"/>
  <c r="N105" i="56"/>
  <c r="N47" i="56"/>
  <c r="N50" i="56"/>
  <c r="N101" i="56"/>
  <c r="N102" i="56"/>
  <c r="N58" i="56"/>
  <c r="N82" i="56"/>
  <c r="N113" i="56"/>
  <c r="N114" i="56"/>
  <c r="N46" i="56"/>
  <c r="N110" i="56"/>
  <c r="N55" i="56"/>
  <c r="N74" i="56"/>
  <c r="N52" i="56"/>
  <c r="N73" i="56"/>
  <c r="N92" i="56"/>
  <c r="N95" i="56"/>
  <c r="N93" i="56"/>
  <c r="N59" i="56"/>
  <c r="N79" i="56"/>
  <c r="N70" i="56"/>
  <c r="N43" i="56"/>
  <c r="N61" i="56"/>
  <c r="N108" i="56"/>
  <c r="N56" i="56"/>
  <c r="N86" i="56"/>
  <c r="N80" i="56"/>
  <c r="N77" i="56"/>
  <c r="N111" i="56"/>
  <c r="N65" i="56"/>
  <c r="N85" i="56"/>
  <c r="N96" i="56"/>
  <c r="N41" i="56"/>
  <c r="N49" i="56"/>
  <c r="N53" i="56"/>
  <c r="N64" i="56"/>
  <c r="N67" i="56"/>
  <c r="N68" i="56"/>
  <c r="N71" i="56"/>
  <c r="N76" i="56"/>
  <c r="N104" i="56"/>
  <c r="N107" i="56"/>
  <c r="N44" i="56"/>
  <c r="N99" i="56"/>
  <c r="N116" i="56"/>
  <c r="W41" i="56"/>
  <c r="W58" i="56"/>
  <c r="W64" i="56"/>
  <c r="W76" i="56"/>
  <c r="W105" i="56"/>
  <c r="W93" i="56"/>
  <c r="W80" i="56"/>
  <c r="W82" i="56"/>
  <c r="W113" i="56"/>
  <c r="W62" i="56"/>
  <c r="W74" i="56"/>
  <c r="W53" i="56"/>
  <c r="W61" i="56"/>
  <c r="W56" i="56"/>
  <c r="W70" i="56"/>
  <c r="W46" i="56"/>
  <c r="W44" i="56"/>
  <c r="W95" i="56"/>
  <c r="W101" i="56"/>
  <c r="W52" i="56"/>
  <c r="W77" i="56"/>
  <c r="W85" i="56"/>
  <c r="W86" i="56"/>
  <c r="W43" i="56"/>
  <c r="W50" i="56"/>
  <c r="W65" i="56"/>
  <c r="W73" i="56"/>
  <c r="W47" i="56"/>
  <c r="W68" i="56"/>
  <c r="W55" i="56"/>
  <c r="W96" i="56"/>
  <c r="W67" i="56"/>
  <c r="W71" i="56"/>
  <c r="W104" i="56"/>
  <c r="W114" i="56"/>
  <c r="W83" i="56"/>
  <c r="W49" i="56"/>
  <c r="W79" i="56"/>
  <c r="W92" i="56"/>
  <c r="W107" i="56"/>
  <c r="W59" i="56"/>
  <c r="W99" i="56"/>
  <c r="W102" i="56"/>
  <c r="W108" i="56"/>
  <c r="W111" i="56"/>
  <c r="W110" i="56"/>
  <c r="W116" i="56"/>
  <c r="S82" i="56"/>
  <c r="S105" i="56"/>
  <c r="S50" i="56"/>
  <c r="S101" i="56"/>
  <c r="S58" i="56"/>
  <c r="S113" i="56"/>
  <c r="S49" i="56"/>
  <c r="S93" i="56"/>
  <c r="S46" i="56"/>
  <c r="S70" i="56"/>
  <c r="S76" i="56"/>
  <c r="S74" i="56"/>
  <c r="S41" i="56"/>
  <c r="S53" i="56"/>
  <c r="S79" i="56"/>
  <c r="S92" i="56"/>
  <c r="S43" i="56"/>
  <c r="S44" i="56"/>
  <c r="S95" i="56"/>
  <c r="S47" i="56"/>
  <c r="S62" i="56"/>
  <c r="S80" i="56"/>
  <c r="S52" i="56"/>
  <c r="S77" i="56"/>
  <c r="S86" i="56"/>
  <c r="S64" i="56"/>
  <c r="S110" i="56"/>
  <c r="S65" i="56"/>
  <c r="S56" i="56"/>
  <c r="S85" i="56"/>
  <c r="S99" i="56"/>
  <c r="S111" i="56"/>
  <c r="S114" i="56"/>
  <c r="S73" i="56"/>
  <c r="S59" i="56"/>
  <c r="S61" i="56"/>
  <c r="S68" i="56"/>
  <c r="S96" i="56"/>
  <c r="S67" i="56"/>
  <c r="S71" i="56"/>
  <c r="S104" i="56"/>
  <c r="S102" i="56"/>
  <c r="S83" i="56"/>
  <c r="S107" i="56"/>
  <c r="S55" i="56"/>
  <c r="S108" i="56"/>
  <c r="S116" i="56"/>
  <c r="O50" i="56"/>
  <c r="O58" i="56"/>
  <c r="O49" i="56"/>
  <c r="O107" i="56"/>
  <c r="O108" i="56"/>
  <c r="O53" i="56"/>
  <c r="O99" i="56"/>
  <c r="O76" i="56"/>
  <c r="O105" i="56"/>
  <c r="O93" i="56"/>
  <c r="O80" i="56"/>
  <c r="O101" i="56"/>
  <c r="O41" i="56"/>
  <c r="O82" i="56"/>
  <c r="O113" i="56"/>
  <c r="O62" i="56"/>
  <c r="O104" i="56"/>
  <c r="O73" i="56"/>
  <c r="O47" i="56"/>
  <c r="O96" i="56"/>
  <c r="O79" i="56"/>
  <c r="O70" i="56"/>
  <c r="O44" i="56"/>
  <c r="O85" i="56"/>
  <c r="O59" i="56"/>
  <c r="O92" i="56"/>
  <c r="O102" i="56"/>
  <c r="O111" i="56"/>
  <c r="O110" i="56"/>
  <c r="O86" i="56"/>
  <c r="O74" i="56"/>
  <c r="O52" i="56"/>
  <c r="O77" i="56"/>
  <c r="O43" i="56"/>
  <c r="O95" i="56"/>
  <c r="O83" i="56"/>
  <c r="O46" i="56"/>
  <c r="O55" i="56"/>
  <c r="O56" i="56"/>
  <c r="O61" i="56"/>
  <c r="O64" i="56"/>
  <c r="O65" i="56"/>
  <c r="O67" i="56"/>
  <c r="O68" i="56"/>
  <c r="O71" i="56"/>
  <c r="O114" i="56"/>
  <c r="O116" i="56"/>
  <c r="K46" i="56"/>
  <c r="K70" i="56"/>
  <c r="K101" i="56"/>
  <c r="K61" i="56"/>
  <c r="K64" i="56"/>
  <c r="K50" i="56"/>
  <c r="K53" i="56"/>
  <c r="K58" i="56"/>
  <c r="K105" i="56"/>
  <c r="K49" i="56"/>
  <c r="K93" i="56"/>
  <c r="K65" i="56"/>
  <c r="K68" i="56"/>
  <c r="K74" i="56"/>
  <c r="K80" i="56"/>
  <c r="K62" i="56"/>
  <c r="K52" i="56"/>
  <c r="K77" i="56"/>
  <c r="K86" i="56"/>
  <c r="K41" i="56"/>
  <c r="K113" i="56"/>
  <c r="K73" i="56"/>
  <c r="K92" i="56"/>
  <c r="K76" i="56"/>
  <c r="K79" i="56"/>
  <c r="K95" i="56"/>
  <c r="K43" i="56"/>
  <c r="K83" i="56"/>
  <c r="K99" i="56"/>
  <c r="K108" i="56"/>
  <c r="K114" i="56"/>
  <c r="K82" i="56"/>
  <c r="K85" i="56"/>
  <c r="K55" i="56"/>
  <c r="K56" i="56"/>
  <c r="K102" i="56"/>
  <c r="K111" i="56"/>
  <c r="K47" i="56"/>
  <c r="K67" i="56"/>
  <c r="K107" i="56"/>
  <c r="K44" i="56"/>
  <c r="K96" i="56"/>
  <c r="K104" i="56"/>
  <c r="K59" i="56"/>
  <c r="K71" i="56"/>
  <c r="K110" i="56"/>
  <c r="K116" i="56"/>
  <c r="G53" i="56"/>
  <c r="G113" i="56"/>
  <c r="G49" i="56"/>
  <c r="G62" i="56"/>
  <c r="G68" i="56"/>
  <c r="G74" i="56"/>
  <c r="G41" i="56"/>
  <c r="G64" i="56"/>
  <c r="G46" i="56"/>
  <c r="G76" i="56"/>
  <c r="G82" i="56"/>
  <c r="G65" i="56"/>
  <c r="G50" i="56"/>
  <c r="G80" i="56"/>
  <c r="G101" i="56"/>
  <c r="G70" i="56"/>
  <c r="G44" i="56"/>
  <c r="G85" i="56"/>
  <c r="G52" i="56"/>
  <c r="G77" i="56"/>
  <c r="G86" i="56"/>
  <c r="G43" i="56"/>
  <c r="G58" i="56"/>
  <c r="G105" i="56"/>
  <c r="G73" i="56"/>
  <c r="G92" i="56"/>
  <c r="G47" i="56"/>
  <c r="G55" i="56"/>
  <c r="G56" i="56"/>
  <c r="G67" i="56"/>
  <c r="G71" i="56"/>
  <c r="G107" i="56"/>
  <c r="G114" i="56"/>
  <c r="G104" i="56"/>
  <c r="G99" i="56"/>
  <c r="G108" i="56"/>
  <c r="G61" i="56"/>
  <c r="G79" i="56"/>
  <c r="G95" i="56"/>
  <c r="G59" i="56"/>
  <c r="G102" i="56"/>
  <c r="G111" i="56"/>
  <c r="G110" i="56"/>
  <c r="G93" i="56"/>
  <c r="G96" i="56"/>
  <c r="G83" i="56"/>
  <c r="G116" i="56"/>
  <c r="G121" i="40"/>
  <c r="G122" i="40" s="1"/>
  <c r="G123" i="40" s="1"/>
  <c r="C123" i="40" s="1"/>
  <c r="C30" i="44"/>
  <c r="C193" i="44"/>
  <c r="D193" i="56"/>
  <c r="C185" i="44"/>
  <c r="D185" i="56"/>
  <c r="J185" i="56" s="1"/>
  <c r="C181" i="44"/>
  <c r="D181" i="56"/>
  <c r="C177" i="44"/>
  <c r="D177" i="56"/>
  <c r="N177" i="56" s="1"/>
  <c r="C169" i="44"/>
  <c r="D169" i="56"/>
  <c r="C145" i="44"/>
  <c r="D145" i="56"/>
  <c r="C32" i="44"/>
  <c r="V32" i="56"/>
  <c r="C24" i="44"/>
  <c r="Q24" i="56"/>
  <c r="C20" i="44"/>
  <c r="J20" i="56"/>
  <c r="C152" i="44"/>
  <c r="D152" i="56"/>
  <c r="T152" i="56" s="1"/>
  <c r="C157" i="44"/>
  <c r="D157" i="56"/>
  <c r="C153" i="44"/>
  <c r="D153" i="56"/>
  <c r="N153" i="56" s="1"/>
  <c r="C196" i="44"/>
  <c r="D196" i="56"/>
  <c r="C192" i="44"/>
  <c r="D192" i="56"/>
  <c r="C188" i="44"/>
  <c r="D188" i="56"/>
  <c r="E188" i="56" s="1"/>
  <c r="C180" i="44"/>
  <c r="D180" i="56"/>
  <c r="G180" i="56" s="1"/>
  <c r="C176" i="44"/>
  <c r="D176" i="56"/>
  <c r="U176" i="56" s="1"/>
  <c r="C172" i="44"/>
  <c r="D172" i="56"/>
  <c r="C168" i="44"/>
  <c r="D168" i="56"/>
  <c r="U168" i="56" s="1"/>
  <c r="C164" i="44"/>
  <c r="D164" i="56"/>
  <c r="M164" i="56" s="1"/>
  <c r="C150" i="44"/>
  <c r="D150" i="56"/>
  <c r="X150" i="56" s="1"/>
  <c r="C144" i="44"/>
  <c r="D144" i="56"/>
  <c r="G144" i="56" s="1"/>
  <c r="C140" i="44"/>
  <c r="D140" i="56"/>
  <c r="S140" i="56" s="1"/>
  <c r="C35" i="44"/>
  <c r="N35" i="56"/>
  <c r="U31" i="56"/>
  <c r="C23" i="44"/>
  <c r="V23" i="56"/>
  <c r="C195" i="44"/>
  <c r="D195" i="56"/>
  <c r="E195" i="56" s="1"/>
  <c r="C183" i="44"/>
  <c r="D183" i="56"/>
  <c r="F183" i="56" s="1"/>
  <c r="C175" i="44"/>
  <c r="D175" i="56"/>
  <c r="C171" i="44"/>
  <c r="D171" i="56"/>
  <c r="U171" i="56" s="1"/>
  <c r="C148" i="44"/>
  <c r="D148" i="56"/>
  <c r="C116" i="44"/>
  <c r="C34" i="44"/>
  <c r="C26" i="44"/>
  <c r="U26" i="56"/>
  <c r="C18" i="44"/>
  <c r="C159" i="44"/>
  <c r="D159" i="56"/>
  <c r="Q159" i="56" s="1"/>
  <c r="C156" i="44"/>
  <c r="D156" i="56"/>
  <c r="G156" i="56" s="1"/>
  <c r="C151" i="44"/>
  <c r="D151" i="56"/>
  <c r="C158" i="44"/>
  <c r="D158" i="56"/>
  <c r="F158" i="56" s="1"/>
  <c r="C161" i="44"/>
  <c r="D161" i="56"/>
  <c r="I161" i="56" s="1"/>
  <c r="C162" i="44"/>
  <c r="D162" i="56"/>
  <c r="G162" i="56" s="1"/>
  <c r="C29" i="44"/>
  <c r="C186" i="44"/>
  <c r="D186" i="56"/>
  <c r="G186" i="56" s="1"/>
  <c r="C182" i="44"/>
  <c r="D182" i="56"/>
  <c r="I182" i="56" s="1"/>
  <c r="C174" i="44"/>
  <c r="D174" i="56"/>
  <c r="O174" i="56" s="1"/>
  <c r="C147" i="44"/>
  <c r="D147" i="56"/>
  <c r="E147" i="56" s="1"/>
  <c r="C25" i="44"/>
  <c r="U25" i="56"/>
  <c r="C21" i="44"/>
  <c r="C17" i="44"/>
  <c r="X13" i="56"/>
  <c r="C13" i="44"/>
  <c r="U393" i="56"/>
  <c r="U380" i="56"/>
  <c r="U378" i="56"/>
  <c r="U377" i="56"/>
  <c r="U375" i="56"/>
  <c r="U374" i="56"/>
  <c r="U372" i="56"/>
  <c r="U371" i="56"/>
  <c r="U369" i="56"/>
  <c r="U368" i="56"/>
  <c r="U366" i="56"/>
  <c r="U365" i="56"/>
  <c r="U363" i="56"/>
  <c r="U362" i="56"/>
  <c r="U360" i="56"/>
  <c r="U359" i="56"/>
  <c r="U357" i="56"/>
  <c r="U356" i="56"/>
  <c r="U354" i="56"/>
  <c r="U353" i="56"/>
  <c r="U351" i="56"/>
  <c r="U350" i="56"/>
  <c r="U348" i="56"/>
  <c r="U345" i="56"/>
  <c r="U344" i="56"/>
  <c r="U342" i="56"/>
  <c r="U339" i="56"/>
  <c r="U336" i="56"/>
  <c r="U330" i="56"/>
  <c r="U329" i="56"/>
  <c r="U327" i="56"/>
  <c r="U326" i="56"/>
  <c r="U324" i="56"/>
  <c r="U321" i="56"/>
  <c r="U320" i="56"/>
  <c r="U318" i="56"/>
  <c r="U315" i="56"/>
  <c r="U312" i="56"/>
  <c r="U308" i="56"/>
  <c r="U306" i="56"/>
  <c r="U305" i="56"/>
  <c r="U303" i="56"/>
  <c r="U302" i="56"/>
  <c r="U300" i="56"/>
  <c r="U297" i="56"/>
  <c r="U296" i="56"/>
  <c r="U294" i="56"/>
  <c r="U291" i="56"/>
  <c r="U288" i="56"/>
  <c r="U284" i="56"/>
  <c r="U282" i="56"/>
  <c r="U281" i="56"/>
  <c r="U279" i="56"/>
  <c r="U278" i="56"/>
  <c r="U276" i="56"/>
  <c r="U273" i="56"/>
  <c r="U272" i="56"/>
  <c r="U270" i="56"/>
  <c r="U267" i="56"/>
  <c r="U264" i="56"/>
  <c r="U260" i="56"/>
  <c r="U258" i="56"/>
  <c r="U257" i="56"/>
  <c r="U255" i="56"/>
  <c r="U254" i="56"/>
  <c r="U252" i="56"/>
  <c r="U251" i="56"/>
  <c r="U249" i="56"/>
  <c r="U248" i="56"/>
  <c r="U246" i="56"/>
  <c r="U245" i="56"/>
  <c r="U242" i="56"/>
  <c r="U240" i="56"/>
  <c r="U239" i="56"/>
  <c r="U237" i="56"/>
  <c r="U236" i="56"/>
  <c r="U234" i="56"/>
  <c r="U233" i="56"/>
  <c r="U231" i="56"/>
  <c r="U230" i="56"/>
  <c r="U228" i="56"/>
  <c r="U225" i="56"/>
  <c r="U224" i="56"/>
  <c r="U222" i="56"/>
  <c r="U219" i="56"/>
  <c r="U216" i="56"/>
  <c r="U212" i="56"/>
  <c r="U210" i="56"/>
  <c r="U209" i="56"/>
  <c r="U207" i="56"/>
  <c r="U206" i="56"/>
  <c r="U204" i="56"/>
  <c r="U201" i="56"/>
  <c r="U200" i="56"/>
  <c r="U198" i="56"/>
  <c r="U138" i="56"/>
  <c r="U137" i="56"/>
  <c r="U134" i="56"/>
  <c r="U129" i="56"/>
  <c r="U128" i="56"/>
  <c r="U126" i="56"/>
  <c r="U123" i="56"/>
  <c r="U120" i="56"/>
  <c r="U34" i="56"/>
  <c r="Q393" i="56"/>
  <c r="Q380" i="56"/>
  <c r="Q378" i="56"/>
  <c r="Q377" i="56"/>
  <c r="Q375" i="56"/>
  <c r="Q374" i="56"/>
  <c r="Q372" i="56"/>
  <c r="Q371" i="56"/>
  <c r="Q369" i="56"/>
  <c r="Q368" i="56"/>
  <c r="Q366" i="56"/>
  <c r="Q365" i="56"/>
  <c r="Q363" i="56"/>
  <c r="Q362" i="56"/>
  <c r="Q360" i="56"/>
  <c r="Q359" i="56"/>
  <c r="Q357" i="56"/>
  <c r="Q356" i="56"/>
  <c r="Q354" i="56"/>
  <c r="Q353" i="56"/>
  <c r="Q351" i="56"/>
  <c r="Q350" i="56"/>
  <c r="Q348" i="56"/>
  <c r="Q345" i="56"/>
  <c r="Q344" i="56"/>
  <c r="Q342" i="56"/>
  <c r="Q339" i="56"/>
  <c r="Q336" i="56"/>
  <c r="Q330" i="56"/>
  <c r="Q329" i="56"/>
  <c r="Q327" i="56"/>
  <c r="Q326" i="56"/>
  <c r="Q324" i="56"/>
  <c r="Q321" i="56"/>
  <c r="Q320" i="56"/>
  <c r="Q318" i="56"/>
  <c r="Q315" i="56"/>
  <c r="Q312" i="56"/>
  <c r="Q308" i="56"/>
  <c r="Q306" i="56"/>
  <c r="Q305" i="56"/>
  <c r="Q303" i="56"/>
  <c r="Q302" i="56"/>
  <c r="Q300" i="56"/>
  <c r="Q297" i="56"/>
  <c r="Q296" i="56"/>
  <c r="Q294" i="56"/>
  <c r="Q291" i="56"/>
  <c r="Q288" i="56"/>
  <c r="Q284" i="56"/>
  <c r="Q282" i="56"/>
  <c r="Q281" i="56"/>
  <c r="Q279" i="56"/>
  <c r="Q278" i="56"/>
  <c r="Q276" i="56"/>
  <c r="Q273" i="56"/>
  <c r="Q272" i="56"/>
  <c r="Q270" i="56"/>
  <c r="Q267" i="56"/>
  <c r="Q264" i="56"/>
  <c r="Q260" i="56"/>
  <c r="Q258" i="56"/>
  <c r="Q257" i="56"/>
  <c r="Q255" i="56"/>
  <c r="Q254" i="56"/>
  <c r="Q252" i="56"/>
  <c r="Q251" i="56"/>
  <c r="Q249" i="56"/>
  <c r="Q248" i="56"/>
  <c r="Q246" i="56"/>
  <c r="Q245" i="56"/>
  <c r="Q242" i="56"/>
  <c r="Q240" i="56"/>
  <c r="Q239" i="56"/>
  <c r="Q237" i="56"/>
  <c r="Q236" i="56"/>
  <c r="Q234" i="56"/>
  <c r="Q233" i="56"/>
  <c r="Q231" i="56"/>
  <c r="Q230" i="56"/>
  <c r="Q228" i="56"/>
  <c r="Q225" i="56"/>
  <c r="Q224" i="56"/>
  <c r="Q222" i="56"/>
  <c r="Q219" i="56"/>
  <c r="Q216" i="56"/>
  <c r="Q212" i="56"/>
  <c r="Q210" i="56"/>
  <c r="Q209" i="56"/>
  <c r="Q207" i="56"/>
  <c r="Q206" i="56"/>
  <c r="Q204" i="56"/>
  <c r="Q201" i="56"/>
  <c r="Q200" i="56"/>
  <c r="Q198" i="56"/>
  <c r="Q138" i="56"/>
  <c r="Q137" i="56"/>
  <c r="Q134" i="56"/>
  <c r="Q129" i="56"/>
  <c r="Q128" i="56"/>
  <c r="Q126" i="56"/>
  <c r="Q123" i="56"/>
  <c r="Q120" i="56"/>
  <c r="Q34" i="56"/>
  <c r="M393" i="56"/>
  <c r="M380" i="56"/>
  <c r="M378" i="56"/>
  <c r="M377" i="56"/>
  <c r="M375" i="56"/>
  <c r="M374" i="56"/>
  <c r="M372" i="56"/>
  <c r="M371" i="56"/>
  <c r="M369" i="56"/>
  <c r="M368" i="56"/>
  <c r="M366" i="56"/>
  <c r="M365" i="56"/>
  <c r="M363" i="56"/>
  <c r="M362" i="56"/>
  <c r="M360" i="56"/>
  <c r="M359" i="56"/>
  <c r="M357" i="56"/>
  <c r="M356" i="56"/>
  <c r="M354" i="56"/>
  <c r="M353" i="56"/>
  <c r="M351" i="56"/>
  <c r="M350" i="56"/>
  <c r="M348" i="56"/>
  <c r="M345" i="56"/>
  <c r="M344" i="56"/>
  <c r="M342" i="56"/>
  <c r="M339" i="56"/>
  <c r="M336" i="56"/>
  <c r="M330" i="56"/>
  <c r="M329" i="56"/>
  <c r="M327" i="56"/>
  <c r="M326" i="56"/>
  <c r="M324" i="56"/>
  <c r="M321" i="56"/>
  <c r="M320" i="56"/>
  <c r="M318" i="56"/>
  <c r="M315" i="56"/>
  <c r="M312" i="56"/>
  <c r="M308" i="56"/>
  <c r="M306" i="56"/>
  <c r="M305" i="56"/>
  <c r="M303" i="56"/>
  <c r="M302" i="56"/>
  <c r="M300" i="56"/>
  <c r="M297" i="56"/>
  <c r="M296" i="56"/>
  <c r="M294" i="56"/>
  <c r="M291" i="56"/>
  <c r="M288" i="56"/>
  <c r="M284" i="56"/>
  <c r="M282" i="56"/>
  <c r="M281" i="56"/>
  <c r="M279" i="56"/>
  <c r="M278" i="56"/>
  <c r="M276" i="56"/>
  <c r="M273" i="56"/>
  <c r="M272" i="56"/>
  <c r="M270" i="56"/>
  <c r="M267" i="56"/>
  <c r="M264" i="56"/>
  <c r="M260" i="56"/>
  <c r="M258" i="56"/>
  <c r="M257" i="56"/>
  <c r="M255" i="56"/>
  <c r="M254" i="56"/>
  <c r="M252" i="56"/>
  <c r="M251" i="56"/>
  <c r="M249" i="56"/>
  <c r="M248" i="56"/>
  <c r="M246" i="56"/>
  <c r="M245" i="56"/>
  <c r="M242" i="56"/>
  <c r="M240" i="56"/>
  <c r="M239" i="56"/>
  <c r="M237" i="56"/>
  <c r="M236" i="56"/>
  <c r="M234" i="56"/>
  <c r="M233" i="56"/>
  <c r="M231" i="56"/>
  <c r="M230" i="56"/>
  <c r="M228" i="56"/>
  <c r="M225" i="56"/>
  <c r="M224" i="56"/>
  <c r="M222" i="56"/>
  <c r="M219" i="56"/>
  <c r="M216" i="56"/>
  <c r="M212" i="56"/>
  <c r="M210" i="56"/>
  <c r="M209" i="56"/>
  <c r="M207" i="56"/>
  <c r="M206" i="56"/>
  <c r="M204" i="56"/>
  <c r="M201" i="56"/>
  <c r="M200" i="56"/>
  <c r="M198" i="56"/>
  <c r="M138" i="56"/>
  <c r="M137" i="56"/>
  <c r="M134" i="56"/>
  <c r="M129" i="56"/>
  <c r="M128" i="56"/>
  <c r="M126" i="56"/>
  <c r="M123" i="56"/>
  <c r="M120" i="56"/>
  <c r="M34" i="56"/>
  <c r="I393" i="56"/>
  <c r="I380" i="56"/>
  <c r="I378" i="56"/>
  <c r="I377" i="56"/>
  <c r="I375" i="56"/>
  <c r="I374" i="56"/>
  <c r="I372" i="56"/>
  <c r="I371" i="56"/>
  <c r="I369" i="56"/>
  <c r="I368" i="56"/>
  <c r="I366" i="56"/>
  <c r="I365" i="56"/>
  <c r="I363" i="56"/>
  <c r="I362" i="56"/>
  <c r="I360" i="56"/>
  <c r="I359" i="56"/>
  <c r="I357" i="56"/>
  <c r="I356" i="56"/>
  <c r="I354" i="56"/>
  <c r="I353" i="56"/>
  <c r="I351" i="56"/>
  <c r="I350" i="56"/>
  <c r="I348" i="56"/>
  <c r="I345" i="56"/>
  <c r="I344" i="56"/>
  <c r="I342" i="56"/>
  <c r="I339" i="56"/>
  <c r="I336" i="56"/>
  <c r="I330" i="56"/>
  <c r="I329" i="56"/>
  <c r="I327" i="56"/>
  <c r="I326" i="56"/>
  <c r="I324" i="56"/>
  <c r="I321" i="56"/>
  <c r="I320" i="56"/>
  <c r="I318" i="56"/>
  <c r="I315" i="56"/>
  <c r="I312" i="56"/>
  <c r="I308" i="56"/>
  <c r="I306" i="56"/>
  <c r="I305" i="56"/>
  <c r="I303" i="56"/>
  <c r="I302" i="56"/>
  <c r="I300" i="56"/>
  <c r="I297" i="56"/>
  <c r="I296" i="56"/>
  <c r="I294" i="56"/>
  <c r="I291" i="56"/>
  <c r="I288" i="56"/>
  <c r="I284" i="56"/>
  <c r="I282" i="56"/>
  <c r="I281" i="56"/>
  <c r="I279" i="56"/>
  <c r="I278" i="56"/>
  <c r="I276" i="56"/>
  <c r="I273" i="56"/>
  <c r="I272" i="56"/>
  <c r="I270" i="56"/>
  <c r="I267" i="56"/>
  <c r="I264" i="56"/>
  <c r="I260" i="56"/>
  <c r="I258" i="56"/>
  <c r="I257" i="56"/>
  <c r="I255" i="56"/>
  <c r="I254" i="56"/>
  <c r="I252" i="56"/>
  <c r="I251" i="56"/>
  <c r="I249" i="56"/>
  <c r="I248" i="56"/>
  <c r="I246" i="56"/>
  <c r="I245" i="56"/>
  <c r="I242" i="56"/>
  <c r="I240" i="56"/>
  <c r="I239" i="56"/>
  <c r="I237" i="56"/>
  <c r="I236" i="56"/>
  <c r="I234" i="56"/>
  <c r="I233" i="56"/>
  <c r="I231" i="56"/>
  <c r="I230" i="56"/>
  <c r="I228" i="56"/>
  <c r="I225" i="56"/>
  <c r="I224" i="56"/>
  <c r="I222" i="56"/>
  <c r="I219" i="56"/>
  <c r="I216" i="56"/>
  <c r="I212" i="56"/>
  <c r="I210" i="56"/>
  <c r="I209" i="56"/>
  <c r="I207" i="56"/>
  <c r="I206" i="56"/>
  <c r="I204" i="56"/>
  <c r="I201" i="56"/>
  <c r="I200" i="56"/>
  <c r="I198" i="56"/>
  <c r="I138" i="56"/>
  <c r="I137" i="56"/>
  <c r="I134" i="56"/>
  <c r="I129" i="56"/>
  <c r="I128" i="56"/>
  <c r="I126" i="56"/>
  <c r="I123" i="56"/>
  <c r="I120" i="56"/>
  <c r="I34" i="56"/>
  <c r="E393" i="56"/>
  <c r="E380" i="56"/>
  <c r="E378" i="56"/>
  <c r="E377" i="56"/>
  <c r="E375" i="56"/>
  <c r="E374" i="56"/>
  <c r="E372" i="56"/>
  <c r="E371" i="56"/>
  <c r="E369" i="56"/>
  <c r="E368" i="56"/>
  <c r="E366" i="56"/>
  <c r="E365" i="56"/>
  <c r="E363" i="56"/>
  <c r="E362" i="56"/>
  <c r="E360" i="56"/>
  <c r="E359" i="56"/>
  <c r="E357" i="56"/>
  <c r="E356" i="56"/>
  <c r="E354" i="56"/>
  <c r="E353" i="56"/>
  <c r="E351" i="56"/>
  <c r="E350" i="56"/>
  <c r="E348" i="56"/>
  <c r="E345" i="56"/>
  <c r="E344" i="56"/>
  <c r="E342" i="56"/>
  <c r="E339" i="56"/>
  <c r="E336" i="56"/>
  <c r="E330" i="56"/>
  <c r="E329" i="56"/>
  <c r="E327" i="56"/>
  <c r="E326" i="56"/>
  <c r="E324" i="56"/>
  <c r="E321" i="56"/>
  <c r="E320" i="56"/>
  <c r="E318" i="56"/>
  <c r="E315" i="56"/>
  <c r="E312" i="56"/>
  <c r="E308" i="56"/>
  <c r="E306" i="56"/>
  <c r="E305" i="56"/>
  <c r="E303" i="56"/>
  <c r="E302" i="56"/>
  <c r="E300" i="56"/>
  <c r="E297" i="56"/>
  <c r="E296" i="56"/>
  <c r="E294" i="56"/>
  <c r="E291" i="56"/>
  <c r="E288" i="56"/>
  <c r="E284" i="56"/>
  <c r="E282" i="56"/>
  <c r="E281" i="56"/>
  <c r="E279" i="56"/>
  <c r="E278" i="56"/>
  <c r="E276" i="56"/>
  <c r="E273" i="56"/>
  <c r="E272" i="56"/>
  <c r="E270" i="56"/>
  <c r="E267" i="56"/>
  <c r="E264" i="56"/>
  <c r="E260" i="56"/>
  <c r="E258" i="56"/>
  <c r="E257" i="56"/>
  <c r="E255" i="56"/>
  <c r="E254" i="56"/>
  <c r="E252" i="56"/>
  <c r="E251" i="56"/>
  <c r="E249" i="56"/>
  <c r="E248" i="56"/>
  <c r="E246" i="56"/>
  <c r="E245" i="56"/>
  <c r="E242" i="56"/>
  <c r="E240" i="56"/>
  <c r="E239" i="56"/>
  <c r="E237" i="56"/>
  <c r="E236" i="56"/>
  <c r="E234" i="56"/>
  <c r="E233" i="56"/>
  <c r="E231" i="56"/>
  <c r="E230" i="56"/>
  <c r="E228" i="56"/>
  <c r="E225" i="56"/>
  <c r="E224" i="56"/>
  <c r="E222" i="56"/>
  <c r="E219" i="56"/>
  <c r="E216" i="56"/>
  <c r="E212" i="56"/>
  <c r="E210" i="56"/>
  <c r="E209" i="56"/>
  <c r="E207" i="56"/>
  <c r="E206" i="56"/>
  <c r="E204" i="56"/>
  <c r="E201" i="56"/>
  <c r="E200" i="56"/>
  <c r="E198" i="56"/>
  <c r="E138" i="56"/>
  <c r="E137" i="56"/>
  <c r="E134" i="56"/>
  <c r="E129" i="56"/>
  <c r="E128" i="56"/>
  <c r="E126" i="56"/>
  <c r="E123" i="56"/>
  <c r="E120" i="56"/>
  <c r="X393" i="56"/>
  <c r="X380" i="56"/>
  <c r="X378" i="56"/>
  <c r="X377" i="56"/>
  <c r="X375" i="56"/>
  <c r="X374" i="56"/>
  <c r="X372" i="56"/>
  <c r="X371" i="56"/>
  <c r="X369" i="56"/>
  <c r="X368" i="56"/>
  <c r="X366" i="56"/>
  <c r="X365" i="56"/>
  <c r="X363" i="56"/>
  <c r="X362" i="56"/>
  <c r="X360" i="56"/>
  <c r="X359" i="56"/>
  <c r="X357" i="56"/>
  <c r="X356" i="56"/>
  <c r="X354" i="56"/>
  <c r="X353" i="56"/>
  <c r="X351" i="56"/>
  <c r="X350" i="56"/>
  <c r="X348" i="56"/>
  <c r="X345" i="56"/>
  <c r="X344" i="56"/>
  <c r="X342" i="56"/>
  <c r="X339" i="56"/>
  <c r="X336" i="56"/>
  <c r="X330" i="56"/>
  <c r="X329" i="56"/>
  <c r="X327" i="56"/>
  <c r="X326" i="56"/>
  <c r="X324" i="56"/>
  <c r="X321" i="56"/>
  <c r="X320" i="56"/>
  <c r="X318" i="56"/>
  <c r="X315" i="56"/>
  <c r="X312" i="56"/>
  <c r="X308" i="56"/>
  <c r="X306" i="56"/>
  <c r="X305" i="56"/>
  <c r="X303" i="56"/>
  <c r="X302" i="56"/>
  <c r="X300" i="56"/>
  <c r="X297" i="56"/>
  <c r="X296" i="56"/>
  <c r="X294" i="56"/>
  <c r="X291" i="56"/>
  <c r="X288" i="56"/>
  <c r="X284" i="56"/>
  <c r="X282" i="56"/>
  <c r="X281" i="56"/>
  <c r="X279" i="56"/>
  <c r="X278" i="56"/>
  <c r="X276" i="56"/>
  <c r="X273" i="56"/>
  <c r="X272" i="56"/>
  <c r="X270" i="56"/>
  <c r="X267" i="56"/>
  <c r="X264" i="56"/>
  <c r="X260" i="56"/>
  <c r="X258" i="56"/>
  <c r="X257" i="56"/>
  <c r="X255" i="56"/>
  <c r="X254" i="56"/>
  <c r="X252" i="56"/>
  <c r="X251" i="56"/>
  <c r="X249" i="56"/>
  <c r="X248" i="56"/>
  <c r="X246" i="56"/>
  <c r="X245" i="56"/>
  <c r="X242" i="56"/>
  <c r="X240" i="56"/>
  <c r="X239" i="56"/>
  <c r="X237" i="56"/>
  <c r="X236" i="56"/>
  <c r="X234" i="56"/>
  <c r="X233" i="56"/>
  <c r="X231" i="56"/>
  <c r="X230" i="56"/>
  <c r="X228" i="56"/>
  <c r="X225" i="56"/>
  <c r="X224" i="56"/>
  <c r="X222" i="56"/>
  <c r="X219" i="56"/>
  <c r="X216" i="56"/>
  <c r="X212" i="56"/>
  <c r="X210" i="56"/>
  <c r="X209" i="56"/>
  <c r="X207" i="56"/>
  <c r="X206" i="56"/>
  <c r="X204" i="56"/>
  <c r="X201" i="56"/>
  <c r="X200" i="56"/>
  <c r="X198" i="56"/>
  <c r="X138" i="56"/>
  <c r="X137" i="56"/>
  <c r="X134" i="56"/>
  <c r="X129" i="56"/>
  <c r="X128" i="56"/>
  <c r="X126" i="56"/>
  <c r="X123" i="56"/>
  <c r="X120" i="56"/>
  <c r="X34" i="56"/>
  <c r="T393" i="56"/>
  <c r="T380" i="56"/>
  <c r="T378" i="56"/>
  <c r="T377" i="56"/>
  <c r="T375" i="56"/>
  <c r="T374" i="56"/>
  <c r="T372" i="56"/>
  <c r="T371" i="56"/>
  <c r="T369" i="56"/>
  <c r="T368" i="56"/>
  <c r="T366" i="56"/>
  <c r="T365" i="56"/>
  <c r="T363" i="56"/>
  <c r="T362" i="56"/>
  <c r="T360" i="56"/>
  <c r="T359" i="56"/>
  <c r="T357" i="56"/>
  <c r="T356" i="56"/>
  <c r="T354" i="56"/>
  <c r="T353" i="56"/>
  <c r="T351" i="56"/>
  <c r="T350" i="56"/>
  <c r="T348" i="56"/>
  <c r="T345" i="56"/>
  <c r="T344" i="56"/>
  <c r="T342" i="56"/>
  <c r="T339" i="56"/>
  <c r="T336" i="56"/>
  <c r="T330" i="56"/>
  <c r="T329" i="56"/>
  <c r="T327" i="56"/>
  <c r="T326" i="56"/>
  <c r="T324" i="56"/>
  <c r="T321" i="56"/>
  <c r="T320" i="56"/>
  <c r="T318" i="56"/>
  <c r="T315" i="56"/>
  <c r="T312" i="56"/>
  <c r="T308" i="56"/>
  <c r="T306" i="56"/>
  <c r="T305" i="56"/>
  <c r="T303" i="56"/>
  <c r="T302" i="56"/>
  <c r="T300" i="56"/>
  <c r="T297" i="56"/>
  <c r="T296" i="56"/>
  <c r="T294" i="56"/>
  <c r="T291" i="56"/>
  <c r="T288" i="56"/>
  <c r="T284" i="56"/>
  <c r="T282" i="56"/>
  <c r="T281" i="56"/>
  <c r="T279" i="56"/>
  <c r="T278" i="56"/>
  <c r="T276" i="56"/>
  <c r="T273" i="56"/>
  <c r="T272" i="56"/>
  <c r="T270" i="56"/>
  <c r="T267" i="56"/>
  <c r="T264" i="56"/>
  <c r="T260" i="56"/>
  <c r="T258" i="56"/>
  <c r="T257" i="56"/>
  <c r="T255" i="56"/>
  <c r="T254" i="56"/>
  <c r="T252" i="56"/>
  <c r="T251" i="56"/>
  <c r="T249" i="56"/>
  <c r="T248" i="56"/>
  <c r="T246" i="56"/>
  <c r="T245" i="56"/>
  <c r="T242" i="56"/>
  <c r="T240" i="56"/>
  <c r="T239" i="56"/>
  <c r="T237" i="56"/>
  <c r="T236" i="56"/>
  <c r="T234" i="56"/>
  <c r="T233" i="56"/>
  <c r="T231" i="56"/>
  <c r="T230" i="56"/>
  <c r="T228" i="56"/>
  <c r="T225" i="56"/>
  <c r="T224" i="56"/>
  <c r="T222" i="56"/>
  <c r="T219" i="56"/>
  <c r="T216" i="56"/>
  <c r="T212" i="56"/>
  <c r="T210" i="56"/>
  <c r="T209" i="56"/>
  <c r="T207" i="56"/>
  <c r="T206" i="56"/>
  <c r="T204" i="56"/>
  <c r="T201" i="56"/>
  <c r="T200" i="56"/>
  <c r="T198" i="56"/>
  <c r="T138" i="56"/>
  <c r="T137" i="56"/>
  <c r="T134" i="56"/>
  <c r="T129" i="56"/>
  <c r="T128" i="56"/>
  <c r="T126" i="56"/>
  <c r="T123" i="56"/>
  <c r="T120" i="56"/>
  <c r="T34" i="56"/>
  <c r="T31" i="56"/>
  <c r="P393" i="56"/>
  <c r="P380" i="56"/>
  <c r="P378" i="56"/>
  <c r="P377" i="56"/>
  <c r="P375" i="56"/>
  <c r="P374" i="56"/>
  <c r="P372" i="56"/>
  <c r="P371" i="56"/>
  <c r="P369" i="56"/>
  <c r="P368" i="56"/>
  <c r="P366" i="56"/>
  <c r="P365" i="56"/>
  <c r="P363" i="56"/>
  <c r="P362" i="56"/>
  <c r="P360" i="56"/>
  <c r="P359" i="56"/>
  <c r="P357" i="56"/>
  <c r="P356" i="56"/>
  <c r="P354" i="56"/>
  <c r="P353" i="56"/>
  <c r="P351" i="56"/>
  <c r="P350" i="56"/>
  <c r="P348" i="56"/>
  <c r="P345" i="56"/>
  <c r="P344" i="56"/>
  <c r="P342" i="56"/>
  <c r="P339" i="56"/>
  <c r="P336" i="56"/>
  <c r="P330" i="56"/>
  <c r="P329" i="56"/>
  <c r="P327" i="56"/>
  <c r="P326" i="56"/>
  <c r="P324" i="56"/>
  <c r="P321" i="56"/>
  <c r="P320" i="56"/>
  <c r="P318" i="56"/>
  <c r="P315" i="56"/>
  <c r="P312" i="56"/>
  <c r="P308" i="56"/>
  <c r="P306" i="56"/>
  <c r="P305" i="56"/>
  <c r="P303" i="56"/>
  <c r="P302" i="56"/>
  <c r="P300" i="56"/>
  <c r="P297" i="56"/>
  <c r="P296" i="56"/>
  <c r="P294" i="56"/>
  <c r="P291" i="56"/>
  <c r="P288" i="56"/>
  <c r="P284" i="56"/>
  <c r="P282" i="56"/>
  <c r="P281" i="56"/>
  <c r="P279" i="56"/>
  <c r="P278" i="56"/>
  <c r="P276" i="56"/>
  <c r="P273" i="56"/>
  <c r="P272" i="56"/>
  <c r="P270" i="56"/>
  <c r="P267" i="56"/>
  <c r="P264" i="56"/>
  <c r="P260" i="56"/>
  <c r="P258" i="56"/>
  <c r="P257" i="56"/>
  <c r="P255" i="56"/>
  <c r="P254" i="56"/>
  <c r="P252" i="56"/>
  <c r="P251" i="56"/>
  <c r="P249" i="56"/>
  <c r="P248" i="56"/>
  <c r="P246" i="56"/>
  <c r="P245" i="56"/>
  <c r="P242" i="56"/>
  <c r="P240" i="56"/>
  <c r="P239" i="56"/>
  <c r="P237" i="56"/>
  <c r="P236" i="56"/>
  <c r="P233" i="56"/>
  <c r="P231" i="56"/>
  <c r="P230" i="56"/>
  <c r="P228" i="56"/>
  <c r="P225" i="56"/>
  <c r="P224" i="56"/>
  <c r="P222" i="56"/>
  <c r="P219" i="56"/>
  <c r="P216" i="56"/>
  <c r="P212" i="56"/>
  <c r="P210" i="56"/>
  <c r="P209" i="56"/>
  <c r="P207" i="56"/>
  <c r="P206" i="56"/>
  <c r="P204" i="56"/>
  <c r="P201" i="56"/>
  <c r="P200" i="56"/>
  <c r="P198" i="56"/>
  <c r="P234" i="56"/>
  <c r="P138" i="56"/>
  <c r="P137" i="56"/>
  <c r="P134" i="56"/>
  <c r="P129" i="56"/>
  <c r="P128" i="56"/>
  <c r="P126" i="56"/>
  <c r="P123" i="56"/>
  <c r="P120" i="56"/>
  <c r="P34" i="56"/>
  <c r="P31" i="56"/>
  <c r="L393" i="56"/>
  <c r="L380" i="56"/>
  <c r="L378" i="56"/>
  <c r="L377" i="56"/>
  <c r="L375" i="56"/>
  <c r="L374" i="56"/>
  <c r="L372" i="56"/>
  <c r="L371" i="56"/>
  <c r="L369" i="56"/>
  <c r="L368" i="56"/>
  <c r="L366" i="56"/>
  <c r="L365" i="56"/>
  <c r="L363" i="56"/>
  <c r="L362" i="56"/>
  <c r="L360" i="56"/>
  <c r="L359" i="56"/>
  <c r="L357" i="56"/>
  <c r="L356" i="56"/>
  <c r="L354" i="56"/>
  <c r="L353" i="56"/>
  <c r="L351" i="56"/>
  <c r="L350" i="56"/>
  <c r="L348" i="56"/>
  <c r="L345" i="56"/>
  <c r="L344" i="56"/>
  <c r="L342" i="56"/>
  <c r="L339" i="56"/>
  <c r="L336" i="56"/>
  <c r="L330" i="56"/>
  <c r="L329" i="56"/>
  <c r="L327" i="56"/>
  <c r="L326" i="56"/>
  <c r="L324" i="56"/>
  <c r="L321" i="56"/>
  <c r="L320" i="56"/>
  <c r="L318" i="56"/>
  <c r="L315" i="56"/>
  <c r="L312" i="56"/>
  <c r="L308" i="56"/>
  <c r="L306" i="56"/>
  <c r="L305" i="56"/>
  <c r="L303" i="56"/>
  <c r="L302" i="56"/>
  <c r="L300" i="56"/>
  <c r="L297" i="56"/>
  <c r="L296" i="56"/>
  <c r="L294" i="56"/>
  <c r="L291" i="56"/>
  <c r="L288" i="56"/>
  <c r="L284" i="56"/>
  <c r="L282" i="56"/>
  <c r="L281" i="56"/>
  <c r="L279" i="56"/>
  <c r="L278" i="56"/>
  <c r="L276" i="56"/>
  <c r="L273" i="56"/>
  <c r="L272" i="56"/>
  <c r="L270" i="56"/>
  <c r="L267" i="56"/>
  <c r="L264" i="56"/>
  <c r="L260" i="56"/>
  <c r="L258" i="56"/>
  <c r="L257" i="56"/>
  <c r="L255" i="56"/>
  <c r="L254" i="56"/>
  <c r="L252" i="56"/>
  <c r="L251" i="56"/>
  <c r="L249" i="56"/>
  <c r="L248" i="56"/>
  <c r="L246" i="56"/>
  <c r="L245" i="56"/>
  <c r="L242" i="56"/>
  <c r="L240" i="56"/>
  <c r="L239" i="56"/>
  <c r="L237" i="56"/>
  <c r="L236" i="56"/>
  <c r="L234" i="56"/>
  <c r="L233" i="56"/>
  <c r="L231" i="56"/>
  <c r="L230" i="56"/>
  <c r="L228" i="56"/>
  <c r="L225" i="56"/>
  <c r="L224" i="56"/>
  <c r="L222" i="56"/>
  <c r="L219" i="56"/>
  <c r="L216" i="56"/>
  <c r="L212" i="56"/>
  <c r="L210" i="56"/>
  <c r="L209" i="56"/>
  <c r="L207" i="56"/>
  <c r="L206" i="56"/>
  <c r="L204" i="56"/>
  <c r="L201" i="56"/>
  <c r="L200" i="56"/>
  <c r="L198" i="56"/>
  <c r="L138" i="56"/>
  <c r="L137" i="56"/>
  <c r="L134" i="56"/>
  <c r="L129" i="56"/>
  <c r="L128" i="56"/>
  <c r="L126" i="56"/>
  <c r="L123" i="56"/>
  <c r="L120" i="56"/>
  <c r="L34" i="56"/>
  <c r="H393" i="56"/>
  <c r="H380" i="56"/>
  <c r="H378" i="56"/>
  <c r="H377" i="56"/>
  <c r="H375" i="56"/>
  <c r="H374" i="56"/>
  <c r="H372" i="56"/>
  <c r="H371" i="56"/>
  <c r="H369" i="56"/>
  <c r="H368" i="56"/>
  <c r="H366" i="56"/>
  <c r="H365" i="56"/>
  <c r="H363" i="56"/>
  <c r="H362" i="56"/>
  <c r="H360" i="56"/>
  <c r="H359" i="56"/>
  <c r="H357" i="56"/>
  <c r="H356" i="56"/>
  <c r="H354" i="56"/>
  <c r="H353" i="56"/>
  <c r="H351" i="56"/>
  <c r="H350" i="56"/>
  <c r="H348" i="56"/>
  <c r="H345" i="56"/>
  <c r="H344" i="56"/>
  <c r="H342" i="56"/>
  <c r="H339" i="56"/>
  <c r="H336" i="56"/>
  <c r="H330" i="56"/>
  <c r="H329" i="56"/>
  <c r="H327" i="56"/>
  <c r="H326" i="56"/>
  <c r="H324" i="56"/>
  <c r="H321" i="56"/>
  <c r="H320" i="56"/>
  <c r="H318" i="56"/>
  <c r="H315" i="56"/>
  <c r="H312" i="56"/>
  <c r="H308" i="56"/>
  <c r="H306" i="56"/>
  <c r="H305" i="56"/>
  <c r="H303" i="56"/>
  <c r="H302" i="56"/>
  <c r="H300" i="56"/>
  <c r="H297" i="56"/>
  <c r="H296" i="56"/>
  <c r="H294" i="56"/>
  <c r="H291" i="56"/>
  <c r="H288" i="56"/>
  <c r="H284" i="56"/>
  <c r="H282" i="56"/>
  <c r="H281" i="56"/>
  <c r="H279" i="56"/>
  <c r="H278" i="56"/>
  <c r="H276" i="56"/>
  <c r="H273" i="56"/>
  <c r="H272" i="56"/>
  <c r="H270" i="56"/>
  <c r="H267" i="56"/>
  <c r="H264" i="56"/>
  <c r="H260" i="56"/>
  <c r="H258" i="56"/>
  <c r="H257" i="56"/>
  <c r="H255" i="56"/>
  <c r="H254" i="56"/>
  <c r="H252" i="56"/>
  <c r="H251" i="56"/>
  <c r="H249" i="56"/>
  <c r="H248" i="56"/>
  <c r="H246" i="56"/>
  <c r="H245" i="56"/>
  <c r="H242" i="56"/>
  <c r="H240" i="56"/>
  <c r="H239" i="56"/>
  <c r="H237" i="56"/>
  <c r="H236" i="56"/>
  <c r="H234" i="56"/>
  <c r="H233" i="56"/>
  <c r="H231" i="56"/>
  <c r="H230" i="56"/>
  <c r="H228" i="56"/>
  <c r="H225" i="56"/>
  <c r="H224" i="56"/>
  <c r="H222" i="56"/>
  <c r="H219" i="56"/>
  <c r="H216" i="56"/>
  <c r="H212" i="56"/>
  <c r="H210" i="56"/>
  <c r="H209" i="56"/>
  <c r="H207" i="56"/>
  <c r="H206" i="56"/>
  <c r="H204" i="56"/>
  <c r="H201" i="56"/>
  <c r="H200" i="56"/>
  <c r="H198" i="56"/>
  <c r="H138" i="56"/>
  <c r="H137" i="56"/>
  <c r="H134" i="56"/>
  <c r="H129" i="56"/>
  <c r="H128" i="56"/>
  <c r="H126" i="56"/>
  <c r="H123" i="56"/>
  <c r="H120" i="56"/>
  <c r="H34" i="56"/>
  <c r="W393" i="56"/>
  <c r="W380" i="56"/>
  <c r="W378" i="56"/>
  <c r="W377" i="56"/>
  <c r="W375" i="56"/>
  <c r="W374" i="56"/>
  <c r="W372" i="56"/>
  <c r="W371" i="56"/>
  <c r="W369" i="56"/>
  <c r="W368" i="56"/>
  <c r="W366" i="56"/>
  <c r="W365" i="56"/>
  <c r="W363" i="56"/>
  <c r="W362" i="56"/>
  <c r="W360" i="56"/>
  <c r="W359" i="56"/>
  <c r="W357" i="56"/>
  <c r="W356" i="56"/>
  <c r="W354" i="56"/>
  <c r="W353" i="56"/>
  <c r="W351" i="56"/>
  <c r="W350" i="56"/>
  <c r="W348" i="56"/>
  <c r="W345" i="56"/>
  <c r="W344" i="56"/>
  <c r="W342" i="56"/>
  <c r="W339" i="56"/>
  <c r="W336" i="56"/>
  <c r="W330" i="56"/>
  <c r="W329" i="56"/>
  <c r="W327" i="56"/>
  <c r="W326" i="56"/>
  <c r="W324" i="56"/>
  <c r="W321" i="56"/>
  <c r="W320" i="56"/>
  <c r="W318" i="56"/>
  <c r="W315" i="56"/>
  <c r="W312" i="56"/>
  <c r="W308" i="56"/>
  <c r="W306" i="56"/>
  <c r="W305" i="56"/>
  <c r="W303" i="56"/>
  <c r="W302" i="56"/>
  <c r="W300" i="56"/>
  <c r="W297" i="56"/>
  <c r="W296" i="56"/>
  <c r="W294" i="56"/>
  <c r="W291" i="56"/>
  <c r="W288" i="56"/>
  <c r="W284" i="56"/>
  <c r="W282" i="56"/>
  <c r="W281" i="56"/>
  <c r="W279" i="56"/>
  <c r="W278" i="56"/>
  <c r="W276" i="56"/>
  <c r="W273" i="56"/>
  <c r="W272" i="56"/>
  <c r="W270" i="56"/>
  <c r="W267" i="56"/>
  <c r="W264" i="56"/>
  <c r="W260" i="56"/>
  <c r="W258" i="56"/>
  <c r="W257" i="56"/>
  <c r="W255" i="56"/>
  <c r="W254" i="56"/>
  <c r="W252" i="56"/>
  <c r="W251" i="56"/>
  <c r="W249" i="56"/>
  <c r="W248" i="56"/>
  <c r="W246" i="56"/>
  <c r="W245" i="56"/>
  <c r="W242" i="56"/>
  <c r="W240" i="56"/>
  <c r="W239" i="56"/>
  <c r="W237" i="56"/>
  <c r="W236" i="56"/>
  <c r="W234" i="56"/>
  <c r="W233" i="56"/>
  <c r="W231" i="56"/>
  <c r="W230" i="56"/>
  <c r="W228" i="56"/>
  <c r="W225" i="56"/>
  <c r="W224" i="56"/>
  <c r="W222" i="56"/>
  <c r="W219" i="56"/>
  <c r="W216" i="56"/>
  <c r="W212" i="56"/>
  <c r="W210" i="56"/>
  <c r="W209" i="56"/>
  <c r="W207" i="56"/>
  <c r="W206" i="56"/>
  <c r="W204" i="56"/>
  <c r="W201" i="56"/>
  <c r="W200" i="56"/>
  <c r="W198" i="56"/>
  <c r="W138" i="56"/>
  <c r="W137" i="56"/>
  <c r="W134" i="56"/>
  <c r="W129" i="56"/>
  <c r="W128" i="56"/>
  <c r="W126" i="56"/>
  <c r="W123" i="56"/>
  <c r="W120" i="56"/>
  <c r="W34" i="56"/>
  <c r="S393" i="56"/>
  <c r="S380" i="56"/>
  <c r="S378" i="56"/>
  <c r="S377" i="56"/>
  <c r="S375" i="56"/>
  <c r="S374" i="56"/>
  <c r="S372" i="56"/>
  <c r="S371" i="56"/>
  <c r="S369" i="56"/>
  <c r="S368" i="56"/>
  <c r="S366" i="56"/>
  <c r="S365" i="56"/>
  <c r="S363" i="56"/>
  <c r="S362" i="56"/>
  <c r="S360" i="56"/>
  <c r="S359" i="56"/>
  <c r="S357" i="56"/>
  <c r="S356" i="56"/>
  <c r="S354" i="56"/>
  <c r="S353" i="56"/>
  <c r="S351" i="56"/>
  <c r="S350" i="56"/>
  <c r="S348" i="56"/>
  <c r="S345" i="56"/>
  <c r="S344" i="56"/>
  <c r="S342" i="56"/>
  <c r="S339" i="56"/>
  <c r="S330" i="56"/>
  <c r="S329" i="56"/>
  <c r="S327" i="56"/>
  <c r="S326" i="56"/>
  <c r="S324" i="56"/>
  <c r="S321" i="56"/>
  <c r="S320" i="56"/>
  <c r="S318" i="56"/>
  <c r="S315" i="56"/>
  <c r="S312" i="56"/>
  <c r="S308" i="56"/>
  <c r="S306" i="56"/>
  <c r="S305" i="56"/>
  <c r="S303" i="56"/>
  <c r="S302" i="56"/>
  <c r="S336" i="56"/>
  <c r="S300" i="56"/>
  <c r="S297" i="56"/>
  <c r="S296" i="56"/>
  <c r="S294" i="56"/>
  <c r="S291" i="56"/>
  <c r="S288" i="56"/>
  <c r="S284" i="56"/>
  <c r="S282" i="56"/>
  <c r="S281" i="56"/>
  <c r="S279" i="56"/>
  <c r="S278" i="56"/>
  <c r="S276" i="56"/>
  <c r="S273" i="56"/>
  <c r="S272" i="56"/>
  <c r="S270" i="56"/>
  <c r="S267" i="56"/>
  <c r="S264" i="56"/>
  <c r="S260" i="56"/>
  <c r="S258" i="56"/>
  <c r="S257" i="56"/>
  <c r="S255" i="56"/>
  <c r="S254" i="56"/>
  <c r="S252" i="56"/>
  <c r="S251" i="56"/>
  <c r="S249" i="56"/>
  <c r="S248" i="56"/>
  <c r="S246" i="56"/>
  <c r="S245" i="56"/>
  <c r="S242" i="56"/>
  <c r="S240" i="56"/>
  <c r="S239" i="56"/>
  <c r="S237" i="56"/>
  <c r="S236" i="56"/>
  <c r="S234" i="56"/>
  <c r="S233" i="56"/>
  <c r="S231" i="56"/>
  <c r="S230" i="56"/>
  <c r="S228" i="56"/>
  <c r="S225" i="56"/>
  <c r="S224" i="56"/>
  <c r="S222" i="56"/>
  <c r="S219" i="56"/>
  <c r="S216" i="56"/>
  <c r="S212" i="56"/>
  <c r="S210" i="56"/>
  <c r="S209" i="56"/>
  <c r="S207" i="56"/>
  <c r="S206" i="56"/>
  <c r="S204" i="56"/>
  <c r="S201" i="56"/>
  <c r="S200" i="56"/>
  <c r="S198" i="56"/>
  <c r="S138" i="56"/>
  <c r="S137" i="56"/>
  <c r="S134" i="56"/>
  <c r="S129" i="56"/>
  <c r="S128" i="56"/>
  <c r="S126" i="56"/>
  <c r="S123" i="56"/>
  <c r="S120" i="56"/>
  <c r="S34" i="56"/>
  <c r="O393" i="56"/>
  <c r="O380" i="56"/>
  <c r="O378" i="56"/>
  <c r="O377" i="56"/>
  <c r="O375" i="56"/>
  <c r="O374" i="56"/>
  <c r="O372" i="56"/>
  <c r="O371" i="56"/>
  <c r="O369" i="56"/>
  <c r="O368" i="56"/>
  <c r="O366" i="56"/>
  <c r="O365" i="56"/>
  <c r="O363" i="56"/>
  <c r="O362" i="56"/>
  <c r="O360" i="56"/>
  <c r="O359" i="56"/>
  <c r="O357" i="56"/>
  <c r="O356" i="56"/>
  <c r="O354" i="56"/>
  <c r="O353" i="56"/>
  <c r="O351" i="56"/>
  <c r="O350" i="56"/>
  <c r="O348" i="56"/>
  <c r="O345" i="56"/>
  <c r="O344" i="56"/>
  <c r="O342" i="56"/>
  <c r="O339" i="56"/>
  <c r="O336" i="56"/>
  <c r="O330" i="56"/>
  <c r="O329" i="56"/>
  <c r="O327" i="56"/>
  <c r="O326" i="56"/>
  <c r="O324" i="56"/>
  <c r="O321" i="56"/>
  <c r="O320" i="56"/>
  <c r="O318" i="56"/>
  <c r="O315" i="56"/>
  <c r="O312" i="56"/>
  <c r="O308" i="56"/>
  <c r="O306" i="56"/>
  <c r="O305" i="56"/>
  <c r="O303" i="56"/>
  <c r="O302" i="56"/>
  <c r="O300" i="56"/>
  <c r="O297" i="56"/>
  <c r="O296" i="56"/>
  <c r="O294" i="56"/>
  <c r="O291" i="56"/>
  <c r="O288" i="56"/>
  <c r="O284" i="56"/>
  <c r="O282" i="56"/>
  <c r="O281" i="56"/>
  <c r="O279" i="56"/>
  <c r="O278" i="56"/>
  <c r="O276" i="56"/>
  <c r="O273" i="56"/>
  <c r="O272" i="56"/>
  <c r="O270" i="56"/>
  <c r="O267" i="56"/>
  <c r="O264" i="56"/>
  <c r="O260" i="56"/>
  <c r="O258" i="56"/>
  <c r="O257" i="56"/>
  <c r="O255" i="56"/>
  <c r="O254" i="56"/>
  <c r="O252" i="56"/>
  <c r="O251" i="56"/>
  <c r="O249" i="56"/>
  <c r="O248" i="56"/>
  <c r="O246" i="56"/>
  <c r="O245" i="56"/>
  <c r="O242" i="56"/>
  <c r="O240" i="56"/>
  <c r="O239" i="56"/>
  <c r="O237" i="56"/>
  <c r="O236" i="56"/>
  <c r="O234" i="56"/>
  <c r="O233" i="56"/>
  <c r="O231" i="56"/>
  <c r="O230" i="56"/>
  <c r="O228" i="56"/>
  <c r="O225" i="56"/>
  <c r="O224" i="56"/>
  <c r="O222" i="56"/>
  <c r="O219" i="56"/>
  <c r="O216" i="56"/>
  <c r="O212" i="56"/>
  <c r="O210" i="56"/>
  <c r="O209" i="56"/>
  <c r="O207" i="56"/>
  <c r="O206" i="56"/>
  <c r="O204" i="56"/>
  <c r="O201" i="56"/>
  <c r="O200" i="56"/>
  <c r="O198" i="56"/>
  <c r="O138" i="56"/>
  <c r="O137" i="56"/>
  <c r="O134" i="56"/>
  <c r="O129" i="56"/>
  <c r="O128" i="56"/>
  <c r="O126" i="56"/>
  <c r="O123" i="56"/>
  <c r="O120" i="56"/>
  <c r="O34" i="56"/>
  <c r="K393" i="56"/>
  <c r="K380" i="56"/>
  <c r="K378" i="56"/>
  <c r="K377" i="56"/>
  <c r="K375" i="56"/>
  <c r="K374" i="56"/>
  <c r="K372" i="56"/>
  <c r="K371" i="56"/>
  <c r="K369" i="56"/>
  <c r="K368" i="56"/>
  <c r="K366" i="56"/>
  <c r="K365" i="56"/>
  <c r="K363" i="56"/>
  <c r="K362" i="56"/>
  <c r="K360" i="56"/>
  <c r="K359" i="56"/>
  <c r="K357" i="56"/>
  <c r="K356" i="56"/>
  <c r="K354" i="56"/>
  <c r="K353" i="56"/>
  <c r="K351" i="56"/>
  <c r="K350" i="56"/>
  <c r="K348" i="56"/>
  <c r="K345" i="56"/>
  <c r="K344" i="56"/>
  <c r="K342" i="56"/>
  <c r="K339" i="56"/>
  <c r="K336" i="56"/>
  <c r="K330" i="56"/>
  <c r="K329" i="56"/>
  <c r="K327" i="56"/>
  <c r="K326" i="56"/>
  <c r="K324" i="56"/>
  <c r="K321" i="56"/>
  <c r="K320" i="56"/>
  <c r="K318" i="56"/>
  <c r="K315" i="56"/>
  <c r="K312" i="56"/>
  <c r="K308" i="56"/>
  <c r="K306" i="56"/>
  <c r="K305" i="56"/>
  <c r="K303" i="56"/>
  <c r="K302" i="56"/>
  <c r="K300" i="56"/>
  <c r="K297" i="56"/>
  <c r="K296" i="56"/>
  <c r="K294" i="56"/>
  <c r="K291" i="56"/>
  <c r="K288" i="56"/>
  <c r="K284" i="56"/>
  <c r="K282" i="56"/>
  <c r="K281" i="56"/>
  <c r="K279" i="56"/>
  <c r="K278" i="56"/>
  <c r="K276" i="56"/>
  <c r="K273" i="56"/>
  <c r="K272" i="56"/>
  <c r="K270" i="56"/>
  <c r="K267" i="56"/>
  <c r="K264" i="56"/>
  <c r="K260" i="56"/>
  <c r="K258" i="56"/>
  <c r="K257" i="56"/>
  <c r="K255" i="56"/>
  <c r="K254" i="56"/>
  <c r="K252" i="56"/>
  <c r="K251" i="56"/>
  <c r="K249" i="56"/>
  <c r="K248" i="56"/>
  <c r="K246" i="56"/>
  <c r="K245" i="56"/>
  <c r="K242" i="56"/>
  <c r="K240" i="56"/>
  <c r="K239" i="56"/>
  <c r="K237" i="56"/>
  <c r="K236" i="56"/>
  <c r="K234" i="56"/>
  <c r="K233" i="56"/>
  <c r="K231" i="56"/>
  <c r="K230" i="56"/>
  <c r="K228" i="56"/>
  <c r="K225" i="56"/>
  <c r="K224" i="56"/>
  <c r="K222" i="56"/>
  <c r="K219" i="56"/>
  <c r="K216" i="56"/>
  <c r="K212" i="56"/>
  <c r="K210" i="56"/>
  <c r="K209" i="56"/>
  <c r="K207" i="56"/>
  <c r="K206" i="56"/>
  <c r="K204" i="56"/>
  <c r="K201" i="56"/>
  <c r="K200" i="56"/>
  <c r="K198" i="56"/>
  <c r="K138" i="56"/>
  <c r="K137" i="56"/>
  <c r="K134" i="56"/>
  <c r="K129" i="56"/>
  <c r="K128" i="56"/>
  <c r="K126" i="56"/>
  <c r="K123" i="56"/>
  <c r="K120" i="56"/>
  <c r="K34" i="56"/>
  <c r="G393" i="56"/>
  <c r="G380" i="56"/>
  <c r="G378" i="56"/>
  <c r="G377" i="56"/>
  <c r="G375" i="56"/>
  <c r="G374" i="56"/>
  <c r="G372" i="56"/>
  <c r="G371" i="56"/>
  <c r="G369" i="56"/>
  <c r="G368" i="56"/>
  <c r="G366" i="56"/>
  <c r="G365" i="56"/>
  <c r="G363" i="56"/>
  <c r="G362" i="56"/>
  <c r="G360" i="56"/>
  <c r="G359" i="56"/>
  <c r="G357" i="56"/>
  <c r="G356" i="56"/>
  <c r="G354" i="56"/>
  <c r="G353" i="56"/>
  <c r="G351" i="56"/>
  <c r="G350" i="56"/>
  <c r="G348" i="56"/>
  <c r="G345" i="56"/>
  <c r="G344" i="56"/>
  <c r="G342" i="56"/>
  <c r="G339" i="56"/>
  <c r="G336" i="56"/>
  <c r="G330" i="56"/>
  <c r="G329" i="56"/>
  <c r="G327" i="56"/>
  <c r="G326" i="56"/>
  <c r="G324" i="56"/>
  <c r="G321" i="56"/>
  <c r="G320" i="56"/>
  <c r="G318" i="56"/>
  <c r="G315" i="56"/>
  <c r="G312" i="56"/>
  <c r="G308" i="56"/>
  <c r="G306" i="56"/>
  <c r="G305" i="56"/>
  <c r="G303" i="56"/>
  <c r="G302" i="56"/>
  <c r="G300" i="56"/>
  <c r="G297" i="56"/>
  <c r="G296" i="56"/>
  <c r="G294" i="56"/>
  <c r="G291" i="56"/>
  <c r="G288" i="56"/>
  <c r="G284" i="56"/>
  <c r="G282" i="56"/>
  <c r="G281" i="56"/>
  <c r="G279" i="56"/>
  <c r="G278" i="56"/>
  <c r="G276" i="56"/>
  <c r="G273" i="56"/>
  <c r="G272" i="56"/>
  <c r="G270" i="56"/>
  <c r="G267" i="56"/>
  <c r="G264" i="56"/>
  <c r="G260" i="56"/>
  <c r="G258" i="56"/>
  <c r="G257" i="56"/>
  <c r="G255" i="56"/>
  <c r="G254" i="56"/>
  <c r="G252" i="56"/>
  <c r="G251" i="56"/>
  <c r="G249" i="56"/>
  <c r="G248" i="56"/>
  <c r="G246" i="56"/>
  <c r="G245" i="56"/>
  <c r="G242" i="56"/>
  <c r="G240" i="56"/>
  <c r="G239" i="56"/>
  <c r="G237" i="56"/>
  <c r="G236" i="56"/>
  <c r="G234" i="56"/>
  <c r="G233" i="56"/>
  <c r="G231" i="56"/>
  <c r="G230" i="56"/>
  <c r="G228" i="56"/>
  <c r="G225" i="56"/>
  <c r="G224" i="56"/>
  <c r="G222" i="56"/>
  <c r="G219" i="56"/>
  <c r="G216" i="56"/>
  <c r="G212" i="56"/>
  <c r="G210" i="56"/>
  <c r="G209" i="56"/>
  <c r="G207" i="56"/>
  <c r="G206" i="56"/>
  <c r="G204" i="56"/>
  <c r="G201" i="56"/>
  <c r="G200" i="56"/>
  <c r="G198" i="56"/>
  <c r="G138" i="56"/>
  <c r="G137" i="56"/>
  <c r="G134" i="56"/>
  <c r="G129" i="56"/>
  <c r="G128" i="56"/>
  <c r="G126" i="56"/>
  <c r="G123" i="56"/>
  <c r="G120" i="56"/>
  <c r="G34" i="56"/>
  <c r="V393" i="56"/>
  <c r="V380" i="56"/>
  <c r="V378" i="56"/>
  <c r="V377" i="56"/>
  <c r="V375" i="56"/>
  <c r="V374" i="56"/>
  <c r="V372" i="56"/>
  <c r="V371" i="56"/>
  <c r="V369" i="56"/>
  <c r="V368" i="56"/>
  <c r="V366" i="56"/>
  <c r="V365" i="56"/>
  <c r="V363" i="56"/>
  <c r="V362" i="56"/>
  <c r="V360" i="56"/>
  <c r="V359" i="56"/>
  <c r="V357" i="56"/>
  <c r="V356" i="56"/>
  <c r="V354" i="56"/>
  <c r="V353" i="56"/>
  <c r="V351" i="56"/>
  <c r="V350" i="56"/>
  <c r="V348" i="56"/>
  <c r="V345" i="56"/>
  <c r="V344" i="56"/>
  <c r="V342" i="56"/>
  <c r="V339" i="56"/>
  <c r="V336" i="56"/>
  <c r="V330" i="56"/>
  <c r="V329" i="56"/>
  <c r="V327" i="56"/>
  <c r="V326" i="56"/>
  <c r="V324" i="56"/>
  <c r="V321" i="56"/>
  <c r="V320" i="56"/>
  <c r="V318" i="56"/>
  <c r="V315" i="56"/>
  <c r="V312" i="56"/>
  <c r="V308" i="56"/>
  <c r="V306" i="56"/>
  <c r="V305" i="56"/>
  <c r="V303" i="56"/>
  <c r="V302" i="56"/>
  <c r="V300" i="56"/>
  <c r="V297" i="56"/>
  <c r="V296" i="56"/>
  <c r="V294" i="56"/>
  <c r="V291" i="56"/>
  <c r="V288" i="56"/>
  <c r="V284" i="56"/>
  <c r="V282" i="56"/>
  <c r="V281" i="56"/>
  <c r="V279" i="56"/>
  <c r="V278" i="56"/>
  <c r="V276" i="56"/>
  <c r="V273" i="56"/>
  <c r="V272" i="56"/>
  <c r="V270" i="56"/>
  <c r="V267" i="56"/>
  <c r="V264" i="56"/>
  <c r="V260" i="56"/>
  <c r="V258" i="56"/>
  <c r="V257" i="56"/>
  <c r="V255" i="56"/>
  <c r="V254" i="56"/>
  <c r="V252" i="56"/>
  <c r="V251" i="56"/>
  <c r="V249" i="56"/>
  <c r="V248" i="56"/>
  <c r="V246" i="56"/>
  <c r="V245" i="56"/>
  <c r="V242" i="56"/>
  <c r="V240" i="56"/>
  <c r="V239" i="56"/>
  <c r="V237" i="56"/>
  <c r="V236" i="56"/>
  <c r="V234" i="56"/>
  <c r="V233" i="56"/>
  <c r="V231" i="56"/>
  <c r="V230" i="56"/>
  <c r="V228" i="56"/>
  <c r="V225" i="56"/>
  <c r="V224" i="56"/>
  <c r="V222" i="56"/>
  <c r="V219" i="56"/>
  <c r="V216" i="56"/>
  <c r="V212" i="56"/>
  <c r="V210" i="56"/>
  <c r="V209" i="56"/>
  <c r="V207" i="56"/>
  <c r="V206" i="56"/>
  <c r="V204" i="56"/>
  <c r="V201" i="56"/>
  <c r="V200" i="56"/>
  <c r="V198" i="56"/>
  <c r="V138" i="56"/>
  <c r="V137" i="56"/>
  <c r="V134" i="56"/>
  <c r="V129" i="56"/>
  <c r="V128" i="56"/>
  <c r="V126" i="56"/>
  <c r="V123" i="56"/>
  <c r="V120" i="56"/>
  <c r="V34" i="56"/>
  <c r="R393" i="56"/>
  <c r="R380" i="56"/>
  <c r="R378" i="56"/>
  <c r="R377" i="56"/>
  <c r="R375" i="56"/>
  <c r="R374" i="56"/>
  <c r="R372" i="56"/>
  <c r="R371" i="56"/>
  <c r="R369" i="56"/>
  <c r="R368" i="56"/>
  <c r="R366" i="56"/>
  <c r="R365" i="56"/>
  <c r="R363" i="56"/>
  <c r="R362" i="56"/>
  <c r="R360" i="56"/>
  <c r="R359" i="56"/>
  <c r="R357" i="56"/>
  <c r="R356" i="56"/>
  <c r="R354" i="56"/>
  <c r="R353" i="56"/>
  <c r="R351" i="56"/>
  <c r="R350" i="56"/>
  <c r="R348" i="56"/>
  <c r="R345" i="56"/>
  <c r="R344" i="56"/>
  <c r="R342" i="56"/>
  <c r="R339" i="56"/>
  <c r="R336" i="56"/>
  <c r="R330" i="56"/>
  <c r="R329" i="56"/>
  <c r="R327" i="56"/>
  <c r="R326" i="56"/>
  <c r="R324" i="56"/>
  <c r="R321" i="56"/>
  <c r="R320" i="56"/>
  <c r="R318" i="56"/>
  <c r="R315" i="56"/>
  <c r="R312" i="56"/>
  <c r="R308" i="56"/>
  <c r="R306" i="56"/>
  <c r="R305" i="56"/>
  <c r="R303" i="56"/>
  <c r="R302" i="56"/>
  <c r="R300" i="56"/>
  <c r="R297" i="56"/>
  <c r="R296" i="56"/>
  <c r="R294" i="56"/>
  <c r="R291" i="56"/>
  <c r="R288" i="56"/>
  <c r="R284" i="56"/>
  <c r="R282" i="56"/>
  <c r="R281" i="56"/>
  <c r="R279" i="56"/>
  <c r="R278" i="56"/>
  <c r="R276" i="56"/>
  <c r="R273" i="56"/>
  <c r="R272" i="56"/>
  <c r="R270" i="56"/>
  <c r="R267" i="56"/>
  <c r="R264" i="56"/>
  <c r="R260" i="56"/>
  <c r="R258" i="56"/>
  <c r="R257" i="56"/>
  <c r="R255" i="56"/>
  <c r="R254" i="56"/>
  <c r="R252" i="56"/>
  <c r="R251" i="56"/>
  <c r="R249" i="56"/>
  <c r="R248" i="56"/>
  <c r="R246" i="56"/>
  <c r="R245" i="56"/>
  <c r="R242" i="56"/>
  <c r="R240" i="56"/>
  <c r="R239" i="56"/>
  <c r="R237" i="56"/>
  <c r="R236" i="56"/>
  <c r="R234" i="56"/>
  <c r="R233" i="56"/>
  <c r="R231" i="56"/>
  <c r="R230" i="56"/>
  <c r="R228" i="56"/>
  <c r="R225" i="56"/>
  <c r="R224" i="56"/>
  <c r="R222" i="56"/>
  <c r="R219" i="56"/>
  <c r="R216" i="56"/>
  <c r="R212" i="56"/>
  <c r="R210" i="56"/>
  <c r="R209" i="56"/>
  <c r="R207" i="56"/>
  <c r="R206" i="56"/>
  <c r="R204" i="56"/>
  <c r="R201" i="56"/>
  <c r="R200" i="56"/>
  <c r="R198" i="56"/>
  <c r="R138" i="56"/>
  <c r="R137" i="56"/>
  <c r="R134" i="56"/>
  <c r="R129" i="56"/>
  <c r="R128" i="56"/>
  <c r="R126" i="56"/>
  <c r="R123" i="56"/>
  <c r="R120" i="56"/>
  <c r="R34" i="56"/>
  <c r="N393" i="56"/>
  <c r="N380" i="56"/>
  <c r="N378" i="56"/>
  <c r="N377" i="56"/>
  <c r="N375" i="56"/>
  <c r="N374" i="56"/>
  <c r="N372" i="56"/>
  <c r="N371" i="56"/>
  <c r="N369" i="56"/>
  <c r="N368" i="56"/>
  <c r="N366" i="56"/>
  <c r="N365" i="56"/>
  <c r="N363" i="56"/>
  <c r="N362" i="56"/>
  <c r="N360" i="56"/>
  <c r="N359" i="56"/>
  <c r="N357" i="56"/>
  <c r="N356" i="56"/>
  <c r="N354" i="56"/>
  <c r="N353" i="56"/>
  <c r="N351" i="56"/>
  <c r="N350" i="56"/>
  <c r="N348" i="56"/>
  <c r="N345" i="56"/>
  <c r="N344" i="56"/>
  <c r="N342" i="56"/>
  <c r="N339" i="56"/>
  <c r="N336" i="56"/>
  <c r="N330" i="56"/>
  <c r="N329" i="56"/>
  <c r="N327" i="56"/>
  <c r="N326" i="56"/>
  <c r="N324" i="56"/>
  <c r="N321" i="56"/>
  <c r="N320" i="56"/>
  <c r="N318" i="56"/>
  <c r="N315" i="56"/>
  <c r="N312" i="56"/>
  <c r="N308" i="56"/>
  <c r="N306" i="56"/>
  <c r="N305" i="56"/>
  <c r="N303" i="56"/>
  <c r="N302" i="56"/>
  <c r="N300" i="56"/>
  <c r="N297" i="56"/>
  <c r="N296" i="56"/>
  <c r="N294" i="56"/>
  <c r="N291" i="56"/>
  <c r="N288" i="56"/>
  <c r="N284" i="56"/>
  <c r="N282" i="56"/>
  <c r="N281" i="56"/>
  <c r="N279" i="56"/>
  <c r="N278" i="56"/>
  <c r="N276" i="56"/>
  <c r="N273" i="56"/>
  <c r="N272" i="56"/>
  <c r="N270" i="56"/>
  <c r="N267" i="56"/>
  <c r="N264" i="56"/>
  <c r="N260" i="56"/>
  <c r="N258" i="56"/>
  <c r="N257" i="56"/>
  <c r="N255" i="56"/>
  <c r="N254" i="56"/>
  <c r="N252" i="56"/>
  <c r="N251" i="56"/>
  <c r="N249" i="56"/>
  <c r="N248" i="56"/>
  <c r="N246" i="56"/>
  <c r="N245" i="56"/>
  <c r="N242" i="56"/>
  <c r="N240" i="56"/>
  <c r="N239" i="56"/>
  <c r="N237" i="56"/>
  <c r="N236" i="56"/>
  <c r="N234" i="56"/>
  <c r="N233" i="56"/>
  <c r="N231" i="56"/>
  <c r="N230" i="56"/>
  <c r="N228" i="56"/>
  <c r="N225" i="56"/>
  <c r="N224" i="56"/>
  <c r="N222" i="56"/>
  <c r="N219" i="56"/>
  <c r="N216" i="56"/>
  <c r="N212" i="56"/>
  <c r="N210" i="56"/>
  <c r="N209" i="56"/>
  <c r="N207" i="56"/>
  <c r="N206" i="56"/>
  <c r="N204" i="56"/>
  <c r="N201" i="56"/>
  <c r="N200" i="56"/>
  <c r="N198" i="56"/>
  <c r="N138" i="56"/>
  <c r="N137" i="56"/>
  <c r="N134" i="56"/>
  <c r="N129" i="56"/>
  <c r="N128" i="56"/>
  <c r="N126" i="56"/>
  <c r="N123" i="56"/>
  <c r="N120" i="56"/>
  <c r="N34" i="56"/>
  <c r="J393" i="56"/>
  <c r="J380" i="56"/>
  <c r="J378" i="56"/>
  <c r="J377" i="56"/>
  <c r="J375" i="56"/>
  <c r="J374" i="56"/>
  <c r="J372" i="56"/>
  <c r="J371" i="56"/>
  <c r="J369" i="56"/>
  <c r="J368" i="56"/>
  <c r="J366" i="56"/>
  <c r="J365" i="56"/>
  <c r="J363" i="56"/>
  <c r="J362" i="56"/>
  <c r="J360" i="56"/>
  <c r="J359" i="56"/>
  <c r="J357" i="56"/>
  <c r="J356" i="56"/>
  <c r="J354" i="56"/>
  <c r="J353" i="56"/>
  <c r="J351" i="56"/>
  <c r="J350" i="56"/>
  <c r="J348" i="56"/>
  <c r="J345" i="56"/>
  <c r="J344" i="56"/>
  <c r="J342" i="56"/>
  <c r="J339" i="56"/>
  <c r="J336" i="56"/>
  <c r="J330" i="56"/>
  <c r="J329" i="56"/>
  <c r="J327" i="56"/>
  <c r="J326" i="56"/>
  <c r="J324" i="56"/>
  <c r="J321" i="56"/>
  <c r="J320" i="56"/>
  <c r="J318" i="56"/>
  <c r="J315" i="56"/>
  <c r="J312" i="56"/>
  <c r="J308" i="56"/>
  <c r="J306" i="56"/>
  <c r="J305" i="56"/>
  <c r="J303" i="56"/>
  <c r="J302" i="56"/>
  <c r="J300" i="56"/>
  <c r="J297" i="56"/>
  <c r="J296" i="56"/>
  <c r="J294" i="56"/>
  <c r="J291" i="56"/>
  <c r="J288" i="56"/>
  <c r="J284" i="56"/>
  <c r="J282" i="56"/>
  <c r="J281" i="56"/>
  <c r="J279" i="56"/>
  <c r="J278" i="56"/>
  <c r="J276" i="56"/>
  <c r="J273" i="56"/>
  <c r="J272" i="56"/>
  <c r="J270" i="56"/>
  <c r="J267" i="56"/>
  <c r="J264" i="56"/>
  <c r="J260" i="56"/>
  <c r="J258" i="56"/>
  <c r="J257" i="56"/>
  <c r="J255" i="56"/>
  <c r="J254" i="56"/>
  <c r="J252" i="56"/>
  <c r="J251" i="56"/>
  <c r="J249" i="56"/>
  <c r="J248" i="56"/>
  <c r="J246" i="56"/>
  <c r="J245" i="56"/>
  <c r="J242" i="56"/>
  <c r="J240" i="56"/>
  <c r="J239" i="56"/>
  <c r="J237" i="56"/>
  <c r="J236" i="56"/>
  <c r="J234" i="56"/>
  <c r="J233" i="56"/>
  <c r="J231" i="56"/>
  <c r="J230" i="56"/>
  <c r="J228" i="56"/>
  <c r="J225" i="56"/>
  <c r="J224" i="56"/>
  <c r="J222" i="56"/>
  <c r="J219" i="56"/>
  <c r="J216" i="56"/>
  <c r="J212" i="56"/>
  <c r="J210" i="56"/>
  <c r="J209" i="56"/>
  <c r="J207" i="56"/>
  <c r="J206" i="56"/>
  <c r="J204" i="56"/>
  <c r="J201" i="56"/>
  <c r="J200" i="56"/>
  <c r="J198" i="56"/>
  <c r="J138" i="56"/>
  <c r="J137" i="56"/>
  <c r="J134" i="56"/>
  <c r="J129" i="56"/>
  <c r="J128" i="56"/>
  <c r="J126" i="56"/>
  <c r="J123" i="56"/>
  <c r="J120" i="56"/>
  <c r="J34" i="56"/>
  <c r="F393" i="56"/>
  <c r="F380" i="56"/>
  <c r="F378" i="56"/>
  <c r="F377" i="56"/>
  <c r="F375" i="56"/>
  <c r="F374" i="56"/>
  <c r="F372" i="56"/>
  <c r="F371" i="56"/>
  <c r="F369" i="56"/>
  <c r="F368" i="56"/>
  <c r="F366" i="56"/>
  <c r="F365" i="56"/>
  <c r="F363" i="56"/>
  <c r="F362" i="56"/>
  <c r="F360" i="56"/>
  <c r="F359" i="56"/>
  <c r="F357" i="56"/>
  <c r="F356" i="56"/>
  <c r="F354" i="56"/>
  <c r="F353" i="56"/>
  <c r="F351" i="56"/>
  <c r="F350" i="56"/>
  <c r="F348" i="56"/>
  <c r="F345" i="56"/>
  <c r="F344" i="56"/>
  <c r="F342" i="56"/>
  <c r="F339" i="56"/>
  <c r="F336" i="56"/>
  <c r="F330" i="56"/>
  <c r="F329" i="56"/>
  <c r="F327" i="56"/>
  <c r="F326" i="56"/>
  <c r="F324" i="56"/>
  <c r="F321" i="56"/>
  <c r="F320" i="56"/>
  <c r="F318" i="56"/>
  <c r="F315" i="56"/>
  <c r="F312" i="56"/>
  <c r="F308" i="56"/>
  <c r="F306" i="56"/>
  <c r="F305" i="56"/>
  <c r="F303" i="56"/>
  <c r="F302" i="56"/>
  <c r="F300" i="56"/>
  <c r="F297" i="56"/>
  <c r="F296" i="56"/>
  <c r="F294" i="56"/>
  <c r="F291" i="56"/>
  <c r="F288" i="56"/>
  <c r="F284" i="56"/>
  <c r="F282" i="56"/>
  <c r="F281" i="56"/>
  <c r="F279" i="56"/>
  <c r="F278" i="56"/>
  <c r="F276" i="56"/>
  <c r="F273" i="56"/>
  <c r="F272" i="56"/>
  <c r="F270" i="56"/>
  <c r="F267" i="56"/>
  <c r="F264" i="56"/>
  <c r="F260" i="56"/>
  <c r="F258" i="56"/>
  <c r="F257" i="56"/>
  <c r="F255" i="56"/>
  <c r="F254" i="56"/>
  <c r="F252" i="56"/>
  <c r="F251" i="56"/>
  <c r="F249" i="56"/>
  <c r="F248" i="56"/>
  <c r="F246" i="56"/>
  <c r="F245" i="56"/>
  <c r="F242" i="56"/>
  <c r="F240" i="56"/>
  <c r="F239" i="56"/>
  <c r="F237" i="56"/>
  <c r="F236" i="56"/>
  <c r="F234" i="56"/>
  <c r="F233" i="56"/>
  <c r="F231" i="56"/>
  <c r="F230" i="56"/>
  <c r="F228" i="56"/>
  <c r="F225" i="56"/>
  <c r="F224" i="56"/>
  <c r="F222" i="56"/>
  <c r="F219" i="56"/>
  <c r="F216" i="56"/>
  <c r="F212" i="56"/>
  <c r="F210" i="56"/>
  <c r="F209" i="56"/>
  <c r="F207" i="56"/>
  <c r="F206" i="56"/>
  <c r="F204" i="56"/>
  <c r="F201" i="56"/>
  <c r="F200" i="56"/>
  <c r="F198" i="56"/>
  <c r="F138" i="56"/>
  <c r="F137" i="56"/>
  <c r="F134" i="56"/>
  <c r="F129" i="56"/>
  <c r="F128" i="56"/>
  <c r="F126" i="56"/>
  <c r="F123" i="56"/>
  <c r="F120" i="56"/>
  <c r="D39" i="57" l="1"/>
  <c r="C39" i="57" s="1"/>
  <c r="D88" i="44"/>
  <c r="E88" i="44" s="1"/>
  <c r="D64" i="44"/>
  <c r="E64" i="44" s="1"/>
  <c r="D89" i="44"/>
  <c r="E89" i="44" s="1"/>
  <c r="D41" i="57"/>
  <c r="D91" i="44"/>
  <c r="E91" i="44" s="1"/>
  <c r="D90" i="44"/>
  <c r="E90" i="44" s="1"/>
  <c r="E41" i="57"/>
  <c r="C36" i="82"/>
  <c r="T182" i="56"/>
  <c r="D399" i="44"/>
  <c r="E399" i="44" s="1"/>
  <c r="D402" i="44"/>
  <c r="E402" i="44" s="1"/>
  <c r="D401" i="44"/>
  <c r="E401" i="44" s="1"/>
  <c r="D398" i="44"/>
  <c r="E398" i="44" s="1"/>
  <c r="D396" i="44"/>
  <c r="E396" i="44" s="1"/>
  <c r="D243" i="44"/>
  <c r="E243" i="44" s="1"/>
  <c r="R174" i="56"/>
  <c r="J174" i="56"/>
  <c r="R147" i="56"/>
  <c r="X182" i="56"/>
  <c r="G171" i="56"/>
  <c r="T150" i="56"/>
  <c r="L195" i="56"/>
  <c r="P174" i="56"/>
  <c r="V150" i="56"/>
  <c r="G150" i="56"/>
  <c r="U195" i="56"/>
  <c r="U192" i="56"/>
  <c r="H192" i="56"/>
  <c r="F150" i="56"/>
  <c r="Q171" i="56"/>
  <c r="L171" i="56"/>
  <c r="F168" i="56"/>
  <c r="S192" i="56"/>
  <c r="M140" i="56"/>
  <c r="Q140" i="56"/>
  <c r="J140" i="56"/>
  <c r="N140" i="56"/>
  <c r="G195" i="56"/>
  <c r="K171" i="56"/>
  <c r="O150" i="56"/>
  <c r="W150" i="56"/>
  <c r="H150" i="56"/>
  <c r="X171" i="56"/>
  <c r="M150" i="56"/>
  <c r="Q150" i="56"/>
  <c r="K150" i="56"/>
  <c r="W140" i="56"/>
  <c r="P140" i="56"/>
  <c r="X140" i="56"/>
  <c r="E140" i="56"/>
  <c r="I192" i="56"/>
  <c r="N168" i="56"/>
  <c r="V140" i="56"/>
  <c r="O168" i="56"/>
  <c r="H171" i="56"/>
  <c r="L150" i="56"/>
  <c r="T140" i="56"/>
  <c r="E150" i="56"/>
  <c r="I140" i="56"/>
  <c r="Q195" i="56"/>
  <c r="U150" i="56"/>
  <c r="W182" i="56"/>
  <c r="P159" i="56"/>
  <c r="X161" i="56"/>
  <c r="E174" i="56"/>
  <c r="M182" i="56"/>
  <c r="Q182" i="56"/>
  <c r="F159" i="56"/>
  <c r="J150" i="56"/>
  <c r="N176" i="56"/>
  <c r="R140" i="56"/>
  <c r="R192" i="56"/>
  <c r="V147" i="56"/>
  <c r="G161" i="56"/>
  <c r="K161" i="56"/>
  <c r="O159" i="56"/>
  <c r="S150" i="56"/>
  <c r="W147" i="56"/>
  <c r="W192" i="56"/>
  <c r="H140" i="56"/>
  <c r="H182" i="56"/>
  <c r="L140" i="56"/>
  <c r="L182" i="56"/>
  <c r="T174" i="56"/>
  <c r="I150" i="56"/>
  <c r="M147" i="56"/>
  <c r="M192" i="56"/>
  <c r="Q147" i="56"/>
  <c r="U140" i="56"/>
  <c r="F140" i="56"/>
  <c r="F176" i="56"/>
  <c r="J192" i="56"/>
  <c r="N150" i="56"/>
  <c r="R150" i="56"/>
  <c r="V174" i="56"/>
  <c r="G140" i="56"/>
  <c r="G182" i="56"/>
  <c r="K140" i="56"/>
  <c r="K182" i="56"/>
  <c r="O140" i="56"/>
  <c r="O176" i="56"/>
  <c r="S174" i="56"/>
  <c r="W174" i="56"/>
  <c r="H161" i="56"/>
  <c r="L161" i="56"/>
  <c r="P150" i="56"/>
  <c r="T147" i="56"/>
  <c r="E159" i="56"/>
  <c r="I174" i="56"/>
  <c r="M174" i="56"/>
  <c r="Q174" i="56"/>
  <c r="U161" i="56"/>
  <c r="U182" i="56"/>
  <c r="W195" i="56"/>
  <c r="M195" i="56"/>
  <c r="F195" i="56"/>
  <c r="N195" i="56"/>
  <c r="V192" i="56"/>
  <c r="K192" i="56"/>
  <c r="O195" i="56"/>
  <c r="P192" i="56"/>
  <c r="T192" i="56"/>
  <c r="X192" i="56"/>
  <c r="E192" i="56"/>
  <c r="F192" i="56"/>
  <c r="J195" i="56"/>
  <c r="N192" i="56"/>
  <c r="R195" i="56"/>
  <c r="O192" i="56"/>
  <c r="S195" i="56"/>
  <c r="H195" i="56"/>
  <c r="I195" i="56"/>
  <c r="V195" i="56"/>
  <c r="G192" i="56"/>
  <c r="K195" i="56"/>
  <c r="L192" i="56"/>
  <c r="P195" i="56"/>
  <c r="T195" i="56"/>
  <c r="X195" i="56"/>
  <c r="Q192" i="56"/>
  <c r="F171" i="56"/>
  <c r="J176" i="56"/>
  <c r="N171" i="56"/>
  <c r="R168" i="56"/>
  <c r="V168" i="56"/>
  <c r="O171" i="56"/>
  <c r="S168" i="56"/>
  <c r="S176" i="56"/>
  <c r="P176" i="56"/>
  <c r="E168" i="56"/>
  <c r="F182" i="56"/>
  <c r="J171" i="56"/>
  <c r="N182" i="56"/>
  <c r="R171" i="56"/>
  <c r="V171" i="56"/>
  <c r="G174" i="56"/>
  <c r="K174" i="56"/>
  <c r="O182" i="56"/>
  <c r="S171" i="56"/>
  <c r="W168" i="56"/>
  <c r="W176" i="56"/>
  <c r="H174" i="56"/>
  <c r="L174" i="56"/>
  <c r="P171" i="56"/>
  <c r="T168" i="56"/>
  <c r="T176" i="56"/>
  <c r="X174" i="56"/>
  <c r="E171" i="56"/>
  <c r="I171" i="56"/>
  <c r="M168" i="56"/>
  <c r="M176" i="56"/>
  <c r="Q168" i="56"/>
  <c r="Q176" i="56"/>
  <c r="U174" i="56"/>
  <c r="J168" i="56"/>
  <c r="R176" i="56"/>
  <c r="V176" i="56"/>
  <c r="P168" i="56"/>
  <c r="E176" i="56"/>
  <c r="I168" i="56"/>
  <c r="I176" i="56"/>
  <c r="F174" i="56"/>
  <c r="J182" i="56"/>
  <c r="N174" i="56"/>
  <c r="R182" i="56"/>
  <c r="V182" i="56"/>
  <c r="G168" i="56"/>
  <c r="G176" i="56"/>
  <c r="K168" i="56"/>
  <c r="K176" i="56"/>
  <c r="S182" i="56"/>
  <c r="W171" i="56"/>
  <c r="H168" i="56"/>
  <c r="H176" i="56"/>
  <c r="L168" i="56"/>
  <c r="L176" i="56"/>
  <c r="P182" i="56"/>
  <c r="T171" i="56"/>
  <c r="X168" i="56"/>
  <c r="X176" i="56"/>
  <c r="E182" i="56"/>
  <c r="M171" i="56"/>
  <c r="H147" i="56"/>
  <c r="L147" i="56"/>
  <c r="P161" i="56"/>
  <c r="X147" i="56"/>
  <c r="E161" i="56"/>
  <c r="I159" i="56"/>
  <c r="U147" i="56"/>
  <c r="J147" i="56"/>
  <c r="N147" i="56"/>
  <c r="R161" i="56"/>
  <c r="V161" i="56"/>
  <c r="G159" i="56"/>
  <c r="K159" i="56"/>
  <c r="S147" i="56"/>
  <c r="W161" i="56"/>
  <c r="H159" i="56"/>
  <c r="L159" i="56"/>
  <c r="T161" i="56"/>
  <c r="X159" i="56"/>
  <c r="I147" i="56"/>
  <c r="M161" i="56"/>
  <c r="Q161" i="56"/>
  <c r="U159" i="56"/>
  <c r="F161" i="56"/>
  <c r="J159" i="56"/>
  <c r="N159" i="56"/>
  <c r="G147" i="56"/>
  <c r="K147" i="56"/>
  <c r="O161" i="56"/>
  <c r="S159" i="56"/>
  <c r="F147" i="56"/>
  <c r="J161" i="56"/>
  <c r="N161" i="56"/>
  <c r="R159" i="56"/>
  <c r="V159" i="56"/>
  <c r="O147" i="56"/>
  <c r="S161" i="56"/>
  <c r="W159" i="56"/>
  <c r="P147" i="56"/>
  <c r="T159" i="56"/>
  <c r="M159" i="56"/>
  <c r="H31" i="56"/>
  <c r="N31" i="56"/>
  <c r="R31" i="56"/>
  <c r="S31" i="56"/>
  <c r="M31" i="56"/>
  <c r="D83" i="44"/>
  <c r="E83" i="44" s="1"/>
  <c r="D108" i="44"/>
  <c r="E108" i="44" s="1"/>
  <c r="D95" i="44"/>
  <c r="E95" i="44" s="1"/>
  <c r="D96" i="44"/>
  <c r="E96" i="44" s="1"/>
  <c r="D77" i="44"/>
  <c r="E77" i="44" s="1"/>
  <c r="D111" i="44"/>
  <c r="E111" i="44" s="1"/>
  <c r="D93" i="44"/>
  <c r="E93" i="44" s="1"/>
  <c r="D101" i="44"/>
  <c r="E101" i="44" s="1"/>
  <c r="D50" i="44"/>
  <c r="E50" i="44" s="1"/>
  <c r="D68" i="44"/>
  <c r="E68" i="44" s="1"/>
  <c r="D43" i="44"/>
  <c r="E43" i="44" s="1"/>
  <c r="D46" i="44"/>
  <c r="E46" i="44" s="1"/>
  <c r="D104" i="44"/>
  <c r="E104" i="44" s="1"/>
  <c r="D99" i="44"/>
  <c r="E99" i="44" s="1"/>
  <c r="D107" i="44"/>
  <c r="E107" i="44" s="1"/>
  <c r="D49" i="44"/>
  <c r="D56" i="44"/>
  <c r="E56" i="44" s="1"/>
  <c r="D86" i="44"/>
  <c r="E86" i="44" s="1"/>
  <c r="D55" i="44"/>
  <c r="E55" i="44" s="1"/>
  <c r="D105" i="44"/>
  <c r="E105" i="44" s="1"/>
  <c r="D80" i="44"/>
  <c r="E80" i="44" s="1"/>
  <c r="D47" i="44"/>
  <c r="E47" i="44" s="1"/>
  <c r="D110" i="44"/>
  <c r="E110" i="44" s="1"/>
  <c r="D62" i="44"/>
  <c r="E62" i="44" s="1"/>
  <c r="D102" i="44"/>
  <c r="E102" i="44" s="1"/>
  <c r="D65" i="44"/>
  <c r="E65" i="44" s="1"/>
  <c r="D92" i="44"/>
  <c r="E92" i="44" s="1"/>
  <c r="D44" i="44"/>
  <c r="E44" i="44" s="1"/>
  <c r="D59" i="44"/>
  <c r="E59" i="44" s="1"/>
  <c r="D41" i="44"/>
  <c r="E41" i="44" s="1"/>
  <c r="D74" i="44"/>
  <c r="E74" i="44" s="1"/>
  <c r="D114" i="44"/>
  <c r="E114" i="44" s="1"/>
  <c r="D76" i="44"/>
  <c r="E76" i="44" s="1"/>
  <c r="D113" i="44"/>
  <c r="E113" i="44" s="1"/>
  <c r="D73" i="44"/>
  <c r="E73" i="44" s="1"/>
  <c r="D53" i="44"/>
  <c r="E53" i="44" s="1"/>
  <c r="D61" i="44"/>
  <c r="E61" i="44" s="1"/>
  <c r="D79" i="44"/>
  <c r="E79" i="44" s="1"/>
  <c r="D52" i="44"/>
  <c r="E52" i="44" s="1"/>
  <c r="D58" i="44"/>
  <c r="E58" i="44" s="1"/>
  <c r="D85" i="44"/>
  <c r="E85" i="44" s="1"/>
  <c r="D71" i="44"/>
  <c r="E71" i="44" s="1"/>
  <c r="D67" i="44"/>
  <c r="E67" i="44" s="1"/>
  <c r="D70" i="44"/>
  <c r="E70" i="44" s="1"/>
  <c r="D82" i="44"/>
  <c r="E82" i="44" s="1"/>
  <c r="J31" i="56"/>
  <c r="K31" i="56"/>
  <c r="O31" i="56"/>
  <c r="W31" i="56"/>
  <c r="X31" i="56"/>
  <c r="I31" i="56"/>
  <c r="V31" i="56"/>
  <c r="G31" i="56"/>
  <c r="L31" i="56"/>
  <c r="Q31" i="56"/>
  <c r="G124" i="40"/>
  <c r="G125" i="40" s="1"/>
  <c r="G126" i="40" s="1"/>
  <c r="C126" i="40" s="1"/>
  <c r="K152" i="56"/>
  <c r="V162" i="56"/>
  <c r="V180" i="56"/>
  <c r="J32" i="56"/>
  <c r="G35" i="56"/>
  <c r="I158" i="56"/>
  <c r="J152" i="56"/>
  <c r="J183" i="56"/>
  <c r="K164" i="56"/>
  <c r="P164" i="56"/>
  <c r="U20" i="56"/>
  <c r="T164" i="56"/>
  <c r="M152" i="56"/>
  <c r="F152" i="56"/>
  <c r="J153" i="56"/>
  <c r="J164" i="56"/>
  <c r="J177" i="56"/>
  <c r="J188" i="56"/>
  <c r="N20" i="56"/>
  <c r="N185" i="56"/>
  <c r="R23" i="56"/>
  <c r="R185" i="56"/>
  <c r="V144" i="56"/>
  <c r="V156" i="56"/>
  <c r="K158" i="56"/>
  <c r="P152" i="56"/>
  <c r="F153" i="56"/>
  <c r="F164" i="56"/>
  <c r="F177" i="56"/>
  <c r="F188" i="56"/>
  <c r="J158" i="56"/>
  <c r="V186" i="56"/>
  <c r="K188" i="56"/>
  <c r="M186" i="56"/>
  <c r="I186" i="56"/>
  <c r="E186" i="56"/>
  <c r="X186" i="56"/>
  <c r="T186" i="56"/>
  <c r="U186" i="56"/>
  <c r="Q186" i="56"/>
  <c r="H186" i="56"/>
  <c r="W186" i="56"/>
  <c r="S186" i="56"/>
  <c r="O186" i="56"/>
  <c r="M162" i="56"/>
  <c r="I162" i="56"/>
  <c r="E162" i="56"/>
  <c r="X162" i="56"/>
  <c r="T162" i="56"/>
  <c r="P162" i="56"/>
  <c r="U162" i="56"/>
  <c r="Q162" i="56"/>
  <c r="H162" i="56"/>
  <c r="W162" i="56"/>
  <c r="S162" i="56"/>
  <c r="O162" i="56"/>
  <c r="U158" i="56"/>
  <c r="Q158" i="56"/>
  <c r="H158" i="56"/>
  <c r="W158" i="56"/>
  <c r="S158" i="56"/>
  <c r="O158" i="56"/>
  <c r="L158" i="56"/>
  <c r="M156" i="56"/>
  <c r="I156" i="56"/>
  <c r="E156" i="56"/>
  <c r="X156" i="56"/>
  <c r="T156" i="56"/>
  <c r="P156" i="56"/>
  <c r="U156" i="56"/>
  <c r="Q156" i="56"/>
  <c r="H156" i="56"/>
  <c r="W156" i="56"/>
  <c r="S156" i="56"/>
  <c r="O156" i="56"/>
  <c r="H183" i="56"/>
  <c r="W183" i="56"/>
  <c r="S183" i="56"/>
  <c r="O183" i="56"/>
  <c r="P183" i="56"/>
  <c r="L183" i="56"/>
  <c r="M183" i="56"/>
  <c r="I183" i="56"/>
  <c r="E183" i="56"/>
  <c r="X183" i="56"/>
  <c r="T183" i="56"/>
  <c r="P23" i="56"/>
  <c r="Q23" i="56"/>
  <c r="M23" i="56"/>
  <c r="I23" i="56"/>
  <c r="X23" i="56"/>
  <c r="T23" i="56"/>
  <c r="U23" i="56"/>
  <c r="M35" i="56"/>
  <c r="I35" i="56"/>
  <c r="X35" i="56"/>
  <c r="T35" i="56"/>
  <c r="L35" i="56"/>
  <c r="U35" i="56"/>
  <c r="P35" i="56"/>
  <c r="Q35" i="56"/>
  <c r="H35" i="56"/>
  <c r="W35" i="56"/>
  <c r="S35" i="56"/>
  <c r="M144" i="56"/>
  <c r="I144" i="56"/>
  <c r="E144" i="56"/>
  <c r="X144" i="56"/>
  <c r="T144" i="56"/>
  <c r="P144" i="56"/>
  <c r="U144" i="56"/>
  <c r="Q144" i="56"/>
  <c r="H144" i="56"/>
  <c r="W144" i="56"/>
  <c r="S144" i="56"/>
  <c r="O144" i="56"/>
  <c r="U164" i="56"/>
  <c r="Q164" i="56"/>
  <c r="H164" i="56"/>
  <c r="W164" i="56"/>
  <c r="S164" i="56"/>
  <c r="O164" i="56"/>
  <c r="L164" i="56"/>
  <c r="M180" i="56"/>
  <c r="I180" i="56"/>
  <c r="E180" i="56"/>
  <c r="X180" i="56"/>
  <c r="T180" i="56"/>
  <c r="U180" i="56"/>
  <c r="Q180" i="56"/>
  <c r="H180" i="56"/>
  <c r="W180" i="56"/>
  <c r="S180" i="56"/>
  <c r="O180" i="56"/>
  <c r="U188" i="56"/>
  <c r="Q188" i="56"/>
  <c r="H188" i="56"/>
  <c r="W188" i="56"/>
  <c r="S188" i="56"/>
  <c r="O188" i="56"/>
  <c r="P188" i="56"/>
  <c r="L188" i="56"/>
  <c r="H153" i="56"/>
  <c r="W153" i="56"/>
  <c r="S153" i="56"/>
  <c r="O153" i="56"/>
  <c r="L153" i="56"/>
  <c r="M153" i="56"/>
  <c r="I153" i="56"/>
  <c r="E153" i="56"/>
  <c r="X153" i="56"/>
  <c r="T153" i="56"/>
  <c r="P153" i="56"/>
  <c r="U152" i="56"/>
  <c r="Q152" i="56"/>
  <c r="H152" i="56"/>
  <c r="W152" i="56"/>
  <c r="S152" i="56"/>
  <c r="O152" i="56"/>
  <c r="L152" i="56"/>
  <c r="L20" i="56"/>
  <c r="H20" i="56"/>
  <c r="W20" i="56"/>
  <c r="S20" i="56"/>
  <c r="P20" i="56"/>
  <c r="Q20" i="56"/>
  <c r="M20" i="56"/>
  <c r="I20" i="56"/>
  <c r="X20" i="56"/>
  <c r="T20" i="56"/>
  <c r="P32" i="56"/>
  <c r="H32" i="56"/>
  <c r="W32" i="56"/>
  <c r="S32" i="56"/>
  <c r="Q32" i="56"/>
  <c r="M32" i="56"/>
  <c r="I32" i="56"/>
  <c r="X32" i="56"/>
  <c r="T32" i="56"/>
  <c r="H177" i="56"/>
  <c r="W177" i="56"/>
  <c r="S177" i="56"/>
  <c r="O177" i="56"/>
  <c r="P177" i="56"/>
  <c r="L177" i="56"/>
  <c r="M177" i="56"/>
  <c r="I177" i="56"/>
  <c r="E177" i="56"/>
  <c r="X177" i="56"/>
  <c r="T177" i="56"/>
  <c r="F185" i="56"/>
  <c r="J23" i="56"/>
  <c r="N23" i="56"/>
  <c r="N32" i="56"/>
  <c r="N144" i="56"/>
  <c r="N156" i="56"/>
  <c r="N162" i="56"/>
  <c r="N180" i="56"/>
  <c r="N186" i="56"/>
  <c r="R35" i="56"/>
  <c r="R144" i="56"/>
  <c r="R156" i="56"/>
  <c r="R162" i="56"/>
  <c r="R180" i="56"/>
  <c r="R186" i="56"/>
  <c r="V152" i="56"/>
  <c r="V158" i="56"/>
  <c r="V164" i="56"/>
  <c r="V188" i="56"/>
  <c r="G152" i="56"/>
  <c r="G158" i="56"/>
  <c r="G164" i="56"/>
  <c r="G188" i="56"/>
  <c r="K153" i="56"/>
  <c r="K177" i="56"/>
  <c r="K183" i="56"/>
  <c r="O20" i="56"/>
  <c r="O32" i="56"/>
  <c r="L32" i="56"/>
  <c r="L162" i="56"/>
  <c r="L180" i="56"/>
  <c r="P158" i="56"/>
  <c r="P180" i="56"/>
  <c r="T158" i="56"/>
  <c r="X152" i="56"/>
  <c r="X164" i="56"/>
  <c r="I188" i="56"/>
  <c r="M158" i="56"/>
  <c r="Q153" i="56"/>
  <c r="Q183" i="56"/>
  <c r="U153" i="56"/>
  <c r="U183" i="56"/>
  <c r="P185" i="56"/>
  <c r="L185" i="56"/>
  <c r="M185" i="56"/>
  <c r="I185" i="56"/>
  <c r="E185" i="56"/>
  <c r="X185" i="56"/>
  <c r="T185" i="56"/>
  <c r="U185" i="56"/>
  <c r="Q185" i="56"/>
  <c r="F144" i="56"/>
  <c r="F156" i="56"/>
  <c r="F162" i="56"/>
  <c r="F180" i="56"/>
  <c r="F186" i="56"/>
  <c r="J35" i="56"/>
  <c r="J144" i="56"/>
  <c r="J156" i="56"/>
  <c r="J162" i="56"/>
  <c r="J180" i="56"/>
  <c r="J186" i="56"/>
  <c r="N152" i="56"/>
  <c r="N158" i="56"/>
  <c r="N164" i="56"/>
  <c r="N188" i="56"/>
  <c r="R152" i="56"/>
  <c r="R158" i="56"/>
  <c r="R164" i="56"/>
  <c r="R188" i="56"/>
  <c r="V153" i="56"/>
  <c r="V177" i="56"/>
  <c r="V183" i="56"/>
  <c r="G20" i="56"/>
  <c r="G32" i="56"/>
  <c r="G153" i="56"/>
  <c r="G177" i="56"/>
  <c r="G183" i="56"/>
  <c r="K20" i="56"/>
  <c r="K35" i="56"/>
  <c r="K185" i="56"/>
  <c r="O23" i="56"/>
  <c r="O185" i="56"/>
  <c r="S23" i="56"/>
  <c r="S185" i="56"/>
  <c r="W23" i="56"/>
  <c r="W185" i="56"/>
  <c r="H23" i="56"/>
  <c r="H185" i="56"/>
  <c r="L23" i="56"/>
  <c r="L144" i="56"/>
  <c r="L156" i="56"/>
  <c r="T188" i="56"/>
  <c r="X158" i="56"/>
  <c r="E152" i="56"/>
  <c r="E164" i="56"/>
  <c r="M188" i="56"/>
  <c r="Q177" i="56"/>
  <c r="U32" i="56"/>
  <c r="U177" i="56"/>
  <c r="N183" i="56"/>
  <c r="R20" i="56"/>
  <c r="R32" i="56"/>
  <c r="R153" i="56"/>
  <c r="R177" i="56"/>
  <c r="R183" i="56"/>
  <c r="V20" i="56"/>
  <c r="V35" i="56"/>
  <c r="V185" i="56"/>
  <c r="G23" i="56"/>
  <c r="G185" i="56"/>
  <c r="K23" i="56"/>
  <c r="K32" i="56"/>
  <c r="K144" i="56"/>
  <c r="K156" i="56"/>
  <c r="K162" i="56"/>
  <c r="K180" i="56"/>
  <c r="K186" i="56"/>
  <c r="O35" i="56"/>
  <c r="L186" i="56"/>
  <c r="P186" i="56"/>
  <c r="X188" i="56"/>
  <c r="E158" i="56"/>
  <c r="I152" i="56"/>
  <c r="I164" i="56"/>
  <c r="Q29" i="56"/>
  <c r="P29" i="56"/>
  <c r="L29" i="56"/>
  <c r="K29" i="56"/>
  <c r="V29" i="56"/>
  <c r="N29" i="56"/>
  <c r="U29" i="56"/>
  <c r="M29" i="56"/>
  <c r="I29" i="56"/>
  <c r="X29" i="56"/>
  <c r="T29" i="56"/>
  <c r="H29" i="56"/>
  <c r="W29" i="56"/>
  <c r="S29" i="56"/>
  <c r="O29" i="56"/>
  <c r="G29" i="56"/>
  <c r="R29" i="56"/>
  <c r="J29" i="56"/>
  <c r="Q18" i="56"/>
  <c r="P18" i="56"/>
  <c r="L18" i="56"/>
  <c r="K18" i="56"/>
  <c r="V18" i="56"/>
  <c r="N18" i="56"/>
  <c r="G13" i="56"/>
  <c r="N24" i="56"/>
  <c r="V24" i="56"/>
  <c r="K24" i="56"/>
  <c r="L24" i="56"/>
  <c r="P24" i="56"/>
  <c r="J25" i="56"/>
  <c r="N13" i="56"/>
  <c r="N25" i="56"/>
  <c r="R25" i="56"/>
  <c r="V13" i="56"/>
  <c r="V25" i="56"/>
  <c r="G25" i="56"/>
  <c r="K13" i="56"/>
  <c r="K25" i="56"/>
  <c r="O25" i="56"/>
  <c r="S25" i="56"/>
  <c r="W25" i="56"/>
  <c r="H25" i="56"/>
  <c r="L13" i="56"/>
  <c r="L25" i="56"/>
  <c r="P13" i="56"/>
  <c r="P25" i="56"/>
  <c r="T25" i="56"/>
  <c r="X25" i="56"/>
  <c r="I13" i="56"/>
  <c r="I25" i="56"/>
  <c r="M13" i="56"/>
  <c r="M25" i="56"/>
  <c r="Q13" i="56"/>
  <c r="Q25" i="56"/>
  <c r="U13" i="56"/>
  <c r="J13" i="56"/>
  <c r="J26" i="56"/>
  <c r="N26" i="56"/>
  <c r="R13" i="56"/>
  <c r="R26" i="56"/>
  <c r="V26" i="56"/>
  <c r="G26" i="56"/>
  <c r="K26" i="56"/>
  <c r="O13" i="56"/>
  <c r="O26" i="56"/>
  <c r="S13" i="56"/>
  <c r="S26" i="56"/>
  <c r="W13" i="56"/>
  <c r="W26" i="56"/>
  <c r="H13" i="56"/>
  <c r="H26" i="56"/>
  <c r="L26" i="56"/>
  <c r="P26" i="56"/>
  <c r="T13" i="56"/>
  <c r="T26" i="56"/>
  <c r="X26" i="56"/>
  <c r="I26" i="56"/>
  <c r="M26" i="56"/>
  <c r="Q26" i="56"/>
  <c r="C69" i="82"/>
  <c r="D69" i="82" s="1"/>
  <c r="I24" i="56"/>
  <c r="I18" i="56"/>
  <c r="M24" i="56"/>
  <c r="M18" i="56"/>
  <c r="O24" i="56"/>
  <c r="O18" i="56"/>
  <c r="J24" i="56"/>
  <c r="W18" i="56"/>
  <c r="W24" i="56"/>
  <c r="S24" i="56"/>
  <c r="S18" i="56"/>
  <c r="J18" i="56"/>
  <c r="H18" i="56"/>
  <c r="H24" i="56"/>
  <c r="T18" i="56"/>
  <c r="T24" i="56"/>
  <c r="G18" i="56"/>
  <c r="G24" i="56"/>
  <c r="X18" i="56"/>
  <c r="X24" i="56"/>
  <c r="U18" i="56"/>
  <c r="U24" i="56"/>
  <c r="R24" i="56"/>
  <c r="R18" i="56"/>
  <c r="D123" i="44"/>
  <c r="D207" i="44"/>
  <c r="E207" i="44" s="1"/>
  <c r="D219" i="44"/>
  <c r="E219" i="44" s="1"/>
  <c r="D231" i="44"/>
  <c r="E231" i="44" s="1"/>
  <c r="D239" i="44"/>
  <c r="E239" i="44" s="1"/>
  <c r="D251" i="44"/>
  <c r="E251" i="44" s="1"/>
  <c r="D255" i="44"/>
  <c r="E255" i="44" s="1"/>
  <c r="D267" i="44"/>
  <c r="E267" i="44" s="1"/>
  <c r="D279" i="44"/>
  <c r="E279" i="44" s="1"/>
  <c r="D291" i="44"/>
  <c r="E291" i="44" s="1"/>
  <c r="D303" i="44"/>
  <c r="E303" i="44" s="1"/>
  <c r="D315" i="44"/>
  <c r="E315" i="44" s="1"/>
  <c r="D327" i="44"/>
  <c r="E327" i="44" s="1"/>
  <c r="D339" i="44"/>
  <c r="E339" i="44" s="1"/>
  <c r="D351" i="44"/>
  <c r="E351" i="44" s="1"/>
  <c r="D359" i="44"/>
  <c r="E359" i="44" s="1"/>
  <c r="D363" i="44"/>
  <c r="E363" i="44" s="1"/>
  <c r="D371" i="44"/>
  <c r="E371" i="44" s="1"/>
  <c r="D375" i="44"/>
  <c r="E375" i="44" s="1"/>
  <c r="D387" i="44"/>
  <c r="E387" i="44" s="1"/>
  <c r="D120" i="44"/>
  <c r="E120" i="44" s="1"/>
  <c r="D128" i="44"/>
  <c r="E128" i="44" s="1"/>
  <c r="D132" i="44"/>
  <c r="E132" i="44" s="1"/>
  <c r="D200" i="44"/>
  <c r="E200" i="44" s="1"/>
  <c r="D204" i="44"/>
  <c r="E204" i="44" s="1"/>
  <c r="D212" i="44"/>
  <c r="E212" i="44" s="1"/>
  <c r="D216" i="44"/>
  <c r="E216" i="44" s="1"/>
  <c r="D224" i="44"/>
  <c r="E224" i="44" s="1"/>
  <c r="D228" i="44"/>
  <c r="E228" i="44" s="1"/>
  <c r="D236" i="44"/>
  <c r="E236" i="44" s="1"/>
  <c r="D240" i="44"/>
  <c r="E240" i="44" s="1"/>
  <c r="D248" i="44"/>
  <c r="E248" i="44" s="1"/>
  <c r="D252" i="44"/>
  <c r="E252" i="44" s="1"/>
  <c r="D260" i="44"/>
  <c r="E260" i="44" s="1"/>
  <c r="D264" i="44"/>
  <c r="E264" i="44" s="1"/>
  <c r="D272" i="44"/>
  <c r="E272" i="44" s="1"/>
  <c r="D276" i="44"/>
  <c r="D284" i="44"/>
  <c r="E284" i="44" s="1"/>
  <c r="D288" i="44"/>
  <c r="E288" i="44" s="1"/>
  <c r="D296" i="44"/>
  <c r="E296" i="44" s="1"/>
  <c r="D300" i="44"/>
  <c r="E300" i="44" s="1"/>
  <c r="D308" i="44"/>
  <c r="E308" i="44" s="1"/>
  <c r="D312" i="44"/>
  <c r="E312" i="44" s="1"/>
  <c r="D320" i="44"/>
  <c r="E320" i="44" s="1"/>
  <c r="D324" i="44"/>
  <c r="E324" i="44" s="1"/>
  <c r="D332" i="44"/>
  <c r="E332" i="44" s="1"/>
  <c r="D336" i="44"/>
  <c r="E336" i="44" s="1"/>
  <c r="D344" i="44"/>
  <c r="E344" i="44" s="1"/>
  <c r="D348" i="44"/>
  <c r="E348" i="44" s="1"/>
  <c r="D356" i="44"/>
  <c r="E356" i="44" s="1"/>
  <c r="D360" i="44"/>
  <c r="E360" i="44" s="1"/>
  <c r="D368" i="44"/>
  <c r="E368" i="44" s="1"/>
  <c r="D372" i="44"/>
  <c r="E372" i="44" s="1"/>
  <c r="D380" i="44"/>
  <c r="E380" i="44" s="1"/>
  <c r="D384" i="44"/>
  <c r="E384" i="44" s="1"/>
  <c r="D392" i="44"/>
  <c r="E392" i="44" s="1"/>
  <c r="D129" i="44"/>
  <c r="E129" i="44" s="1"/>
  <c r="D137" i="44"/>
  <c r="E137" i="44" s="1"/>
  <c r="D201" i="44"/>
  <c r="E201" i="44" s="1"/>
  <c r="D209" i="44"/>
  <c r="E209" i="44" s="1"/>
  <c r="D225" i="44"/>
  <c r="E225" i="44" s="1"/>
  <c r="D233" i="44"/>
  <c r="E233" i="44" s="1"/>
  <c r="D237" i="44"/>
  <c r="E237" i="44" s="1"/>
  <c r="D245" i="44"/>
  <c r="E245" i="44" s="1"/>
  <c r="D249" i="44"/>
  <c r="E249" i="44" s="1"/>
  <c r="D257" i="44"/>
  <c r="E257" i="44" s="1"/>
  <c r="D273" i="44"/>
  <c r="E273" i="44" s="1"/>
  <c r="D281" i="44"/>
  <c r="E281" i="44" s="1"/>
  <c r="D297" i="44"/>
  <c r="E297" i="44" s="1"/>
  <c r="D305" i="44"/>
  <c r="E305" i="44" s="1"/>
  <c r="D321" i="44"/>
  <c r="E321" i="44" s="1"/>
  <c r="D329" i="44"/>
  <c r="E329" i="44" s="1"/>
  <c r="D345" i="44"/>
  <c r="E345" i="44" s="1"/>
  <c r="D353" i="44"/>
  <c r="D357" i="44"/>
  <c r="E357" i="44" s="1"/>
  <c r="D365" i="44"/>
  <c r="E365" i="44" s="1"/>
  <c r="D369" i="44"/>
  <c r="E369" i="44" s="1"/>
  <c r="D377" i="44"/>
  <c r="E377" i="44" s="1"/>
  <c r="D393" i="44"/>
  <c r="E393" i="44" s="1"/>
  <c r="D34" i="44"/>
  <c r="E34" i="44" s="1"/>
  <c r="D126" i="44"/>
  <c r="D134" i="44"/>
  <c r="E134" i="44" s="1"/>
  <c r="D138" i="44"/>
  <c r="E138" i="44" s="1"/>
  <c r="D198" i="44"/>
  <c r="E198" i="44" s="1"/>
  <c r="D206" i="44"/>
  <c r="E206" i="44" s="1"/>
  <c r="D210" i="44"/>
  <c r="E210" i="44" s="1"/>
  <c r="D222" i="44"/>
  <c r="E222" i="44" s="1"/>
  <c r="D230" i="44"/>
  <c r="E230" i="44" s="1"/>
  <c r="D234" i="44"/>
  <c r="E234" i="44" s="1"/>
  <c r="D242" i="44"/>
  <c r="E242" i="44" s="1"/>
  <c r="D246" i="44"/>
  <c r="E246" i="44" s="1"/>
  <c r="D254" i="44"/>
  <c r="E254" i="44" s="1"/>
  <c r="D258" i="44"/>
  <c r="E258" i="44" s="1"/>
  <c r="D270" i="44"/>
  <c r="E270" i="44" s="1"/>
  <c r="D278" i="44"/>
  <c r="E278" i="44" s="1"/>
  <c r="D282" i="44"/>
  <c r="E282" i="44" s="1"/>
  <c r="D294" i="44"/>
  <c r="E294" i="44" s="1"/>
  <c r="D302" i="44"/>
  <c r="E302" i="44" s="1"/>
  <c r="D306" i="44"/>
  <c r="E306" i="44" s="1"/>
  <c r="D318" i="44"/>
  <c r="E318" i="44" s="1"/>
  <c r="D326" i="44"/>
  <c r="E326" i="44" s="1"/>
  <c r="D330" i="44"/>
  <c r="E330" i="44" s="1"/>
  <c r="D342" i="44"/>
  <c r="E342" i="44" s="1"/>
  <c r="D350" i="44"/>
  <c r="E350" i="44" s="1"/>
  <c r="D354" i="44"/>
  <c r="E354" i="44" s="1"/>
  <c r="D362" i="44"/>
  <c r="E362" i="44" s="1"/>
  <c r="D366" i="44"/>
  <c r="E366" i="44" s="1"/>
  <c r="D374" i="44"/>
  <c r="E374" i="44" s="1"/>
  <c r="D378" i="44"/>
  <c r="E378" i="44" s="1"/>
  <c r="D390" i="44"/>
  <c r="E390" i="44" s="1"/>
  <c r="I21" i="56"/>
  <c r="C41" i="57" l="1"/>
  <c r="C22" i="82"/>
  <c r="C55" i="82" s="1"/>
  <c r="C25" i="82"/>
  <c r="C58" i="82" s="1"/>
  <c r="C28" i="82"/>
  <c r="C61" i="82" s="1"/>
  <c r="C33" i="82"/>
  <c r="C66" i="82" s="1"/>
  <c r="C27" i="82"/>
  <c r="C60" i="82" s="1"/>
  <c r="D60" i="82" s="1"/>
  <c r="C34" i="82"/>
  <c r="C67" i="82" s="1"/>
  <c r="C31" i="82"/>
  <c r="C64" i="82" s="1"/>
  <c r="E64" i="82" s="1"/>
  <c r="C37" i="82"/>
  <c r="C70" i="82" s="1"/>
  <c r="E49" i="44"/>
  <c r="E353" i="44"/>
  <c r="D140" i="44"/>
  <c r="E140" i="44" s="1"/>
  <c r="D150" i="44"/>
  <c r="E150" i="44" s="1"/>
  <c r="D174" i="44"/>
  <c r="E174" i="44" s="1"/>
  <c r="D159" i="44"/>
  <c r="E159" i="44" s="1"/>
  <c r="D161" i="44"/>
  <c r="E161" i="44" s="1"/>
  <c r="D171" i="44"/>
  <c r="E171" i="44" s="1"/>
  <c r="D176" i="44"/>
  <c r="E176" i="44" s="1"/>
  <c r="D182" i="44"/>
  <c r="E182" i="44" s="1"/>
  <c r="D168" i="44"/>
  <c r="E168" i="44" s="1"/>
  <c r="D147" i="44"/>
  <c r="E147" i="44" s="1"/>
  <c r="D192" i="44"/>
  <c r="E192" i="44" s="1"/>
  <c r="D195" i="44"/>
  <c r="E195" i="44" s="1"/>
  <c r="D31" i="44"/>
  <c r="E31" i="44" s="1"/>
  <c r="G128" i="40"/>
  <c r="G129" i="40" s="1"/>
  <c r="C129" i="40" s="1"/>
  <c r="D162" i="44"/>
  <c r="E162" i="44" s="1"/>
  <c r="D186" i="44"/>
  <c r="E186" i="44" s="1"/>
  <c r="D144" i="44"/>
  <c r="E144" i="44" s="1"/>
  <c r="D152" i="44"/>
  <c r="E152" i="44" s="1"/>
  <c r="D158" i="44"/>
  <c r="E158" i="44" s="1"/>
  <c r="D185" i="44"/>
  <c r="E185" i="44" s="1"/>
  <c r="D116" i="44"/>
  <c r="E116" i="44" s="1"/>
  <c r="D177" i="44"/>
  <c r="E177" i="44" s="1"/>
  <c r="D153" i="44"/>
  <c r="D188" i="44"/>
  <c r="E188" i="44" s="1"/>
  <c r="D180" i="44"/>
  <c r="E180" i="44" s="1"/>
  <c r="D164" i="44"/>
  <c r="E164" i="44" s="1"/>
  <c r="D183" i="44"/>
  <c r="E183" i="44" s="1"/>
  <c r="D156" i="44"/>
  <c r="E156" i="44" s="1"/>
  <c r="D20" i="44"/>
  <c r="E20" i="44" s="1"/>
  <c r="D35" i="44"/>
  <c r="E35" i="44" s="1"/>
  <c r="D32" i="44"/>
  <c r="E32" i="44" s="1"/>
  <c r="D23" i="44"/>
  <c r="E23" i="44" s="1"/>
  <c r="Q17" i="56"/>
  <c r="U17" i="56"/>
  <c r="M17" i="56"/>
  <c r="I17" i="56"/>
  <c r="P17" i="56"/>
  <c r="L17" i="56"/>
  <c r="K17" i="56"/>
  <c r="V17" i="56"/>
  <c r="N17" i="56"/>
  <c r="X17" i="56"/>
  <c r="T17" i="56"/>
  <c r="H17" i="56"/>
  <c r="W17" i="56"/>
  <c r="S17" i="56"/>
  <c r="O17" i="56"/>
  <c r="G17" i="56"/>
  <c r="R17" i="56"/>
  <c r="J17" i="56"/>
  <c r="D13" i="44"/>
  <c r="U21" i="56"/>
  <c r="X21" i="56"/>
  <c r="J21" i="56"/>
  <c r="R21" i="56"/>
  <c r="S21" i="56"/>
  <c r="M21" i="56"/>
  <c r="D29" i="44"/>
  <c r="E29" i="44" s="1"/>
  <c r="G21" i="56"/>
  <c r="T21" i="56"/>
  <c r="H21" i="56"/>
  <c r="W21" i="56"/>
  <c r="Q21" i="56"/>
  <c r="P21" i="56"/>
  <c r="L21" i="56"/>
  <c r="K21" i="56"/>
  <c r="V21" i="56"/>
  <c r="N21" i="56"/>
  <c r="D26" i="44"/>
  <c r="E26" i="44" s="1"/>
  <c r="D25" i="44"/>
  <c r="E25" i="44" s="1"/>
  <c r="O21" i="56"/>
  <c r="E123" i="44"/>
  <c r="E126" i="44"/>
  <c r="C15" i="82" l="1"/>
  <c r="C19" i="82"/>
  <c r="C52" i="82" s="1"/>
  <c r="E67" i="82"/>
  <c r="D67" i="82"/>
  <c r="E58" i="82"/>
  <c r="D58" i="82"/>
  <c r="D64" i="82"/>
  <c r="E70" i="82"/>
  <c r="D70" i="82"/>
  <c r="E61" i="82"/>
  <c r="D61" i="82"/>
  <c r="E55" i="82"/>
  <c r="D55" i="82"/>
  <c r="E13" i="44"/>
  <c r="D66" i="82"/>
  <c r="E66" i="82"/>
  <c r="C48" i="82"/>
  <c r="D48" i="82" s="1"/>
  <c r="G130" i="40"/>
  <c r="G131" i="40" s="1"/>
  <c r="G132" i="40" s="1"/>
  <c r="C132" i="40" s="1"/>
  <c r="D17" i="44"/>
  <c r="E17" i="44" s="1"/>
  <c r="E153" i="44"/>
  <c r="E276" i="44"/>
  <c r="E52" i="82" l="1"/>
  <c r="D52" i="82"/>
  <c r="G133" i="40"/>
  <c r="G134" i="40" s="1"/>
  <c r="G135" i="40" s="1"/>
  <c r="C135" i="40" s="1"/>
  <c r="G136" i="40" l="1"/>
  <c r="G137" i="40" s="1"/>
  <c r="G138" i="40" s="1"/>
  <c r="C138" i="40" s="1"/>
  <c r="G139" i="40" l="1"/>
  <c r="G140" i="40" s="1"/>
  <c r="G141" i="40" s="1"/>
  <c r="C141" i="40" s="1"/>
  <c r="G142" i="40" l="1"/>
  <c r="G143" i="40" s="1"/>
  <c r="G144" i="40" s="1"/>
  <c r="C144" i="40" s="1"/>
  <c r="G145" i="40" l="1"/>
  <c r="G146" i="40" s="1"/>
  <c r="G147" i="40" l="1"/>
  <c r="C147" i="40" s="1"/>
  <c r="G148" i="40" l="1"/>
  <c r="G149" i="40" s="1"/>
  <c r="G150" i="40" s="1"/>
  <c r="C150" i="40" s="1"/>
  <c r="M135" i="56"/>
  <c r="T135" i="56"/>
  <c r="L135" i="56"/>
  <c r="O135" i="56"/>
  <c r="R135" i="56"/>
  <c r="I135" i="56"/>
  <c r="H135" i="56"/>
  <c r="K135" i="56"/>
  <c r="N135" i="56"/>
  <c r="U135" i="56"/>
  <c r="E135" i="56"/>
  <c r="X135" i="56"/>
  <c r="P135" i="56"/>
  <c r="W135" i="56"/>
  <c r="G135" i="56"/>
  <c r="J135" i="56"/>
  <c r="F135" i="56"/>
  <c r="Q135" i="56"/>
  <c r="S135" i="56"/>
  <c r="V135" i="56"/>
  <c r="G152" i="40"/>
  <c r="G153" i="40" s="1"/>
  <c r="C153" i="40" s="1"/>
  <c r="D135" i="44" l="1"/>
  <c r="E135" i="44" s="1"/>
  <c r="G154" i="40"/>
  <c r="G155" i="40" s="1"/>
  <c r="G156" i="40" s="1"/>
  <c r="C156" i="40" s="1"/>
  <c r="G157" i="40" l="1"/>
  <c r="G158" i="40" s="1"/>
  <c r="G159" i="40" s="1"/>
  <c r="C159" i="40" s="1"/>
  <c r="G160" i="40" l="1"/>
  <c r="G161" i="40" s="1"/>
  <c r="G162" i="40" s="1"/>
  <c r="C162" i="40" s="1"/>
  <c r="G163" i="40" l="1"/>
  <c r="G164" i="40" s="1"/>
  <c r="G165" i="40" s="1"/>
  <c r="C165" i="40" s="1"/>
  <c r="G166" i="40" l="1"/>
  <c r="G167" i="40" s="1"/>
  <c r="G168" i="40" s="1"/>
  <c r="C168" i="40" s="1"/>
  <c r="G169" i="40" l="1"/>
  <c r="G170" i="40" s="1"/>
  <c r="G171" i="40" s="1"/>
  <c r="C171" i="40" s="1"/>
  <c r="G172" i="40" l="1"/>
  <c r="G173" i="40" s="1"/>
  <c r="G174" i="40" s="1"/>
  <c r="C174" i="40" s="1"/>
  <c r="G175" i="40" l="1"/>
  <c r="G176" i="40" s="1"/>
  <c r="G177" i="40" s="1"/>
  <c r="C177" i="40" s="1"/>
  <c r="G178" i="40" l="1"/>
  <c r="G179" i="40" s="1"/>
  <c r="G180" i="40" s="1"/>
  <c r="C180" i="40" s="1"/>
  <c r="G181" i="40" l="1"/>
  <c r="G182" i="40" s="1"/>
  <c r="G183" i="40" s="1"/>
  <c r="C183" i="40" s="1"/>
  <c r="G184" i="40" l="1"/>
  <c r="G185" i="40" s="1"/>
  <c r="G186" i="40" s="1"/>
  <c r="C186" i="40" s="1"/>
  <c r="G187" i="40" l="1"/>
  <c r="G188" i="40" s="1"/>
  <c r="G189" i="40" s="1"/>
  <c r="C189" i="40" s="1"/>
  <c r="G190" i="40" l="1"/>
  <c r="G191" i="40" s="1"/>
  <c r="G192" i="40" s="1"/>
  <c r="C192" i="40" s="1"/>
  <c r="G193" i="40" l="1"/>
  <c r="G194" i="40" s="1"/>
  <c r="G195" i="40" s="1"/>
  <c r="C195" i="40" s="1"/>
  <c r="G196" i="40" l="1"/>
  <c r="G197" i="40" s="1"/>
  <c r="G198" i="40" s="1"/>
  <c r="C198" i="40" s="1"/>
  <c r="G199" i="40" l="1"/>
  <c r="G200" i="40" s="1"/>
  <c r="G201" i="40" s="1"/>
  <c r="C201" i="40" s="1"/>
  <c r="G202" i="40" l="1"/>
  <c r="G203" i="40" s="1"/>
  <c r="G204" i="40" s="1"/>
  <c r="C204" i="40" s="1"/>
  <c r="G205" i="40" l="1"/>
  <c r="G206" i="40" s="1"/>
  <c r="G207" i="40" s="1"/>
  <c r="C207" i="40" s="1"/>
  <c r="G208" i="40" l="1"/>
  <c r="G209" i="40" s="1"/>
  <c r="G210" i="40" s="1"/>
  <c r="C210" i="40" s="1"/>
  <c r="G211" i="40" l="1"/>
  <c r="G212" i="40" s="1"/>
  <c r="G213" i="40" s="1"/>
  <c r="C213" i="40" s="1"/>
  <c r="G214" i="40" l="1"/>
  <c r="G215" i="40" s="1"/>
  <c r="G216" i="40" s="1"/>
  <c r="C216" i="40" s="1"/>
  <c r="G217" i="40" l="1"/>
  <c r="G218" i="40" s="1"/>
  <c r="G219" i="40" s="1"/>
  <c r="C219" i="40" s="1"/>
  <c r="G220" i="40" l="1"/>
  <c r="G221" i="40" s="1"/>
  <c r="G222" i="40" s="1"/>
  <c r="C222" i="40" s="1"/>
  <c r="G223" i="40" l="1"/>
  <c r="G224" i="40" s="1"/>
  <c r="G225" i="40" s="1"/>
  <c r="C225" i="40" s="1"/>
  <c r="G226" i="40" l="1"/>
  <c r="G227" i="40" s="1"/>
  <c r="G228" i="40" s="1"/>
  <c r="C228" i="40" s="1"/>
  <c r="G229" i="40" l="1"/>
  <c r="G230" i="40" s="1"/>
  <c r="G231" i="40" s="1"/>
  <c r="C231" i="40" s="1"/>
  <c r="G232" i="40" l="1"/>
  <c r="G233" i="40" s="1"/>
  <c r="G234" i="40" s="1"/>
  <c r="C234" i="40" s="1"/>
  <c r="G235" i="40" l="1"/>
  <c r="G236" i="40" s="1"/>
  <c r="G237" i="40" s="1"/>
  <c r="C237" i="40" s="1"/>
  <c r="G238" i="40" l="1"/>
  <c r="G239" i="40" s="1"/>
  <c r="G240" i="40" s="1"/>
  <c r="C240" i="40" s="1"/>
  <c r="G241" i="40" l="1"/>
  <c r="G242" i="40" s="1"/>
  <c r="G243" i="40" s="1"/>
  <c r="C243" i="40" s="1"/>
  <c r="G244" i="40" l="1"/>
  <c r="U395" i="56" l="1"/>
  <c r="Q395" i="56"/>
  <c r="M395" i="56"/>
  <c r="I395" i="56"/>
  <c r="E395" i="56"/>
  <c r="X395" i="56"/>
  <c r="T395" i="56"/>
  <c r="P395" i="56"/>
  <c r="L395" i="56"/>
  <c r="H395" i="56"/>
  <c r="W395" i="56"/>
  <c r="S395" i="56"/>
  <c r="O395" i="56"/>
  <c r="K395" i="56"/>
  <c r="G395" i="56"/>
  <c r="V395" i="56"/>
  <c r="F395" i="56"/>
  <c r="R395" i="56"/>
  <c r="N395" i="56"/>
  <c r="J395" i="56"/>
  <c r="D395" i="44" l="1"/>
  <c r="E395" i="44" s="1"/>
  <c r="G137" i="31"/>
  <c r="G166" i="31"/>
  <c r="G193" i="31"/>
  <c r="G221" i="31"/>
  <c r="G272" i="31"/>
  <c r="G299" i="31"/>
  <c r="G328" i="31"/>
  <c r="G353" i="31"/>
  <c r="G142" i="31"/>
  <c r="G169" i="31"/>
  <c r="G197" i="31"/>
  <c r="G224" i="31"/>
  <c r="G275" i="31"/>
  <c r="G304" i="31"/>
  <c r="G329" i="31"/>
  <c r="G358" i="31"/>
  <c r="G131" i="31"/>
  <c r="G145" i="31"/>
  <c r="G160" i="31"/>
  <c r="G173" i="31"/>
  <c r="G185" i="31"/>
  <c r="G200" i="31"/>
  <c r="G214" i="31"/>
  <c r="G227" i="31"/>
  <c r="G280" i="31"/>
  <c r="G293" i="31"/>
  <c r="G305" i="31"/>
  <c r="G320" i="31"/>
  <c r="G334" i="31"/>
  <c r="G347" i="31"/>
  <c r="G361" i="31"/>
  <c r="G125" i="31"/>
  <c r="G152" i="31"/>
  <c r="G179" i="31"/>
  <c r="G208" i="31"/>
  <c r="G233" i="31"/>
  <c r="G286" i="31"/>
  <c r="G313" i="31"/>
  <c r="G128" i="31"/>
  <c r="G155" i="31"/>
  <c r="G184" i="31"/>
  <c r="G209" i="31"/>
  <c r="G238" i="31"/>
  <c r="G289" i="31"/>
  <c r="G317" i="31"/>
  <c r="G344" i="31"/>
  <c r="G136" i="31"/>
  <c r="G149" i="31"/>
  <c r="G161" i="31"/>
  <c r="G176" i="31"/>
  <c r="G190" i="31"/>
  <c r="G203" i="31"/>
  <c r="G217" i="31"/>
  <c r="G232" i="31"/>
  <c r="G269" i="31"/>
  <c r="G281" i="31"/>
  <c r="G296" i="31"/>
  <c r="G310" i="31"/>
  <c r="G323" i="31"/>
  <c r="G337" i="31"/>
  <c r="G352" i="31"/>
  <c r="G389" i="31"/>
  <c r="G104" i="31" l="1"/>
  <c r="E437" i="31" s="1"/>
  <c r="D331" i="56"/>
  <c r="C331" i="44"/>
  <c r="C275" i="44"/>
  <c r="D275" i="56"/>
  <c r="C197" i="44"/>
  <c r="D197" i="56"/>
  <c r="D403" i="56"/>
  <c r="C403" i="44"/>
  <c r="C232" i="44"/>
  <c r="D232" i="56"/>
  <c r="D202" i="56"/>
  <c r="C202" i="44"/>
  <c r="D355" i="56"/>
  <c r="C355" i="44"/>
  <c r="D299" i="56"/>
  <c r="C299" i="44"/>
  <c r="C221" i="44"/>
  <c r="D221" i="56"/>
  <c r="D167" i="56"/>
  <c r="C167" i="44"/>
  <c r="D139" i="56"/>
  <c r="C139" i="44"/>
  <c r="C323" i="44"/>
  <c r="D323" i="56"/>
  <c r="D191" i="56"/>
  <c r="C191" i="44"/>
  <c r="C347" i="44"/>
  <c r="D347" i="56"/>
  <c r="D215" i="56"/>
  <c r="C215" i="44"/>
  <c r="D160" i="56"/>
  <c r="C160" i="44"/>
  <c r="D346" i="56"/>
  <c r="C346" i="44"/>
  <c r="C317" i="44"/>
  <c r="D317" i="56"/>
  <c r="D290" i="56"/>
  <c r="C290" i="44"/>
  <c r="D263" i="56"/>
  <c r="C263" i="44"/>
  <c r="C211" i="44"/>
  <c r="D211" i="56"/>
  <c r="C184" i="44"/>
  <c r="D184" i="56"/>
  <c r="C155" i="44"/>
  <c r="D155" i="56"/>
  <c r="C130" i="44"/>
  <c r="D130" i="56"/>
  <c r="D338" i="56"/>
  <c r="C338" i="44"/>
  <c r="C283" i="44"/>
  <c r="D283" i="56"/>
  <c r="D203" i="56"/>
  <c r="C203" i="44"/>
  <c r="D149" i="56"/>
  <c r="C149" i="44"/>
  <c r="C307" i="44"/>
  <c r="D307" i="56"/>
  <c r="C227" i="44"/>
  <c r="D227" i="56"/>
  <c r="C173" i="44"/>
  <c r="D173" i="56"/>
  <c r="D119" i="56"/>
  <c r="C119" i="44"/>
  <c r="C341" i="44"/>
  <c r="D341" i="56"/>
  <c r="D314" i="56"/>
  <c r="C314" i="44"/>
  <c r="D287" i="56"/>
  <c r="C287" i="44"/>
  <c r="D208" i="56"/>
  <c r="C208" i="44"/>
  <c r="C179" i="44"/>
  <c r="D179" i="56"/>
  <c r="C154" i="44"/>
  <c r="D154" i="56"/>
  <c r="C125" i="44"/>
  <c r="D125" i="56"/>
  <c r="D352" i="56"/>
  <c r="C352" i="44"/>
  <c r="D298" i="56"/>
  <c r="C298" i="44"/>
  <c r="D218" i="56"/>
  <c r="C218" i="44"/>
  <c r="D163" i="56"/>
  <c r="C163" i="44"/>
  <c r="D400" i="56"/>
  <c r="C400" i="44"/>
  <c r="D322" i="56"/>
  <c r="C322" i="44"/>
  <c r="D266" i="56"/>
  <c r="C266" i="44"/>
  <c r="C187" i="44"/>
  <c r="D187" i="56"/>
  <c r="C131" i="44"/>
  <c r="D131" i="56"/>
  <c r="C383" i="44"/>
  <c r="D383" i="56"/>
  <c r="D304" i="56"/>
  <c r="C304" i="44"/>
  <c r="C226" i="44"/>
  <c r="D226" i="56"/>
  <c r="C170" i="44"/>
  <c r="D170" i="56"/>
  <c r="D143" i="56"/>
  <c r="C143" i="44"/>
  <c r="C311" i="44"/>
  <c r="D311" i="56"/>
  <c r="D178" i="56"/>
  <c r="C178" i="44"/>
  <c r="D122" i="56"/>
  <c r="C122" i="44"/>
  <c r="D280" i="56"/>
  <c r="C280" i="44"/>
  <c r="C146" i="44"/>
  <c r="D146" i="56"/>
  <c r="G46" i="31"/>
  <c r="E434" i="31" s="1"/>
  <c r="C328" i="44"/>
  <c r="D328" i="56"/>
  <c r="D274" i="56"/>
  <c r="C274" i="44"/>
  <c r="C194" i="44"/>
  <c r="D194" i="56"/>
  <c r="C269" i="44"/>
  <c r="D269" i="56"/>
  <c r="C136" i="44"/>
  <c r="D136" i="56"/>
  <c r="D293" i="56"/>
  <c r="C293" i="44"/>
  <c r="J383" i="56" l="1"/>
  <c r="Q383" i="56"/>
  <c r="K383" i="56"/>
  <c r="P383" i="56"/>
  <c r="G383" i="56"/>
  <c r="U383" i="56"/>
  <c r="S383" i="56"/>
  <c r="T383" i="56"/>
  <c r="O383" i="56"/>
  <c r="X383" i="56"/>
  <c r="V383" i="56"/>
  <c r="F383" i="56"/>
  <c r="M383" i="56"/>
  <c r="L383" i="56"/>
  <c r="N383" i="56"/>
  <c r="E383" i="56"/>
  <c r="R383" i="56"/>
  <c r="I383" i="56"/>
  <c r="H383" i="56"/>
  <c r="W383" i="56"/>
  <c r="L143" i="56"/>
  <c r="S143" i="56"/>
  <c r="U143" i="56"/>
  <c r="N143" i="56"/>
  <c r="W143" i="56"/>
  <c r="R143" i="56"/>
  <c r="H143" i="56"/>
  <c r="Q143" i="56"/>
  <c r="O143" i="56"/>
  <c r="I143" i="56"/>
  <c r="J143" i="56"/>
  <c r="M143" i="56"/>
  <c r="X143" i="56"/>
  <c r="P143" i="56"/>
  <c r="G143" i="56"/>
  <c r="T143" i="56"/>
  <c r="E143" i="56"/>
  <c r="K143" i="56"/>
  <c r="V143" i="56"/>
  <c r="F143" i="56"/>
  <c r="O179" i="56"/>
  <c r="Q179" i="56"/>
  <c r="H179" i="56"/>
  <c r="X179" i="56"/>
  <c r="I179" i="56"/>
  <c r="V179" i="56"/>
  <c r="T179" i="56"/>
  <c r="G179" i="56"/>
  <c r="P179" i="56"/>
  <c r="J179" i="56"/>
  <c r="L179" i="56"/>
  <c r="S179" i="56"/>
  <c r="R179" i="56"/>
  <c r="N179" i="56"/>
  <c r="F179" i="56"/>
  <c r="K179" i="56"/>
  <c r="W179" i="56"/>
  <c r="M179" i="56"/>
  <c r="E179" i="56"/>
  <c r="U179" i="56"/>
  <c r="W173" i="56"/>
  <c r="J173" i="56"/>
  <c r="R173" i="56"/>
  <c r="P173" i="56"/>
  <c r="F173" i="56"/>
  <c r="S173" i="56"/>
  <c r="X173" i="56"/>
  <c r="K173" i="56"/>
  <c r="U173" i="56"/>
  <c r="O173" i="56"/>
  <c r="H173" i="56"/>
  <c r="G173" i="56"/>
  <c r="T173" i="56"/>
  <c r="E173" i="56"/>
  <c r="V173" i="56"/>
  <c r="Q173" i="56"/>
  <c r="N173" i="56"/>
  <c r="I173" i="56"/>
  <c r="M173" i="56"/>
  <c r="L173" i="56"/>
  <c r="O347" i="56"/>
  <c r="K347" i="56"/>
  <c r="J347" i="56"/>
  <c r="X347" i="56"/>
  <c r="V347" i="56"/>
  <c r="G347" i="56"/>
  <c r="Q347" i="56"/>
  <c r="M347" i="56"/>
  <c r="H347" i="56"/>
  <c r="S347" i="56"/>
  <c r="E347" i="56"/>
  <c r="L347" i="56"/>
  <c r="N347" i="56"/>
  <c r="R347" i="56"/>
  <c r="F347" i="56"/>
  <c r="P347" i="56"/>
  <c r="T347" i="56"/>
  <c r="W347" i="56"/>
  <c r="U347" i="56"/>
  <c r="I347" i="56"/>
  <c r="D40" i="56"/>
  <c r="C40" i="44"/>
  <c r="W314" i="56"/>
  <c r="I314" i="56"/>
  <c r="T314" i="56"/>
  <c r="H314" i="56"/>
  <c r="N314" i="56"/>
  <c r="S314" i="56"/>
  <c r="M314" i="56"/>
  <c r="L314" i="56"/>
  <c r="O314" i="56"/>
  <c r="U314" i="56"/>
  <c r="X314" i="56"/>
  <c r="F314" i="56"/>
  <c r="K314" i="56"/>
  <c r="R314" i="56"/>
  <c r="V314" i="56"/>
  <c r="Q314" i="56"/>
  <c r="P314" i="56"/>
  <c r="E314" i="56"/>
  <c r="G314" i="56"/>
  <c r="J314" i="56"/>
  <c r="L149" i="56"/>
  <c r="V149" i="56"/>
  <c r="E149" i="56"/>
  <c r="F149" i="56"/>
  <c r="U149" i="56"/>
  <c r="O149" i="56"/>
  <c r="Q149" i="56"/>
  <c r="R149" i="56"/>
  <c r="K149" i="56"/>
  <c r="W149" i="56"/>
  <c r="M149" i="56"/>
  <c r="S149" i="56"/>
  <c r="T149" i="56"/>
  <c r="H149" i="56"/>
  <c r="J149" i="56"/>
  <c r="X149" i="56"/>
  <c r="I149" i="56"/>
  <c r="G149" i="56"/>
  <c r="N149" i="56"/>
  <c r="P149" i="56"/>
  <c r="Q299" i="56"/>
  <c r="I299" i="56"/>
  <c r="L299" i="56"/>
  <c r="V299" i="56"/>
  <c r="X299" i="56"/>
  <c r="G299" i="56"/>
  <c r="R299" i="56"/>
  <c r="P299" i="56"/>
  <c r="O299" i="56"/>
  <c r="W299" i="56"/>
  <c r="N299" i="56"/>
  <c r="F299" i="56"/>
  <c r="M299" i="56"/>
  <c r="U299" i="56"/>
  <c r="K299" i="56"/>
  <c r="H299" i="56"/>
  <c r="T299" i="56"/>
  <c r="S299" i="56"/>
  <c r="J299" i="56"/>
  <c r="E299" i="56"/>
  <c r="E194" i="56"/>
  <c r="U194" i="56"/>
  <c r="G194" i="56"/>
  <c r="R194" i="56"/>
  <c r="F194" i="56"/>
  <c r="H194" i="56"/>
  <c r="Q194" i="56"/>
  <c r="O194" i="56"/>
  <c r="K194" i="56"/>
  <c r="I194" i="56"/>
  <c r="P194" i="56"/>
  <c r="X194" i="56"/>
  <c r="V194" i="56"/>
  <c r="T194" i="56"/>
  <c r="S194" i="56"/>
  <c r="W194" i="56"/>
  <c r="N194" i="56"/>
  <c r="L194" i="56"/>
  <c r="M194" i="56"/>
  <c r="J194" i="56"/>
  <c r="M146" i="56"/>
  <c r="E146" i="56"/>
  <c r="I146" i="56"/>
  <c r="H146" i="56"/>
  <c r="J146" i="56"/>
  <c r="K146" i="56"/>
  <c r="W146" i="56"/>
  <c r="V146" i="56"/>
  <c r="S146" i="56"/>
  <c r="P146" i="56"/>
  <c r="G146" i="56"/>
  <c r="Q146" i="56"/>
  <c r="U146" i="56"/>
  <c r="T146" i="56"/>
  <c r="R146" i="56"/>
  <c r="O146" i="56"/>
  <c r="X146" i="56"/>
  <c r="L146" i="56"/>
  <c r="F146" i="56"/>
  <c r="N146" i="56"/>
  <c r="W170" i="56"/>
  <c r="P170" i="56"/>
  <c r="G170" i="56"/>
  <c r="X170" i="56"/>
  <c r="F170" i="56"/>
  <c r="U170" i="56"/>
  <c r="L170" i="56"/>
  <c r="M170" i="56"/>
  <c r="I170" i="56"/>
  <c r="O170" i="56"/>
  <c r="T170" i="56"/>
  <c r="E170" i="56"/>
  <c r="R170" i="56"/>
  <c r="H170" i="56"/>
  <c r="K170" i="56"/>
  <c r="J170" i="56"/>
  <c r="V170" i="56"/>
  <c r="Q170" i="56"/>
  <c r="N170" i="56"/>
  <c r="S170" i="56"/>
  <c r="S227" i="56"/>
  <c r="T227" i="56"/>
  <c r="N227" i="56"/>
  <c r="P227" i="56"/>
  <c r="L227" i="56"/>
  <c r="H227" i="56"/>
  <c r="O227" i="56"/>
  <c r="U227" i="56"/>
  <c r="R227" i="56"/>
  <c r="Q227" i="56"/>
  <c r="K227" i="56"/>
  <c r="G227" i="56"/>
  <c r="I227" i="56"/>
  <c r="E227" i="56"/>
  <c r="X227" i="56"/>
  <c r="V227" i="56"/>
  <c r="M227" i="56"/>
  <c r="F227" i="56"/>
  <c r="J227" i="56"/>
  <c r="W227" i="56"/>
  <c r="U125" i="56"/>
  <c r="T125" i="56"/>
  <c r="J125" i="56"/>
  <c r="R125" i="56"/>
  <c r="N125" i="56"/>
  <c r="I125" i="56"/>
  <c r="E125" i="56"/>
  <c r="P125" i="56"/>
  <c r="W125" i="56"/>
  <c r="L125" i="56"/>
  <c r="X125" i="56"/>
  <c r="F125" i="56"/>
  <c r="V125" i="56"/>
  <c r="M125" i="56"/>
  <c r="H125" i="56"/>
  <c r="Q125" i="56"/>
  <c r="G125" i="56"/>
  <c r="S125" i="56"/>
  <c r="K125" i="56"/>
  <c r="O125" i="56"/>
  <c r="I317" i="56"/>
  <c r="T317" i="56"/>
  <c r="K317" i="56"/>
  <c r="N317" i="56"/>
  <c r="L317" i="56"/>
  <c r="Q317" i="56"/>
  <c r="P317" i="56"/>
  <c r="G317" i="56"/>
  <c r="R317" i="56"/>
  <c r="M317" i="56"/>
  <c r="H317" i="56"/>
  <c r="E317" i="56"/>
  <c r="W317" i="56"/>
  <c r="J317" i="56"/>
  <c r="U317" i="56"/>
  <c r="S317" i="56"/>
  <c r="F317" i="56"/>
  <c r="O317" i="56"/>
  <c r="V317" i="56"/>
  <c r="X317" i="56"/>
  <c r="U323" i="56"/>
  <c r="T323" i="56"/>
  <c r="F323" i="56"/>
  <c r="P323" i="56"/>
  <c r="K323" i="56"/>
  <c r="G323" i="56"/>
  <c r="O323" i="56"/>
  <c r="I323" i="56"/>
  <c r="N323" i="56"/>
  <c r="Q323" i="56"/>
  <c r="H323" i="56"/>
  <c r="V323" i="56"/>
  <c r="E323" i="56"/>
  <c r="S323" i="56"/>
  <c r="X323" i="56"/>
  <c r="W323" i="56"/>
  <c r="J323" i="56"/>
  <c r="L323" i="56"/>
  <c r="M323" i="56"/>
  <c r="R323" i="56"/>
  <c r="S197" i="56"/>
  <c r="T197" i="56"/>
  <c r="N197" i="56"/>
  <c r="P197" i="56"/>
  <c r="M197" i="56"/>
  <c r="G197" i="56"/>
  <c r="O197" i="56"/>
  <c r="U197" i="56"/>
  <c r="E197" i="56"/>
  <c r="V197" i="56"/>
  <c r="R197" i="56"/>
  <c r="I197" i="56"/>
  <c r="H197" i="56"/>
  <c r="L197" i="56"/>
  <c r="F197" i="56"/>
  <c r="J197" i="56"/>
  <c r="X197" i="56"/>
  <c r="W197" i="56"/>
  <c r="K197" i="56"/>
  <c r="Q197" i="56"/>
  <c r="O263" i="56"/>
  <c r="T263" i="56"/>
  <c r="K263" i="56"/>
  <c r="E263" i="56"/>
  <c r="V263" i="56"/>
  <c r="I263" i="56"/>
  <c r="Q263" i="56"/>
  <c r="S263" i="56"/>
  <c r="J263" i="56"/>
  <c r="W263" i="56"/>
  <c r="N263" i="56"/>
  <c r="R263" i="56"/>
  <c r="M263" i="56"/>
  <c r="U263" i="56"/>
  <c r="X263" i="56"/>
  <c r="G263" i="56"/>
  <c r="F263" i="56"/>
  <c r="L263" i="56"/>
  <c r="P263" i="56"/>
  <c r="H263" i="56"/>
  <c r="Q167" i="56"/>
  <c r="J167" i="56"/>
  <c r="F167" i="56"/>
  <c r="T167" i="56"/>
  <c r="U167" i="56"/>
  <c r="P167" i="56"/>
  <c r="N167" i="56"/>
  <c r="X167" i="56"/>
  <c r="G167" i="56"/>
  <c r="K167" i="56"/>
  <c r="W167" i="56"/>
  <c r="H167" i="56"/>
  <c r="M167" i="56"/>
  <c r="L167" i="56"/>
  <c r="I167" i="56"/>
  <c r="V167" i="56"/>
  <c r="E167" i="56"/>
  <c r="R167" i="56"/>
  <c r="O167" i="56"/>
  <c r="S167" i="56"/>
  <c r="P269" i="56"/>
  <c r="X269" i="56"/>
  <c r="T269" i="56"/>
  <c r="G269" i="56"/>
  <c r="R269" i="56"/>
  <c r="V269" i="56"/>
  <c r="I269" i="56"/>
  <c r="L269" i="56"/>
  <c r="S269" i="56"/>
  <c r="Q269" i="56"/>
  <c r="N269" i="56"/>
  <c r="O269" i="56"/>
  <c r="K269" i="56"/>
  <c r="F269" i="56"/>
  <c r="J269" i="56"/>
  <c r="U269" i="56"/>
  <c r="W269" i="56"/>
  <c r="M269" i="56"/>
  <c r="E269" i="56"/>
  <c r="H269" i="56"/>
  <c r="Q311" i="56"/>
  <c r="M311" i="56"/>
  <c r="X311" i="56"/>
  <c r="E311" i="56"/>
  <c r="L311" i="56"/>
  <c r="I311" i="56"/>
  <c r="U311" i="56"/>
  <c r="O311" i="56"/>
  <c r="F311" i="56"/>
  <c r="G311" i="56"/>
  <c r="V311" i="56"/>
  <c r="H311" i="56"/>
  <c r="K311" i="56"/>
  <c r="W311" i="56"/>
  <c r="S311" i="56"/>
  <c r="N311" i="56"/>
  <c r="R311" i="56"/>
  <c r="J311" i="56"/>
  <c r="P311" i="56"/>
  <c r="T311" i="56"/>
  <c r="U131" i="56"/>
  <c r="T131" i="56"/>
  <c r="J131" i="56"/>
  <c r="R131" i="56"/>
  <c r="W131" i="56"/>
  <c r="I131" i="56"/>
  <c r="E131" i="56"/>
  <c r="P131" i="56"/>
  <c r="L131" i="56"/>
  <c r="S131" i="56"/>
  <c r="X131" i="56"/>
  <c r="O131" i="56"/>
  <c r="V131" i="56"/>
  <c r="M131" i="56"/>
  <c r="H131" i="56"/>
  <c r="Q131" i="56"/>
  <c r="G131" i="56"/>
  <c r="F131" i="56"/>
  <c r="K131" i="56"/>
  <c r="N131" i="56"/>
  <c r="S341" i="56"/>
  <c r="T341" i="56"/>
  <c r="F341" i="56"/>
  <c r="U341" i="56"/>
  <c r="P341" i="56"/>
  <c r="H341" i="56"/>
  <c r="O341" i="56"/>
  <c r="K341" i="56"/>
  <c r="R341" i="56"/>
  <c r="Q341" i="56"/>
  <c r="V341" i="56"/>
  <c r="E341" i="56"/>
  <c r="I341" i="56"/>
  <c r="G341" i="56"/>
  <c r="X341" i="56"/>
  <c r="N341" i="56"/>
  <c r="M341" i="56"/>
  <c r="L341" i="56"/>
  <c r="J341" i="56"/>
  <c r="W341" i="56"/>
  <c r="I155" i="56"/>
  <c r="T155" i="56"/>
  <c r="X155" i="56"/>
  <c r="E155" i="56"/>
  <c r="V155" i="56"/>
  <c r="O155" i="56"/>
  <c r="P155" i="56"/>
  <c r="K155" i="56"/>
  <c r="H155" i="56"/>
  <c r="G155" i="56"/>
  <c r="W155" i="56"/>
  <c r="J155" i="56"/>
  <c r="U155" i="56"/>
  <c r="N155" i="56"/>
  <c r="L155" i="56"/>
  <c r="R155" i="56"/>
  <c r="M155" i="56"/>
  <c r="F155" i="56"/>
  <c r="Q155" i="56"/>
  <c r="S155" i="56"/>
  <c r="S221" i="56"/>
  <c r="T221" i="56"/>
  <c r="N221" i="56"/>
  <c r="I221" i="56"/>
  <c r="U221" i="56"/>
  <c r="H221" i="56"/>
  <c r="O221" i="56"/>
  <c r="Q221" i="56"/>
  <c r="L221" i="56"/>
  <c r="P221" i="56"/>
  <c r="E221" i="56"/>
  <c r="G221" i="56"/>
  <c r="K221" i="56"/>
  <c r="J221" i="56"/>
  <c r="F221" i="56"/>
  <c r="M221" i="56"/>
  <c r="X221" i="56"/>
  <c r="V221" i="56"/>
  <c r="R221" i="56"/>
  <c r="W221" i="56"/>
  <c r="S275" i="56"/>
  <c r="X275" i="56"/>
  <c r="W275" i="56"/>
  <c r="U275" i="56"/>
  <c r="P275" i="56"/>
  <c r="L275" i="56"/>
  <c r="O275" i="56"/>
  <c r="T275" i="56"/>
  <c r="V275" i="56"/>
  <c r="Q275" i="56"/>
  <c r="G275" i="56"/>
  <c r="F275" i="56"/>
  <c r="R275" i="56"/>
  <c r="H275" i="56"/>
  <c r="J275" i="56"/>
  <c r="M275" i="56"/>
  <c r="K275" i="56"/>
  <c r="I275" i="56"/>
  <c r="N275" i="56"/>
  <c r="E275" i="56"/>
  <c r="S293" i="56"/>
  <c r="K293" i="56"/>
  <c r="U293" i="56"/>
  <c r="H293" i="56"/>
  <c r="J293" i="56"/>
  <c r="L293" i="56"/>
  <c r="Q293" i="56"/>
  <c r="W293" i="56"/>
  <c r="T293" i="56"/>
  <c r="O293" i="56"/>
  <c r="P293" i="56"/>
  <c r="G293" i="56"/>
  <c r="R293" i="56"/>
  <c r="I293" i="56"/>
  <c r="E293" i="56"/>
  <c r="M293" i="56"/>
  <c r="X293" i="56"/>
  <c r="F293" i="56"/>
  <c r="N293" i="56"/>
  <c r="V293" i="56"/>
  <c r="O122" i="56"/>
  <c r="S122" i="56"/>
  <c r="N122" i="56"/>
  <c r="L122" i="56"/>
  <c r="E122" i="56"/>
  <c r="F122" i="56"/>
  <c r="Q122" i="56"/>
  <c r="I122" i="56"/>
  <c r="J122" i="56"/>
  <c r="G122" i="56"/>
  <c r="V122" i="56"/>
  <c r="P122" i="56"/>
  <c r="R122" i="56"/>
  <c r="W122" i="56"/>
  <c r="X122" i="56"/>
  <c r="T122" i="56"/>
  <c r="H122" i="56"/>
  <c r="M122" i="56"/>
  <c r="K122" i="56"/>
  <c r="U122" i="56"/>
  <c r="U266" i="56"/>
  <c r="L266" i="56"/>
  <c r="O266" i="56"/>
  <c r="E266" i="56"/>
  <c r="I266" i="56"/>
  <c r="M266" i="56"/>
  <c r="S266" i="56"/>
  <c r="Q266" i="56"/>
  <c r="T266" i="56"/>
  <c r="P266" i="56"/>
  <c r="G266" i="56"/>
  <c r="W266" i="56"/>
  <c r="K266" i="56"/>
  <c r="J266" i="56"/>
  <c r="V266" i="56"/>
  <c r="H266" i="56"/>
  <c r="F266" i="56"/>
  <c r="R266" i="56"/>
  <c r="X266" i="56"/>
  <c r="N266" i="56"/>
  <c r="K218" i="56"/>
  <c r="L218" i="56"/>
  <c r="H218" i="56"/>
  <c r="I218" i="56"/>
  <c r="E218" i="56"/>
  <c r="T218" i="56"/>
  <c r="P218" i="56"/>
  <c r="S218" i="56"/>
  <c r="R218" i="56"/>
  <c r="V218" i="56"/>
  <c r="X218" i="56"/>
  <c r="G218" i="56"/>
  <c r="Q218" i="56"/>
  <c r="O218" i="56"/>
  <c r="W218" i="56"/>
  <c r="N218" i="56"/>
  <c r="M218" i="56"/>
  <c r="F218" i="56"/>
  <c r="J218" i="56"/>
  <c r="U218" i="56"/>
  <c r="E287" i="56"/>
  <c r="X287" i="56"/>
  <c r="U287" i="56"/>
  <c r="N287" i="56"/>
  <c r="J287" i="56"/>
  <c r="W287" i="56"/>
  <c r="O287" i="56"/>
  <c r="L287" i="56"/>
  <c r="T287" i="56"/>
  <c r="I287" i="56"/>
  <c r="V287" i="56"/>
  <c r="M287" i="56"/>
  <c r="P287" i="56"/>
  <c r="Q287" i="56"/>
  <c r="K287" i="56"/>
  <c r="R287" i="56"/>
  <c r="F287" i="56"/>
  <c r="S287" i="56"/>
  <c r="G287" i="56"/>
  <c r="H287" i="56"/>
  <c r="M119" i="56"/>
  <c r="I119" i="56"/>
  <c r="G119" i="56"/>
  <c r="S119" i="56"/>
  <c r="K119" i="56"/>
  <c r="V119" i="56"/>
  <c r="L119" i="56"/>
  <c r="J119" i="56"/>
  <c r="X119" i="56"/>
  <c r="N119" i="56"/>
  <c r="Q119" i="56"/>
  <c r="T119" i="56"/>
  <c r="F119" i="56"/>
  <c r="O119" i="56"/>
  <c r="E119" i="56"/>
  <c r="R119" i="56"/>
  <c r="U119" i="56"/>
  <c r="P119" i="56"/>
  <c r="H119" i="56"/>
  <c r="W119" i="56"/>
  <c r="Q203" i="56"/>
  <c r="G203" i="56"/>
  <c r="L203" i="56"/>
  <c r="K203" i="56"/>
  <c r="E203" i="56"/>
  <c r="V203" i="56"/>
  <c r="W203" i="56"/>
  <c r="O203" i="56"/>
  <c r="N203" i="56"/>
  <c r="H203" i="56"/>
  <c r="J203" i="56"/>
  <c r="F203" i="56"/>
  <c r="U203" i="56"/>
  <c r="I203" i="56"/>
  <c r="S203" i="56"/>
  <c r="X203" i="56"/>
  <c r="P203" i="56"/>
  <c r="T203" i="56"/>
  <c r="M203" i="56"/>
  <c r="R203" i="56"/>
  <c r="E338" i="56"/>
  <c r="H338" i="56"/>
  <c r="F338" i="56"/>
  <c r="R338" i="56"/>
  <c r="P338" i="56"/>
  <c r="U338" i="56"/>
  <c r="S338" i="56"/>
  <c r="W338" i="56"/>
  <c r="Q338" i="56"/>
  <c r="N338" i="56"/>
  <c r="X338" i="56"/>
  <c r="K338" i="56"/>
  <c r="T338" i="56"/>
  <c r="O338" i="56"/>
  <c r="L338" i="56"/>
  <c r="G338" i="56"/>
  <c r="M338" i="56"/>
  <c r="J338" i="56"/>
  <c r="I338" i="56"/>
  <c r="V338" i="56"/>
  <c r="M290" i="56"/>
  <c r="P290" i="56"/>
  <c r="L290" i="56"/>
  <c r="U290" i="56"/>
  <c r="K290" i="56"/>
  <c r="G290" i="56"/>
  <c r="E290" i="56"/>
  <c r="T290" i="56"/>
  <c r="S290" i="56"/>
  <c r="W290" i="56"/>
  <c r="R290" i="56"/>
  <c r="V290" i="56"/>
  <c r="X290" i="56"/>
  <c r="J290" i="56"/>
  <c r="F290" i="56"/>
  <c r="H290" i="56"/>
  <c r="N290" i="56"/>
  <c r="Q290" i="56"/>
  <c r="O290" i="56"/>
  <c r="I290" i="56"/>
  <c r="E215" i="56"/>
  <c r="T215" i="56"/>
  <c r="P215" i="56"/>
  <c r="G215" i="56"/>
  <c r="X215" i="56"/>
  <c r="R215" i="56"/>
  <c r="I215" i="56"/>
  <c r="K215" i="56"/>
  <c r="S215" i="56"/>
  <c r="W215" i="56"/>
  <c r="L215" i="56"/>
  <c r="Q215" i="56"/>
  <c r="N215" i="56"/>
  <c r="H215" i="56"/>
  <c r="U215" i="56"/>
  <c r="J215" i="56"/>
  <c r="O215" i="56"/>
  <c r="F215" i="56"/>
  <c r="M215" i="56"/>
  <c r="V215" i="56"/>
  <c r="F191" i="56"/>
  <c r="S191" i="56"/>
  <c r="L191" i="56"/>
  <c r="G191" i="56"/>
  <c r="O191" i="56"/>
  <c r="T191" i="56"/>
  <c r="W191" i="56"/>
  <c r="M191" i="56"/>
  <c r="V191" i="56"/>
  <c r="K191" i="56"/>
  <c r="I191" i="56"/>
  <c r="N191" i="56"/>
  <c r="H191" i="56"/>
  <c r="R191" i="56"/>
  <c r="E191" i="56"/>
  <c r="X191" i="56"/>
  <c r="J191" i="56"/>
  <c r="U191" i="56"/>
  <c r="P191" i="56"/>
  <c r="Q191" i="56"/>
  <c r="P335" i="56"/>
  <c r="G335" i="56"/>
  <c r="H335" i="56"/>
  <c r="I335" i="56"/>
  <c r="T335" i="56"/>
  <c r="W335" i="56"/>
  <c r="N335" i="56"/>
  <c r="E335" i="56"/>
  <c r="Q335" i="56"/>
  <c r="F335" i="56"/>
  <c r="L335" i="56"/>
  <c r="V335" i="56"/>
  <c r="M335" i="56"/>
  <c r="X335" i="56"/>
  <c r="K335" i="56"/>
  <c r="O335" i="56"/>
  <c r="R335" i="56"/>
  <c r="S335" i="56"/>
  <c r="U335" i="56"/>
  <c r="J335" i="56"/>
  <c r="D98" i="56"/>
  <c r="C98" i="44"/>
  <c r="D143" i="44" l="1"/>
  <c r="E143" i="44" s="1"/>
  <c r="D269" i="44"/>
  <c r="E269" i="44" s="1"/>
  <c r="O98" i="56"/>
  <c r="R98" i="56"/>
  <c r="V98" i="56"/>
  <c r="N98" i="56"/>
  <c r="W98" i="56"/>
  <c r="L98" i="56"/>
  <c r="J98" i="56"/>
  <c r="T98" i="56"/>
  <c r="G98" i="56"/>
  <c r="Q98" i="56"/>
  <c r="X98" i="56"/>
  <c r="M98" i="56"/>
  <c r="S98" i="56"/>
  <c r="E98" i="56"/>
  <c r="F98" i="56"/>
  <c r="P98" i="56"/>
  <c r="K98" i="56"/>
  <c r="H98" i="56"/>
  <c r="I98" i="56"/>
  <c r="U98" i="56"/>
  <c r="D215" i="44"/>
  <c r="E215" i="44" s="1"/>
  <c r="D290" i="44"/>
  <c r="E290" i="44" s="1"/>
  <c r="D119" i="44"/>
  <c r="E119" i="44" s="1"/>
  <c r="D131" i="44"/>
  <c r="E131" i="44" s="1"/>
  <c r="D125" i="44"/>
  <c r="E125" i="44" s="1"/>
  <c r="D194" i="44"/>
  <c r="E194" i="44" s="1"/>
  <c r="F14" i="31"/>
  <c r="D347" i="44"/>
  <c r="E347" i="44" s="1"/>
  <c r="D179" i="44"/>
  <c r="E179" i="44" s="1"/>
  <c r="D191" i="44"/>
  <c r="E191" i="44" s="1"/>
  <c r="D338" i="44"/>
  <c r="E338" i="44" s="1"/>
  <c r="D203" i="44"/>
  <c r="E203" i="44" s="1"/>
  <c r="D287" i="44"/>
  <c r="E287" i="44" s="1"/>
  <c r="D218" i="44"/>
  <c r="E218" i="44" s="1"/>
  <c r="D122" i="44"/>
  <c r="E122" i="44" s="1"/>
  <c r="D167" i="44"/>
  <c r="E167" i="44" s="1"/>
  <c r="D197" i="44"/>
  <c r="E197" i="44" s="1"/>
  <c r="D323" i="44"/>
  <c r="E323" i="44" s="1"/>
  <c r="D149" i="44"/>
  <c r="E149" i="44" s="1"/>
  <c r="D173" i="44"/>
  <c r="E173" i="44" s="1"/>
  <c r="D293" i="44"/>
  <c r="E293" i="44" s="1"/>
  <c r="D221" i="44"/>
  <c r="E221" i="44" s="1"/>
  <c r="D383" i="44"/>
  <c r="E383" i="44" s="1"/>
  <c r="D335" i="44"/>
  <c r="E335" i="44" s="1"/>
  <c r="D386" i="44"/>
  <c r="E386" i="44" s="1"/>
  <c r="D170" i="44"/>
  <c r="E170" i="44" s="1"/>
  <c r="D299" i="44"/>
  <c r="E299" i="44" s="1"/>
  <c r="D266" i="44"/>
  <c r="E266" i="44" s="1"/>
  <c r="D275" i="44"/>
  <c r="E275" i="44" s="1"/>
  <c r="D155" i="44"/>
  <c r="E155" i="44" s="1"/>
  <c r="D341" i="44"/>
  <c r="E341" i="44" s="1"/>
  <c r="D311" i="44"/>
  <c r="E311" i="44" s="1"/>
  <c r="D263" i="44"/>
  <c r="E263" i="44" s="1"/>
  <c r="D317" i="44"/>
  <c r="E317" i="44" s="1"/>
  <c r="D227" i="44"/>
  <c r="E227" i="44" s="1"/>
  <c r="D146" i="44"/>
  <c r="E146" i="44" s="1"/>
  <c r="D314" i="44"/>
  <c r="E314" i="44" s="1"/>
  <c r="J40" i="56"/>
  <c r="S40" i="56"/>
  <c r="R40" i="56"/>
  <c r="V40" i="56"/>
  <c r="P40" i="56"/>
  <c r="U40" i="56"/>
  <c r="O40" i="56"/>
  <c r="E40" i="56"/>
  <c r="G40" i="56"/>
  <c r="W40" i="56"/>
  <c r="I40" i="56"/>
  <c r="N40" i="56"/>
  <c r="K40" i="56"/>
  <c r="F40" i="56"/>
  <c r="T40" i="56"/>
  <c r="Q40" i="56"/>
  <c r="M40" i="56"/>
  <c r="X40" i="56"/>
  <c r="H40" i="56"/>
  <c r="L40" i="56"/>
  <c r="D389" i="44"/>
  <c r="E389" i="44" s="1"/>
  <c r="D98" i="44" l="1"/>
  <c r="E98" i="44" s="1"/>
  <c r="D40" i="44"/>
  <c r="G28" i="31" l="1"/>
  <c r="E40" i="44"/>
  <c r="G39" i="31" l="1"/>
  <c r="G22" i="31"/>
  <c r="D22" i="56"/>
  <c r="C22" i="44"/>
  <c r="G42" i="31"/>
  <c r="C36" i="44" l="1"/>
  <c r="D36" i="56"/>
  <c r="L22" i="56"/>
  <c r="M22" i="56"/>
  <c r="T22" i="56"/>
  <c r="E22" i="56"/>
  <c r="W22" i="56"/>
  <c r="F22" i="56"/>
  <c r="N22" i="56"/>
  <c r="S22" i="56"/>
  <c r="K22" i="56"/>
  <c r="I22" i="56"/>
  <c r="V22" i="56"/>
  <c r="G22" i="56"/>
  <c r="X22" i="56"/>
  <c r="O22" i="56"/>
  <c r="R22" i="56"/>
  <c r="J22" i="56"/>
  <c r="H22" i="56"/>
  <c r="Q22" i="56"/>
  <c r="U22" i="56"/>
  <c r="P22" i="56"/>
  <c r="C33" i="44"/>
  <c r="D33" i="56"/>
  <c r="C16" i="44"/>
  <c r="D16" i="56"/>
  <c r="C24" i="82" l="1"/>
  <c r="C57" i="82" s="1"/>
  <c r="D57" i="82" s="1"/>
  <c r="G33" i="31"/>
  <c r="G34" i="31"/>
  <c r="G21" i="31"/>
  <c r="G25" i="31"/>
  <c r="D22" i="44"/>
  <c r="E22" i="44" s="1"/>
  <c r="F16" i="31"/>
  <c r="E16" i="56"/>
  <c r="L16" i="56"/>
  <c r="N16" i="56"/>
  <c r="V16" i="56"/>
  <c r="T16" i="56"/>
  <c r="I16" i="56"/>
  <c r="M16" i="56"/>
  <c r="Q16" i="56"/>
  <c r="S16" i="56"/>
  <c r="J16" i="56"/>
  <c r="F16" i="56"/>
  <c r="R16" i="56"/>
  <c r="G16" i="56"/>
  <c r="H16" i="56"/>
  <c r="O16" i="56"/>
  <c r="X16" i="56"/>
  <c r="P16" i="56"/>
  <c r="U16" i="56"/>
  <c r="K16" i="56"/>
  <c r="W16" i="56"/>
  <c r="C18" i="82" l="1"/>
  <c r="C51" i="82" s="1"/>
  <c r="D51" i="82" s="1"/>
  <c r="C15" i="44"/>
  <c r="D15" i="56"/>
  <c r="G20" i="31"/>
  <c r="E430" i="31" s="1"/>
  <c r="D16" i="44"/>
  <c r="E16" i="44" s="1"/>
  <c r="D19" i="56"/>
  <c r="C19" i="44"/>
  <c r="D28" i="56"/>
  <c r="C28" i="44"/>
  <c r="C27" i="44"/>
  <c r="D27" i="56"/>
  <c r="Q28" i="56" l="1"/>
  <c r="V28" i="56"/>
  <c r="H28" i="56"/>
  <c r="R28" i="56"/>
  <c r="W28" i="56"/>
  <c r="G28" i="56"/>
  <c r="N28" i="56"/>
  <c r="X28" i="56"/>
  <c r="E28" i="56"/>
  <c r="M28" i="56"/>
  <c r="J28" i="56"/>
  <c r="T28" i="56"/>
  <c r="F28" i="56"/>
  <c r="S28" i="56"/>
  <c r="U28" i="56"/>
  <c r="L28" i="56"/>
  <c r="K28" i="56"/>
  <c r="I28" i="56"/>
  <c r="P28" i="56"/>
  <c r="O28" i="56"/>
  <c r="E19" i="56"/>
  <c r="S19" i="56"/>
  <c r="R19" i="56"/>
  <c r="H19" i="56"/>
  <c r="P19" i="56"/>
  <c r="N19" i="56"/>
  <c r="V19" i="56"/>
  <c r="I19" i="56"/>
  <c r="Q19" i="56"/>
  <c r="U19" i="56"/>
  <c r="T19" i="56"/>
  <c r="F19" i="56"/>
  <c r="K19" i="56"/>
  <c r="W19" i="56"/>
  <c r="G19" i="56"/>
  <c r="O19" i="56"/>
  <c r="J19" i="56"/>
  <c r="X19" i="56"/>
  <c r="L19" i="56"/>
  <c r="M19" i="56"/>
  <c r="J15" i="56"/>
  <c r="X15" i="56"/>
  <c r="U15" i="56"/>
  <c r="R15" i="56"/>
  <c r="S15" i="56"/>
  <c r="V15" i="56"/>
  <c r="M15" i="56"/>
  <c r="W15" i="56"/>
  <c r="T15" i="56"/>
  <c r="P15" i="56"/>
  <c r="K15" i="56"/>
  <c r="Q15" i="56"/>
  <c r="I15" i="56"/>
  <c r="O15" i="56"/>
  <c r="H15" i="56"/>
  <c r="L15" i="56"/>
  <c r="G15" i="56"/>
  <c r="N15" i="56"/>
  <c r="Q27" i="56"/>
  <c r="M27" i="56"/>
  <c r="U27" i="56"/>
  <c r="T27" i="56"/>
  <c r="K27" i="56"/>
  <c r="O27" i="56"/>
  <c r="G27" i="56"/>
  <c r="S27" i="56"/>
  <c r="N27" i="56"/>
  <c r="L27" i="56"/>
  <c r="R27" i="56"/>
  <c r="J27" i="56"/>
  <c r="X27" i="56"/>
  <c r="V27" i="56"/>
  <c r="I27" i="56"/>
  <c r="H27" i="56"/>
  <c r="P27" i="56"/>
  <c r="W27" i="56"/>
  <c r="D14" i="56"/>
  <c r="C14" i="44"/>
  <c r="G16" i="31"/>
  <c r="C21" i="82" l="1"/>
  <c r="H16" i="31"/>
  <c r="J16" i="31"/>
  <c r="K16" i="31" s="1"/>
  <c r="P14" i="56"/>
  <c r="J14" i="56"/>
  <c r="X14" i="56"/>
  <c r="I14" i="56"/>
  <c r="E14" i="56"/>
  <c r="F14" i="56"/>
  <c r="N14" i="56"/>
  <c r="S14" i="56"/>
  <c r="M14" i="56"/>
  <c r="G14" i="56"/>
  <c r="V14" i="56"/>
  <c r="Q14" i="56"/>
  <c r="K14" i="56"/>
  <c r="H14" i="56"/>
  <c r="T14" i="56"/>
  <c r="R14" i="56"/>
  <c r="L14" i="56"/>
  <c r="W14" i="56"/>
  <c r="O14" i="56"/>
  <c r="U14" i="56"/>
  <c r="C54" i="82"/>
  <c r="D54" i="82" s="1"/>
  <c r="D19" i="44"/>
  <c r="E19" i="44" s="1"/>
  <c r="D14" i="44" l="1"/>
  <c r="G124" i="31"/>
  <c r="C16" i="82" l="1"/>
  <c r="C49" i="82" s="1"/>
  <c r="D49" i="82" s="1"/>
  <c r="E14" i="44"/>
  <c r="G123" i="31"/>
  <c r="G196" i="31"/>
  <c r="C118" i="44"/>
  <c r="D118" i="56"/>
  <c r="G220" i="31"/>
  <c r="E438" i="31" l="1"/>
  <c r="E49" i="82"/>
  <c r="E79" i="82" s="1"/>
  <c r="G195" i="31"/>
  <c r="E441" i="31" s="1"/>
  <c r="G219" i="31"/>
  <c r="E442" i="31" s="1"/>
  <c r="G172" i="31"/>
  <c r="C214" i="44"/>
  <c r="D214" i="56"/>
  <c r="C190" i="44"/>
  <c r="D190" i="56"/>
  <c r="C117" i="44"/>
  <c r="D117" i="56"/>
  <c r="E81" i="82" l="1"/>
  <c r="E80" i="82"/>
  <c r="C166" i="44"/>
  <c r="D166" i="56"/>
  <c r="G171" i="31"/>
  <c r="E440" i="31" s="1"/>
  <c r="G148" i="31"/>
  <c r="G268" i="31"/>
  <c r="L117" i="56"/>
  <c r="U117" i="56"/>
  <c r="S117" i="56"/>
  <c r="Q117" i="56"/>
  <c r="T117" i="56"/>
  <c r="X117" i="56"/>
  <c r="R117" i="56"/>
  <c r="F117" i="56"/>
  <c r="M117" i="56"/>
  <c r="J117" i="56"/>
  <c r="N117" i="56"/>
  <c r="K117" i="56"/>
  <c r="H117" i="56"/>
  <c r="I117" i="56"/>
  <c r="V117" i="56"/>
  <c r="E117" i="56"/>
  <c r="W117" i="56"/>
  <c r="G117" i="56"/>
  <c r="O117" i="56"/>
  <c r="P117" i="56"/>
  <c r="C213" i="44"/>
  <c r="D213" i="56"/>
  <c r="D189" i="56"/>
  <c r="C189" i="44"/>
  <c r="G388" i="31" l="1"/>
  <c r="G316" i="31"/>
  <c r="C262" i="44"/>
  <c r="D262" i="56"/>
  <c r="G267" i="31"/>
  <c r="E444" i="31" s="1"/>
  <c r="G292" i="31"/>
  <c r="G340" i="31"/>
  <c r="L189" i="56"/>
  <c r="P189" i="56"/>
  <c r="X189" i="56"/>
  <c r="W189" i="56"/>
  <c r="Q189" i="56"/>
  <c r="K189" i="56"/>
  <c r="J189" i="56"/>
  <c r="E189" i="56"/>
  <c r="I189" i="56"/>
  <c r="V189" i="56"/>
  <c r="H189" i="56"/>
  <c r="G189" i="56"/>
  <c r="N189" i="56"/>
  <c r="R189" i="56"/>
  <c r="U189" i="56"/>
  <c r="M189" i="56"/>
  <c r="S189" i="56"/>
  <c r="O189" i="56"/>
  <c r="T189" i="56"/>
  <c r="F189" i="56"/>
  <c r="F213" i="56"/>
  <c r="G213" i="56"/>
  <c r="R213" i="56"/>
  <c r="S213" i="56"/>
  <c r="J213" i="56"/>
  <c r="M213" i="56"/>
  <c r="N213" i="56"/>
  <c r="H213" i="56"/>
  <c r="X213" i="56"/>
  <c r="K213" i="56"/>
  <c r="W213" i="56"/>
  <c r="O213" i="56"/>
  <c r="P213" i="56"/>
  <c r="V213" i="56"/>
  <c r="E213" i="56"/>
  <c r="I213" i="56"/>
  <c r="U213" i="56"/>
  <c r="Q213" i="56"/>
  <c r="T213" i="56"/>
  <c r="L213" i="56"/>
  <c r="D117" i="44"/>
  <c r="D165" i="56"/>
  <c r="C165" i="44"/>
  <c r="C142" i="44"/>
  <c r="D142" i="56"/>
  <c r="G147" i="31"/>
  <c r="E439" i="31" l="1"/>
  <c r="D382" i="56"/>
  <c r="C382" i="44"/>
  <c r="D189" i="44"/>
  <c r="E189" i="44" s="1"/>
  <c r="C334" i="44"/>
  <c r="D334" i="56"/>
  <c r="G291" i="31"/>
  <c r="E445" i="31" s="1"/>
  <c r="X165" i="56"/>
  <c r="T165" i="56"/>
  <c r="U165" i="56"/>
  <c r="I165" i="56"/>
  <c r="S165" i="56"/>
  <c r="R165" i="56"/>
  <c r="N165" i="56"/>
  <c r="P165" i="56"/>
  <c r="K165" i="56"/>
  <c r="H165" i="56"/>
  <c r="L165" i="56"/>
  <c r="G165" i="56"/>
  <c r="E165" i="56"/>
  <c r="M165" i="56"/>
  <c r="W165" i="56"/>
  <c r="J165" i="56"/>
  <c r="F165" i="56"/>
  <c r="O165" i="56"/>
  <c r="Q165" i="56"/>
  <c r="V165" i="56"/>
  <c r="D261" i="56"/>
  <c r="C261" i="44"/>
  <c r="G315" i="31"/>
  <c r="E446" i="31" s="1"/>
  <c r="G387" i="31"/>
  <c r="E449" i="31" s="1"/>
  <c r="D141" i="56"/>
  <c r="C141" i="44"/>
  <c r="E117" i="44"/>
  <c r="C310" i="44"/>
  <c r="D310" i="56"/>
  <c r="D213" i="44"/>
  <c r="E213" i="44" s="1"/>
  <c r="C286" i="44"/>
  <c r="D286" i="56"/>
  <c r="G339" i="31"/>
  <c r="E447" i="31" s="1"/>
  <c r="G14" i="31" l="1"/>
  <c r="J14" i="31" s="1"/>
  <c r="D451" i="31"/>
  <c r="D381" i="56"/>
  <c r="C381" i="44"/>
  <c r="S261" i="56"/>
  <c r="K261" i="56"/>
  <c r="L261" i="56"/>
  <c r="O261" i="56"/>
  <c r="G261" i="56"/>
  <c r="Q261" i="56"/>
  <c r="V261" i="56"/>
  <c r="I261" i="56"/>
  <c r="R261" i="56"/>
  <c r="X261" i="56"/>
  <c r="W261" i="56"/>
  <c r="T261" i="56"/>
  <c r="J261" i="56"/>
  <c r="P261" i="56"/>
  <c r="N261" i="56"/>
  <c r="F261" i="56"/>
  <c r="M261" i="56"/>
  <c r="H261" i="56"/>
  <c r="U261" i="56"/>
  <c r="E261" i="56"/>
  <c r="D165" i="44"/>
  <c r="E165" i="44" s="1"/>
  <c r="C285" i="44"/>
  <c r="D285" i="56"/>
  <c r="V141" i="56"/>
  <c r="U141" i="56"/>
  <c r="G141" i="56"/>
  <c r="I141" i="56"/>
  <c r="R141" i="56"/>
  <c r="H141" i="56"/>
  <c r="L141" i="56"/>
  <c r="O141" i="56"/>
  <c r="W141" i="56"/>
  <c r="J141" i="56"/>
  <c r="M141" i="56"/>
  <c r="X141" i="56"/>
  <c r="F141" i="56"/>
  <c r="S141" i="56"/>
  <c r="K141" i="56"/>
  <c r="P141" i="56"/>
  <c r="N141" i="56"/>
  <c r="E141" i="56"/>
  <c r="Q141" i="56"/>
  <c r="T141" i="56"/>
  <c r="D309" i="56"/>
  <c r="C309" i="44"/>
  <c r="C333" i="44"/>
  <c r="D333" i="56"/>
  <c r="C418" i="44" l="1"/>
  <c r="D418" i="56"/>
  <c r="E451" i="31"/>
  <c r="H14" i="31"/>
  <c r="D141" i="44"/>
  <c r="Q333" i="56"/>
  <c r="O333" i="56"/>
  <c r="F333" i="56"/>
  <c r="U333" i="56"/>
  <c r="K333" i="56"/>
  <c r="J333" i="56"/>
  <c r="I333" i="56"/>
  <c r="W333" i="56"/>
  <c r="G333" i="56"/>
  <c r="R333" i="56"/>
  <c r="P333" i="56"/>
  <c r="T333" i="56"/>
  <c r="E333" i="56"/>
  <c r="V333" i="56"/>
  <c r="N333" i="56"/>
  <c r="X333" i="56"/>
  <c r="L333" i="56"/>
  <c r="H333" i="56"/>
  <c r="S333" i="56"/>
  <c r="M333" i="56"/>
  <c r="D261" i="44"/>
  <c r="E261" i="44" s="1"/>
  <c r="F309" i="56"/>
  <c r="M309" i="56"/>
  <c r="V309" i="56"/>
  <c r="H309" i="56"/>
  <c r="G309" i="56"/>
  <c r="E309" i="56"/>
  <c r="R309" i="56"/>
  <c r="K309" i="56"/>
  <c r="X309" i="56"/>
  <c r="N309" i="56"/>
  <c r="S309" i="56"/>
  <c r="I309" i="56"/>
  <c r="W309" i="56"/>
  <c r="U309" i="56"/>
  <c r="T309" i="56"/>
  <c r="Q309" i="56"/>
  <c r="J309" i="56"/>
  <c r="L309" i="56"/>
  <c r="O309" i="56"/>
  <c r="P309" i="56"/>
  <c r="T285" i="56"/>
  <c r="X285" i="56"/>
  <c r="E285" i="56"/>
  <c r="R285" i="56"/>
  <c r="S285" i="56"/>
  <c r="W285" i="56"/>
  <c r="K285" i="56"/>
  <c r="V285" i="56"/>
  <c r="F285" i="56"/>
  <c r="J285" i="56"/>
  <c r="U285" i="56"/>
  <c r="Q285" i="56"/>
  <c r="O285" i="56"/>
  <c r="I285" i="56"/>
  <c r="G285" i="56"/>
  <c r="N285" i="56"/>
  <c r="P285" i="56"/>
  <c r="H285" i="56"/>
  <c r="L285" i="56"/>
  <c r="M285" i="56"/>
  <c r="K381" i="56"/>
  <c r="I381" i="56"/>
  <c r="G381" i="56"/>
  <c r="O381" i="56"/>
  <c r="X381" i="56"/>
  <c r="L381" i="56"/>
  <c r="J381" i="56"/>
  <c r="S381" i="56"/>
  <c r="R381" i="56"/>
  <c r="P381" i="56"/>
  <c r="F381" i="56"/>
  <c r="T381" i="56"/>
  <c r="N381" i="56"/>
  <c r="Q381" i="56"/>
  <c r="H381" i="56"/>
  <c r="E381" i="56"/>
  <c r="V381" i="56"/>
  <c r="U381" i="56"/>
  <c r="M381" i="56"/>
  <c r="W381" i="56"/>
  <c r="D309" i="44" l="1"/>
  <c r="E309" i="44" s="1"/>
  <c r="E141" i="44"/>
  <c r="D285" i="44"/>
  <c r="E285" i="44" s="1"/>
  <c r="D381" i="44"/>
  <c r="E381" i="44" s="1"/>
  <c r="D333" i="44"/>
  <c r="E333" i="44" s="1"/>
  <c r="C55" i="35" l="1"/>
  <c r="E19" i="36" l="1"/>
  <c r="D19" i="36"/>
  <c r="C19" i="36" l="1"/>
  <c r="D55" i="57" l="1"/>
  <c r="D51" i="57"/>
  <c r="D65" i="35" l="1"/>
  <c r="D69" i="35"/>
  <c r="D63" i="35"/>
  <c r="D67" i="35"/>
  <c r="E67" i="35"/>
  <c r="E69" i="35"/>
  <c r="E65" i="35"/>
  <c r="E63" i="35"/>
  <c r="C59" i="35"/>
  <c r="E23" i="36" s="1"/>
  <c r="C67" i="35" l="1"/>
  <c r="E33" i="36" s="1"/>
  <c r="C63" i="35"/>
  <c r="D29" i="36" s="1"/>
  <c r="C69" i="35"/>
  <c r="C65" i="35"/>
  <c r="E31" i="36" s="1"/>
  <c r="D23" i="36"/>
  <c r="C57" i="35"/>
  <c r="E21" i="36" s="1"/>
  <c r="D33" i="36" l="1"/>
  <c r="C33" i="36" s="1"/>
  <c r="D31" i="36"/>
  <c r="C31" i="36" s="1"/>
  <c r="E29" i="36"/>
  <c r="C23" i="36"/>
  <c r="D21" i="36"/>
  <c r="C21" i="36" s="1"/>
  <c r="C29" i="36" l="1"/>
  <c r="E55" i="57"/>
  <c r="C55" i="57" s="1"/>
  <c r="C37" i="35"/>
  <c r="C51" i="57"/>
  <c r="C35" i="35"/>
  <c r="D27" i="36" s="1"/>
  <c r="E18" i="56" l="1"/>
  <c r="D20" i="82" s="1"/>
  <c r="E24" i="56"/>
  <c r="D26" i="82" s="1"/>
  <c r="E27" i="56"/>
  <c r="D29" i="82" s="1"/>
  <c r="E36" i="56"/>
  <c r="D38" i="82" s="1"/>
  <c r="E21" i="56"/>
  <c r="D23" i="82" s="1"/>
  <c r="E15" i="56"/>
  <c r="D17" i="82" s="1"/>
  <c r="E27" i="36"/>
  <c r="C27" i="36" l="1"/>
  <c r="F24" i="56"/>
  <c r="F18" i="56"/>
  <c r="F27" i="56"/>
  <c r="F15" i="56"/>
  <c r="F21" i="56"/>
  <c r="D18" i="44" l="1"/>
  <c r="E18" i="44" s="1"/>
  <c r="E20" i="82"/>
  <c r="C20" i="82" s="1"/>
  <c r="C53" i="82" s="1"/>
  <c r="D53" i="82" s="1"/>
  <c r="E23" i="82"/>
  <c r="C23" i="82" s="1"/>
  <c r="C56" i="82" s="1"/>
  <c r="D56" i="82" s="1"/>
  <c r="D21" i="44"/>
  <c r="E21" i="44" s="1"/>
  <c r="D24" i="44"/>
  <c r="E24" i="44" s="1"/>
  <c r="E26" i="82"/>
  <c r="C26" i="82" s="1"/>
  <c r="C59" i="82" s="1"/>
  <c r="D59" i="82" s="1"/>
  <c r="E29" i="82"/>
  <c r="C29" i="82" s="1"/>
  <c r="C62" i="82" s="1"/>
  <c r="D62" i="82" s="1"/>
  <c r="D27" i="44"/>
  <c r="E27" i="44" s="1"/>
  <c r="E17" i="82"/>
  <c r="C17" i="82" s="1"/>
  <c r="C50" i="82" s="1"/>
  <c r="D50" i="82" s="1"/>
  <c r="D15" i="44"/>
  <c r="C61" i="35"/>
  <c r="E25" i="36" s="1"/>
  <c r="E15" i="44" l="1"/>
  <c r="D25" i="36"/>
  <c r="C25" i="36" s="1"/>
  <c r="G245" i="40" l="1"/>
  <c r="G246" i="40" s="1"/>
  <c r="C246" i="40" s="1"/>
  <c r="D28" i="44"/>
  <c r="E28" i="44" s="1"/>
  <c r="E30" i="56"/>
  <c r="D32" i="82" s="1"/>
  <c r="F30" i="56"/>
  <c r="E32" i="82" s="1"/>
  <c r="G30" i="56"/>
  <c r="H30" i="56"/>
  <c r="I30" i="56"/>
  <c r="J30" i="56"/>
  <c r="K30" i="56"/>
  <c r="L30" i="56"/>
  <c r="M30" i="56"/>
  <c r="N30" i="56"/>
  <c r="O30" i="56"/>
  <c r="P30" i="56"/>
  <c r="Q30" i="56"/>
  <c r="R30" i="56"/>
  <c r="S30" i="56"/>
  <c r="T30" i="56"/>
  <c r="U30" i="56"/>
  <c r="V30" i="56"/>
  <c r="W30" i="56"/>
  <c r="X30" i="56"/>
  <c r="E33" i="56"/>
  <c r="D35" i="82" s="1"/>
  <c r="F33" i="56"/>
  <c r="E35" i="82" s="1"/>
  <c r="G33" i="56"/>
  <c r="H33" i="56"/>
  <c r="I33" i="56"/>
  <c r="J33" i="56"/>
  <c r="K33" i="56"/>
  <c r="L33" i="56"/>
  <c r="M33" i="56"/>
  <c r="N33" i="56"/>
  <c r="O33" i="56"/>
  <c r="P33" i="56"/>
  <c r="Q33" i="56"/>
  <c r="R33" i="56"/>
  <c r="S33" i="56"/>
  <c r="T33" i="56"/>
  <c r="U33" i="56"/>
  <c r="V33" i="56"/>
  <c r="W33" i="56"/>
  <c r="X33" i="56"/>
  <c r="F36" i="56"/>
  <c r="E38" i="82" s="1"/>
  <c r="G36" i="56"/>
  <c r="H36" i="56"/>
  <c r="I36" i="56"/>
  <c r="J36" i="56"/>
  <c r="K36" i="56"/>
  <c r="L36" i="56"/>
  <c r="M36" i="56"/>
  <c r="N36" i="56"/>
  <c r="O36" i="56"/>
  <c r="P36" i="56"/>
  <c r="Q36" i="56"/>
  <c r="R36" i="56"/>
  <c r="S36" i="56"/>
  <c r="T36" i="56"/>
  <c r="U36" i="56"/>
  <c r="V36" i="56"/>
  <c r="W36" i="56"/>
  <c r="X36" i="56"/>
  <c r="C32" i="82" l="1"/>
  <c r="C65" i="82" s="1"/>
  <c r="D65" i="82" s="1"/>
  <c r="C30" i="82"/>
  <c r="C63" i="82" s="1"/>
  <c r="D63" i="82" s="1"/>
  <c r="D43" i="82"/>
  <c r="E43" i="82"/>
  <c r="C35" i="82"/>
  <c r="C68" i="82" s="1"/>
  <c r="D68" i="82" s="1"/>
  <c r="C38" i="82"/>
  <c r="D36" i="44"/>
  <c r="E36" i="44" s="1"/>
  <c r="D33" i="44"/>
  <c r="E33" i="44" s="1"/>
  <c r="D15" i="57"/>
  <c r="G247" i="40"/>
  <c r="G248" i="40" s="1"/>
  <c r="G249" i="40" s="1"/>
  <c r="C249" i="40" s="1"/>
  <c r="D30" i="44"/>
  <c r="E30" i="44" s="1"/>
  <c r="E15" i="57"/>
  <c r="C71" i="82" l="1"/>
  <c r="D71" i="82" s="1"/>
  <c r="D79" i="82" s="1"/>
  <c r="C79" i="82" s="1"/>
  <c r="E50" i="36" s="1"/>
  <c r="C43" i="82"/>
  <c r="C15" i="57"/>
  <c r="C16" i="57" s="1"/>
  <c r="G250" i="40"/>
  <c r="G251" i="40" s="1"/>
  <c r="G252" i="40" s="1"/>
  <c r="C252" i="40" s="1"/>
  <c r="G253" i="40" l="1"/>
  <c r="G254" i="40" s="1"/>
  <c r="G255" i="40" s="1"/>
  <c r="C255" i="40" s="1"/>
  <c r="D50" i="36"/>
  <c r="C50" i="36" s="1"/>
  <c r="E103" i="56" l="1"/>
  <c r="E81" i="56"/>
  <c r="E72" i="56"/>
  <c r="E106" i="56"/>
  <c r="E66" i="56"/>
  <c r="E97" i="56"/>
  <c r="E87" i="56"/>
  <c r="E112" i="56"/>
  <c r="E78" i="56"/>
  <c r="E69" i="56"/>
  <c r="E100" i="56"/>
  <c r="E115" i="56"/>
  <c r="E94" i="56"/>
  <c r="E84" i="56"/>
  <c r="E75" i="56"/>
  <c r="E109" i="56"/>
  <c r="M66" i="56"/>
  <c r="V72" i="56"/>
  <c r="M103" i="56"/>
  <c r="V87" i="56"/>
  <c r="M72" i="56"/>
  <c r="V94" i="56"/>
  <c r="M94" i="56"/>
  <c r="V75" i="56"/>
  <c r="M100" i="56"/>
  <c r="V81" i="56"/>
  <c r="M109" i="56"/>
  <c r="M115" i="56"/>
  <c r="V103" i="56"/>
  <c r="V84" i="56"/>
  <c r="M84" i="56"/>
  <c r="M75" i="56"/>
  <c r="V106" i="56"/>
  <c r="V112" i="56"/>
  <c r="V97" i="56"/>
  <c r="M97" i="56"/>
  <c r="M87" i="56"/>
  <c r="M106" i="56"/>
  <c r="V115" i="56"/>
  <c r="M78" i="56"/>
  <c r="M69" i="56"/>
  <c r="V100" i="56"/>
  <c r="V66" i="56"/>
  <c r="V109" i="56"/>
  <c r="V69" i="56"/>
  <c r="M81" i="56"/>
  <c r="M112" i="56"/>
  <c r="V78" i="56"/>
  <c r="N84" i="56"/>
  <c r="W72" i="56"/>
  <c r="W100" i="56"/>
  <c r="N66" i="56"/>
  <c r="W66" i="56"/>
  <c r="W106" i="56"/>
  <c r="W109" i="56"/>
  <c r="N115" i="56"/>
  <c r="N97" i="56"/>
  <c r="W84" i="56"/>
  <c r="N75" i="56"/>
  <c r="N103" i="56"/>
  <c r="N78" i="56"/>
  <c r="W78" i="56"/>
  <c r="N69" i="56"/>
  <c r="W103" i="56"/>
  <c r="N112" i="56"/>
  <c r="W94" i="56"/>
  <c r="W69" i="56"/>
  <c r="W112" i="56"/>
  <c r="W97" i="56"/>
  <c r="N87" i="56"/>
  <c r="W75" i="56"/>
  <c r="N81" i="56"/>
  <c r="N106" i="56"/>
  <c r="N109" i="56"/>
  <c r="W115" i="56"/>
  <c r="W87" i="56"/>
  <c r="N100" i="56"/>
  <c r="W81" i="56"/>
  <c r="N72" i="56"/>
  <c r="N94" i="56"/>
  <c r="T72" i="56"/>
  <c r="T94" i="56"/>
  <c r="T81" i="56"/>
  <c r="K84" i="56"/>
  <c r="K75" i="56"/>
  <c r="K106" i="56"/>
  <c r="K66" i="56"/>
  <c r="T109" i="56"/>
  <c r="K115" i="56"/>
  <c r="T100" i="56"/>
  <c r="T78" i="56"/>
  <c r="T69" i="56"/>
  <c r="K72" i="56"/>
  <c r="K103" i="56"/>
  <c r="K109" i="56"/>
  <c r="T115" i="56"/>
  <c r="T103" i="56"/>
  <c r="T75" i="56"/>
  <c r="K97" i="56"/>
  <c r="T106" i="56"/>
  <c r="K69" i="56"/>
  <c r="T97" i="56"/>
  <c r="K94" i="56"/>
  <c r="T87" i="56"/>
  <c r="K81" i="56"/>
  <c r="T66" i="56"/>
  <c r="K100" i="56"/>
  <c r="T84" i="56"/>
  <c r="K87" i="56"/>
  <c r="K78" i="56"/>
  <c r="K112" i="56"/>
  <c r="T112" i="56"/>
  <c r="U94" i="56"/>
  <c r="L87" i="56"/>
  <c r="U72" i="56"/>
  <c r="L103" i="56"/>
  <c r="L66" i="56"/>
  <c r="U75" i="56"/>
  <c r="U103" i="56"/>
  <c r="L109" i="56"/>
  <c r="L115" i="56"/>
  <c r="L72" i="56"/>
  <c r="U69" i="56"/>
  <c r="L75" i="56"/>
  <c r="U84" i="56"/>
  <c r="L78" i="56"/>
  <c r="U87" i="56"/>
  <c r="L69" i="56"/>
  <c r="U106" i="56"/>
  <c r="U112" i="56"/>
  <c r="U66" i="56"/>
  <c r="L84" i="56"/>
  <c r="U81" i="56"/>
  <c r="L100" i="56"/>
  <c r="U97" i="56"/>
  <c r="U100" i="56"/>
  <c r="L81" i="56"/>
  <c r="L106" i="56"/>
  <c r="L112" i="56"/>
  <c r="U78" i="56"/>
  <c r="U109" i="56"/>
  <c r="L94" i="56"/>
  <c r="L97" i="56"/>
  <c r="U115" i="56"/>
  <c r="Q66" i="56"/>
  <c r="H72" i="56"/>
  <c r="H100" i="56"/>
  <c r="Q84" i="56"/>
  <c r="H66" i="56"/>
  <c r="Q103" i="56"/>
  <c r="H109" i="56"/>
  <c r="Q115" i="56"/>
  <c r="Q94" i="56"/>
  <c r="H87" i="56"/>
  <c r="Q72" i="56"/>
  <c r="Q100" i="56"/>
  <c r="H81" i="56"/>
  <c r="Q109" i="56"/>
  <c r="H115" i="56"/>
  <c r="H103" i="56"/>
  <c r="H84" i="56"/>
  <c r="Q97" i="56"/>
  <c r="Q75" i="56"/>
  <c r="Q106" i="56"/>
  <c r="H97" i="56"/>
  <c r="H75" i="56"/>
  <c r="Q87" i="56"/>
  <c r="H106" i="56"/>
  <c r="Q81" i="56"/>
  <c r="H69" i="56"/>
  <c r="Q78" i="56"/>
  <c r="Q69" i="56"/>
  <c r="H78" i="56"/>
  <c r="Q112" i="56"/>
  <c r="H94" i="56"/>
  <c r="H112" i="56"/>
  <c r="F72" i="56"/>
  <c r="F103" i="56"/>
  <c r="F81" i="56"/>
  <c r="F112" i="56"/>
  <c r="F84" i="56"/>
  <c r="F87" i="56"/>
  <c r="F78" i="56"/>
  <c r="F94" i="56"/>
  <c r="F97" i="56"/>
  <c r="F100" i="56"/>
  <c r="F106" i="56"/>
  <c r="F109" i="56"/>
  <c r="F66" i="56"/>
  <c r="F75" i="56"/>
  <c r="F69" i="56"/>
  <c r="F115" i="56"/>
  <c r="P84" i="56"/>
  <c r="P75" i="56"/>
  <c r="P103" i="56"/>
  <c r="P81" i="56"/>
  <c r="G84" i="56"/>
  <c r="G100" i="56"/>
  <c r="G66" i="56"/>
  <c r="P109" i="56"/>
  <c r="P115" i="56"/>
  <c r="P72" i="56"/>
  <c r="P94" i="56"/>
  <c r="P69" i="56"/>
  <c r="G72" i="56"/>
  <c r="P106" i="56"/>
  <c r="G87" i="56"/>
  <c r="G109" i="56"/>
  <c r="G115" i="56"/>
  <c r="P87" i="56"/>
  <c r="G97" i="56"/>
  <c r="G106" i="56"/>
  <c r="G69" i="56"/>
  <c r="P100" i="56"/>
  <c r="G103" i="56"/>
  <c r="G81" i="56"/>
  <c r="P97" i="56"/>
  <c r="P66" i="56"/>
  <c r="G78" i="56"/>
  <c r="G112" i="56"/>
  <c r="P78" i="56"/>
  <c r="G75" i="56"/>
  <c r="G94" i="56"/>
  <c r="P112" i="56"/>
  <c r="I78" i="56"/>
  <c r="R103" i="56"/>
  <c r="I81" i="56"/>
  <c r="R87" i="56"/>
  <c r="I72" i="56"/>
  <c r="R94" i="56"/>
  <c r="I109" i="56"/>
  <c r="R115" i="56"/>
  <c r="I94" i="56"/>
  <c r="R72" i="56"/>
  <c r="R100" i="56"/>
  <c r="I84" i="56"/>
  <c r="R66" i="56"/>
  <c r="I75" i="56"/>
  <c r="I106" i="56"/>
  <c r="I112" i="56"/>
  <c r="I103" i="56"/>
  <c r="R84" i="56"/>
  <c r="I97" i="56"/>
  <c r="R78" i="56"/>
  <c r="I87" i="56"/>
  <c r="R69" i="56"/>
  <c r="R106" i="56"/>
  <c r="R112" i="56"/>
  <c r="R97" i="56"/>
  <c r="R109" i="56"/>
  <c r="I100" i="56"/>
  <c r="I69" i="56"/>
  <c r="I115" i="56"/>
  <c r="R75" i="56"/>
  <c r="R81" i="56"/>
  <c r="I66" i="56"/>
  <c r="X72" i="56"/>
  <c r="X94" i="56"/>
  <c r="X81" i="56"/>
  <c r="O84" i="56"/>
  <c r="O75" i="56"/>
  <c r="O106" i="56"/>
  <c r="O78" i="56"/>
  <c r="O69" i="56"/>
  <c r="O109" i="56"/>
  <c r="X115" i="56"/>
  <c r="X100" i="56"/>
  <c r="X78" i="56"/>
  <c r="X69" i="56"/>
  <c r="O72" i="56"/>
  <c r="X106" i="56"/>
  <c r="O66" i="56"/>
  <c r="X109" i="56"/>
  <c r="O115" i="56"/>
  <c r="X103" i="56"/>
  <c r="X75" i="56"/>
  <c r="O97" i="56"/>
  <c r="O81" i="56"/>
  <c r="X87" i="56"/>
  <c r="O94" i="56"/>
  <c r="X84" i="56"/>
  <c r="O87" i="56"/>
  <c r="O103" i="56"/>
  <c r="X112" i="56"/>
  <c r="X97" i="56"/>
  <c r="X66" i="56"/>
  <c r="O112" i="56"/>
  <c r="O100" i="56"/>
  <c r="S97" i="56"/>
  <c r="J81" i="56"/>
  <c r="S75" i="56"/>
  <c r="J72" i="56"/>
  <c r="S94" i="56"/>
  <c r="S109" i="56"/>
  <c r="S115" i="56"/>
  <c r="S103" i="56"/>
  <c r="J94" i="56"/>
  <c r="J75" i="56"/>
  <c r="S69" i="56"/>
  <c r="J106" i="56"/>
  <c r="J109" i="56"/>
  <c r="J84" i="56"/>
  <c r="J87" i="56"/>
  <c r="S81" i="56"/>
  <c r="S100" i="56"/>
  <c r="S112" i="56"/>
  <c r="J66" i="56"/>
  <c r="S72" i="56"/>
  <c r="J69" i="56"/>
  <c r="S87" i="56"/>
  <c r="J97" i="56"/>
  <c r="J100" i="56"/>
  <c r="S66" i="56"/>
  <c r="J112" i="56"/>
  <c r="S84" i="56"/>
  <c r="J103" i="56"/>
  <c r="S106" i="56"/>
  <c r="J115" i="56"/>
  <c r="S78" i="56"/>
  <c r="J78" i="56"/>
  <c r="G256" i="40"/>
  <c r="G257" i="40" s="1"/>
  <c r="G258" i="40" s="1"/>
  <c r="C258" i="40" s="1"/>
  <c r="W40" i="57" l="1"/>
  <c r="N40" i="57"/>
  <c r="F43" i="57"/>
  <c r="E40" i="57"/>
  <c r="S40" i="57"/>
  <c r="O40" i="57"/>
  <c r="R40" i="57"/>
  <c r="I43" i="57"/>
  <c r="Q40" i="57"/>
  <c r="F40" i="57"/>
  <c r="E43" i="57"/>
  <c r="G43" i="57"/>
  <c r="G40" i="57"/>
  <c r="T43" i="57"/>
  <c r="J40" i="57"/>
  <c r="M40" i="57"/>
  <c r="D109" i="44"/>
  <c r="E109" i="44" s="1"/>
  <c r="D112" i="44"/>
  <c r="E112" i="44" s="1"/>
  <c r="D72" i="44"/>
  <c r="E72" i="44" s="1"/>
  <c r="R43" i="57"/>
  <c r="H40" i="57"/>
  <c r="O43" i="57"/>
  <c r="K43" i="57"/>
  <c r="J43" i="57"/>
  <c r="S43" i="57"/>
  <c r="V43" i="57"/>
  <c r="L43" i="57"/>
  <c r="U43" i="57"/>
  <c r="D75" i="44"/>
  <c r="E75" i="44" s="1"/>
  <c r="D87" i="44"/>
  <c r="E87" i="44" s="1"/>
  <c r="D40" i="57"/>
  <c r="D66" i="44"/>
  <c r="E66" i="44" s="1"/>
  <c r="D81" i="44"/>
  <c r="E81" i="44" s="1"/>
  <c r="H43" i="57"/>
  <c r="Q43" i="57"/>
  <c r="P40" i="57"/>
  <c r="L40" i="57"/>
  <c r="D84" i="44"/>
  <c r="E84" i="44" s="1"/>
  <c r="D115" i="44"/>
  <c r="E115" i="44" s="1"/>
  <c r="D69" i="44"/>
  <c r="E69" i="44" s="1"/>
  <c r="D97" i="44"/>
  <c r="E97" i="44" s="1"/>
  <c r="D106" i="44"/>
  <c r="E106" i="44" s="1"/>
  <c r="D103" i="44"/>
  <c r="E103" i="44" s="1"/>
  <c r="I40" i="57"/>
  <c r="N43" i="57"/>
  <c r="W43" i="57"/>
  <c r="P43" i="57"/>
  <c r="T40" i="57"/>
  <c r="K40" i="57"/>
  <c r="M43" i="57"/>
  <c r="V40" i="57"/>
  <c r="U40" i="57"/>
  <c r="D94" i="44"/>
  <c r="E94" i="44" s="1"/>
  <c r="D43" i="57"/>
  <c r="D100" i="44"/>
  <c r="E100" i="44" s="1"/>
  <c r="D78" i="44"/>
  <c r="E78" i="44" s="1"/>
  <c r="G259" i="40"/>
  <c r="G260" i="40" s="1"/>
  <c r="G261" i="40" s="1"/>
  <c r="C261" i="40" s="1"/>
  <c r="C43" i="57" l="1"/>
  <c r="C40" i="57"/>
  <c r="G262" i="40"/>
  <c r="G263" i="40" s="1"/>
  <c r="G264" i="40" s="1"/>
  <c r="C264" i="40" s="1"/>
  <c r="G265" i="40" l="1"/>
  <c r="G266" i="40" s="1"/>
  <c r="G267" i="40" s="1"/>
  <c r="C267" i="40" s="1"/>
  <c r="G268" i="40" l="1"/>
  <c r="G269" i="40" s="1"/>
  <c r="G270" i="40" s="1"/>
  <c r="C270" i="40" s="1"/>
  <c r="G271" i="40" l="1"/>
  <c r="G272" i="40" s="1"/>
  <c r="G273" i="40" s="1"/>
  <c r="C273" i="40" s="1"/>
  <c r="G274" i="40" l="1"/>
  <c r="G275" i="40" s="1"/>
  <c r="G276" i="40" s="1"/>
  <c r="C276" i="40" s="1"/>
  <c r="G277" i="40" l="1"/>
  <c r="G278" i="40" s="1"/>
  <c r="G279" i="40" s="1"/>
  <c r="C279" i="40" s="1"/>
  <c r="G280" i="40" l="1"/>
  <c r="G281" i="40" s="1"/>
  <c r="G282" i="40" s="1"/>
  <c r="C282" i="40" s="1"/>
  <c r="G283" i="40" l="1"/>
  <c r="G284" i="40" s="1"/>
  <c r="G285" i="40" s="1"/>
  <c r="C285" i="40" s="1"/>
  <c r="G286" i="40" l="1"/>
  <c r="G287" i="40" s="1"/>
  <c r="G288" i="40" s="1"/>
  <c r="C288" i="40" s="1"/>
  <c r="G289" i="40" l="1"/>
  <c r="G290" i="40" s="1"/>
  <c r="G291" i="40" s="1"/>
  <c r="C291" i="40" s="1"/>
  <c r="G292" i="40" l="1"/>
  <c r="G293" i="40" s="1"/>
  <c r="G294" i="40" s="1"/>
  <c r="C294" i="40" s="1"/>
  <c r="G295" i="40" l="1"/>
  <c r="G296" i="40" s="1"/>
  <c r="G297" i="40" s="1"/>
  <c r="C297" i="40" s="1"/>
  <c r="G298" i="40" l="1"/>
  <c r="G299" i="40" s="1"/>
  <c r="G300" i="40" s="1"/>
  <c r="C300" i="40" s="1"/>
  <c r="G301" i="40" l="1"/>
  <c r="G302" i="40" s="1"/>
  <c r="G303" i="40" s="1"/>
  <c r="C303" i="40" s="1"/>
  <c r="G304" i="40" l="1"/>
  <c r="G305" i="40" s="1"/>
  <c r="G306" i="40" s="1"/>
  <c r="C306" i="40" s="1"/>
  <c r="G307" i="40" l="1"/>
  <c r="G308" i="40" s="1"/>
  <c r="G309" i="40" s="1"/>
  <c r="C309" i="40" s="1"/>
  <c r="G310" i="40" l="1"/>
  <c r="G311" i="40" s="1"/>
  <c r="G312" i="40" s="1"/>
  <c r="C312" i="40" s="1"/>
  <c r="G313" i="40" l="1"/>
  <c r="G314" i="40" s="1"/>
  <c r="G315" i="40" s="1"/>
  <c r="C315" i="40" s="1"/>
  <c r="G316" i="40" l="1"/>
  <c r="G317" i="40" s="1"/>
  <c r="G318" i="40" s="1"/>
  <c r="C318" i="40" s="1"/>
  <c r="G319" i="40" l="1"/>
  <c r="G320" i="40" s="1"/>
  <c r="G321" i="40" s="1"/>
  <c r="C321" i="40" s="1"/>
  <c r="G322" i="40" l="1"/>
  <c r="G323" i="40" s="1"/>
  <c r="G324" i="40" s="1"/>
  <c r="C324" i="40" s="1"/>
  <c r="G325" i="40" l="1"/>
  <c r="G326" i="40" s="1"/>
  <c r="G327" i="40" s="1"/>
  <c r="C327" i="40" s="1"/>
  <c r="G328" i="40" l="1"/>
  <c r="G329" i="40" s="1"/>
  <c r="G330" i="40" s="1"/>
  <c r="C330" i="40" s="1"/>
  <c r="G331" i="40" l="1"/>
  <c r="G332" i="40" s="1"/>
  <c r="G333" i="40" s="1"/>
  <c r="C333" i="40" s="1"/>
  <c r="G334" i="40" l="1"/>
  <c r="G335" i="40" s="1"/>
  <c r="G336" i="40" s="1"/>
  <c r="C336" i="40" s="1"/>
  <c r="G337" i="40" l="1"/>
  <c r="G338" i="40" s="1"/>
  <c r="G339" i="40" s="1"/>
  <c r="C339" i="40" s="1"/>
  <c r="G340" i="40" l="1"/>
  <c r="G341" i="40" s="1"/>
  <c r="G342" i="40" s="1"/>
  <c r="C342" i="40" s="1"/>
  <c r="G343" i="40" l="1"/>
  <c r="G344" i="40" s="1"/>
  <c r="G345" i="40" s="1"/>
  <c r="C345" i="40" s="1"/>
  <c r="G346" i="40" l="1"/>
  <c r="G347" i="40" s="1"/>
  <c r="G348" i="40" s="1"/>
  <c r="C348" i="40" s="1"/>
  <c r="G349" i="40" l="1"/>
  <c r="G350" i="40" s="1"/>
  <c r="G351" i="40" s="1"/>
  <c r="C351" i="40" s="1"/>
  <c r="G352" i="40" l="1"/>
  <c r="G353" i="40" s="1"/>
  <c r="G354" i="40" s="1"/>
  <c r="C354" i="40" s="1"/>
  <c r="G355" i="40" l="1"/>
  <c r="G356" i="40" s="1"/>
  <c r="G357" i="40" s="1"/>
  <c r="C357" i="40" s="1"/>
  <c r="G358" i="40" l="1"/>
  <c r="G359" i="40" s="1"/>
  <c r="G360" i="40" s="1"/>
  <c r="C360" i="40" s="1"/>
  <c r="G361" i="40" l="1"/>
  <c r="G362" i="40" s="1"/>
  <c r="G363" i="40" s="1"/>
  <c r="C363" i="40" s="1"/>
  <c r="G364" i="40" l="1"/>
  <c r="G365" i="40" s="1"/>
  <c r="G366" i="40" s="1"/>
  <c r="C366" i="40" s="1"/>
  <c r="G367" i="40" l="1"/>
  <c r="G368" i="40" s="1"/>
  <c r="G369" i="40" s="1"/>
  <c r="C369" i="40" s="1"/>
  <c r="G370" i="40" l="1"/>
  <c r="G371" i="40" s="1"/>
  <c r="G372" i="40" s="1"/>
  <c r="C372" i="40" s="1"/>
  <c r="G373" i="40" l="1"/>
  <c r="G374" i="40" s="1"/>
  <c r="G375" i="40" s="1"/>
  <c r="C375" i="40" s="1"/>
  <c r="G376" i="40" l="1"/>
  <c r="G377" i="40" s="1"/>
  <c r="G378" i="40" s="1"/>
  <c r="C378" i="40" s="1"/>
  <c r="G379" i="40" l="1"/>
  <c r="G380" i="40" s="1"/>
  <c r="G381" i="40" s="1"/>
  <c r="C381" i="40" s="1"/>
  <c r="G382" i="40" l="1"/>
  <c r="G383" i="40" s="1"/>
  <c r="G384" i="40" s="1"/>
  <c r="C384" i="40" s="1"/>
  <c r="G385" i="40" l="1"/>
  <c r="G386" i="40" s="1"/>
  <c r="G387" i="40" s="1"/>
  <c r="C387" i="40" s="1"/>
  <c r="G388" i="40" l="1"/>
  <c r="G389" i="40" s="1"/>
  <c r="G390" i="40" s="1"/>
  <c r="C390" i="40" s="1"/>
  <c r="G391" i="40" l="1"/>
  <c r="G392" i="40" s="1"/>
  <c r="G393" i="40" s="1"/>
  <c r="C393" i="40" s="1"/>
  <c r="G394" i="40" l="1"/>
  <c r="G395" i="40" s="1"/>
  <c r="G396" i="40" s="1"/>
  <c r="C396" i="40" s="1"/>
  <c r="G397" i="40" l="1"/>
  <c r="G398" i="40" s="1"/>
  <c r="G399" i="40" s="1"/>
  <c r="C399" i="40" s="1"/>
  <c r="G400" i="40" l="1"/>
  <c r="G401" i="40" s="1"/>
  <c r="G402" i="40" s="1"/>
  <c r="C402" i="40" s="1"/>
  <c r="G403" i="40" l="1"/>
  <c r="G404" i="40" s="1"/>
  <c r="G405" i="40" s="1"/>
  <c r="C405" i="40" s="1"/>
  <c r="G406" i="40" l="1"/>
  <c r="G407" i="40" s="1"/>
  <c r="G408" i="40" s="1"/>
  <c r="C408" i="40" s="1"/>
  <c r="G409" i="40" l="1"/>
  <c r="G410" i="40" s="1"/>
  <c r="G411" i="40" s="1"/>
  <c r="C411" i="40" s="1"/>
  <c r="G412" i="40" l="1"/>
  <c r="G413" i="40" s="1"/>
  <c r="G414" i="40" s="1"/>
  <c r="C414" i="40" s="1"/>
  <c r="G416" i="40" l="1"/>
  <c r="C416" i="40" s="1"/>
  <c r="G417" i="40" l="1"/>
  <c r="C417" i="40" s="1"/>
  <c r="G418" i="40" l="1"/>
  <c r="C418" i="40" s="1"/>
  <c r="G419" i="40" l="1"/>
  <c r="C419" i="40" s="1"/>
  <c r="G420" i="40" l="1"/>
  <c r="C420" i="40" l="1"/>
  <c r="G421" i="40"/>
  <c r="G422" i="40" s="1"/>
  <c r="C421" i="40"/>
  <c r="C422" i="40" l="1"/>
  <c r="G423" i="40" l="1"/>
  <c r="C423" i="40" s="1"/>
  <c r="G424" i="40" l="1"/>
  <c r="C424" i="40" s="1"/>
  <c r="G425" i="40" l="1"/>
  <c r="C425" i="40" s="1"/>
  <c r="G426" i="40" l="1"/>
  <c r="C426" i="40" s="1"/>
  <c r="G427" i="40" l="1"/>
  <c r="C427" i="40" s="1"/>
  <c r="G428" i="40" l="1"/>
  <c r="C428" i="40" s="1"/>
  <c r="E41" i="82" l="1"/>
  <c r="D41" i="82"/>
  <c r="E45" i="82" l="1"/>
  <c r="E44" i="82"/>
  <c r="D45" i="82"/>
  <c r="D44" i="82"/>
  <c r="C41" i="82" l="1"/>
  <c r="C74" i="82" s="1"/>
  <c r="D74" i="82" s="1"/>
  <c r="C40" i="82"/>
  <c r="C73" i="82" s="1"/>
  <c r="D73" i="82" s="1"/>
  <c r="D39" i="44"/>
  <c r="E39" i="44" s="1"/>
  <c r="D38" i="44"/>
  <c r="E38" i="44" s="1"/>
  <c r="D37" i="44" l="1"/>
  <c r="E37" i="44" l="1"/>
  <c r="C45" i="82"/>
  <c r="C39" i="82"/>
  <c r="C72" i="82" s="1"/>
  <c r="D72" i="82" s="1"/>
  <c r="C44" i="82" l="1"/>
  <c r="D81" i="82"/>
  <c r="C81" i="82" s="1"/>
  <c r="D80" i="82"/>
  <c r="C80" i="82" s="1"/>
  <c r="H286" i="56" l="1"/>
  <c r="Q238" i="56"/>
  <c r="Q286" i="56"/>
  <c r="Q166" i="56"/>
  <c r="H118" i="56"/>
  <c r="Q118" i="56"/>
  <c r="H358" i="56"/>
  <c r="Q358" i="56"/>
  <c r="Q42" i="56"/>
  <c r="Q382" i="56"/>
  <c r="H42" i="56"/>
  <c r="H238" i="56"/>
  <c r="Q190" i="56"/>
  <c r="H190" i="56"/>
  <c r="Q310" i="56"/>
  <c r="Q142" i="56"/>
  <c r="H166" i="56"/>
  <c r="Q334" i="56"/>
  <c r="H142" i="56"/>
  <c r="H310" i="56"/>
  <c r="Q262" i="56"/>
  <c r="H334" i="56"/>
  <c r="H262" i="56"/>
  <c r="H214" i="56"/>
  <c r="Q45" i="56"/>
  <c r="H232" i="56"/>
  <c r="Q316" i="56"/>
  <c r="H220" i="56"/>
  <c r="H244" i="56"/>
  <c r="H352" i="56"/>
  <c r="H226" i="56"/>
  <c r="Q304" i="56"/>
  <c r="Q196" i="56"/>
  <c r="Q217" i="56"/>
  <c r="Q349" i="56"/>
  <c r="Q63" i="56"/>
  <c r="Q121" i="56"/>
  <c r="Q295" i="56"/>
  <c r="H403" i="56"/>
  <c r="Q145" i="56"/>
  <c r="H331" i="56"/>
  <c r="Q151" i="56"/>
  <c r="Q256" i="56"/>
  <c r="Q367" i="56"/>
  <c r="H205" i="56"/>
  <c r="H301" i="56"/>
  <c r="Q57" i="56"/>
  <c r="H211" i="56"/>
  <c r="Q247" i="56"/>
  <c r="H355" i="56"/>
  <c r="Q199" i="56"/>
  <c r="Q283" i="56"/>
  <c r="H394" i="56"/>
  <c r="H124" i="56"/>
  <c r="Q319" i="56"/>
  <c r="H202" i="56"/>
  <c r="H253" i="56"/>
  <c r="Q364" i="56"/>
  <c r="Q54" i="56"/>
  <c r="Q139" i="56"/>
  <c r="Q307" i="56"/>
  <c r="H172" i="56"/>
  <c r="Q130" i="56"/>
  <c r="H346" i="56"/>
  <c r="Q202" i="56"/>
  <c r="Q271" i="56"/>
  <c r="Q379" i="56"/>
  <c r="Q220" i="56"/>
  <c r="H316" i="56"/>
  <c r="Q157" i="56"/>
  <c r="Q124" i="56"/>
  <c r="H343" i="56"/>
  <c r="Q178" i="56"/>
  <c r="H271" i="56"/>
  <c r="H379" i="56"/>
  <c r="H193" i="56"/>
  <c r="Q331" i="56"/>
  <c r="H217" i="56"/>
  <c r="H268" i="56"/>
  <c r="H376" i="56"/>
  <c r="H57" i="56"/>
  <c r="H196" i="56"/>
  <c r="Q322" i="56"/>
  <c r="H178" i="56"/>
  <c r="H250" i="56"/>
  <c r="Q361" i="56"/>
  <c r="H223" i="56"/>
  <c r="H283" i="56"/>
  <c r="Q394" i="56"/>
  <c r="H169" i="56"/>
  <c r="H328" i="56"/>
  <c r="H48" i="56"/>
  <c r="H163" i="56"/>
  <c r="Q274" i="56"/>
  <c r="H385" i="56"/>
  <c r="H130" i="56"/>
  <c r="H313" i="56"/>
  <c r="H181" i="56"/>
  <c r="Q241" i="56"/>
  <c r="Q346" i="56"/>
  <c r="H151" i="56"/>
  <c r="H280" i="56"/>
  <c r="Q391" i="56"/>
  <c r="H45" i="56"/>
  <c r="H184" i="56"/>
  <c r="Q337" i="56"/>
  <c r="Q193" i="56"/>
  <c r="H265" i="56"/>
  <c r="H373" i="56"/>
  <c r="Q181" i="56"/>
  <c r="Q298" i="56"/>
  <c r="Q148" i="56"/>
  <c r="Q160" i="56"/>
  <c r="Q343" i="56"/>
  <c r="H382" i="56"/>
  <c r="H60" i="56"/>
  <c r="Q175" i="56"/>
  <c r="Q259" i="56"/>
  <c r="Q370" i="56"/>
  <c r="H157" i="56"/>
  <c r="H298" i="56"/>
  <c r="Q232" i="56"/>
  <c r="Q250" i="56"/>
  <c r="H361" i="56"/>
  <c r="Q136" i="56"/>
  <c r="H295" i="56"/>
  <c r="Q403" i="56"/>
  <c r="Q205" i="56"/>
  <c r="H136" i="56"/>
  <c r="H349" i="56"/>
  <c r="Q154" i="56"/>
  <c r="H277" i="56"/>
  <c r="Q388" i="56"/>
  <c r="Q172" i="56"/>
  <c r="Q313" i="56"/>
  <c r="Q226" i="56"/>
  <c r="H247" i="56"/>
  <c r="Q355" i="56"/>
  <c r="Q60" i="56"/>
  <c r="Q229" i="56"/>
  <c r="Q301" i="56"/>
  <c r="H139" i="56"/>
  <c r="Q133" i="56"/>
  <c r="H340" i="56"/>
  <c r="H199" i="56"/>
  <c r="Q265" i="56"/>
  <c r="Q373" i="56"/>
  <c r="Q235" i="56"/>
  <c r="H307" i="56"/>
  <c r="H63" i="56"/>
  <c r="H235" i="56"/>
  <c r="Q253" i="56"/>
  <c r="H364" i="56"/>
  <c r="H208" i="56"/>
  <c r="H292" i="56"/>
  <c r="Q400" i="56"/>
  <c r="H241" i="56"/>
  <c r="Q325" i="56"/>
  <c r="Q169" i="56"/>
  <c r="H259" i="56"/>
  <c r="H370" i="56"/>
  <c r="Q289" i="56"/>
  <c r="Q211" i="56"/>
  <c r="H322" i="56"/>
  <c r="Q376" i="56"/>
  <c r="H148" i="56"/>
  <c r="Q385" i="56"/>
  <c r="H145" i="56"/>
  <c r="Q292" i="56"/>
  <c r="H54" i="56"/>
  <c r="Q127" i="56"/>
  <c r="Q352" i="56"/>
  <c r="Q397" i="56"/>
  <c r="Q214" i="56"/>
  <c r="H397" i="56"/>
  <c r="Q277" i="56"/>
  <c r="Q51" i="56"/>
  <c r="Q208" i="56"/>
  <c r="Q340" i="56"/>
  <c r="Q48" i="56"/>
  <c r="H256" i="56"/>
  <c r="H400" i="56"/>
  <c r="H175" i="56"/>
  <c r="H319" i="56"/>
  <c r="H154" i="56"/>
  <c r="H51" i="56"/>
  <c r="Q184" i="56"/>
  <c r="H388" i="56"/>
  <c r="Q223" i="56"/>
  <c r="H304" i="56"/>
  <c r="H187" i="56"/>
  <c r="Q187" i="56"/>
  <c r="H367" i="56"/>
  <c r="Q163" i="56"/>
  <c r="Q280" i="56"/>
  <c r="H229" i="56"/>
  <c r="H289" i="56"/>
  <c r="H325" i="56"/>
  <c r="H274" i="56"/>
  <c r="H391" i="56"/>
  <c r="H127" i="56"/>
  <c r="Q328" i="56"/>
  <c r="Q244" i="56"/>
  <c r="Q268" i="56"/>
  <c r="H121" i="56"/>
  <c r="H337" i="56"/>
  <c r="H160" i="56"/>
  <c r="H133" i="56"/>
  <c r="K334" i="56"/>
  <c r="T118" i="56"/>
  <c r="T262" i="56"/>
  <c r="K118" i="56"/>
  <c r="T286" i="56"/>
  <c r="T142" i="56"/>
  <c r="T358" i="56"/>
  <c r="K238" i="56"/>
  <c r="T382" i="56"/>
  <c r="K262" i="56"/>
  <c r="K286" i="56"/>
  <c r="T42" i="56"/>
  <c r="K214" i="56"/>
  <c r="K310" i="56"/>
  <c r="K142" i="56"/>
  <c r="T238" i="56"/>
  <c r="K166" i="56"/>
  <c r="K382" i="56"/>
  <c r="K42" i="56"/>
  <c r="T310" i="56"/>
  <c r="K190" i="56"/>
  <c r="T166" i="56"/>
  <c r="T334" i="56"/>
  <c r="T190" i="56"/>
  <c r="K358" i="56"/>
  <c r="T214" i="56"/>
  <c r="T63" i="56"/>
  <c r="T139" i="56"/>
  <c r="K319" i="56"/>
  <c r="T154" i="56"/>
  <c r="T253" i="56"/>
  <c r="K364" i="56"/>
  <c r="T160" i="56"/>
  <c r="K295" i="56"/>
  <c r="K403" i="56"/>
  <c r="T136" i="56"/>
  <c r="T331" i="56"/>
  <c r="T48" i="56"/>
  <c r="K163" i="56"/>
  <c r="K271" i="56"/>
  <c r="K379" i="56"/>
  <c r="T163" i="56"/>
  <c r="T316" i="56"/>
  <c r="T178" i="56"/>
  <c r="K247" i="56"/>
  <c r="T355" i="56"/>
  <c r="T181" i="56"/>
  <c r="T283" i="56"/>
  <c r="K394" i="56"/>
  <c r="T51" i="56"/>
  <c r="K154" i="56"/>
  <c r="K331" i="56"/>
  <c r="K229" i="56"/>
  <c r="T268" i="56"/>
  <c r="T376" i="56"/>
  <c r="K232" i="56"/>
  <c r="K307" i="56"/>
  <c r="K175" i="56"/>
  <c r="K130" i="56"/>
  <c r="K346" i="56"/>
  <c r="T57" i="56"/>
  <c r="T196" i="56"/>
  <c r="K283" i="56"/>
  <c r="T394" i="56"/>
  <c r="T133" i="56"/>
  <c r="T328" i="56"/>
  <c r="K196" i="56"/>
  <c r="K259" i="56"/>
  <c r="T370" i="56"/>
  <c r="K202" i="56"/>
  <c r="T298" i="56"/>
  <c r="T193" i="56"/>
  <c r="K127" i="56"/>
  <c r="T346" i="56"/>
  <c r="K157" i="56"/>
  <c r="T280" i="56"/>
  <c r="K391" i="56"/>
  <c r="K217" i="56"/>
  <c r="K322" i="56"/>
  <c r="T187" i="56"/>
  <c r="T250" i="56"/>
  <c r="T361" i="56"/>
  <c r="T45" i="56"/>
  <c r="T175" i="56"/>
  <c r="K298" i="56"/>
  <c r="K151" i="56"/>
  <c r="K169" i="56"/>
  <c r="T343" i="56"/>
  <c r="K208" i="56"/>
  <c r="T274" i="56"/>
  <c r="K385" i="56"/>
  <c r="T202" i="56"/>
  <c r="T313" i="56"/>
  <c r="T60" i="56"/>
  <c r="K211" i="56"/>
  <c r="K250" i="56"/>
  <c r="K361" i="56"/>
  <c r="T232" i="56"/>
  <c r="T295" i="56"/>
  <c r="T403" i="56"/>
  <c r="K241" i="56"/>
  <c r="K337" i="56"/>
  <c r="K205" i="56"/>
  <c r="T265" i="56"/>
  <c r="T373" i="56"/>
  <c r="K57" i="56"/>
  <c r="T199" i="56"/>
  <c r="K313" i="56"/>
  <c r="T208" i="56"/>
  <c r="T247" i="56"/>
  <c r="K355" i="56"/>
  <c r="K220" i="56"/>
  <c r="K289" i="56"/>
  <c r="T397" i="56"/>
  <c r="K160" i="56"/>
  <c r="T325" i="56"/>
  <c r="K60" i="56"/>
  <c r="T220" i="56"/>
  <c r="K265" i="56"/>
  <c r="K373" i="56"/>
  <c r="K193" i="56"/>
  <c r="T307" i="56"/>
  <c r="T217" i="56"/>
  <c r="K139" i="56"/>
  <c r="K349" i="56"/>
  <c r="K235" i="56"/>
  <c r="T277" i="56"/>
  <c r="K388" i="56"/>
  <c r="K45" i="56"/>
  <c r="K133" i="56"/>
  <c r="K325" i="56"/>
  <c r="K181" i="56"/>
  <c r="T259" i="56"/>
  <c r="K370" i="56"/>
  <c r="T211" i="56"/>
  <c r="K301" i="56"/>
  <c r="K124" i="56"/>
  <c r="T151" i="56"/>
  <c r="T340" i="56"/>
  <c r="K48" i="56"/>
  <c r="K148" i="56"/>
  <c r="K277" i="56"/>
  <c r="T388" i="56"/>
  <c r="T241" i="56"/>
  <c r="T322" i="56"/>
  <c r="T148" i="56"/>
  <c r="K253" i="56"/>
  <c r="T364" i="56"/>
  <c r="T229" i="56"/>
  <c r="T292" i="56"/>
  <c r="K400" i="56"/>
  <c r="K145" i="56"/>
  <c r="K121" i="56"/>
  <c r="K340" i="56"/>
  <c r="T184" i="56"/>
  <c r="K274" i="56"/>
  <c r="T385" i="56"/>
  <c r="T127" i="56"/>
  <c r="K316" i="56"/>
  <c r="K223" i="56"/>
  <c r="K244" i="56"/>
  <c r="T352" i="56"/>
  <c r="K187" i="56"/>
  <c r="T337" i="56"/>
  <c r="T235" i="56"/>
  <c r="T244" i="56"/>
  <c r="K397" i="56"/>
  <c r="T256" i="56"/>
  <c r="K304" i="56"/>
  <c r="K172" i="56"/>
  <c r="T319" i="56"/>
  <c r="T367" i="56"/>
  <c r="K178" i="56"/>
  <c r="K292" i="56"/>
  <c r="K226" i="56"/>
  <c r="T304" i="56"/>
  <c r="K352" i="56"/>
  <c r="T130" i="56"/>
  <c r="K367" i="56"/>
  <c r="K199" i="56"/>
  <c r="K280" i="56"/>
  <c r="K63" i="56"/>
  <c r="T223" i="56"/>
  <c r="K343" i="56"/>
  <c r="T379" i="56"/>
  <c r="T400" i="56"/>
  <c r="K268" i="56"/>
  <c r="K54" i="56"/>
  <c r="T205" i="56"/>
  <c r="K328" i="56"/>
  <c r="K51" i="56"/>
  <c r="K136" i="56"/>
  <c r="T391" i="56"/>
  <c r="T172" i="56"/>
  <c r="T301" i="56"/>
  <c r="K184" i="56"/>
  <c r="K376" i="56"/>
  <c r="T145" i="56"/>
  <c r="T169" i="56"/>
  <c r="T226" i="56"/>
  <c r="T349" i="56"/>
  <c r="T271" i="56"/>
  <c r="T54" i="56"/>
  <c r="T289" i="56"/>
  <c r="T124" i="56"/>
  <c r="T121" i="56"/>
  <c r="T157" i="56"/>
  <c r="K256" i="56"/>
  <c r="E42" i="36"/>
  <c r="D42" i="36"/>
  <c r="P23" i="57" l="1"/>
  <c r="M262" i="56"/>
  <c r="M310" i="56"/>
  <c r="M118" i="56"/>
  <c r="V310" i="56"/>
  <c r="M238" i="56"/>
  <c r="M166" i="56"/>
  <c r="M190" i="56"/>
  <c r="V118" i="56"/>
  <c r="M286" i="56"/>
  <c r="V358" i="56"/>
  <c r="V190" i="56"/>
  <c r="M214" i="56"/>
  <c r="M42" i="56"/>
  <c r="M142" i="56"/>
  <c r="V166" i="56"/>
  <c r="M382" i="56"/>
  <c r="V334" i="56"/>
  <c r="V214" i="56"/>
  <c r="V238" i="56"/>
  <c r="V42" i="56"/>
  <c r="V142" i="56"/>
  <c r="V382" i="56"/>
  <c r="V262" i="56"/>
  <c r="V286" i="56"/>
  <c r="M358" i="56"/>
  <c r="V63" i="56"/>
  <c r="M154" i="56"/>
  <c r="M247" i="56"/>
  <c r="M355" i="56"/>
  <c r="M193" i="56"/>
  <c r="V283" i="56"/>
  <c r="M394" i="56"/>
  <c r="M202" i="56"/>
  <c r="V325" i="56"/>
  <c r="V193" i="56"/>
  <c r="M259" i="56"/>
  <c r="M370" i="56"/>
  <c r="M63" i="56"/>
  <c r="V154" i="56"/>
  <c r="M307" i="56"/>
  <c r="M196" i="56"/>
  <c r="M136" i="56"/>
  <c r="V346" i="56"/>
  <c r="V151" i="56"/>
  <c r="V277" i="56"/>
  <c r="V388" i="56"/>
  <c r="V124" i="56"/>
  <c r="V322" i="56"/>
  <c r="M54" i="56"/>
  <c r="V199" i="56"/>
  <c r="V259" i="56"/>
  <c r="V370" i="56"/>
  <c r="M208" i="56"/>
  <c r="M298" i="56"/>
  <c r="M157" i="56"/>
  <c r="M139" i="56"/>
  <c r="M340" i="56"/>
  <c r="V208" i="56"/>
  <c r="V274" i="56"/>
  <c r="M385" i="56"/>
  <c r="M229" i="56"/>
  <c r="M133" i="56"/>
  <c r="M349" i="56"/>
  <c r="V145" i="56"/>
  <c r="M277" i="56"/>
  <c r="M388" i="56"/>
  <c r="M130" i="56"/>
  <c r="M319" i="56"/>
  <c r="M145" i="56"/>
  <c r="M253" i="56"/>
  <c r="V364" i="56"/>
  <c r="V48" i="56"/>
  <c r="V187" i="56"/>
  <c r="M274" i="56"/>
  <c r="V385" i="56"/>
  <c r="M235" i="56"/>
  <c r="V313" i="56"/>
  <c r="M163" i="56"/>
  <c r="V244" i="56"/>
  <c r="M352" i="56"/>
  <c r="V217" i="56"/>
  <c r="V289" i="56"/>
  <c r="M397" i="56"/>
  <c r="V60" i="56"/>
  <c r="V205" i="56"/>
  <c r="M337" i="56"/>
  <c r="M217" i="56"/>
  <c r="M265" i="56"/>
  <c r="V373" i="56"/>
  <c r="V181" i="56"/>
  <c r="M304" i="56"/>
  <c r="M220" i="56"/>
  <c r="M226" i="56"/>
  <c r="V349" i="56"/>
  <c r="M60" i="56"/>
  <c r="M223" i="56"/>
  <c r="M289" i="56"/>
  <c r="V397" i="56"/>
  <c r="V196" i="56"/>
  <c r="M325" i="56"/>
  <c r="M175" i="56"/>
  <c r="M256" i="56"/>
  <c r="M367" i="56"/>
  <c r="V172" i="56"/>
  <c r="V301" i="56"/>
  <c r="M45" i="56"/>
  <c r="M232" i="56"/>
  <c r="V268" i="56"/>
  <c r="V376" i="56"/>
  <c r="V160" i="56"/>
  <c r="V304" i="56"/>
  <c r="M205" i="56"/>
  <c r="M127" i="56"/>
  <c r="M346" i="56"/>
  <c r="V169" i="56"/>
  <c r="M280" i="56"/>
  <c r="V391" i="56"/>
  <c r="M334" i="56"/>
  <c r="V54" i="56"/>
  <c r="V220" i="56"/>
  <c r="M301" i="56"/>
  <c r="M148" i="56"/>
  <c r="V133" i="56"/>
  <c r="V340" i="56"/>
  <c r="V226" i="56"/>
  <c r="M271" i="56"/>
  <c r="M379" i="56"/>
  <c r="V163" i="56"/>
  <c r="V316" i="56"/>
  <c r="M51" i="56"/>
  <c r="M151" i="56"/>
  <c r="V253" i="56"/>
  <c r="M364" i="56"/>
  <c r="M211" i="56"/>
  <c r="M292" i="56"/>
  <c r="M400" i="56"/>
  <c r="M241" i="56"/>
  <c r="V331" i="56"/>
  <c r="V232" i="56"/>
  <c r="M268" i="56"/>
  <c r="M376" i="56"/>
  <c r="M48" i="56"/>
  <c r="M124" i="56"/>
  <c r="M316" i="56"/>
  <c r="V184" i="56"/>
  <c r="M244" i="56"/>
  <c r="V352" i="56"/>
  <c r="M199" i="56"/>
  <c r="M283" i="56"/>
  <c r="V394" i="56"/>
  <c r="V121" i="56"/>
  <c r="M328" i="56"/>
  <c r="V57" i="56"/>
  <c r="V202" i="56"/>
  <c r="M295" i="56"/>
  <c r="V403" i="56"/>
  <c r="V127" i="56"/>
  <c r="M331" i="56"/>
  <c r="V223" i="56"/>
  <c r="V265" i="56"/>
  <c r="M373" i="56"/>
  <c r="V229" i="56"/>
  <c r="V307" i="56"/>
  <c r="M169" i="56"/>
  <c r="V298" i="56"/>
  <c r="M57" i="56"/>
  <c r="V130" i="56"/>
  <c r="V361" i="56"/>
  <c r="M181" i="56"/>
  <c r="V271" i="56"/>
  <c r="V211" i="56"/>
  <c r="V241" i="56"/>
  <c r="M361" i="56"/>
  <c r="V136" i="56"/>
  <c r="V51" i="56"/>
  <c r="V256" i="56"/>
  <c r="M172" i="56"/>
  <c r="V175" i="56"/>
  <c r="V319" i="56"/>
  <c r="M184" i="56"/>
  <c r="M121" i="56"/>
  <c r="V379" i="56"/>
  <c r="V247" i="56"/>
  <c r="M322" i="56"/>
  <c r="V178" i="56"/>
  <c r="V337" i="56"/>
  <c r="V139" i="56"/>
  <c r="V367" i="56"/>
  <c r="V148" i="56"/>
  <c r="V280" i="56"/>
  <c r="V235" i="56"/>
  <c r="V295" i="56"/>
  <c r="V343" i="56"/>
  <c r="V157" i="56"/>
  <c r="V355" i="56"/>
  <c r="M187" i="56"/>
  <c r="V292" i="56"/>
  <c r="M178" i="56"/>
  <c r="M403" i="56"/>
  <c r="M250" i="56"/>
  <c r="M343" i="56"/>
  <c r="M160" i="56"/>
  <c r="V400" i="56"/>
  <c r="M391" i="56"/>
  <c r="M313" i="56"/>
  <c r="V45" i="56"/>
  <c r="V328" i="56"/>
  <c r="V250" i="56"/>
  <c r="F42" i="56"/>
  <c r="F118" i="56"/>
  <c r="F142" i="56"/>
  <c r="F238" i="56"/>
  <c r="F286" i="56"/>
  <c r="F166" i="56"/>
  <c r="F358" i="56"/>
  <c r="F310" i="56"/>
  <c r="F190" i="56"/>
  <c r="F334" i="56"/>
  <c r="F214" i="56"/>
  <c r="F382" i="56"/>
  <c r="F262" i="56"/>
  <c r="F54" i="56"/>
  <c r="F196" i="56"/>
  <c r="F199" i="56"/>
  <c r="F349" i="56"/>
  <c r="F232" i="56"/>
  <c r="F151" i="56"/>
  <c r="F343" i="56"/>
  <c r="F187" i="56"/>
  <c r="F361" i="56"/>
  <c r="F307" i="56"/>
  <c r="F244" i="56"/>
  <c r="F139" i="56"/>
  <c r="F51" i="56"/>
  <c r="F265" i="56"/>
  <c r="F124" i="56"/>
  <c r="F136" i="56"/>
  <c r="F367" i="56"/>
  <c r="F316" i="56"/>
  <c r="F145" i="56"/>
  <c r="F235" i="56"/>
  <c r="F391" i="56"/>
  <c r="F325" i="56"/>
  <c r="F274" i="56"/>
  <c r="F57" i="56"/>
  <c r="F292" i="56"/>
  <c r="F133" i="56"/>
  <c r="F403" i="56"/>
  <c r="F283" i="56"/>
  <c r="F217" i="56"/>
  <c r="F397" i="56"/>
  <c r="F172" i="56"/>
  <c r="F202" i="56"/>
  <c r="F364" i="56"/>
  <c r="F298" i="56"/>
  <c r="F247" i="56"/>
  <c r="F48" i="56"/>
  <c r="F319" i="56"/>
  <c r="F268" i="56"/>
  <c r="F178" i="56"/>
  <c r="F157" i="56"/>
  <c r="F370" i="56"/>
  <c r="F277" i="56"/>
  <c r="F193" i="56"/>
  <c r="F229" i="56"/>
  <c r="F379" i="56"/>
  <c r="F328" i="56"/>
  <c r="F175" i="56"/>
  <c r="F346" i="56"/>
  <c r="F163" i="56"/>
  <c r="F130" i="56"/>
  <c r="F340" i="56"/>
  <c r="F127" i="56"/>
  <c r="F45" i="56"/>
  <c r="F250" i="56"/>
  <c r="F220" i="56"/>
  <c r="F223" i="56"/>
  <c r="F352" i="56"/>
  <c r="F301" i="56"/>
  <c r="F181" i="56"/>
  <c r="F373" i="56"/>
  <c r="F322" i="56"/>
  <c r="F256" i="56"/>
  <c r="F148" i="56"/>
  <c r="F60" i="56"/>
  <c r="F331" i="56"/>
  <c r="F280" i="56"/>
  <c r="F121" i="56"/>
  <c r="F160" i="56"/>
  <c r="F295" i="56"/>
  <c r="F63" i="56"/>
  <c r="F208" i="56"/>
  <c r="F376" i="56"/>
  <c r="F388" i="56"/>
  <c r="F385" i="56"/>
  <c r="F169" i="56"/>
  <c r="F304" i="56"/>
  <c r="F355" i="56"/>
  <c r="F313" i="56"/>
  <c r="F337" i="56"/>
  <c r="F154" i="56"/>
  <c r="F394" i="56"/>
  <c r="F253" i="56"/>
  <c r="F184" i="56"/>
  <c r="F259" i="56"/>
  <c r="F271" i="56"/>
  <c r="F289" i="56"/>
  <c r="F226" i="56"/>
  <c r="F241" i="56"/>
  <c r="F205" i="56"/>
  <c r="F400" i="56"/>
  <c r="F211" i="56"/>
  <c r="R118" i="56"/>
  <c r="I142" i="56"/>
  <c r="I118" i="56"/>
  <c r="R262" i="56"/>
  <c r="I262" i="56"/>
  <c r="I214" i="56"/>
  <c r="R214" i="56"/>
  <c r="R382" i="56"/>
  <c r="R286" i="56"/>
  <c r="I190" i="56"/>
  <c r="I166" i="56"/>
  <c r="R166" i="56"/>
  <c r="R334" i="56"/>
  <c r="I334" i="56"/>
  <c r="I358" i="56"/>
  <c r="I286" i="56"/>
  <c r="I310" i="56"/>
  <c r="R238" i="56"/>
  <c r="R42" i="56"/>
  <c r="I42" i="56"/>
  <c r="R190" i="56"/>
  <c r="I238" i="56"/>
  <c r="R310" i="56"/>
  <c r="R142" i="56"/>
  <c r="I382" i="56"/>
  <c r="R51" i="56"/>
  <c r="I235" i="56"/>
  <c r="R250" i="56"/>
  <c r="R175" i="56"/>
  <c r="R328" i="56"/>
  <c r="R178" i="56"/>
  <c r="I205" i="56"/>
  <c r="R280" i="56"/>
  <c r="R343" i="56"/>
  <c r="I304" i="56"/>
  <c r="I340" i="56"/>
  <c r="R376" i="56"/>
  <c r="I63" i="56"/>
  <c r="I193" i="56"/>
  <c r="I202" i="56"/>
  <c r="R247" i="56"/>
  <c r="I136" i="56"/>
  <c r="R319" i="56"/>
  <c r="R217" i="56"/>
  <c r="R295" i="56"/>
  <c r="R403" i="56"/>
  <c r="R367" i="56"/>
  <c r="I400" i="56"/>
  <c r="R45" i="56"/>
  <c r="I151" i="56"/>
  <c r="I325" i="56"/>
  <c r="R163" i="56"/>
  <c r="I196" i="56"/>
  <c r="R277" i="56"/>
  <c r="I145" i="56"/>
  <c r="R274" i="56"/>
  <c r="R57" i="56"/>
  <c r="I187" i="56"/>
  <c r="I298" i="56"/>
  <c r="R211" i="56"/>
  <c r="R136" i="56"/>
  <c r="R253" i="56"/>
  <c r="I223" i="56"/>
  <c r="I259" i="56"/>
  <c r="R370" i="56"/>
  <c r="R331" i="56"/>
  <c r="I367" i="56"/>
  <c r="R400" i="56"/>
  <c r="R157" i="56"/>
  <c r="R169" i="56"/>
  <c r="I229" i="56"/>
  <c r="I289" i="56"/>
  <c r="R154" i="56"/>
  <c r="I208" i="56"/>
  <c r="R54" i="56"/>
  <c r="I130" i="56"/>
  <c r="R220" i="56"/>
  <c r="R184" i="56"/>
  <c r="I178" i="56"/>
  <c r="R304" i="56"/>
  <c r="R121" i="56"/>
  <c r="R289" i="56"/>
  <c r="R397" i="56"/>
  <c r="R361" i="56"/>
  <c r="R394" i="56"/>
  <c r="R48" i="56"/>
  <c r="I241" i="56"/>
  <c r="I256" i="56"/>
  <c r="I274" i="56"/>
  <c r="R316" i="56"/>
  <c r="I45" i="56"/>
  <c r="I169" i="56"/>
  <c r="R265" i="56"/>
  <c r="I295" i="56"/>
  <c r="I376" i="56"/>
  <c r="I394" i="56"/>
  <c r="I385" i="56"/>
  <c r="I172" i="56"/>
  <c r="R124" i="56"/>
  <c r="R301" i="56"/>
  <c r="R241" i="56"/>
  <c r="R127" i="56"/>
  <c r="I328" i="56"/>
  <c r="R292" i="56"/>
  <c r="I403" i="56"/>
  <c r="R364" i="56"/>
  <c r="I48" i="56"/>
  <c r="R187" i="56"/>
  <c r="R172" i="56"/>
  <c r="I217" i="56"/>
  <c r="R160" i="56"/>
  <c r="I292" i="56"/>
  <c r="R151" i="56"/>
  <c r="I280" i="56"/>
  <c r="R391" i="56"/>
  <c r="R352" i="56"/>
  <c r="R388" i="56"/>
  <c r="I51" i="56"/>
  <c r="R130" i="56"/>
  <c r="I277" i="56"/>
  <c r="R139" i="56"/>
  <c r="R181" i="56"/>
  <c r="R208" i="56"/>
  <c r="I268" i="56"/>
  <c r="R283" i="56"/>
  <c r="I346" i="56"/>
  <c r="R63" i="56"/>
  <c r="I199" i="56"/>
  <c r="R232" i="56"/>
  <c r="R229" i="56"/>
  <c r="I148" i="56"/>
  <c r="R256" i="56"/>
  <c r="I355" i="56"/>
  <c r="I319" i="56"/>
  <c r="I352" i="56"/>
  <c r="I391" i="56"/>
  <c r="R60" i="56"/>
  <c r="R145" i="56"/>
  <c r="R133" i="56"/>
  <c r="R259" i="56"/>
  <c r="R226" i="56"/>
  <c r="R196" i="56"/>
  <c r="I175" i="56"/>
  <c r="R307" i="56"/>
  <c r="I271" i="56"/>
  <c r="I379" i="56"/>
  <c r="I343" i="56"/>
  <c r="R358" i="56"/>
  <c r="I232" i="56"/>
  <c r="I160" i="56"/>
  <c r="I388" i="56"/>
  <c r="R313" i="56"/>
  <c r="R148" i="56"/>
  <c r="I127" i="56"/>
  <c r="I322" i="56"/>
  <c r="I313" i="56"/>
  <c r="R373" i="56"/>
  <c r="I60" i="56"/>
  <c r="R223" i="56"/>
  <c r="I121" i="56"/>
  <c r="R199" i="56"/>
  <c r="I139" i="56"/>
  <c r="I307" i="56"/>
  <c r="R385" i="56"/>
  <c r="R346" i="56"/>
  <c r="R379" i="56"/>
  <c r="I54" i="56"/>
  <c r="I226" i="56"/>
  <c r="I244" i="56"/>
  <c r="I124" i="56"/>
  <c r="I316" i="56"/>
  <c r="R193" i="56"/>
  <c r="I157" i="56"/>
  <c r="R268" i="56"/>
  <c r="R337" i="56"/>
  <c r="R298" i="56"/>
  <c r="I331" i="56"/>
  <c r="I370" i="56"/>
  <c r="R202" i="56"/>
  <c r="R340" i="56"/>
  <c r="I253" i="56"/>
  <c r="I265" i="56"/>
  <c r="I220" i="56"/>
  <c r="I247" i="56"/>
  <c r="R325" i="56"/>
  <c r="I181" i="56"/>
  <c r="I184" i="56"/>
  <c r="R355" i="56"/>
  <c r="I211" i="56"/>
  <c r="I373" i="56"/>
  <c r="I283" i="56"/>
  <c r="I133" i="56"/>
  <c r="I361" i="56"/>
  <c r="R244" i="56"/>
  <c r="I250" i="56"/>
  <c r="R205" i="56"/>
  <c r="R235" i="56"/>
  <c r="I337" i="56"/>
  <c r="I163" i="56"/>
  <c r="R322" i="56"/>
  <c r="I397" i="56"/>
  <c r="R349" i="56"/>
  <c r="I349" i="56"/>
  <c r="R271" i="56"/>
  <c r="I301" i="56"/>
  <c r="I57" i="56"/>
  <c r="I154" i="56"/>
  <c r="I364" i="56"/>
  <c r="W118" i="56"/>
  <c r="N118" i="56"/>
  <c r="N142" i="56"/>
  <c r="W142" i="56"/>
  <c r="W382" i="56"/>
  <c r="W358" i="56"/>
  <c r="N334" i="56"/>
  <c r="W286" i="56"/>
  <c r="W310" i="56"/>
  <c r="N358" i="56"/>
  <c r="N166" i="56"/>
  <c r="N382" i="56"/>
  <c r="N262" i="56"/>
  <c r="N310" i="56"/>
  <c r="N238" i="56"/>
  <c r="W190" i="56"/>
  <c r="W166" i="56"/>
  <c r="W42" i="56"/>
  <c r="N42" i="56"/>
  <c r="N286" i="56"/>
  <c r="N190" i="56"/>
  <c r="W63" i="56"/>
  <c r="N178" i="56"/>
  <c r="W151" i="56"/>
  <c r="W178" i="56"/>
  <c r="W145" i="56"/>
  <c r="W277" i="56"/>
  <c r="N388" i="56"/>
  <c r="N352" i="56"/>
  <c r="W253" i="56"/>
  <c r="N364" i="56"/>
  <c r="N322" i="56"/>
  <c r="W51" i="56"/>
  <c r="N196" i="56"/>
  <c r="W205" i="56"/>
  <c r="W334" i="56"/>
  <c r="W214" i="56"/>
  <c r="W238" i="56"/>
  <c r="N54" i="56"/>
  <c r="N253" i="56"/>
  <c r="W256" i="56"/>
  <c r="N247" i="56"/>
  <c r="W250" i="56"/>
  <c r="W304" i="56"/>
  <c r="N271" i="56"/>
  <c r="N379" i="56"/>
  <c r="N280" i="56"/>
  <c r="N391" i="56"/>
  <c r="W349" i="56"/>
  <c r="N51" i="56"/>
  <c r="N217" i="56"/>
  <c r="W223" i="56"/>
  <c r="N193" i="56"/>
  <c r="N199" i="56"/>
  <c r="N256" i="56"/>
  <c r="W367" i="56"/>
  <c r="N331" i="56"/>
  <c r="N133" i="56"/>
  <c r="W343" i="56"/>
  <c r="N301" i="56"/>
  <c r="N63" i="56"/>
  <c r="N202" i="56"/>
  <c r="W262" i="56"/>
  <c r="N57" i="56"/>
  <c r="N148" i="56"/>
  <c r="N208" i="56"/>
  <c r="W241" i="56"/>
  <c r="N298" i="56"/>
  <c r="W307" i="56"/>
  <c r="N376" i="56"/>
  <c r="W124" i="56"/>
  <c r="W172" i="56"/>
  <c r="W226" i="56"/>
  <c r="W313" i="56"/>
  <c r="N304" i="56"/>
  <c r="W259" i="56"/>
  <c r="W397" i="56"/>
  <c r="N385" i="56"/>
  <c r="N211" i="56"/>
  <c r="N184" i="56"/>
  <c r="N232" i="56"/>
  <c r="N154" i="56"/>
  <c r="W265" i="56"/>
  <c r="W373" i="56"/>
  <c r="N340" i="56"/>
  <c r="W121" i="56"/>
  <c r="N349" i="56"/>
  <c r="N307" i="56"/>
  <c r="N60" i="56"/>
  <c r="N187" i="56"/>
  <c r="N160" i="56"/>
  <c r="W211" i="56"/>
  <c r="N226" i="56"/>
  <c r="W133" i="56"/>
  <c r="W325" i="56"/>
  <c r="N292" i="56"/>
  <c r="W400" i="56"/>
  <c r="W301" i="56"/>
  <c r="N259" i="56"/>
  <c r="W370" i="56"/>
  <c r="W169" i="56"/>
  <c r="N145" i="56"/>
  <c r="N250" i="56"/>
  <c r="N325" i="56"/>
  <c r="W337" i="56"/>
  <c r="W403" i="56"/>
  <c r="N181" i="56"/>
  <c r="N121" i="56"/>
  <c r="N163" i="56"/>
  <c r="W340" i="56"/>
  <c r="W361" i="56"/>
  <c r="W289" i="56"/>
  <c r="N274" i="56"/>
  <c r="W54" i="56"/>
  <c r="W217" i="56"/>
  <c r="N130" i="56"/>
  <c r="N124" i="56"/>
  <c r="W202" i="56"/>
  <c r="W292" i="56"/>
  <c r="N400" i="56"/>
  <c r="N367" i="56"/>
  <c r="N268" i="56"/>
  <c r="W376" i="56"/>
  <c r="N337" i="56"/>
  <c r="W45" i="56"/>
  <c r="W160" i="56"/>
  <c r="N235" i="56"/>
  <c r="W187" i="56"/>
  <c r="W184" i="56"/>
  <c r="N244" i="56"/>
  <c r="W352" i="56"/>
  <c r="N319" i="56"/>
  <c r="W136" i="56"/>
  <c r="W328" i="56"/>
  <c r="N289" i="56"/>
  <c r="N397" i="56"/>
  <c r="W157" i="56"/>
  <c r="W235" i="56"/>
  <c r="W331" i="56"/>
  <c r="W193" i="56"/>
  <c r="W268" i="56"/>
  <c r="N48" i="56"/>
  <c r="W130" i="56"/>
  <c r="N157" i="56"/>
  <c r="N127" i="56"/>
  <c r="W394" i="56"/>
  <c r="W388" i="56"/>
  <c r="W316" i="56"/>
  <c r="N328" i="56"/>
  <c r="N45" i="56"/>
  <c r="W229" i="56"/>
  <c r="W196" i="56"/>
  <c r="N205" i="56"/>
  <c r="N169" i="56"/>
  <c r="W319" i="56"/>
  <c r="N283" i="56"/>
  <c r="N394" i="56"/>
  <c r="W295" i="56"/>
  <c r="N403" i="56"/>
  <c r="W364" i="56"/>
  <c r="W57" i="56"/>
  <c r="W175" i="56"/>
  <c r="N223" i="56"/>
  <c r="W163" i="56"/>
  <c r="W208" i="56"/>
  <c r="W271" i="56"/>
  <c r="W379" i="56"/>
  <c r="W346" i="56"/>
  <c r="W247" i="56"/>
  <c r="W355" i="56"/>
  <c r="N316" i="56"/>
  <c r="N214" i="56"/>
  <c r="W60" i="56"/>
  <c r="N136" i="56"/>
  <c r="W181" i="56"/>
  <c r="N370" i="56"/>
  <c r="W220" i="56"/>
  <c r="N313" i="56"/>
  <c r="W391" i="56"/>
  <c r="W127" i="56"/>
  <c r="N373" i="56"/>
  <c r="N175" i="56"/>
  <c r="N295" i="56"/>
  <c r="W283" i="56"/>
  <c r="N355" i="56"/>
  <c r="N229" i="56"/>
  <c r="W139" i="56"/>
  <c r="W48" i="56"/>
  <c r="N241" i="56"/>
  <c r="W274" i="56"/>
  <c r="N151" i="56"/>
  <c r="N172" i="56"/>
  <c r="N277" i="56"/>
  <c r="N220" i="56"/>
  <c r="W199" i="56"/>
  <c r="W322" i="56"/>
  <c r="N139" i="56"/>
  <c r="W298" i="56"/>
  <c r="W385" i="56"/>
  <c r="N361" i="56"/>
  <c r="N346" i="56"/>
  <c r="N343" i="56"/>
  <c r="W148" i="56"/>
  <c r="W280" i="56"/>
  <c r="W154" i="56"/>
  <c r="W244" i="56"/>
  <c r="W232" i="56"/>
  <c r="N265" i="56"/>
  <c r="U142" i="56"/>
  <c r="U310" i="56"/>
  <c r="L118" i="56"/>
  <c r="L214" i="56"/>
  <c r="U118" i="56"/>
  <c r="L190" i="56"/>
  <c r="U358" i="56"/>
  <c r="L42" i="56"/>
  <c r="L238" i="56"/>
  <c r="U238" i="56"/>
  <c r="U42" i="56"/>
  <c r="L382" i="56"/>
  <c r="U334" i="56"/>
  <c r="U382" i="56"/>
  <c r="L166" i="56"/>
  <c r="U166" i="56"/>
  <c r="L142" i="56"/>
  <c r="L286" i="56"/>
  <c r="L310" i="56"/>
  <c r="L358" i="56"/>
  <c r="U286" i="56"/>
  <c r="L334" i="56"/>
  <c r="U262" i="56"/>
  <c r="U214" i="56"/>
  <c r="U190" i="56"/>
  <c r="L262" i="56"/>
  <c r="U60" i="56"/>
  <c r="L148" i="56"/>
  <c r="L325" i="56"/>
  <c r="L157" i="56"/>
  <c r="U277" i="56"/>
  <c r="U388" i="56"/>
  <c r="U139" i="56"/>
  <c r="L322" i="56"/>
  <c r="U51" i="56"/>
  <c r="U187" i="56"/>
  <c r="L277" i="56"/>
  <c r="L388" i="56"/>
  <c r="L220" i="56"/>
  <c r="U313" i="56"/>
  <c r="L232" i="56"/>
  <c r="L247" i="56"/>
  <c r="L355" i="56"/>
  <c r="U63" i="56"/>
  <c r="U172" i="56"/>
  <c r="L313" i="56"/>
  <c r="L45" i="56"/>
  <c r="L178" i="56"/>
  <c r="L244" i="56"/>
  <c r="L352" i="56"/>
  <c r="L184" i="56"/>
  <c r="U304" i="56"/>
  <c r="U217" i="56"/>
  <c r="L226" i="56"/>
  <c r="L379" i="56"/>
  <c r="U331" i="56"/>
  <c r="U202" i="56"/>
  <c r="L376" i="56"/>
  <c r="L154" i="56"/>
  <c r="L304" i="56"/>
  <c r="U169" i="56"/>
  <c r="L283" i="56"/>
  <c r="U178" i="56"/>
  <c r="L301" i="56"/>
  <c r="U57" i="56"/>
  <c r="U163" i="56"/>
  <c r="U367" i="56"/>
  <c r="L121" i="56"/>
  <c r="U292" i="56"/>
  <c r="L400" i="56"/>
  <c r="L181" i="56"/>
  <c r="L337" i="56"/>
  <c r="L48" i="56"/>
  <c r="U136" i="56"/>
  <c r="L292" i="56"/>
  <c r="U400" i="56"/>
  <c r="U208" i="56"/>
  <c r="U325" i="56"/>
  <c r="L175" i="56"/>
  <c r="L259" i="56"/>
  <c r="L370" i="56"/>
  <c r="L127" i="56"/>
  <c r="U316" i="56"/>
  <c r="U391" i="56"/>
  <c r="L139" i="56"/>
  <c r="U322" i="56"/>
  <c r="U397" i="56"/>
  <c r="U157" i="56"/>
  <c r="U328" i="56"/>
  <c r="L205" i="56"/>
  <c r="U280" i="56"/>
  <c r="L391" i="56"/>
  <c r="L343" i="56"/>
  <c r="U241" i="56"/>
  <c r="U232" i="56"/>
  <c r="U355" i="56"/>
  <c r="U307" i="56"/>
  <c r="U337" i="56"/>
  <c r="L235" i="56"/>
  <c r="U295" i="56"/>
  <c r="U301" i="56"/>
  <c r="L172" i="56"/>
  <c r="L211" i="56"/>
  <c r="U361" i="56"/>
  <c r="L268" i="56"/>
  <c r="L51" i="56"/>
  <c r="U184" i="56"/>
  <c r="L331" i="56"/>
  <c r="L202" i="56"/>
  <c r="U340" i="56"/>
  <c r="U220" i="56"/>
  <c r="L328" i="56"/>
  <c r="L145" i="56"/>
  <c r="L256" i="56"/>
  <c r="L394" i="56"/>
  <c r="U124" i="56"/>
  <c r="U319" i="56"/>
  <c r="U133" i="56"/>
  <c r="L253" i="56"/>
  <c r="U364" i="56"/>
  <c r="U54" i="56"/>
  <c r="U127" i="56"/>
  <c r="L319" i="56"/>
  <c r="U160" i="56"/>
  <c r="U244" i="56"/>
  <c r="U352" i="56"/>
  <c r="U226" i="56"/>
  <c r="L289" i="56"/>
  <c r="U175" i="56"/>
  <c r="L196" i="56"/>
  <c r="U223" i="56"/>
  <c r="U349" i="56"/>
  <c r="U247" i="56"/>
  <c r="L133" i="56"/>
  <c r="L229" i="56"/>
  <c r="U343" i="56"/>
  <c r="U148" i="56"/>
  <c r="U253" i="56"/>
  <c r="L63" i="56"/>
  <c r="L271" i="56"/>
  <c r="L241" i="56"/>
  <c r="L223" i="56"/>
  <c r="L295" i="56"/>
  <c r="U48" i="56"/>
  <c r="U121" i="56"/>
  <c r="L361" i="56"/>
  <c r="U235" i="56"/>
  <c r="L367" i="56"/>
  <c r="L136" i="56"/>
  <c r="U385" i="56"/>
  <c r="L151" i="56"/>
  <c r="U283" i="56"/>
  <c r="U199" i="56"/>
  <c r="U205" i="56"/>
  <c r="U346" i="56"/>
  <c r="U181" i="56"/>
  <c r="L280" i="56"/>
  <c r="U403" i="56"/>
  <c r="L193" i="56"/>
  <c r="U154" i="56"/>
  <c r="L346" i="56"/>
  <c r="U211" i="56"/>
  <c r="U271" i="56"/>
  <c r="U379" i="56"/>
  <c r="L208" i="56"/>
  <c r="L316" i="56"/>
  <c r="U193" i="56"/>
  <c r="U259" i="56"/>
  <c r="U370" i="56"/>
  <c r="L163" i="56"/>
  <c r="U268" i="56"/>
  <c r="U376" i="56"/>
  <c r="L160" i="56"/>
  <c r="U274" i="56"/>
  <c r="L385" i="56"/>
  <c r="U289" i="56"/>
  <c r="L403" i="56"/>
  <c r="U145" i="56"/>
  <c r="L60" i="56"/>
  <c r="L298" i="56"/>
  <c r="L250" i="56"/>
  <c r="L130" i="56"/>
  <c r="L349" i="56"/>
  <c r="U45" i="56"/>
  <c r="U250" i="56"/>
  <c r="U151" i="56"/>
  <c r="U256" i="56"/>
  <c r="U394" i="56"/>
  <c r="L274" i="56"/>
  <c r="L54" i="56"/>
  <c r="U229" i="56"/>
  <c r="L340" i="56"/>
  <c r="L217" i="56"/>
  <c r="L265" i="56"/>
  <c r="U373" i="56"/>
  <c r="U130" i="56"/>
  <c r="L307" i="56"/>
  <c r="L57" i="56"/>
  <c r="L199" i="56"/>
  <c r="U265" i="56"/>
  <c r="L373" i="56"/>
  <c r="U196" i="56"/>
  <c r="U298" i="56"/>
  <c r="L169" i="56"/>
  <c r="L124" i="56"/>
  <c r="L397" i="56"/>
  <c r="L187" i="56"/>
  <c r="L364" i="56"/>
  <c r="S22" i="57"/>
  <c r="S32" i="57"/>
  <c r="S24" i="57"/>
  <c r="S38" i="57"/>
  <c r="S44" i="57" s="1"/>
  <c r="T418" i="56"/>
  <c r="J24" i="57"/>
  <c r="J19" i="57"/>
  <c r="G23" i="57"/>
  <c r="G32" i="57"/>
  <c r="P20" i="57"/>
  <c r="G24" i="57"/>
  <c r="P28" i="57"/>
  <c r="P21" i="57"/>
  <c r="P286" i="56"/>
  <c r="G118" i="56"/>
  <c r="G42" i="56"/>
  <c r="P118" i="56"/>
  <c r="P142" i="56"/>
  <c r="G142" i="56"/>
  <c r="G358" i="56"/>
  <c r="P334" i="56"/>
  <c r="G334" i="56"/>
  <c r="P382" i="56"/>
  <c r="G262" i="56"/>
  <c r="P166" i="56"/>
  <c r="P262" i="56"/>
  <c r="G214" i="56"/>
  <c r="G382" i="56"/>
  <c r="G286" i="56"/>
  <c r="P358" i="56"/>
  <c r="G238" i="56"/>
  <c r="P190" i="56"/>
  <c r="P238" i="56"/>
  <c r="G310" i="56"/>
  <c r="P42" i="56"/>
  <c r="P214" i="56"/>
  <c r="G190" i="56"/>
  <c r="P310" i="56"/>
  <c r="G166" i="56"/>
  <c r="P157" i="56"/>
  <c r="P136" i="56"/>
  <c r="G256" i="56"/>
  <c r="G367" i="56"/>
  <c r="P367" i="56"/>
  <c r="G376" i="56"/>
  <c r="G301" i="56"/>
  <c r="P48" i="56"/>
  <c r="P54" i="56"/>
  <c r="P124" i="56"/>
  <c r="G253" i="56"/>
  <c r="G60" i="56"/>
  <c r="P148" i="56"/>
  <c r="G187" i="56"/>
  <c r="P45" i="56"/>
  <c r="G136" i="56"/>
  <c r="G265" i="56"/>
  <c r="P283" i="56"/>
  <c r="G394" i="56"/>
  <c r="P394" i="56"/>
  <c r="G403" i="56"/>
  <c r="P328" i="56"/>
  <c r="P235" i="56"/>
  <c r="P145" i="56"/>
  <c r="P172" i="56"/>
  <c r="P60" i="56"/>
  <c r="P169" i="56"/>
  <c r="P160" i="56"/>
  <c r="G247" i="56"/>
  <c r="P226" i="56"/>
  <c r="P199" i="56"/>
  <c r="P319" i="56"/>
  <c r="G319" i="56"/>
  <c r="G328" i="56"/>
  <c r="P253" i="56"/>
  <c r="P364" i="56"/>
  <c r="P220" i="56"/>
  <c r="P223" i="56"/>
  <c r="G151" i="56"/>
  <c r="P57" i="56"/>
  <c r="G232" i="56"/>
  <c r="G283" i="56"/>
  <c r="P211" i="56"/>
  <c r="P232" i="56"/>
  <c r="G202" i="56"/>
  <c r="G280" i="56"/>
  <c r="G325" i="56"/>
  <c r="G352" i="56"/>
  <c r="G364" i="56"/>
  <c r="G289" i="56"/>
  <c r="P397" i="56"/>
  <c r="G274" i="56"/>
  <c r="G127" i="56"/>
  <c r="P178" i="56"/>
  <c r="P250" i="56"/>
  <c r="G361" i="56"/>
  <c r="P361" i="56"/>
  <c r="G370" i="56"/>
  <c r="G295" i="56"/>
  <c r="P403" i="56"/>
  <c r="G54" i="56"/>
  <c r="G145" i="56"/>
  <c r="G184" i="56"/>
  <c r="P313" i="56"/>
  <c r="G313" i="56"/>
  <c r="P322" i="56"/>
  <c r="P247" i="56"/>
  <c r="G355" i="56"/>
  <c r="P298" i="56"/>
  <c r="G220" i="56"/>
  <c r="G172" i="56"/>
  <c r="P63" i="56"/>
  <c r="P229" i="56"/>
  <c r="P301" i="56"/>
  <c r="G277" i="56"/>
  <c r="G268" i="56"/>
  <c r="P346" i="56"/>
  <c r="G346" i="56"/>
  <c r="P355" i="56"/>
  <c r="P280" i="56"/>
  <c r="G391" i="56"/>
  <c r="P51" i="56"/>
  <c r="P289" i="56"/>
  <c r="G63" i="56"/>
  <c r="P205" i="56"/>
  <c r="G157" i="56"/>
  <c r="G259" i="56"/>
  <c r="G133" i="56"/>
  <c r="P196" i="56"/>
  <c r="G244" i="56"/>
  <c r="P352" i="56"/>
  <c r="G379" i="56"/>
  <c r="P391" i="56"/>
  <c r="G316" i="56"/>
  <c r="G175" i="56"/>
  <c r="G199" i="56"/>
  <c r="G250" i="56"/>
  <c r="G148" i="56"/>
  <c r="P277" i="56"/>
  <c r="G388" i="56"/>
  <c r="P388" i="56"/>
  <c r="G397" i="56"/>
  <c r="G322" i="56"/>
  <c r="P184" i="56"/>
  <c r="P349" i="56"/>
  <c r="G226" i="56"/>
  <c r="G205" i="56"/>
  <c r="G241" i="56"/>
  <c r="G373" i="56"/>
  <c r="G307" i="56"/>
  <c r="P133" i="56"/>
  <c r="G57" i="56"/>
  <c r="G208" i="56"/>
  <c r="P151" i="56"/>
  <c r="G211" i="56"/>
  <c r="P379" i="56"/>
  <c r="G181" i="56"/>
  <c r="P244" i="56"/>
  <c r="G169" i="56"/>
  <c r="P304" i="56"/>
  <c r="P316" i="56"/>
  <c r="G349" i="56"/>
  <c r="G178" i="56"/>
  <c r="P274" i="56"/>
  <c r="P130" i="56"/>
  <c r="P271" i="56"/>
  <c r="G223" i="56"/>
  <c r="P127" i="56"/>
  <c r="G292" i="56"/>
  <c r="G400" i="56"/>
  <c r="G337" i="56"/>
  <c r="P256" i="56"/>
  <c r="G51" i="56"/>
  <c r="G163" i="56"/>
  <c r="P154" i="56"/>
  <c r="G235" i="56"/>
  <c r="P325" i="56"/>
  <c r="P259" i="56"/>
  <c r="G196" i="56"/>
  <c r="P208" i="56"/>
  <c r="G331" i="56"/>
  <c r="G343" i="56"/>
  <c r="P376" i="56"/>
  <c r="P217" i="56"/>
  <c r="P340" i="56"/>
  <c r="P385" i="56"/>
  <c r="G193" i="56"/>
  <c r="G229" i="56"/>
  <c r="P193" i="56"/>
  <c r="G160" i="56"/>
  <c r="P373" i="56"/>
  <c r="G385" i="56"/>
  <c r="G48" i="56"/>
  <c r="G139" i="56"/>
  <c r="P241" i="56"/>
  <c r="G154" i="56"/>
  <c r="G271" i="56"/>
  <c r="P307" i="56"/>
  <c r="P343" i="56"/>
  <c r="P139" i="56"/>
  <c r="G121" i="56"/>
  <c r="G304" i="56"/>
  <c r="G124" i="56"/>
  <c r="G340" i="56"/>
  <c r="P202" i="56"/>
  <c r="G45" i="56"/>
  <c r="G130" i="56"/>
  <c r="P175" i="56"/>
  <c r="P265" i="56"/>
  <c r="P400" i="56"/>
  <c r="P181" i="56"/>
  <c r="P163" i="56"/>
  <c r="G217" i="56"/>
  <c r="P121" i="56"/>
  <c r="P292" i="56"/>
  <c r="G298" i="56"/>
  <c r="P337" i="56"/>
  <c r="P370" i="56"/>
  <c r="P187" i="56"/>
  <c r="P295" i="56"/>
  <c r="P331" i="56"/>
  <c r="P268" i="56"/>
  <c r="J382" i="56"/>
  <c r="S214" i="56"/>
  <c r="J334" i="56"/>
  <c r="S118" i="56"/>
  <c r="J118" i="56"/>
  <c r="J310" i="56"/>
  <c r="J262" i="56"/>
  <c r="J214" i="56"/>
  <c r="J238" i="56"/>
  <c r="S310" i="56"/>
  <c r="S334" i="56"/>
  <c r="J42" i="56"/>
  <c r="S286" i="56"/>
  <c r="J358" i="56"/>
  <c r="S262" i="56"/>
  <c r="J190" i="56"/>
  <c r="S190" i="56"/>
  <c r="S42" i="56"/>
  <c r="S382" i="56"/>
  <c r="J142" i="56"/>
  <c r="S238" i="56"/>
  <c r="S358" i="56"/>
  <c r="J166" i="56"/>
  <c r="S142" i="56"/>
  <c r="J286" i="56"/>
  <c r="S166" i="56"/>
  <c r="J51" i="56"/>
  <c r="S163" i="56"/>
  <c r="S265" i="56"/>
  <c r="J373" i="56"/>
  <c r="S247" i="56"/>
  <c r="S355" i="56"/>
  <c r="J208" i="56"/>
  <c r="J343" i="56"/>
  <c r="J136" i="56"/>
  <c r="S352" i="56"/>
  <c r="J57" i="56"/>
  <c r="J145" i="56"/>
  <c r="J271" i="56"/>
  <c r="J379" i="56"/>
  <c r="S253" i="56"/>
  <c r="S364" i="56"/>
  <c r="J232" i="56"/>
  <c r="J349" i="56"/>
  <c r="J223" i="56"/>
  <c r="S367" i="56"/>
  <c r="S63" i="56"/>
  <c r="J193" i="56"/>
  <c r="J277" i="56"/>
  <c r="S226" i="56"/>
  <c r="J187" i="56"/>
  <c r="S292" i="56"/>
  <c r="J400" i="56"/>
  <c r="S274" i="56"/>
  <c r="S385" i="56"/>
  <c r="J60" i="56"/>
  <c r="S217" i="56"/>
  <c r="J148" i="56"/>
  <c r="J319" i="56"/>
  <c r="S157" i="56"/>
  <c r="S301" i="56"/>
  <c r="J151" i="56"/>
  <c r="J289" i="56"/>
  <c r="S397" i="56"/>
  <c r="S244" i="56"/>
  <c r="J54" i="56"/>
  <c r="S124" i="56"/>
  <c r="J121" i="56"/>
  <c r="S325" i="56"/>
  <c r="J184" i="56"/>
  <c r="S307" i="56"/>
  <c r="S151" i="56"/>
  <c r="J295" i="56"/>
  <c r="S403" i="56"/>
  <c r="S256" i="56"/>
  <c r="J48" i="56"/>
  <c r="S211" i="56"/>
  <c r="J229" i="56"/>
  <c r="J63" i="56"/>
  <c r="J157" i="56"/>
  <c r="J316" i="56"/>
  <c r="J298" i="56"/>
  <c r="S145" i="56"/>
  <c r="J352" i="56"/>
  <c r="S337" i="56"/>
  <c r="J322" i="56"/>
  <c r="S313" i="56"/>
  <c r="S193" i="56"/>
  <c r="S331" i="56"/>
  <c r="S196" i="56"/>
  <c r="S316" i="56"/>
  <c r="J169" i="56"/>
  <c r="J301" i="56"/>
  <c r="S199" i="56"/>
  <c r="S271" i="56"/>
  <c r="J45" i="56"/>
  <c r="J130" i="56"/>
  <c r="J172" i="56"/>
  <c r="J340" i="56"/>
  <c r="J196" i="56"/>
  <c r="S322" i="56"/>
  <c r="S136" i="56"/>
  <c r="J307" i="56"/>
  <c r="J199" i="56"/>
  <c r="S283" i="56"/>
  <c r="S121" i="56"/>
  <c r="J139" i="56"/>
  <c r="S346" i="56"/>
  <c r="J175" i="56"/>
  <c r="S250" i="56"/>
  <c r="J361" i="56"/>
  <c r="J133" i="56"/>
  <c r="J328" i="56"/>
  <c r="J370" i="56"/>
  <c r="S48" i="56"/>
  <c r="J124" i="56"/>
  <c r="S130" i="56"/>
  <c r="S391" i="56"/>
  <c r="S376" i="56"/>
  <c r="S57" i="56"/>
  <c r="S229" i="56"/>
  <c r="S361" i="56"/>
  <c r="J220" i="56"/>
  <c r="S343" i="56"/>
  <c r="J181" i="56"/>
  <c r="S328" i="56"/>
  <c r="S181" i="56"/>
  <c r="J325" i="56"/>
  <c r="S60" i="56"/>
  <c r="J163" i="56"/>
  <c r="J256" i="56"/>
  <c r="J367" i="56"/>
  <c r="S220" i="56"/>
  <c r="S349" i="56"/>
  <c r="S232" i="56"/>
  <c r="J337" i="56"/>
  <c r="S127" i="56"/>
  <c r="S340" i="56"/>
  <c r="S160" i="56"/>
  <c r="J265" i="56"/>
  <c r="S373" i="56"/>
  <c r="S175" i="56"/>
  <c r="S277" i="56"/>
  <c r="J388" i="56"/>
  <c r="S172" i="56"/>
  <c r="J154" i="56"/>
  <c r="S139" i="56"/>
  <c r="S54" i="56"/>
  <c r="J244" i="56"/>
  <c r="S202" i="56"/>
  <c r="S154" i="56"/>
  <c r="S208" i="56"/>
  <c r="S45" i="56"/>
  <c r="J250" i="56"/>
  <c r="S388" i="56"/>
  <c r="S259" i="56"/>
  <c r="S370" i="56"/>
  <c r="J247" i="56"/>
  <c r="J355" i="56"/>
  <c r="S241" i="56"/>
  <c r="S379" i="56"/>
  <c r="S133" i="56"/>
  <c r="J160" i="56"/>
  <c r="J283" i="56"/>
  <c r="S394" i="56"/>
  <c r="S268" i="56"/>
  <c r="J376" i="56"/>
  <c r="J253" i="56"/>
  <c r="J364" i="56"/>
  <c r="S223" i="56"/>
  <c r="J394" i="56"/>
  <c r="S184" i="56"/>
  <c r="J292" i="56"/>
  <c r="S400" i="56"/>
  <c r="J205" i="56"/>
  <c r="S304" i="56"/>
  <c r="J346" i="56"/>
  <c r="S298" i="56"/>
  <c r="J127" i="56"/>
  <c r="J397" i="56"/>
  <c r="S51" i="56"/>
  <c r="J226" i="56"/>
  <c r="J391" i="56"/>
  <c r="S319" i="56"/>
  <c r="J259" i="56"/>
  <c r="S280" i="56"/>
  <c r="J304" i="56"/>
  <c r="J274" i="56"/>
  <c r="J217" i="56"/>
  <c r="S295" i="56"/>
  <c r="J235" i="56"/>
  <c r="J211" i="56"/>
  <c r="J241" i="56"/>
  <c r="J268" i="56"/>
  <c r="S178" i="56"/>
  <c r="J385" i="56"/>
  <c r="S148" i="56"/>
  <c r="J403" i="56"/>
  <c r="S169" i="56"/>
  <c r="S205" i="56"/>
  <c r="S235" i="56"/>
  <c r="J280" i="56"/>
  <c r="S289" i="56"/>
  <c r="J202" i="56"/>
  <c r="J178" i="56"/>
  <c r="J331" i="56"/>
  <c r="S187" i="56"/>
  <c r="J313" i="56"/>
  <c r="E208" i="56"/>
  <c r="E256" i="56"/>
  <c r="E298" i="56"/>
  <c r="E340" i="56"/>
  <c r="E42" i="56"/>
  <c r="E355" i="56"/>
  <c r="E226" i="56"/>
  <c r="E154" i="56"/>
  <c r="E319" i="56"/>
  <c r="E184" i="56"/>
  <c r="E349" i="56"/>
  <c r="E199" i="56"/>
  <c r="E148" i="56"/>
  <c r="E328" i="56"/>
  <c r="E337" i="56"/>
  <c r="E217" i="56"/>
  <c r="E259" i="56"/>
  <c r="E322" i="56"/>
  <c r="E274" i="56"/>
  <c r="E283" i="56"/>
  <c r="E307" i="56"/>
  <c r="E133" i="56"/>
  <c r="E271" i="56"/>
  <c r="E388" i="56"/>
  <c r="E160" i="56"/>
  <c r="E220" i="56"/>
  <c r="E397" i="56"/>
  <c r="E48" i="56"/>
  <c r="E244" i="56"/>
  <c r="E313" i="56"/>
  <c r="E364" i="56"/>
  <c r="E178" i="56"/>
  <c r="E370" i="56"/>
  <c r="E169" i="56"/>
  <c r="E181" i="56"/>
  <c r="E229" i="56"/>
  <c r="E394" i="56"/>
  <c r="E163" i="56"/>
  <c r="E250" i="56"/>
  <c r="E187" i="56"/>
  <c r="E379" i="56"/>
  <c r="E316" i="56"/>
  <c r="E280" i="56"/>
  <c r="E361" i="56"/>
  <c r="E265" i="56"/>
  <c r="E352" i="56"/>
  <c r="E343" i="56"/>
  <c r="E57" i="56"/>
  <c r="E145" i="56"/>
  <c r="E235" i="56"/>
  <c r="E51" i="56"/>
  <c r="E253" i="56"/>
  <c r="E295" i="56"/>
  <c r="E196" i="56"/>
  <c r="E45" i="56"/>
  <c r="E157" i="56"/>
  <c r="E172" i="56"/>
  <c r="E63" i="56"/>
  <c r="E373" i="56"/>
  <c r="E54" i="56"/>
  <c r="E376" i="56"/>
  <c r="E151" i="56"/>
  <c r="E124" i="56"/>
  <c r="E175" i="56"/>
  <c r="E289" i="56"/>
  <c r="E286" i="56"/>
  <c r="E262" i="56"/>
  <c r="E334" i="56"/>
  <c r="E301" i="56"/>
  <c r="E331" i="56"/>
  <c r="E277" i="56"/>
  <c r="E202" i="56"/>
  <c r="E127" i="56"/>
  <c r="E190" i="56"/>
  <c r="E214" i="56"/>
  <c r="E166" i="56"/>
  <c r="E268" i="56"/>
  <c r="E403" i="56"/>
  <c r="E211" i="56"/>
  <c r="E367" i="56"/>
  <c r="E121" i="56"/>
  <c r="E385" i="56"/>
  <c r="E391" i="56"/>
  <c r="E358" i="56"/>
  <c r="E142" i="56"/>
  <c r="E238" i="56"/>
  <c r="E325" i="56"/>
  <c r="E139" i="56"/>
  <c r="E382" i="56"/>
  <c r="E310" i="56"/>
  <c r="E400" i="56"/>
  <c r="E304" i="56"/>
  <c r="E346" i="56"/>
  <c r="E118" i="56"/>
  <c r="E205" i="56"/>
  <c r="E193" i="56"/>
  <c r="E130" i="56"/>
  <c r="E60" i="56"/>
  <c r="E223" i="56"/>
  <c r="E292" i="56"/>
  <c r="E136" i="56"/>
  <c r="E247" i="56"/>
  <c r="E232" i="56"/>
  <c r="C42" i="36"/>
  <c r="E241" i="56"/>
  <c r="S27" i="57"/>
  <c r="J38" i="57"/>
  <c r="J44" i="57" s="1"/>
  <c r="K418" i="56"/>
  <c r="J20" i="57"/>
  <c r="J26" i="57"/>
  <c r="S28" i="57"/>
  <c r="S25" i="57"/>
  <c r="G29" i="57"/>
  <c r="G25" i="57"/>
  <c r="G20" i="57"/>
  <c r="P32" i="57"/>
  <c r="G38" i="57"/>
  <c r="G44" i="57" s="1"/>
  <c r="H418" i="56"/>
  <c r="G28" i="57"/>
  <c r="P26" i="57"/>
  <c r="S23" i="57"/>
  <c r="S21" i="57"/>
  <c r="J29" i="57"/>
  <c r="J32" i="57"/>
  <c r="J25" i="57"/>
  <c r="S20" i="57"/>
  <c r="S19" i="57"/>
  <c r="G27" i="57"/>
  <c r="P27" i="57"/>
  <c r="G22" i="57"/>
  <c r="P29" i="57"/>
  <c r="P19" i="57"/>
  <c r="P24" i="57"/>
  <c r="X118" i="56"/>
  <c r="O286" i="56"/>
  <c r="X142" i="56"/>
  <c r="O118" i="56"/>
  <c r="X166" i="56"/>
  <c r="O142" i="56"/>
  <c r="O262" i="56"/>
  <c r="X190" i="56"/>
  <c r="X334" i="56"/>
  <c r="X214" i="56"/>
  <c r="O382" i="56"/>
  <c r="X42" i="56"/>
  <c r="X382" i="56"/>
  <c r="O334" i="56"/>
  <c r="X358" i="56"/>
  <c r="O42" i="56"/>
  <c r="O358" i="56"/>
  <c r="O310" i="56"/>
  <c r="O166" i="56"/>
  <c r="O190" i="56"/>
  <c r="O238" i="56"/>
  <c r="O214" i="56"/>
  <c r="X238" i="56"/>
  <c r="X286" i="56"/>
  <c r="X310" i="56"/>
  <c r="O60" i="56"/>
  <c r="X133" i="56"/>
  <c r="O232" i="56"/>
  <c r="X163" i="56"/>
  <c r="O175" i="56"/>
  <c r="O121" i="56"/>
  <c r="X226" i="56"/>
  <c r="O51" i="56"/>
  <c r="O220" i="56"/>
  <c r="O196" i="56"/>
  <c r="O169" i="56"/>
  <c r="O63" i="56"/>
  <c r="X160" i="56"/>
  <c r="O187" i="56"/>
  <c r="X217" i="56"/>
  <c r="O154" i="56"/>
  <c r="O316" i="56"/>
  <c r="O199" i="56"/>
  <c r="X325" i="56"/>
  <c r="X178" i="56"/>
  <c r="X346" i="56"/>
  <c r="X247" i="56"/>
  <c r="O355" i="56"/>
  <c r="O136" i="56"/>
  <c r="X349" i="56"/>
  <c r="O250" i="56"/>
  <c r="O361" i="56"/>
  <c r="O271" i="56"/>
  <c r="O379" i="56"/>
  <c r="X307" i="56"/>
  <c r="O181" i="56"/>
  <c r="X301" i="56"/>
  <c r="O205" i="56"/>
  <c r="O340" i="56"/>
  <c r="O130" i="56"/>
  <c r="O331" i="56"/>
  <c r="X259" i="56"/>
  <c r="O370" i="56"/>
  <c r="X253" i="56"/>
  <c r="X364" i="56"/>
  <c r="X193" i="56"/>
  <c r="O346" i="56"/>
  <c r="O202" i="56"/>
  <c r="X340" i="56"/>
  <c r="X268" i="56"/>
  <c r="X376" i="56"/>
  <c r="X45" i="56"/>
  <c r="X211" i="56"/>
  <c r="X154" i="56"/>
  <c r="X48" i="56"/>
  <c r="X172" i="56"/>
  <c r="X130" i="56"/>
  <c r="X124" i="56"/>
  <c r="X63" i="56"/>
  <c r="X187" i="56"/>
  <c r="O151" i="56"/>
  <c r="X157" i="56"/>
  <c r="O57" i="56"/>
  <c r="O229" i="56"/>
  <c r="X199" i="56"/>
  <c r="X205" i="56"/>
  <c r="O145" i="56"/>
  <c r="X343" i="56"/>
  <c r="X244" i="56"/>
  <c r="O352" i="56"/>
  <c r="X265" i="56"/>
  <c r="X373" i="56"/>
  <c r="X274" i="56"/>
  <c r="O385" i="56"/>
  <c r="O268" i="56"/>
  <c r="O376" i="56"/>
  <c r="O277" i="56"/>
  <c r="O388" i="56"/>
  <c r="O298" i="56"/>
  <c r="O241" i="56"/>
  <c r="X337" i="56"/>
  <c r="O208" i="56"/>
  <c r="O328" i="56"/>
  <c r="X256" i="56"/>
  <c r="O367" i="56"/>
  <c r="X250" i="56"/>
  <c r="X361" i="56"/>
  <c r="X289" i="56"/>
  <c r="O397" i="56"/>
  <c r="O280" i="56"/>
  <c r="X391" i="56"/>
  <c r="O265" i="56"/>
  <c r="O373" i="56"/>
  <c r="O256" i="56"/>
  <c r="X367" i="56"/>
  <c r="X295" i="56"/>
  <c r="X403" i="56"/>
  <c r="O54" i="56"/>
  <c r="O124" i="56"/>
  <c r="O211" i="56"/>
  <c r="X127" i="56"/>
  <c r="X54" i="56"/>
  <c r="O172" i="56"/>
  <c r="X151" i="56"/>
  <c r="X121" i="56"/>
  <c r="O45" i="56"/>
  <c r="O193" i="56"/>
  <c r="X148" i="56"/>
  <c r="O148" i="56"/>
  <c r="X60" i="56"/>
  <c r="X184" i="56"/>
  <c r="X196" i="56"/>
  <c r="O184" i="56"/>
  <c r="O259" i="56"/>
  <c r="X370" i="56"/>
  <c r="X271" i="56"/>
  <c r="X379" i="56"/>
  <c r="O292" i="56"/>
  <c r="X400" i="56"/>
  <c r="O301" i="56"/>
  <c r="O217" i="56"/>
  <c r="O295" i="56"/>
  <c r="O403" i="56"/>
  <c r="X304" i="56"/>
  <c r="X223" i="56"/>
  <c r="O325" i="56"/>
  <c r="O253" i="56"/>
  <c r="O364" i="56"/>
  <c r="O247" i="56"/>
  <c r="X355" i="56"/>
  <c r="O283" i="56"/>
  <c r="X394" i="56"/>
  <c r="X277" i="56"/>
  <c r="X388" i="56"/>
  <c r="X316" i="56"/>
  <c r="O127" i="56"/>
  <c r="O307" i="56"/>
  <c r="X292" i="56"/>
  <c r="O400" i="56"/>
  <c r="X283" i="56"/>
  <c r="O394" i="56"/>
  <c r="O322" i="56"/>
  <c r="O178" i="56"/>
  <c r="O235" i="56"/>
  <c r="O48" i="56"/>
  <c r="X241" i="56"/>
  <c r="X139" i="56"/>
  <c r="X175" i="56"/>
  <c r="O244" i="56"/>
  <c r="O274" i="56"/>
  <c r="O304" i="56"/>
  <c r="O337" i="56"/>
  <c r="O313" i="56"/>
  <c r="X51" i="56"/>
  <c r="X57" i="56"/>
  <c r="O223" i="56"/>
  <c r="X232" i="56"/>
  <c r="O289" i="56"/>
  <c r="O319" i="56"/>
  <c r="X322" i="56"/>
  <c r="X352" i="56"/>
  <c r="X385" i="56"/>
  <c r="O133" i="56"/>
  <c r="X262" i="56"/>
  <c r="O160" i="56"/>
  <c r="O139" i="56"/>
  <c r="X145" i="56"/>
  <c r="X181" i="56"/>
  <c r="X229" i="56"/>
  <c r="X397" i="56"/>
  <c r="X208" i="56"/>
  <c r="O163" i="56"/>
  <c r="X280" i="56"/>
  <c r="X313" i="56"/>
  <c r="O343" i="56"/>
  <c r="X319" i="56"/>
  <c r="O349" i="56"/>
  <c r="X235" i="56"/>
  <c r="X202" i="56"/>
  <c r="X136" i="56"/>
  <c r="X220" i="56"/>
  <c r="X298" i="56"/>
  <c r="X328" i="56"/>
  <c r="X331" i="56"/>
  <c r="O391" i="56"/>
  <c r="O226" i="56"/>
  <c r="O157" i="56"/>
  <c r="X169" i="56"/>
  <c r="J28" i="57"/>
  <c r="J22" i="57"/>
  <c r="J21" i="57"/>
  <c r="J23" i="57"/>
  <c r="S29" i="57"/>
  <c r="S26" i="57"/>
  <c r="J27" i="57"/>
  <c r="P25" i="57"/>
  <c r="G21" i="57"/>
  <c r="P22" i="57"/>
  <c r="P38" i="57"/>
  <c r="P44" i="57" s="1"/>
  <c r="Q418" i="56"/>
  <c r="G19" i="57"/>
  <c r="G26" i="57"/>
  <c r="W25" i="57" l="1"/>
  <c r="N23" i="57"/>
  <c r="N32" i="57"/>
  <c r="N27" i="57"/>
  <c r="W23" i="57"/>
  <c r="N20" i="57"/>
  <c r="N26" i="57"/>
  <c r="S30" i="57"/>
  <c r="S34" i="57" s="1"/>
  <c r="S46" i="57" s="1"/>
  <c r="D232" i="44"/>
  <c r="E232" i="44" s="1"/>
  <c r="D223" i="44"/>
  <c r="E223" i="44" s="1"/>
  <c r="D205" i="44"/>
  <c r="E205" i="44" s="1"/>
  <c r="D400" i="44"/>
  <c r="E400" i="44" s="1"/>
  <c r="D325" i="44"/>
  <c r="E325" i="44" s="1"/>
  <c r="D391" i="44"/>
  <c r="E391" i="44" s="1"/>
  <c r="D211" i="44"/>
  <c r="E211" i="44" s="1"/>
  <c r="D23" i="57"/>
  <c r="D214" i="44"/>
  <c r="E214" i="44" s="1"/>
  <c r="D277" i="44"/>
  <c r="E277" i="44" s="1"/>
  <c r="D25" i="57"/>
  <c r="D262" i="44"/>
  <c r="E262" i="44" s="1"/>
  <c r="D124" i="44"/>
  <c r="E124" i="44" s="1"/>
  <c r="D373" i="44"/>
  <c r="E373" i="44" s="1"/>
  <c r="D45" i="44"/>
  <c r="E45" i="44" s="1"/>
  <c r="D51" i="44"/>
  <c r="E51" i="44" s="1"/>
  <c r="D343" i="44"/>
  <c r="E343" i="44" s="1"/>
  <c r="D280" i="44"/>
  <c r="E280" i="44" s="1"/>
  <c r="D250" i="44"/>
  <c r="E250" i="44" s="1"/>
  <c r="D181" i="44"/>
  <c r="E181" i="44" s="1"/>
  <c r="D364" i="44"/>
  <c r="E364" i="44" s="1"/>
  <c r="D397" i="44"/>
  <c r="E397" i="44" s="1"/>
  <c r="D271" i="44"/>
  <c r="E271" i="44" s="1"/>
  <c r="D274" i="44"/>
  <c r="E274" i="44" s="1"/>
  <c r="D337" i="44"/>
  <c r="E337" i="44" s="1"/>
  <c r="D349" i="44"/>
  <c r="E349" i="44" s="1"/>
  <c r="D226" i="44"/>
  <c r="E226" i="44" s="1"/>
  <c r="D298" i="44"/>
  <c r="E298" i="44" s="1"/>
  <c r="I21" i="57"/>
  <c r="R29" i="57"/>
  <c r="R25" i="57"/>
  <c r="R27" i="57"/>
  <c r="I25" i="57"/>
  <c r="I27" i="57"/>
  <c r="O23" i="57"/>
  <c r="O22" i="57"/>
  <c r="F29" i="57"/>
  <c r="F25" i="57"/>
  <c r="F28" i="57"/>
  <c r="F38" i="57"/>
  <c r="F44" i="57" s="1"/>
  <c r="G418" i="56"/>
  <c r="T23" i="57"/>
  <c r="K28" i="57"/>
  <c r="T21" i="57"/>
  <c r="K29" i="57"/>
  <c r="K38" i="57"/>
  <c r="K44" i="57" s="1"/>
  <c r="L418" i="56"/>
  <c r="K23" i="57"/>
  <c r="M23" i="57"/>
  <c r="V27" i="57"/>
  <c r="M26" i="57"/>
  <c r="V22" i="57"/>
  <c r="M29" i="57"/>
  <c r="V26" i="57"/>
  <c r="V20" i="57"/>
  <c r="Q28" i="57"/>
  <c r="Q20" i="57"/>
  <c r="H38" i="57"/>
  <c r="H44" i="57" s="1"/>
  <c r="I418" i="56"/>
  <c r="H26" i="57"/>
  <c r="Q21" i="57"/>
  <c r="Q29" i="57"/>
  <c r="Q25" i="57"/>
  <c r="E29" i="57"/>
  <c r="E32" i="57"/>
  <c r="E24" i="57"/>
  <c r="U26" i="57"/>
  <c r="U38" i="57"/>
  <c r="U44" i="57" s="1"/>
  <c r="V418" i="56"/>
  <c r="L29" i="57"/>
  <c r="L23" i="57"/>
  <c r="U19" i="57"/>
  <c r="U32" i="57"/>
  <c r="G30" i="57"/>
  <c r="G34" i="57" s="1"/>
  <c r="G46" i="57" s="1"/>
  <c r="W32" i="57"/>
  <c r="N24" i="57"/>
  <c r="N28" i="57"/>
  <c r="W29" i="57"/>
  <c r="W27" i="57"/>
  <c r="W21" i="57"/>
  <c r="W19" i="57"/>
  <c r="D247" i="44"/>
  <c r="E247" i="44" s="1"/>
  <c r="D60" i="44"/>
  <c r="E60" i="44" s="1"/>
  <c r="D19" i="57"/>
  <c r="D118" i="44"/>
  <c r="E118" i="44" s="1"/>
  <c r="D32" i="57"/>
  <c r="D310" i="44"/>
  <c r="E310" i="44" s="1"/>
  <c r="D24" i="57"/>
  <c r="D238" i="44"/>
  <c r="E238" i="44" s="1"/>
  <c r="D385" i="44"/>
  <c r="E385" i="44" s="1"/>
  <c r="D403" i="44"/>
  <c r="E403" i="44" s="1"/>
  <c r="D22" i="57"/>
  <c r="D190" i="44"/>
  <c r="E190" i="44" s="1"/>
  <c r="D331" i="44"/>
  <c r="E331" i="44" s="1"/>
  <c r="D26" i="57"/>
  <c r="D286" i="44"/>
  <c r="E286" i="44" s="1"/>
  <c r="D151" i="44"/>
  <c r="E151" i="44" s="1"/>
  <c r="D63" i="44"/>
  <c r="E63" i="44" s="1"/>
  <c r="D196" i="44"/>
  <c r="E196" i="44" s="1"/>
  <c r="D235" i="44"/>
  <c r="E235" i="44" s="1"/>
  <c r="D352" i="44"/>
  <c r="E352" i="44" s="1"/>
  <c r="D316" i="44"/>
  <c r="E316" i="44" s="1"/>
  <c r="D163" i="44"/>
  <c r="E163" i="44" s="1"/>
  <c r="D169" i="44"/>
  <c r="E169" i="44" s="1"/>
  <c r="D313" i="44"/>
  <c r="E313" i="44" s="1"/>
  <c r="D220" i="44"/>
  <c r="E220" i="44" s="1"/>
  <c r="D133" i="44"/>
  <c r="E133" i="44" s="1"/>
  <c r="D322" i="44"/>
  <c r="E322" i="44" s="1"/>
  <c r="D328" i="44"/>
  <c r="E328" i="44" s="1"/>
  <c r="D184" i="44"/>
  <c r="E184" i="44" s="1"/>
  <c r="D355" i="44"/>
  <c r="E355" i="44" s="1"/>
  <c r="D256" i="44"/>
  <c r="E256" i="44" s="1"/>
  <c r="R21" i="57"/>
  <c r="R28" i="57"/>
  <c r="R38" i="57"/>
  <c r="R44" i="57" s="1"/>
  <c r="S418" i="56"/>
  <c r="I28" i="57"/>
  <c r="R32" i="57"/>
  <c r="I32" i="57"/>
  <c r="R23" i="57"/>
  <c r="F21" i="57"/>
  <c r="O38" i="57"/>
  <c r="O44" i="57" s="1"/>
  <c r="P418" i="56"/>
  <c r="F24" i="57"/>
  <c r="F23" i="57"/>
  <c r="O29" i="57"/>
  <c r="F20" i="57"/>
  <c r="F19" i="57"/>
  <c r="J30" i="57"/>
  <c r="J34" i="57" s="1"/>
  <c r="J46" i="57" s="1"/>
  <c r="T25" i="57"/>
  <c r="K32" i="57"/>
  <c r="K21" i="57"/>
  <c r="T38" i="57"/>
  <c r="T44" i="57" s="1"/>
  <c r="U418" i="56"/>
  <c r="T28" i="57"/>
  <c r="K19" i="57"/>
  <c r="V25" i="57"/>
  <c r="M38" i="57"/>
  <c r="M44" i="57" s="1"/>
  <c r="N418" i="56"/>
  <c r="M24" i="57"/>
  <c r="M21" i="57"/>
  <c r="M27" i="57"/>
  <c r="M20" i="57"/>
  <c r="Q32" i="57"/>
  <c r="Q38" i="57"/>
  <c r="Q44" i="57" s="1"/>
  <c r="R418" i="56"/>
  <c r="H28" i="57"/>
  <c r="H21" i="57"/>
  <c r="Q23" i="57"/>
  <c r="H19" i="57"/>
  <c r="E23" i="57"/>
  <c r="E28" i="57"/>
  <c r="E20" i="57"/>
  <c r="U25" i="57"/>
  <c r="U24" i="57"/>
  <c r="U21" i="57"/>
  <c r="U22" i="57"/>
  <c r="L22" i="57"/>
  <c r="L19" i="57"/>
  <c r="W26" i="57"/>
  <c r="N22" i="57"/>
  <c r="N38" i="57"/>
  <c r="N44" i="57" s="1"/>
  <c r="O418" i="56"/>
  <c r="W38" i="57"/>
  <c r="W44" i="57" s="1"/>
  <c r="X418" i="56"/>
  <c r="W22" i="57"/>
  <c r="N19" i="57"/>
  <c r="D241" i="44"/>
  <c r="E241" i="44" s="1"/>
  <c r="D136" i="44"/>
  <c r="E136" i="44" s="1"/>
  <c r="D130" i="44"/>
  <c r="E130" i="44" s="1"/>
  <c r="D346" i="44"/>
  <c r="E346" i="44" s="1"/>
  <c r="D29" i="57"/>
  <c r="D382" i="44"/>
  <c r="E382" i="44" s="1"/>
  <c r="D20" i="57"/>
  <c r="D142" i="44"/>
  <c r="E142" i="44" s="1"/>
  <c r="D121" i="44"/>
  <c r="E121" i="44" s="1"/>
  <c r="D268" i="44"/>
  <c r="E268" i="44" s="1"/>
  <c r="D127" i="44"/>
  <c r="E127" i="44" s="1"/>
  <c r="D301" i="44"/>
  <c r="E301" i="44" s="1"/>
  <c r="D289" i="44"/>
  <c r="E289" i="44" s="1"/>
  <c r="D376" i="44"/>
  <c r="E376" i="44" s="1"/>
  <c r="D172" i="44"/>
  <c r="E172" i="44" s="1"/>
  <c r="D295" i="44"/>
  <c r="E295" i="44" s="1"/>
  <c r="D145" i="44"/>
  <c r="E145" i="44" s="1"/>
  <c r="D265" i="44"/>
  <c r="E265" i="44" s="1"/>
  <c r="D379" i="44"/>
  <c r="E379" i="44" s="1"/>
  <c r="D394" i="44"/>
  <c r="E394" i="44" s="1"/>
  <c r="D370" i="44"/>
  <c r="E370" i="44" s="1"/>
  <c r="D244" i="44"/>
  <c r="E244" i="44" s="1"/>
  <c r="D160" i="44"/>
  <c r="E160" i="44" s="1"/>
  <c r="D307" i="44"/>
  <c r="E307" i="44" s="1"/>
  <c r="D259" i="44"/>
  <c r="E259" i="44" s="1"/>
  <c r="D148" i="44"/>
  <c r="E148" i="44" s="1"/>
  <c r="D319" i="44"/>
  <c r="E319" i="44" s="1"/>
  <c r="D38" i="57"/>
  <c r="D42" i="44"/>
  <c r="D208" i="44"/>
  <c r="E208" i="44" s="1"/>
  <c r="I26" i="57"/>
  <c r="R24" i="57"/>
  <c r="R22" i="57"/>
  <c r="R26" i="57"/>
  <c r="I24" i="57"/>
  <c r="I19" i="57"/>
  <c r="I29" i="57"/>
  <c r="O32" i="57"/>
  <c r="F32" i="57"/>
  <c r="O28" i="57"/>
  <c r="O25" i="57"/>
  <c r="F27" i="57"/>
  <c r="O20" i="57"/>
  <c r="O26" i="57"/>
  <c r="K25" i="57"/>
  <c r="K27" i="57"/>
  <c r="K26" i="57"/>
  <c r="T29" i="57"/>
  <c r="T24" i="57"/>
  <c r="K22" i="57"/>
  <c r="T32" i="57"/>
  <c r="V24" i="57"/>
  <c r="V38" i="57"/>
  <c r="V44" i="57" s="1"/>
  <c r="W418" i="56"/>
  <c r="M32" i="57"/>
  <c r="M28" i="57"/>
  <c r="V28" i="57"/>
  <c r="M19" i="57"/>
  <c r="H24" i="57"/>
  <c r="Q24" i="57"/>
  <c r="H27" i="57"/>
  <c r="H22" i="57"/>
  <c r="H23" i="57"/>
  <c r="H20" i="57"/>
  <c r="E27" i="57"/>
  <c r="E21" i="57"/>
  <c r="E19" i="57"/>
  <c r="L27" i="57"/>
  <c r="U29" i="57"/>
  <c r="U23" i="57"/>
  <c r="L20" i="57"/>
  <c r="U28" i="57"/>
  <c r="L21" i="57"/>
  <c r="L32" i="57"/>
  <c r="W24" i="57"/>
  <c r="N21" i="57"/>
  <c r="W28" i="57"/>
  <c r="N29" i="57"/>
  <c r="N25" i="57"/>
  <c r="W20" i="57"/>
  <c r="P30" i="57"/>
  <c r="P34" i="57" s="1"/>
  <c r="P46" i="57" s="1"/>
  <c r="D292" i="44"/>
  <c r="E292" i="44" s="1"/>
  <c r="D193" i="44"/>
  <c r="E193" i="44" s="1"/>
  <c r="D304" i="44"/>
  <c r="E304" i="44" s="1"/>
  <c r="D139" i="44"/>
  <c r="E139" i="44" s="1"/>
  <c r="D28" i="57"/>
  <c r="D358" i="44"/>
  <c r="E358" i="44" s="1"/>
  <c r="D367" i="44"/>
  <c r="E367" i="44" s="1"/>
  <c r="D21" i="57"/>
  <c r="D166" i="44"/>
  <c r="E166" i="44" s="1"/>
  <c r="D202" i="44"/>
  <c r="E202" i="44" s="1"/>
  <c r="D27" i="57"/>
  <c r="D334" i="44"/>
  <c r="E334" i="44" s="1"/>
  <c r="D175" i="44"/>
  <c r="E175" i="44" s="1"/>
  <c r="D54" i="44"/>
  <c r="E54" i="44" s="1"/>
  <c r="D157" i="44"/>
  <c r="E157" i="44" s="1"/>
  <c r="D253" i="44"/>
  <c r="E253" i="44" s="1"/>
  <c r="D57" i="44"/>
  <c r="E57" i="44" s="1"/>
  <c r="D361" i="44"/>
  <c r="E361" i="44" s="1"/>
  <c r="D187" i="44"/>
  <c r="E187" i="44" s="1"/>
  <c r="D229" i="44"/>
  <c r="E229" i="44" s="1"/>
  <c r="D178" i="44"/>
  <c r="E178" i="44" s="1"/>
  <c r="D48" i="44"/>
  <c r="E48" i="44" s="1"/>
  <c r="D388" i="44"/>
  <c r="E388" i="44" s="1"/>
  <c r="D283" i="44"/>
  <c r="E283" i="44" s="1"/>
  <c r="D217" i="44"/>
  <c r="E217" i="44" s="1"/>
  <c r="D199" i="44"/>
  <c r="E199" i="44" s="1"/>
  <c r="D154" i="44"/>
  <c r="E154" i="44" s="1"/>
  <c r="D340" i="44"/>
  <c r="E340" i="44" s="1"/>
  <c r="R20" i="57"/>
  <c r="I20" i="57"/>
  <c r="I22" i="57"/>
  <c r="I38" i="57"/>
  <c r="I44" i="57" s="1"/>
  <c r="J418" i="56"/>
  <c r="I23" i="57"/>
  <c r="R19" i="57"/>
  <c r="F22" i="57"/>
  <c r="O24" i="57"/>
  <c r="F26" i="57"/>
  <c r="O21" i="57"/>
  <c r="O27" i="57"/>
  <c r="O19" i="57"/>
  <c r="T22" i="57"/>
  <c r="T26" i="57"/>
  <c r="K20" i="57"/>
  <c r="T27" i="57"/>
  <c r="K24" i="57"/>
  <c r="T19" i="57"/>
  <c r="T20" i="57"/>
  <c r="V23" i="57"/>
  <c r="M22" i="57"/>
  <c r="V21" i="57"/>
  <c r="M25" i="57"/>
  <c r="V32" i="57"/>
  <c r="V29" i="57"/>
  <c r="V19" i="57"/>
  <c r="H29" i="57"/>
  <c r="Q22" i="57"/>
  <c r="H32" i="57"/>
  <c r="Q27" i="57"/>
  <c r="Q26" i="57"/>
  <c r="H25" i="57"/>
  <c r="Q19" i="57"/>
  <c r="E25" i="57"/>
  <c r="E22" i="57"/>
  <c r="E26" i="57"/>
  <c r="E38" i="57"/>
  <c r="L28" i="57"/>
  <c r="U20" i="57"/>
  <c r="U27" i="57"/>
  <c r="L38" i="57"/>
  <c r="L44" i="57" s="1"/>
  <c r="M418" i="56"/>
  <c r="L26" i="57"/>
  <c r="L24" i="57"/>
  <c r="L25" i="57"/>
  <c r="R30" i="57" l="1"/>
  <c r="R34" i="57" s="1"/>
  <c r="R46" i="57" s="1"/>
  <c r="V30" i="57"/>
  <c r="V34" i="57" s="1"/>
  <c r="V46" i="57" s="1"/>
  <c r="T30" i="57"/>
  <c r="T34" i="57" s="1"/>
  <c r="T46" i="57" s="1"/>
  <c r="C21" i="57"/>
  <c r="W30" i="57"/>
  <c r="W34" i="57" s="1"/>
  <c r="W46" i="57" s="1"/>
  <c r="C27" i="57"/>
  <c r="I30" i="57"/>
  <c r="I34" i="57" s="1"/>
  <c r="I46" i="57" s="1"/>
  <c r="E42" i="44"/>
  <c r="E418" i="44" s="1"/>
  <c r="C29" i="57"/>
  <c r="K30" i="57"/>
  <c r="K34" i="57" s="1"/>
  <c r="K46" i="57" s="1"/>
  <c r="F30" i="57"/>
  <c r="F34" i="57" s="1"/>
  <c r="F46" i="57" s="1"/>
  <c r="C22" i="57"/>
  <c r="C24" i="57"/>
  <c r="C19" i="57"/>
  <c r="D30" i="57"/>
  <c r="D34" i="57" s="1"/>
  <c r="U30" i="57"/>
  <c r="U34" i="57" s="1"/>
  <c r="U46" i="57" s="1"/>
  <c r="C23" i="57"/>
  <c r="Q30" i="57"/>
  <c r="Q34" i="57" s="1"/>
  <c r="Q46" i="57" s="1"/>
  <c r="E30" i="57"/>
  <c r="E34" i="57" s="1"/>
  <c r="C38" i="57"/>
  <c r="N30" i="57"/>
  <c r="N34" i="57" s="1"/>
  <c r="N46" i="57" s="1"/>
  <c r="L30" i="57"/>
  <c r="L34" i="57" s="1"/>
  <c r="L46" i="57" s="1"/>
  <c r="C26" i="57"/>
  <c r="C25" i="57"/>
  <c r="O30" i="57"/>
  <c r="O34" i="57" s="1"/>
  <c r="O46" i="57" s="1"/>
  <c r="C28" i="57"/>
  <c r="M30" i="57"/>
  <c r="M34" i="57" s="1"/>
  <c r="M46" i="57" s="1"/>
  <c r="C20" i="57"/>
  <c r="H30" i="57"/>
  <c r="H34" i="57" s="1"/>
  <c r="H46" i="57" s="1"/>
  <c r="C32" i="57"/>
  <c r="C30" i="57" l="1"/>
  <c r="C34" i="57"/>
  <c r="E52" i="36" s="1"/>
  <c r="D52" i="36" l="1"/>
  <c r="E415" i="56" s="1"/>
  <c r="E406" i="56"/>
  <c r="F413" i="56"/>
  <c r="F407" i="56"/>
  <c r="F408" i="56"/>
  <c r="F410" i="56"/>
  <c r="F414" i="56"/>
  <c r="F406" i="56"/>
  <c r="F404" i="56"/>
  <c r="F417" i="56"/>
  <c r="F416" i="56"/>
  <c r="F411" i="56"/>
  <c r="F412" i="56"/>
  <c r="F409" i="56"/>
  <c r="F415" i="56"/>
  <c r="F405" i="56"/>
  <c r="C35" i="57"/>
  <c r="E416" i="56" l="1"/>
  <c r="D416" i="44" s="1"/>
  <c r="E416" i="44" s="1"/>
  <c r="E410" i="56"/>
  <c r="E409" i="56"/>
  <c r="D409" i="44" s="1"/>
  <c r="E409" i="44" s="1"/>
  <c r="E404" i="56"/>
  <c r="E414" i="56"/>
  <c r="D414" i="44" s="1"/>
  <c r="E414" i="44" s="1"/>
  <c r="C52" i="36"/>
  <c r="E407" i="56"/>
  <c r="D407" i="44" s="1"/>
  <c r="E407" i="44" s="1"/>
  <c r="E412" i="56"/>
  <c r="D412" i="44" s="1"/>
  <c r="E412" i="44" s="1"/>
  <c r="E405" i="56"/>
  <c r="D405" i="44" s="1"/>
  <c r="E405" i="44" s="1"/>
  <c r="E411" i="56"/>
  <c r="D411" i="44" s="1"/>
  <c r="E411" i="44" s="1"/>
  <c r="E408" i="56"/>
  <c r="E417" i="56"/>
  <c r="D417" i="44" s="1"/>
  <c r="E417" i="44" s="1"/>
  <c r="E413" i="56"/>
  <c r="D413" i="44" s="1"/>
  <c r="E413" i="44" s="1"/>
  <c r="E42" i="57"/>
  <c r="E44" i="57" s="1"/>
  <c r="E46" i="57" s="1"/>
  <c r="AF43" i="57" s="1"/>
  <c r="F418" i="56"/>
  <c r="D404" i="44"/>
  <c r="D415" i="44"/>
  <c r="E415" i="44" s="1"/>
  <c r="D410" i="44"/>
  <c r="E410" i="44" s="1"/>
  <c r="D406" i="44"/>
  <c r="E406" i="44" s="1"/>
  <c r="AG43" i="57" l="1"/>
  <c r="E49" i="57"/>
  <c r="E63" i="57" s="1"/>
  <c r="E418" i="56"/>
  <c r="E419" i="56" s="1"/>
  <c r="D408" i="44"/>
  <c r="E408" i="44" s="1"/>
  <c r="D42" i="57"/>
  <c r="D44" i="57" s="1"/>
  <c r="D46" i="57" s="1"/>
  <c r="E404" i="44"/>
  <c r="AH43" i="57" l="1"/>
  <c r="AF42" i="57"/>
  <c r="AG42" i="57"/>
  <c r="E53" i="57"/>
  <c r="AG44" i="57" s="1"/>
  <c r="D418" i="44"/>
  <c r="C42" i="57"/>
  <c r="C44" i="57" s="1"/>
  <c r="C46" i="57" s="1"/>
  <c r="AH42" i="57" l="1"/>
  <c r="E62" i="57"/>
  <c r="AH44" i="57"/>
  <c r="C49" i="57"/>
  <c r="D49" i="57" s="1"/>
  <c r="D48" i="57" s="1"/>
  <c r="AF41" i="57"/>
  <c r="AG41" i="57"/>
  <c r="AH41"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dsarkar</author>
  </authors>
  <commentList>
    <comment ref="D19" authorId="0" shapeId="0" xr:uid="{00000000-0006-0000-0100-000001000000}">
      <text>
        <r>
          <rPr>
            <b/>
            <sz val="8"/>
            <color indexed="81"/>
            <rFont val="Tahoma"/>
            <family val="2"/>
          </rPr>
          <t xml:space="preserve">You can write your custom class type in this column </t>
        </r>
      </text>
    </comment>
  </commentList>
</comments>
</file>

<file path=xl/sharedStrings.xml><?xml version="1.0" encoding="utf-8"?>
<sst xmlns="http://schemas.openxmlformats.org/spreadsheetml/2006/main" count="1476" uniqueCount="634">
  <si>
    <t>NFA ECC</t>
  </si>
  <si>
    <t>Co-incident Peak</t>
  </si>
  <si>
    <t>Non-co-incident Peak</t>
  </si>
  <si>
    <t>Indicator</t>
  </si>
  <si>
    <t>Rate class 9</t>
  </si>
  <si>
    <t>Accumulated Amortization of Electric Utility Plant - Intangibles</t>
  </si>
  <si>
    <t>1815-1855</t>
  </si>
  <si>
    <t>Demand</t>
  </si>
  <si>
    <t>Customer</t>
  </si>
  <si>
    <t>Accounts</t>
  </si>
  <si>
    <t>Financial Statement</t>
  </si>
  <si>
    <t>Revenue Requirement to be Used in this model ($)</t>
  </si>
  <si>
    <t>Model Adjustments</t>
  </si>
  <si>
    <t>Rate Base to be Used in this model ($)</t>
  </si>
  <si>
    <t xml:space="preserve">Allocation Demand Related </t>
  </si>
  <si>
    <t xml:space="preserve"> </t>
  </si>
  <si>
    <t>ALLOCATION BY RATE CLASSIFICATION</t>
  </si>
  <si>
    <t>Rate Base ($)</t>
  </si>
  <si>
    <t>Forecast Financial Statement</t>
  </si>
  <si>
    <t>Grouped Accounts</t>
  </si>
  <si>
    <t>1830 &amp; 1835</t>
  </si>
  <si>
    <t>1840 &amp; 1845</t>
  </si>
  <si>
    <t>Balance in O4 Summary</t>
  </si>
  <si>
    <t>Difference</t>
  </si>
  <si>
    <t>yes</t>
  </si>
  <si>
    <t>Rate Base Assets</t>
  </si>
  <si>
    <t>Current</t>
  </si>
  <si>
    <t xml:space="preserve">  </t>
  </si>
  <si>
    <t>O1 Grouping</t>
  </si>
  <si>
    <t>This sheet shows what accounts are included in the COSS, and how they are grouped into working capital and rate base. It shows how accounts are categorized in the customer and demand related costs. It will then show how the categorized costs are allocated to customer and demand related components. It will also show how Miscellaneous Revenue and General Plant and Administration costs are allocated. FInally, it will show how costs are being grouped together for presentation purposes.</t>
  </si>
  <si>
    <t>Classification and Allocation</t>
  </si>
  <si>
    <t>Demand Allocators</t>
  </si>
  <si>
    <t>Customer Classes</t>
  </si>
  <si>
    <t xml:space="preserve">Utility's Class Definition </t>
  </si>
  <si>
    <t>TCP</t>
  </si>
  <si>
    <t>DCP</t>
  </si>
  <si>
    <t>PNCP</t>
  </si>
  <si>
    <t>SNCP</t>
  </si>
  <si>
    <t>CCA</t>
  </si>
  <si>
    <t>Rate class 2</t>
  </si>
  <si>
    <t>Rate class 3</t>
  </si>
  <si>
    <t>Rate class 4</t>
  </si>
  <si>
    <t>Demand ID</t>
  </si>
  <si>
    <t>Total</t>
  </si>
  <si>
    <t>CEN</t>
  </si>
  <si>
    <t>CWMC</t>
  </si>
  <si>
    <t>CWMR</t>
  </si>
  <si>
    <t>Differences?</t>
  </si>
  <si>
    <t>Expenses</t>
  </si>
  <si>
    <t>Total Expenses</t>
  </si>
  <si>
    <t>Revenue Requirement (includes NI)</t>
  </si>
  <si>
    <t>Total Rate Base</t>
  </si>
  <si>
    <t>ID and Factors</t>
  </si>
  <si>
    <t>Explanation</t>
  </si>
  <si>
    <t>CP TEST RESULTS</t>
  </si>
  <si>
    <t>NCP TEST RESULTS</t>
  </si>
  <si>
    <t xml:space="preserve">Service Revenue Requirement </t>
  </si>
  <si>
    <t>Contributions and Grants - Credit</t>
  </si>
  <si>
    <t>LTNCP</t>
  </si>
  <si>
    <t>Reclassify accounts</t>
  </si>
  <si>
    <t>Reclassified Balance</t>
  </si>
  <si>
    <t>4 NCP</t>
  </si>
  <si>
    <t>NCP 12</t>
  </si>
  <si>
    <t>CO-INCIDENT PEAK</t>
  </si>
  <si>
    <t>1 CP</t>
  </si>
  <si>
    <t>CREV</t>
  </si>
  <si>
    <t>O&amp;M</t>
  </si>
  <si>
    <t>YES</t>
  </si>
  <si>
    <t>NFA</t>
  </si>
  <si>
    <t>4 CP</t>
  </si>
  <si>
    <t>12 CP</t>
  </si>
  <si>
    <t>CP 1</t>
  </si>
  <si>
    <t>CP 4</t>
  </si>
  <si>
    <t>1 NCP</t>
  </si>
  <si>
    <t>12 NCP</t>
  </si>
  <si>
    <t>1  CP</t>
  </si>
  <si>
    <t xml:space="preserve">NCP 1 </t>
  </si>
  <si>
    <t>NCP 4</t>
  </si>
  <si>
    <t>CP 12</t>
  </si>
  <si>
    <t>1 cp</t>
  </si>
  <si>
    <t>4 cp</t>
  </si>
  <si>
    <t>12 cp</t>
  </si>
  <si>
    <t>CEN EWMP</t>
  </si>
  <si>
    <t>CDMPP</t>
  </si>
  <si>
    <t>CWNB</t>
  </si>
  <si>
    <t>CWCS</t>
  </si>
  <si>
    <t>BDHA</t>
  </si>
  <si>
    <t>LPHA</t>
  </si>
  <si>
    <t>Rate Class 1</t>
  </si>
  <si>
    <t>Rate class 5</t>
  </si>
  <si>
    <t>Rate class 6</t>
  </si>
  <si>
    <t>Rate class 7</t>
  </si>
  <si>
    <t>Rate class 8</t>
  </si>
  <si>
    <t>INT</t>
  </si>
  <si>
    <t>BCP</t>
  </si>
  <si>
    <t>From this Sheet</t>
  </si>
  <si>
    <t>Net Fixed Assets</t>
  </si>
  <si>
    <t>Composite Allocators</t>
  </si>
  <si>
    <t>Accum. Amortization of Electric Utility Plant - Property, Plant, &amp; Equipment</t>
  </si>
  <si>
    <t>Break out</t>
  </si>
  <si>
    <t>Please provide summary identification of this Run</t>
  </si>
  <si>
    <t>Please input the date on which this Run of the model was prepared or submitted</t>
  </si>
  <si>
    <t>Domestic</t>
  </si>
  <si>
    <t>Export</t>
  </si>
  <si>
    <t>NO</t>
  </si>
  <si>
    <t>OM&amp;A - Network - Dedicated to Interconnect</t>
  </si>
  <si>
    <t>OM&amp;A - Network - Dedicated to Domestic</t>
  </si>
  <si>
    <t>OM&amp;A - Network - Shared</t>
  </si>
  <si>
    <t>OM&amp;A - Line Connection - Dedicated to Domestic</t>
  </si>
  <si>
    <t>OM&amp;A - Line Connection - Dedicated to Interconnect</t>
  </si>
  <si>
    <t>OM&amp;A - Line Connection - Shared</t>
  </si>
  <si>
    <t>OM&amp;A - Transformer Connection - Dedicated to Domestic</t>
  </si>
  <si>
    <t>OM&amp;A - Transformer Connection - Dedicated to Interconnect</t>
  </si>
  <si>
    <t>OM&amp;A - Transformer Connection - Shared</t>
  </si>
  <si>
    <t>OM&amp;A - Wholesale Revenue Meter - Dedicated to Domestic</t>
  </si>
  <si>
    <t>OM&amp;A - Wholesale Revenue Meter - Dedicated to Interconnect</t>
  </si>
  <si>
    <t>OM&amp;A - Wholesale Revenue Meter - Shared</t>
  </si>
  <si>
    <t>OM&amp;A - Network Dual Function Line - Dedicated to Domestic</t>
  </si>
  <si>
    <t>OM&amp;A - Network Dual Function Line - Dedicated to Interconnect</t>
  </si>
  <si>
    <t>OM&amp;A - Network Dual Function Line - Shared</t>
  </si>
  <si>
    <t>OM&amp;A - Generation Line Connection - Dedicated to Domestic</t>
  </si>
  <si>
    <t>OM&amp;A - Generation Line Connection - Dedicated to Interconnect</t>
  </si>
  <si>
    <t>OM&amp;A - Generation Line Connection - Shared</t>
  </si>
  <si>
    <t>OM&amp;A - Generation Transformation Connection - Dedicated to Domestic</t>
  </si>
  <si>
    <t>OM&amp;A - Generation Transformation Connection - Dedicated to Interconnect</t>
  </si>
  <si>
    <t>OM&amp;A - Generation Transformation Connection - Shared</t>
  </si>
  <si>
    <t>OM&amp;A - Line Connection Dual Function Line - Dedicated to Domestic</t>
  </si>
  <si>
    <t>OM&amp;A - Line Connection Dual Function Line - Dedicated to Interconnect</t>
  </si>
  <si>
    <t>OM&amp;A - Line Connection Dual Function Line - Shared</t>
  </si>
  <si>
    <t>Other Taxes (Grants in Lieu) - Network - Dedicated to Domestic</t>
  </si>
  <si>
    <t>Other Taxes (Grants in Lieu) - Line Connection - Dedicated to Interconnect</t>
  </si>
  <si>
    <t>Other Taxes (Grants in Lieu) - Line Connection - Shared</t>
  </si>
  <si>
    <t>Other Taxes (Grants in Lieu) - Transformer Connection - Dedicated to Interconnect</t>
  </si>
  <si>
    <t>Other Taxes (Grants in Lieu) - Transformer Connection - Shared</t>
  </si>
  <si>
    <t>Other Taxes (Grants in Lieu) - Wholesale Revenue Meter - Dedicated to Interconnect</t>
  </si>
  <si>
    <t>Other Taxes (Grants in Lieu) - Wholesale Revenue Meter - Shared</t>
  </si>
  <si>
    <t>Other Taxes (Grants in Lieu) - Network Dual Function Line - Dedicated to Domestic</t>
  </si>
  <si>
    <t>Other Taxes (Grants in Lieu) - Network Dual Function Line - Dedicated to Interconnect</t>
  </si>
  <si>
    <t>Other Taxes (Grants in Lieu) - Line Connection Dual Function Line - Dedicated to Interconnect</t>
  </si>
  <si>
    <t>Other Taxes (Grants in Lieu) - Line Connection Dual Function Line - Shared</t>
  </si>
  <si>
    <t>Other Taxes (Grants in Lieu) - Generation Line Connection - Dedicated to Domestic</t>
  </si>
  <si>
    <t>Other Taxes (Grants in Lieu) - Generation Line Connection - Dedicated to Interconnect</t>
  </si>
  <si>
    <t>Other Taxes (Grants in Lieu) - Generation Transformation Connection - Dedicated to Domestic</t>
  </si>
  <si>
    <t>Other Taxes (Grants in Lieu) - Generation Transformation Connection - Dedicated to Interconnect</t>
  </si>
  <si>
    <t>Depreciation on fixed assets - Network - Dedicated to Domestic</t>
  </si>
  <si>
    <t>Depreciation on fixed assets - Network - Dedicated to Interconnect</t>
  </si>
  <si>
    <t>Depreciation on fixed assets - Network - Shared</t>
  </si>
  <si>
    <t>Depreciation on fixed assets - Line Connection - Dedicated to Domestic</t>
  </si>
  <si>
    <t>Depreciation on fixed assets - Line Connection - Dedicated to Interconnect</t>
  </si>
  <si>
    <t>Depreciation on fixed assets - Line Connection - Shared</t>
  </si>
  <si>
    <t>Depreciation on fixed assets - Transformer Connection - Dedicated to Domestic</t>
  </si>
  <si>
    <t>Depreciation on fixed assets - Transformer Connection - Dedicated to Interconnect</t>
  </si>
  <si>
    <t>Depreciation on fixed assets - Transformer Connection - Shared</t>
  </si>
  <si>
    <t>Depreciation on fixed assets - Wholesale Revenue Meter - Dedicated to Domestic</t>
  </si>
  <si>
    <t>Depreciation on fixed assets - Wholesale Revenue Meter - Dedicated to Interconnect</t>
  </si>
  <si>
    <t>Depreciation on fixed assets - Wholesale Revenue Meter - Shared</t>
  </si>
  <si>
    <t>Depreciation on fixed assets - Network Dual Function Line - Dedicated to Domestic</t>
  </si>
  <si>
    <t>Depreciation on fixed assets - Network Dual Function Line - Dedicated to Interconnect</t>
  </si>
  <si>
    <t>Depreciation on fixed assets - Network Dual Function Line - Shared</t>
  </si>
  <si>
    <t>Depreciation on fixed assets - Line Connection Dual Function Line - Dedicated to Domestic</t>
  </si>
  <si>
    <t>Depreciation on fixed assets - Line Connection Dual Function Line - Dedicated to Interconnect</t>
  </si>
  <si>
    <t>Depreciation on fixed assets - Line Connection Dual Function Line - Shared</t>
  </si>
  <si>
    <t>Depreciation on fixed assets - Generation Line Connection - Dedicated to Domestic</t>
  </si>
  <si>
    <t>Depreciation on fixed assets - Generation Line Connection - Dedicated to Interconnect</t>
  </si>
  <si>
    <t>Depreciation on fixed assets - Generation Line Connection - Shared</t>
  </si>
  <si>
    <t>Depreciation on fixed assets - Generation Transformation Connection - Dedicated to Domestic</t>
  </si>
  <si>
    <t>Depreciation on fixed assets - Generation Transformation Connection - Dedicated to Interconnect</t>
  </si>
  <si>
    <t>Depreciation on fixed assets - Generation Transformation Connection - Shared</t>
  </si>
  <si>
    <t>Capitalized Depreciation - Network - Dedicated to Domestic</t>
  </si>
  <si>
    <t>Capitalized Depreciation - Network - Dedicated to Interconnect</t>
  </si>
  <si>
    <t>Capitalized Depreciation - Network - Shared</t>
  </si>
  <si>
    <t>Capitalized Depreciation - Line Connection - Dedicated to Domestic</t>
  </si>
  <si>
    <t>Capitalized Depreciation - Line Connection - Dedicated to Interconnect</t>
  </si>
  <si>
    <t>Capitalized Depreciation - Line Connection - Shared</t>
  </si>
  <si>
    <t>Capitalized Depreciation - Transformer Connection - Dedicated to Domestic</t>
  </si>
  <si>
    <t>Capitalized Depreciation - Transformer Connection - Dedicated to Interconnect</t>
  </si>
  <si>
    <t>Capitalized Depreciation - Transformer Connection - Shared</t>
  </si>
  <si>
    <t>Capitalized Depreciation - Wholesale Revenue Meter - Dedicated to Domestic</t>
  </si>
  <si>
    <t>Capitalized Depreciation - Wholesale Revenue Meter - Dedicated to Interconnect</t>
  </si>
  <si>
    <t>Capitalized Depreciation - Wholesale Revenue Meter - Shared</t>
  </si>
  <si>
    <t>Capitalized Depreciation - Network Dual Function Line - Dedicated to Domestic</t>
  </si>
  <si>
    <t>Capitalized Depreciation - Network Dual Function Line - Dedicated to Interconnect</t>
  </si>
  <si>
    <t>Capitalized Depreciation - Network Dual Function Line - Shared</t>
  </si>
  <si>
    <t>Capitalized Depreciation - Line Connection Dual Function Line - Dedicated to Domestic</t>
  </si>
  <si>
    <t>Capitalized Depreciation - Line Connection Dual Function Line - Dedicated to Interconnect</t>
  </si>
  <si>
    <t>Capitalized Depreciation - Line Connection Dual Function Line - Shared</t>
  </si>
  <si>
    <t>Capitalized Depreciation - Generation Line Connection - Dedicated to Domestic</t>
  </si>
  <si>
    <t>Capitalized Depreciation - Generation Line Connection - Dedicated to Interconnect</t>
  </si>
  <si>
    <t>Capitalized Depreciation - Generation Line Connection - Shared</t>
  </si>
  <si>
    <t>Capitalized Depreciation - Generation Transformation Connection - Dedicated to Domestic</t>
  </si>
  <si>
    <t>Capitalized Depreciation - Generation Transformation Connection - Dedicated to Interconnect</t>
  </si>
  <si>
    <t>Capitalized Depreciation - Generation Transformation Connection - Shared</t>
  </si>
  <si>
    <t>Asset Removal Costs - Network - Dedicated to Domestic</t>
  </si>
  <si>
    <t>Asset Removal Costs - Network - Dedicated to Interconnect</t>
  </si>
  <si>
    <t>Asset Removal Costs - Network - Shared</t>
  </si>
  <si>
    <t>Asset Removal Costs - Line Connection - Dedicated to Domestic</t>
  </si>
  <si>
    <t>Asset Removal Costs - Line Connection - Dedicated to Interconnect</t>
  </si>
  <si>
    <t>Asset Removal Costs - Line Connection - Shared</t>
  </si>
  <si>
    <t>Asset Removal Costs - Transformer Connection - Dedicated to Domestic</t>
  </si>
  <si>
    <t>Asset Removal Costs - Transformer Connection - Dedicated to Interconnect</t>
  </si>
  <si>
    <t>Asset Removal Costs - Transformer Connection - Shared</t>
  </si>
  <si>
    <t>Asset Removal Costs - Wholesale Revenue Meter - Dedicated to Domestic</t>
  </si>
  <si>
    <t>Asset Removal Costs - Wholesale Revenue Meter - Dedicated to Interconnect</t>
  </si>
  <si>
    <t>Asset Removal Costs - Wholesale Revenue Meter - Shared</t>
  </si>
  <si>
    <t>Asset Removal Costs - Network Dual Function Line - Dedicated to Domestic</t>
  </si>
  <si>
    <t>Asset Removal Costs - Network Dual Function Line - Dedicated to Interconnect</t>
  </si>
  <si>
    <t>Asset Removal Costs - Network Dual Function Line - Shared</t>
  </si>
  <si>
    <t>Asset Removal Costs - Line Connection Dual Function Line - Dedicated to Domestic</t>
  </si>
  <si>
    <t>Asset Removal Costs - Line Connection Dual Function Line - Dedicated to Interconnect</t>
  </si>
  <si>
    <t>Asset Removal Costs - Line Connection Dual Function Line - Shared</t>
  </si>
  <si>
    <t>Asset Removal Costs - Generation Line Connection - Dedicated to Domestic</t>
  </si>
  <si>
    <t>Asset Removal Costs - Generation Line Connection - Dedicated to Interconnect</t>
  </si>
  <si>
    <t>Asset Removal Costs - Generation Line Connection - Shared</t>
  </si>
  <si>
    <t>Asset Removal Costs - Generation Transformation Connection - Dedicated to Domestic</t>
  </si>
  <si>
    <t>Asset Removal Costs - Generation Transformation Connection - Dedicated to Interconnect</t>
  </si>
  <si>
    <t>Asset Removal Costs - Generation Transformation Connection - Shared</t>
  </si>
  <si>
    <t>OPEB amortization - Network - Dedicated to Domestic</t>
  </si>
  <si>
    <t>OPEB amortization - Network - Dedicated to Interconnect</t>
  </si>
  <si>
    <t>OPEB amortization - Network - Shared</t>
  </si>
  <si>
    <t>OPEB amortization - Line Connection - Dedicated to Domestic</t>
  </si>
  <si>
    <t>OPEB amortization - Line Connection - Dedicated to Interconnect</t>
  </si>
  <si>
    <t>OPEB amortization - Line Connection - Shared</t>
  </si>
  <si>
    <t>OPEB amortization - Transformer Connection - Dedicated to Domestic</t>
  </si>
  <si>
    <t>OPEB amortization - Transformer Connection - Dedicated to Interconnect</t>
  </si>
  <si>
    <t>OPEB amortization - Transformer Connection - Shared</t>
  </si>
  <si>
    <t>OPEB amortization - Wholesale Revenue Meter - Dedicated to Domestic</t>
  </si>
  <si>
    <t>OPEB amortization - Wholesale Revenue Meter - Dedicated to Interconnect</t>
  </si>
  <si>
    <t>OPEB amortization - Wholesale Revenue Meter - Shared</t>
  </si>
  <si>
    <t>OPEB amortization - Network Dual Function Line - Dedicated to Domestic</t>
  </si>
  <si>
    <t>OPEB amortization - Network Dual Function Line - Dedicated to Interconnect</t>
  </si>
  <si>
    <t>OPEB amortization - Network Dual Function Line - Shared</t>
  </si>
  <si>
    <t>OPEB amortization - Line Connection Dual Function Line - Dedicated to Domestic</t>
  </si>
  <si>
    <t>OPEB amortization - Line Connection Dual Function Line - Dedicated to Interconnect</t>
  </si>
  <si>
    <t>OPEB amortization - Line Connection Dual Function Line - Shared</t>
  </si>
  <si>
    <t>OPEB amortization - Generation Line Connection - Dedicated to Domestic</t>
  </si>
  <si>
    <t>OPEB amortization - Generation Line Connection - Dedicated to Interconnect</t>
  </si>
  <si>
    <t>OPEB amortization - Generation Line Connection - Shared</t>
  </si>
  <si>
    <t>OPEB amortization - Generation Transformation Connection - Dedicated to Domestic</t>
  </si>
  <si>
    <t>OPEB amortization - Generation Transformation Connection - Dedicated to Interconnect</t>
  </si>
  <si>
    <t>OPEB amortization - Generation Transformation Connection - Shared</t>
  </si>
  <si>
    <t>Other amortization - Network - Dedicated to Domestic</t>
  </si>
  <si>
    <t>Other amortization - Network - Dedicated to Interconnect</t>
  </si>
  <si>
    <t>Other amortization - Network - Shared</t>
  </si>
  <si>
    <t>Other amortization - Line Connection - Dedicated to Domestic</t>
  </si>
  <si>
    <t>Other amortization - Line Connection - Dedicated to Interconnect</t>
  </si>
  <si>
    <t>Other amortization - Line Connection - Shared</t>
  </si>
  <si>
    <t>Other amortization - Transformer Connection - Dedicated to Domestic</t>
  </si>
  <si>
    <t>Other amortization - Transformer Connection - Dedicated to Interconnect</t>
  </si>
  <si>
    <t>Other amortization - Transformer Connection - Shared</t>
  </si>
  <si>
    <t>Other amortization - Wholesale Revenue Meter - Dedicated to Domestic</t>
  </si>
  <si>
    <t>Other amortization - Wholesale Revenue Meter - Dedicated to Interconnect</t>
  </si>
  <si>
    <t>Other amortization - Wholesale Revenue Meter - Shared</t>
  </si>
  <si>
    <t>Other amortization - Network Dual Function Line - Dedicated to Domestic</t>
  </si>
  <si>
    <t>Other amortization - Network Dual Function Line - Dedicated to Interconnect</t>
  </si>
  <si>
    <t>Other amortization - Network Dual Function Line - Shared</t>
  </si>
  <si>
    <t>Other amortization - Line Connection Dual Function Line - Dedicated to Domestic</t>
  </si>
  <si>
    <t>Other amortization - Line Connection Dual Function Line - Dedicated to Interconnect</t>
  </si>
  <si>
    <t>Other amortization - Line Connection Dual Function Line - Shared</t>
  </si>
  <si>
    <t>Other amortization - Generation Line Connection - Dedicated to Domestic</t>
  </si>
  <si>
    <t>Other amortization - Generation Line Connection - Dedicated to Interconnect</t>
  </si>
  <si>
    <t>Other amortization - Generation Line Connection - Shared</t>
  </si>
  <si>
    <t>Other amortization - Generation Transformation Connection - Dedicated to Domestic</t>
  </si>
  <si>
    <t>Other amortization - Generation Transformation Connection - Dedicated to Interconnect</t>
  </si>
  <si>
    <t>Other amortization - Generation Transformation Connection - Shared</t>
  </si>
  <si>
    <t>Return on Debt - Network - Dedicated to Domestic</t>
  </si>
  <si>
    <t>Return on Debt - Network - Dedicated to Interconnect</t>
  </si>
  <si>
    <t>Return on Debt - Network - Shared</t>
  </si>
  <si>
    <t>Return on Debt - Line Connection - Dedicated to Domestic</t>
  </si>
  <si>
    <t>Return on Debt - Line Connection - Dedicated to Interconnect</t>
  </si>
  <si>
    <t>Return on Debt - Line Connection - Shared</t>
  </si>
  <si>
    <t>Return on Debt - Transformer Connection - Dedicated to Domestic</t>
  </si>
  <si>
    <t>Return on Debt - Transformer Connection - Dedicated to Interconnect</t>
  </si>
  <si>
    <t>Return on Debt - Transformer Connection - Shared</t>
  </si>
  <si>
    <t>Return on Debt - Wholesale Revenue Meter - Dedicated to Domestic</t>
  </si>
  <si>
    <t>Return on Debt - Wholesale Revenue Meter - Dedicated to Interconnect</t>
  </si>
  <si>
    <t>Return on Debt - Wholesale Revenue Meter - Shared</t>
  </si>
  <si>
    <t>Return on Debt - Network Dual Function Line - Dedicated to Domestic</t>
  </si>
  <si>
    <t>Return on Debt - Network Dual Function Line - Dedicated to Interconnect</t>
  </si>
  <si>
    <t>Return on Debt - Network Dual Function Line - Shared</t>
  </si>
  <si>
    <t>Return on Debt - Line Connection Dual Function Line - Dedicated to Domestic</t>
  </si>
  <si>
    <t>Return on Debt - Line Connection Dual Function Line - Dedicated to Interconnect</t>
  </si>
  <si>
    <t>Return on Debt - Line Connection Dual Function Line - Shared</t>
  </si>
  <si>
    <t>Return on Debt - Generation Line Connection - Dedicated to Domestic</t>
  </si>
  <si>
    <t>Return on Debt - Generation Line Connection - Dedicated to Interconnect</t>
  </si>
  <si>
    <t>Return on Debt - Generation Line Connection - Shared</t>
  </si>
  <si>
    <t>Return on Debt - Generation Transformation Connection - Dedicated to Domestic</t>
  </si>
  <si>
    <t>Return on Debt - Generation Transformation Connection - Dedicated to Interconnect</t>
  </si>
  <si>
    <t>Return on Debt - Generation Transformation Connection - Shared</t>
  </si>
  <si>
    <t>Return on Equity - Network - Dedicated to Domestic</t>
  </si>
  <si>
    <t>Return on Equity - Network - Dedicated to Interconnect</t>
  </si>
  <si>
    <t>Return on Equity - Network - Shared</t>
  </si>
  <si>
    <t>Return on Equity - Line Connection - Dedicated to Domestic</t>
  </si>
  <si>
    <t>Return on Equity - Line Connection - Dedicated to Interconnect</t>
  </si>
  <si>
    <t>Return on Equity - Line Connection - Shared</t>
  </si>
  <si>
    <t>Return on Equity - Transformer Connection - Dedicated to Domestic</t>
  </si>
  <si>
    <t>Return on Equity - Transformer Connection - Dedicated to Interconnect</t>
  </si>
  <si>
    <t>Return on Equity - Transformer Connection - Shared</t>
  </si>
  <si>
    <t>Return on Equity - Wholesale Revenue Meter - Dedicated to Domestic</t>
  </si>
  <si>
    <t>Return on Equity - Wholesale Revenue Meter - Dedicated to Interconnect</t>
  </si>
  <si>
    <t>Return on Equity - Wholesale Revenue Meter - Shared</t>
  </si>
  <si>
    <t>Return on Equity - Network Dual Function Line - Dedicated to Domestic</t>
  </si>
  <si>
    <t>Return on Equity - Network Dual Function Line - Dedicated to Interconnect</t>
  </si>
  <si>
    <t>Return on Equity - Network Dual Function Line - Shared</t>
  </si>
  <si>
    <t>Return on Equity - Line Connection Dual Function Line - Dedicated to Domestic</t>
  </si>
  <si>
    <t>Return on Equity - Line Connection Dual Function Line - Dedicated to Interconnect</t>
  </si>
  <si>
    <t>Return on Equity - Line Connection Dual Function Line - Shared</t>
  </si>
  <si>
    <t>Return on Equity - Generation Line Connection - Dedicated to Domestic</t>
  </si>
  <si>
    <t>Return on Equity - Generation Line Connection - Dedicated to Interconnect</t>
  </si>
  <si>
    <t>Return on Equity - Generation Line Connection - Shared</t>
  </si>
  <si>
    <t>Return on Equity - Generation Transformation Connection - Dedicated to Domestic</t>
  </si>
  <si>
    <t>Return on Equity - Generation Transformation Connection - Dedicated to Interconnect</t>
  </si>
  <si>
    <t>Return on Equity - Generation Transformation Connection - Shared</t>
  </si>
  <si>
    <t>Income Tax - Network - Dedicated to Domestic</t>
  </si>
  <si>
    <t>Income Tax - Network - Dedicated to Interconnect</t>
  </si>
  <si>
    <t>Income Tax - Network - Shared</t>
  </si>
  <si>
    <t>Income Tax - Line Connection - Dedicated to Domestic</t>
  </si>
  <si>
    <t>Income Tax - Line Connection - Dedicated to Interconnect</t>
  </si>
  <si>
    <t>Income Tax - Line Connection - Shared</t>
  </si>
  <si>
    <t>Income Tax - Transformer Connection - Dedicated to Domestic</t>
  </si>
  <si>
    <t>Income Tax - Transformer Connection - Dedicated to Interconnect</t>
  </si>
  <si>
    <t>Income Tax - Transformer Connection - Shared</t>
  </si>
  <si>
    <t>Income Tax - Wholesale Revenue Meter - Dedicated to Domestic</t>
  </si>
  <si>
    <t>Income Tax - Wholesale Revenue Meter - Dedicated to Interconnect</t>
  </si>
  <si>
    <t>Income Tax - Wholesale Revenue Meter - Shared</t>
  </si>
  <si>
    <t>Income Tax - Network Dual Function Line - Dedicated to Domestic</t>
  </si>
  <si>
    <t>Income Tax - Network Dual Function Line - Dedicated to Interconnect</t>
  </si>
  <si>
    <t>Income Tax - Network Dual Function Line - Shared</t>
  </si>
  <si>
    <t>Income Tax - Line Connection Dual Function Line - Dedicated to Domestic</t>
  </si>
  <si>
    <t>Income Tax - Line Connection Dual Function Line - Dedicated to Interconnect</t>
  </si>
  <si>
    <t>Income Tax - Line Connection Dual Function Line - Shared</t>
  </si>
  <si>
    <t>Income Tax - Generation Line Connection - Dedicated to Domestic</t>
  </si>
  <si>
    <t>Income Tax - Generation Line Connection - Dedicated to Interconnect</t>
  </si>
  <si>
    <t>Income Tax - Generation Line Connection - Shared</t>
  </si>
  <si>
    <t>Income Tax - Generation Transformation Connection - Dedicated to Domestic</t>
  </si>
  <si>
    <t>Income Tax - Generation Transformation Connection - Dedicated to Interconnect</t>
  </si>
  <si>
    <t>Income Tax - Generation Transformation Connection - Shared</t>
  </si>
  <si>
    <t>Capital Tax - Network - Dedicated to Domestic</t>
  </si>
  <si>
    <t>Capital Tax - Network - Dedicated to Interconnect</t>
  </si>
  <si>
    <t>Capital Tax - Network - Shared</t>
  </si>
  <si>
    <t>Capital Tax - Line Connection - Dedicated to Domestic</t>
  </si>
  <si>
    <t>Capital Tax - Line Connection - Dedicated to Interconnect</t>
  </si>
  <si>
    <t>Capital Tax - Line Connection - Shared</t>
  </si>
  <si>
    <t>Capital Tax - Transformer Connection - Dedicated to Domestic</t>
  </si>
  <si>
    <t>Capital Tax - Transformer Connection - Dedicated to Interconnect</t>
  </si>
  <si>
    <t>Capital Tax - Transformer Connection - Shared</t>
  </si>
  <si>
    <t>Capital Tax - Wholesale Revenue Meter - Dedicated to Domestic</t>
  </si>
  <si>
    <t>Capital Tax - Wholesale Revenue Meter - Dedicated to Interconnect</t>
  </si>
  <si>
    <t>Capital Tax - Wholesale Revenue Meter - Shared</t>
  </si>
  <si>
    <t>Capital Tax - Network Dual Function Line - Dedicated to Domestic</t>
  </si>
  <si>
    <t>Capital Tax - Network Dual Function Line - Dedicated to Interconnect</t>
  </si>
  <si>
    <t>Capital Tax - Network Dual Function Line - Shared</t>
  </si>
  <si>
    <t>Capital Tax - Line Connection Dual Function Line - Dedicated to Domestic</t>
  </si>
  <si>
    <t>Capital Tax - Line Connection Dual Function Line - Dedicated to Interconnect</t>
  </si>
  <si>
    <t>Capital Tax - Line Connection Dual Function Line - Shared</t>
  </si>
  <si>
    <t>Capital Tax - Generation Line Connection - Dedicated to Domestic</t>
  </si>
  <si>
    <t>Capital Tax - Generation Line Connection - Dedicated to Interconnect</t>
  </si>
  <si>
    <t>Capital Tax - Generation Line Connection - Shared</t>
  </si>
  <si>
    <t>Capital Tax - Generation Transformation Connection - Dedicated to Domestic</t>
  </si>
  <si>
    <t>Capital Tax - Generation Transformation Connection - Dedicated to Interconnect</t>
  </si>
  <si>
    <t>Capital Tax - Generation Transformation Connection - Shared</t>
  </si>
  <si>
    <t>AFUDC - Network - Dedicated to Domestic</t>
  </si>
  <si>
    <t>AFUDC - Network - Dedicated to Interconnect</t>
  </si>
  <si>
    <t>AFUDC - Network - Shared</t>
  </si>
  <si>
    <t>AFUDC - Line Connection - Dedicated to Domestic</t>
  </si>
  <si>
    <t>AFUDC - Line Connection - Dedicated to Interconnect</t>
  </si>
  <si>
    <t>AFUDC - Line Connection - Shared</t>
  </si>
  <si>
    <t>AFUDC - Transformer Connection - Dedicated to Domestic</t>
  </si>
  <si>
    <t>AFUDC - Transformer Connection - Dedicated to Interconnect</t>
  </si>
  <si>
    <t>AFUDC - Transformer Connection - Shared</t>
  </si>
  <si>
    <t>AFUDC - Wholesale Revenue Meter - Dedicated to Domestic</t>
  </si>
  <si>
    <t>AFUDC - Wholesale Revenue Meter - Dedicated to Interconnect</t>
  </si>
  <si>
    <t>AFUDC - Wholesale Revenue Meter - Shared</t>
  </si>
  <si>
    <t>AFUDC - Network Dual Function Line - Dedicated to Domestic</t>
  </si>
  <si>
    <t>AFUDC - Network Dual Function Line - Dedicated to Interconnect</t>
  </si>
  <si>
    <t>AFUDC - Network Dual Function Line - Shared</t>
  </si>
  <si>
    <t>AFUDC - Line Connection Dual Function Line - Dedicated to Domestic</t>
  </si>
  <si>
    <t>AFUDC - Line Connection Dual Function Line - Dedicated to Interconnect</t>
  </si>
  <si>
    <t>AFUDC - Line Connection Dual Function Line - Shared</t>
  </si>
  <si>
    <t>AFUDC - Generation Line Connection - Dedicated to Domestic</t>
  </si>
  <si>
    <t>AFUDC - Generation Line Connection - Dedicated to Interconnect</t>
  </si>
  <si>
    <t>AFUDC - Generation Line Connection - Shared</t>
  </si>
  <si>
    <t>AFUDC - Generation Transformation Connection - Dedicated to Domestic</t>
  </si>
  <si>
    <t>AFUDC - Generation Transformation Connection - Dedicated to Interconnect</t>
  </si>
  <si>
    <t>AFUDC - Generation Transformation Connection - Shared</t>
  </si>
  <si>
    <t>Rate Base - Network - Dedicated to Domestic</t>
  </si>
  <si>
    <t>Rate Base - Network - Dedicated to Interconnect</t>
  </si>
  <si>
    <t>Rate Base - Network - Shared</t>
  </si>
  <si>
    <t>Rate Base - Line Connection - Dedicated to Domestic</t>
  </si>
  <si>
    <t>Rate Base - Line Connection - Dedicated to Interconnect</t>
  </si>
  <si>
    <t>Rate Base - Line Connection - Shared</t>
  </si>
  <si>
    <t>Rate Base - Transformer Connection - Dedicated to Domestic</t>
  </si>
  <si>
    <t>Rate Base - Transformer Connection - Dedicated to Interconnect</t>
  </si>
  <si>
    <t>Rate Base - Transformer Connection - Shared</t>
  </si>
  <si>
    <t>Rate Base - Wholesale Revenue Meter - Dedicated to Domestic</t>
  </si>
  <si>
    <t>Rate Base - Wholesale Revenue Meter - Dedicated to Interconnect</t>
  </si>
  <si>
    <t>Rate Base - Wholesale Revenue Meter - Shared</t>
  </si>
  <si>
    <t>Rate Base - Network Dual Function Line - Dedicated to Domestic</t>
  </si>
  <si>
    <t>Rate Base - Network Dual Function Line - Dedicated to Interconnect</t>
  </si>
  <si>
    <t>Rate Base - Network Dual Function Line - Shared</t>
  </si>
  <si>
    <t>Rate Base - Line Connection Dual Function Line - Dedicated to Domestic</t>
  </si>
  <si>
    <t>Rate Base - Line Connection Dual Function Line - Dedicated to Interconnect</t>
  </si>
  <si>
    <t>Rate Base - Line Connection Dual Function Line - Shared</t>
  </si>
  <si>
    <t>Rate Base - Generation Line Connection - Dedicated to Domestic</t>
  </si>
  <si>
    <t>Rate Base - Generation Line Connection - Dedicated to Interconnect</t>
  </si>
  <si>
    <t>Rate Base - Generation Line Connection - Shared</t>
  </si>
  <si>
    <t>Rate Base - Generation Transformation Connection - Dedicated to Domestic</t>
  </si>
  <si>
    <t>Rate Base - Generation Transformation Connection - Dedicated to Interconnect</t>
  </si>
  <si>
    <t>Rate Base - Generation Transformation Connection - Shared</t>
  </si>
  <si>
    <t>DOM</t>
  </si>
  <si>
    <t>Group Allocator</t>
  </si>
  <si>
    <t>rb</t>
  </si>
  <si>
    <t>Rate Base</t>
  </si>
  <si>
    <t>OM&amp;A</t>
  </si>
  <si>
    <t>OT</t>
  </si>
  <si>
    <t>Dep</t>
  </si>
  <si>
    <t>CD</t>
  </si>
  <si>
    <t>ARC</t>
  </si>
  <si>
    <t>OPEB</t>
  </si>
  <si>
    <t>OA</t>
  </si>
  <si>
    <t>RoD</t>
  </si>
  <si>
    <t>RoE</t>
  </si>
  <si>
    <t>Tax</t>
  </si>
  <si>
    <t>CapTax</t>
  </si>
  <si>
    <t>AFUDC</t>
  </si>
  <si>
    <t>Other Taxes (Grants in Lieu)</t>
  </si>
  <si>
    <t>Depreciation on fixed assets</t>
  </si>
  <si>
    <t>Capitalized depreciation</t>
  </si>
  <si>
    <t>Asset removal costs</t>
  </si>
  <si>
    <t>OPEB amortization</t>
  </si>
  <si>
    <t>Other amortization</t>
  </si>
  <si>
    <t>Return on debt</t>
  </si>
  <si>
    <t>Income tax</t>
  </si>
  <si>
    <t>Capital tax</t>
  </si>
  <si>
    <t>Return on equity</t>
  </si>
  <si>
    <t>High 5</t>
  </si>
  <si>
    <t>High5</t>
  </si>
  <si>
    <t>CP12</t>
  </si>
  <si>
    <t>CP4</t>
  </si>
  <si>
    <t>CP1</t>
  </si>
  <si>
    <t>Demand Total</t>
  </si>
  <si>
    <t>Net Fixed Assets Excluding credit for Capital Contribution</t>
  </si>
  <si>
    <t>Dedicated to Domestic</t>
  </si>
  <si>
    <t>Dedicated to Interconnect</t>
  </si>
  <si>
    <t>Rate class 1</t>
  </si>
  <si>
    <t>Offsets</t>
  </si>
  <si>
    <t>ER</t>
  </si>
  <si>
    <t>External Revenues</t>
  </si>
  <si>
    <t>Export Revenue Credit</t>
  </si>
  <si>
    <t>LVSG Credit</t>
  </si>
  <si>
    <t>ERC</t>
  </si>
  <si>
    <t>TX</t>
  </si>
  <si>
    <t>LVSG</t>
  </si>
  <si>
    <t>Total Offsets</t>
  </si>
  <si>
    <t>Rate Revenue Required</t>
  </si>
  <si>
    <t>External Revenues - Network - Dedicated to Domestic</t>
  </si>
  <si>
    <t>External Revenues - Network - Dedicated to Interconnect</t>
  </si>
  <si>
    <t>External Revenues - Network - Shared</t>
  </si>
  <si>
    <t>External Revenues - Line Connection - Dedicated to Domestic</t>
  </si>
  <si>
    <t>External Revenues - Line Connection - Dedicated to Interconnect</t>
  </si>
  <si>
    <t>External Revenues - Line Connection - Shared</t>
  </si>
  <si>
    <t>External Revenues - Transformer Connection - Dedicated to Domestic</t>
  </si>
  <si>
    <t>External Revenues - Transformer Connection - Dedicated to Interconnect</t>
  </si>
  <si>
    <t>External Revenues - Transformer Connection - Shared</t>
  </si>
  <si>
    <t>External Revenues - Wholesale Revenue Meter - Dedicated to Domestic</t>
  </si>
  <si>
    <t>External Revenues - Wholesale Revenue Meter - Dedicated to Interconnect</t>
  </si>
  <si>
    <t>External Revenues - Wholesale Revenue Meter - Shared</t>
  </si>
  <si>
    <t>External Revenues - Network Dual Function Line - Dedicated to Domestic</t>
  </si>
  <si>
    <t>External Revenues - Network Dual Function Line - Dedicated to Interconnect</t>
  </si>
  <si>
    <t>External Revenues - Network Dual Function Line - Shared</t>
  </si>
  <si>
    <t>External Revenues - Line Connection Dual Function Line - Dedicated to Domestic</t>
  </si>
  <si>
    <t>External Revenues - Line Connection Dual Function Line - Dedicated to Interconnect</t>
  </si>
  <si>
    <t>External Revenues - Line Connection Dual Function Line - Shared</t>
  </si>
  <si>
    <t>External Revenues - Generation Line Connection - Dedicated to Domestic</t>
  </si>
  <si>
    <t>External Revenues - Generation Line Connection - Dedicated to Interconnect</t>
  </si>
  <si>
    <t>External Revenues - Generation Line Connection - Shared</t>
  </si>
  <si>
    <t>External Revenues - Generation Transformation Connection - Dedicated to Domestic</t>
  </si>
  <si>
    <t>External Revenues - Generation Transformation Connection - Dedicated to Interconnect</t>
  </si>
  <si>
    <t>External Revenues - Generation Transformation Connection - Shared</t>
  </si>
  <si>
    <t>Export Revenue Credit - Network - Dedicated to Domestic</t>
  </si>
  <si>
    <t>Export Revenue Credit - Network - Dedicated to Interconnect</t>
  </si>
  <si>
    <t>Export Revenue Credit - Network - Shared</t>
  </si>
  <si>
    <t>Export Revenue Credit - Line Connection - Dedicated to Domestic</t>
  </si>
  <si>
    <t>Export Revenue Credit - Line Connection - Dedicated to Interconnect</t>
  </si>
  <si>
    <t>Export Revenue Credit - Line Connection - Shared</t>
  </si>
  <si>
    <t>Export Revenue Credit - Transformer Connection - Dedicated to Domestic</t>
  </si>
  <si>
    <t>Export Revenue Credit - Transformer Connection - Dedicated to Interconnect</t>
  </si>
  <si>
    <t>Export Revenue Credit - Transformer Connection - Shared</t>
  </si>
  <si>
    <t>Export Revenue Credit - Wholesale Revenue Meter - Dedicated to Domestic</t>
  </si>
  <si>
    <t>Export Revenue Credit - Wholesale Revenue Meter - Dedicated to Interconnect</t>
  </si>
  <si>
    <t>Export Revenue Credit - Wholesale Revenue Meter - Shared</t>
  </si>
  <si>
    <t>Export Revenue Credit - Network Dual Function Line - Dedicated to Domestic</t>
  </si>
  <si>
    <t>Export Revenue Credit - Network Dual Function Line - Dedicated to Interconnect</t>
  </si>
  <si>
    <t>Export Revenue Credit - Network Dual Function Line - Shared</t>
  </si>
  <si>
    <t>Export Revenue Credit - Line Connection Dual Function Line - Dedicated to Domestic</t>
  </si>
  <si>
    <t>Export Revenue Credit - Line Connection Dual Function Line - Dedicated to Interconnect</t>
  </si>
  <si>
    <t>Export Revenue Credit - Line Connection Dual Function Line - Shared</t>
  </si>
  <si>
    <t>Export Revenue Credit - Generation Line Connection - Dedicated to Domestic</t>
  </si>
  <si>
    <t>Export Revenue Credit - Generation Line Connection - Dedicated to Interconnect</t>
  </si>
  <si>
    <t>Export Revenue Credit - Generation Line Connection - Shared</t>
  </si>
  <si>
    <t>Export Revenue Credit - Generation Transformation Connection - Dedicated to Domestic</t>
  </si>
  <si>
    <t>Export Revenue Credit - Generation Transformation Connection - Dedicated to Interconnect</t>
  </si>
  <si>
    <t>Export Revenue Credit - Generation Transformation Connection - Shared</t>
  </si>
  <si>
    <t>LVSG Credit - Network - Dedicated to Domestic</t>
  </si>
  <si>
    <t>LVSG Credit - Network - Dedicated to Interconnect</t>
  </si>
  <si>
    <t>LVSG Credit - Network - Shared</t>
  </si>
  <si>
    <t>LVSG Credit - Line Connection - Dedicated to Domestic</t>
  </si>
  <si>
    <t>LVSG Credit - Line Connection - Dedicated to Interconnect</t>
  </si>
  <si>
    <t>LVSG Credit - Line Connection - Shared</t>
  </si>
  <si>
    <t>LVSG Credit - Transformer Connection - Dedicated to Domestic</t>
  </si>
  <si>
    <t>LVSG Credit - Transformer Connection - Dedicated to Interconnect</t>
  </si>
  <si>
    <t>LVSG Credit - Transformer Connection - Shared</t>
  </si>
  <si>
    <t>LVSG Credit - Wholesale Revenue Meter - Dedicated to Domestic</t>
  </si>
  <si>
    <t>LVSG Credit - Wholesale Revenue Meter - Dedicated to Interconnect</t>
  </si>
  <si>
    <t>LVSG Credit - Wholesale Revenue Meter - Shared</t>
  </si>
  <si>
    <t>LVSG Credit - Network Dual Function Line - Dedicated to Domestic</t>
  </si>
  <si>
    <t>LVSG Credit - Network Dual Function Line - Dedicated to Interconnect</t>
  </si>
  <si>
    <t>LVSG Credit - Network Dual Function Line - Shared</t>
  </si>
  <si>
    <t>LVSG Credit - Line Connection Dual Function Line - Dedicated to Domestic</t>
  </si>
  <si>
    <t>LVSG Credit - Line Connection Dual Function Line - Dedicated to Interconnect</t>
  </si>
  <si>
    <t>LVSG Credit - Line Connection Dual Function Line - Shared</t>
  </si>
  <si>
    <t>LVSG Credit - Generation Line Connection - Dedicated to Domestic</t>
  </si>
  <si>
    <t>LVSG Credit - Generation Line Connection - Dedicated to Interconnect</t>
  </si>
  <si>
    <t>LVSG Credit - Generation Line Connection - Shared</t>
  </si>
  <si>
    <t>LVSG Credit - Generation Transformation Connection - Dedicated to Domestic</t>
  </si>
  <si>
    <t>LVSG Credit - Generation Transformation Connection - Dedicated to Interconnect</t>
  </si>
  <si>
    <t>LVSG Credit - Generation Transformation Connection - Shared</t>
  </si>
  <si>
    <t>Volume (MWh)</t>
  </si>
  <si>
    <t>Volume</t>
  </si>
  <si>
    <t>MWh</t>
  </si>
  <si>
    <t>Target Revenue to Cost</t>
  </si>
  <si>
    <t>Target Revenue</t>
  </si>
  <si>
    <t>Rate Required ($/MWh)</t>
  </si>
  <si>
    <t>On Peak Volume (MWh)</t>
  </si>
  <si>
    <t>PMWh</t>
  </si>
  <si>
    <r>
      <t>Sheet I2</t>
    </r>
    <r>
      <rPr>
        <b/>
        <sz val="16"/>
        <rFont val="Cooper Black"/>
        <family val="1"/>
      </rPr>
      <t xml:space="preserve"> Class Selection</t>
    </r>
  </si>
  <si>
    <t>Peak MWh</t>
  </si>
  <si>
    <t>Dedicated Interconnect Assets</t>
  </si>
  <si>
    <t>DI</t>
  </si>
  <si>
    <t>Dedicated to Interconnct</t>
  </si>
  <si>
    <t>Dedicated Assets</t>
  </si>
  <si>
    <t>Worksheet Description:</t>
  </si>
  <si>
    <t>I2 Class - Input tab for Domestic vs. Export split (this would apply to all worksheets of the model) no need to update for the purpose of the study</t>
  </si>
  <si>
    <t>I3 TB Data - Input tab for Rate Base and Revenue Requirement (no reclassification is required for the purpose of this study)</t>
  </si>
  <si>
    <t xml:space="preserve">I8 Demand Data - This is the IESO data for the following two reports: </t>
  </si>
  <si>
    <t>O1 Revenue to cost|RR - The is where the actual ETS rate is derived ($/MWh). Total Revenue Requirement (Allocated to Export) / Total Export MWh</t>
  </si>
  <si>
    <r>
      <t xml:space="preserve">O4 Summary by Class &amp; Accounts - Each account that was previously entered in the </t>
    </r>
    <r>
      <rPr>
        <b/>
        <u/>
        <sz val="10"/>
        <rFont val="Arial"/>
        <family val="2"/>
      </rPr>
      <t>I3 TB Data</t>
    </r>
    <r>
      <rPr>
        <b/>
        <sz val="10"/>
        <rFont val="Arial"/>
        <family val="2"/>
      </rPr>
      <t xml:space="preserve"> is broken into Domestic and Export based on an allocator that is assigned in </t>
    </r>
    <r>
      <rPr>
        <b/>
        <u/>
        <sz val="10"/>
        <rFont val="Arial"/>
        <family val="2"/>
      </rPr>
      <t>E4 TB Allocation Details</t>
    </r>
  </si>
  <si>
    <r>
      <t xml:space="preserve">O6 Source Data for E2 - Links to </t>
    </r>
    <r>
      <rPr>
        <b/>
        <u/>
        <sz val="10"/>
        <rFont val="Arial"/>
        <family val="2"/>
      </rPr>
      <t>O4 Summary by Class &amp; Accounts</t>
    </r>
  </si>
  <si>
    <r>
      <t xml:space="preserve">E4 TB Allocation Details - Each account that was previously entered in the </t>
    </r>
    <r>
      <rPr>
        <b/>
        <u/>
        <sz val="10"/>
        <rFont val="Arial"/>
        <family val="2"/>
      </rPr>
      <t>I3 TB Data</t>
    </r>
    <r>
      <rPr>
        <b/>
        <sz val="10"/>
        <rFont val="Arial"/>
        <family val="2"/>
      </rPr>
      <t xml:space="preserve"> is assigned an allocator</t>
    </r>
  </si>
  <si>
    <t>E5 Reconciliation - Reconciliation</t>
  </si>
  <si>
    <t>Values are not used</t>
  </si>
  <si>
    <t>Values Used</t>
  </si>
  <si>
    <t>ETS RATE INCLUDING OTHER TRANSMITTERS’ REVENUE REQUIREMENT</t>
  </si>
  <si>
    <t>Ontario Network Revenue Requirement</t>
  </si>
  <si>
    <t>Escalate HONI to Ontario Network Revenue Requirement</t>
  </si>
  <si>
    <t xml:space="preserve">Escalate ETS base rate to other transmitters revenue </t>
  </si>
  <si>
    <t>Escalate HONI to Ontario ETS Revenue Requirement</t>
  </si>
  <si>
    <t>20% Disc. 12 CP</t>
  </si>
  <si>
    <t>30% Disc. 12 CP</t>
  </si>
  <si>
    <t>50% Disc. 12 CP</t>
  </si>
  <si>
    <t>12 CP 20% Curtailment</t>
  </si>
  <si>
    <t>12 CP 30% Curtailment</t>
  </si>
  <si>
    <t>12 CP 50% Curtailment</t>
  </si>
  <si>
    <t>12CP20</t>
  </si>
  <si>
    <t>12CP30</t>
  </si>
  <si>
    <t>12CP50</t>
  </si>
  <si>
    <t>20% Disc. MWh</t>
  </si>
  <si>
    <t>30% Disc. MWh</t>
  </si>
  <si>
    <t>50% Disc. MWh</t>
  </si>
  <si>
    <t>(Temp) MWh Discount =</t>
  </si>
  <si>
    <t>(Temp) CP Discount =</t>
  </si>
  <si>
    <t>MWh 20% Curtailment</t>
  </si>
  <si>
    <t>MWh 30% Curtailment</t>
  </si>
  <si>
    <t>MWh 50% Curtailment</t>
  </si>
  <si>
    <t>MWh20</t>
  </si>
  <si>
    <t>MWh30</t>
  </si>
  <si>
    <t>MWh50</t>
  </si>
  <si>
    <t>Shared Network Allocator</t>
  </si>
  <si>
    <t>Export/Import CO-INCIDENT PEAK</t>
  </si>
  <si>
    <t>INT_XI</t>
  </si>
  <si>
    <t>Demand Data Period</t>
  </si>
  <si>
    <t>Rate Riders</t>
  </si>
  <si>
    <t>Rev. Req. before Riders</t>
  </si>
  <si>
    <t>TXR</t>
  </si>
  <si>
    <t>Meter Services Provider Revenues - Dedicated to Domestic</t>
  </si>
  <si>
    <t>Meter Services Provider Revenues - Dedicated to Interconnect</t>
  </si>
  <si>
    <t>Meter Services Provider Revenues - Shared</t>
  </si>
  <si>
    <t>Meter Services Provider Revenue</t>
  </si>
  <si>
    <t>Property Taxes (was Grants in Lieu) - Network - Dedicated to Interconnect</t>
  </si>
  <si>
    <t>Property Taxes (was Grants in Lieu) - Network - Shared</t>
  </si>
  <si>
    <t>Property Taxes (was Grants in Lieu) - Line Connection - Dedicated to Domestic</t>
  </si>
  <si>
    <t>Property Taxes (was Grants in Lieu) - Transformer Connection - Dedicated to Domestic</t>
  </si>
  <si>
    <t>Property Taxes (was Grants in Lieu) - Wholesale Revenue Meter - Dedicated to Domestic</t>
  </si>
  <si>
    <t>Property Taxes (was Grants in Lieu) - Network Dual Function Line - Shared</t>
  </si>
  <si>
    <t>Property Taxes (was Grants in Lieu) - Line Connection Dual Function Line - Dedicated to Domestic</t>
  </si>
  <si>
    <t>Property Taxes (was Grants in Lieu) - Generation Line Connection - Shared</t>
  </si>
  <si>
    <t>Property Taxes (was Grants in Lieu) - Generation Transformation Connection - Shared</t>
  </si>
  <si>
    <t>MSP</t>
  </si>
  <si>
    <t>Meter Services Revenue</t>
  </si>
  <si>
    <t>HourlyDemands_2018-2020</t>
  </si>
  <si>
    <t>HourlyImportExportSchedules_2002-2020</t>
  </si>
  <si>
    <t>E2 Allocators - Derived Allocators based on inputs in I8 (Demand Allocators). The allocators that are being used include CP12 (and modified CP12), GA, DOM, INT, INT_XI and TXR</t>
  </si>
  <si>
    <t>Scenario Details</t>
  </si>
  <si>
    <t>HONI 2023 Proposed Network Rates Revenue Requirement</t>
  </si>
  <si>
    <t>Tx Riders (DVA balances)</t>
  </si>
  <si>
    <t xml:space="preserve">Revenue Requirement </t>
  </si>
  <si>
    <t>Deferral/Variance Accounts - Long-Term Transmission Future Corridor Acquisition and Development Deferral Account</t>
  </si>
  <si>
    <t>Deferral/Variance Accounts - LDC CDM and Demand Response Variance Account</t>
  </si>
  <si>
    <t>Deferral/Variance Accounts - Waasigan Transmission Deferral Account - OMA</t>
  </si>
  <si>
    <t>Deferral/Variance Accounts - OPEB Cost Deferral Account</t>
  </si>
  <si>
    <t>Deferral/Variance Accounts - Customer Connection and Cost Recovery Agreements (CCRA) True-Up Variance Account</t>
  </si>
  <si>
    <t>Deferral/Variance Accounts - OPEB Asymmetrical Carrying Charge Account</t>
  </si>
  <si>
    <t>Deferral/Variance Accounts - Tax Rate Changes Variance Account</t>
  </si>
  <si>
    <t>Deferral/Variance Accounts - External Secondary Land Use Revenue Variance Account</t>
  </si>
  <si>
    <t>Deferral/Variance Accounts - External Station Maintenance, E&amp;CS and Other External Revenue Account</t>
  </si>
  <si>
    <t>Deferral/Variance Accounts - Rights Payments Variance Account</t>
  </si>
  <si>
    <t>Deferral/Variance Accounts - Pension Costs Differential Variance Account</t>
  </si>
  <si>
    <t>Deferral/Variance Accounts - External Revenue – Partnership Transmission Projects Deferral Account</t>
  </si>
  <si>
    <t>Deferral/Variance Accounts - Capital In-Service Variance Account</t>
  </si>
  <si>
    <t xml:space="preserve">Deferral/Variance Accounts - Depreciation Expense (Asset Removal Costs) Asymmetrical Cumulative Variance Account </t>
  </si>
  <si>
    <t>12CP</t>
  </si>
  <si>
    <t>4CP</t>
  </si>
  <si>
    <t>1CP</t>
  </si>
  <si>
    <t>TRCA</t>
  </si>
  <si>
    <t>Transmission Rights Disbursement</t>
  </si>
  <si>
    <t>Export Congestion Rents</t>
  </si>
  <si>
    <t>ECR</t>
  </si>
  <si>
    <t>Total Rates Revenue Requirement</t>
  </si>
  <si>
    <t>Domestic Rates Revenue Requirement</t>
  </si>
  <si>
    <t>Export Rates Revenue Requirement</t>
  </si>
  <si>
    <t>With Export Congestion Rents</t>
  </si>
  <si>
    <t>% Change</t>
  </si>
  <si>
    <t>ETS Rate ($/MWh)</t>
  </si>
  <si>
    <t>&lt;Drop down</t>
  </si>
  <si>
    <t>2021 Elenchus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</si>
</sst>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 #,##0_-;\-* #,##0_-;_-* &quot;-&quot;??_-;_-@_-"/>
    <numFmt numFmtId="169" formatCode="&quot;$&quot;#,##0"/>
    <numFmt numFmtId="170" formatCode="&quot;$&quot;#,##0.00"/>
    <numFmt numFmtId="171" formatCode="[$-F800]dddd\,\ mmmm\ dd\,\ yyyy"/>
    <numFmt numFmtId="172" formatCode="&quot;$&quot;#,##0.0000_);[Red]\(&quot;$&quot;#,##0.0000\)"/>
    <numFmt numFmtId="173" formatCode="&quot;$&quot;#,##0;[Red]&quot;$&quot;#,##0"/>
    <numFmt numFmtId="174" formatCode="_-&quot;$&quot;* #,##0_-;\-&quot;$&quot;* #,##0_-;_-&quot;$&quot;* &quot;-&quot;??_-;_-@_-"/>
    <numFmt numFmtId="175" formatCode="0.0%"/>
    <numFmt numFmtId="176" formatCode="&quot;$&quot;#,##0.00000_);[Red]\(&quot;$&quot;#,##0.00000\)"/>
    <numFmt numFmtId="177" formatCode="_-* #,##0.0_-;\-* #,##0.0_-;_-* &quot;-&quot;??_-;_-@_-"/>
  </numFmts>
  <fonts count="58" x14ac:knownFonts="1">
    <font>
      <sz val="10"/>
      <name val="Arial"/>
    </font>
    <font>
      <sz val="11"/>
      <color theme="1"/>
      <name val="Calibri"/>
      <family val="2"/>
      <scheme val="minor"/>
    </font>
    <font>
      <sz val="10"/>
      <name val="Arial"/>
      <family val="2"/>
    </font>
    <font>
      <b/>
      <sz val="18"/>
      <name val="Arial"/>
      <family val="2"/>
    </font>
    <font>
      <b/>
      <sz val="12"/>
      <name val="Arial"/>
      <family val="2"/>
    </font>
    <font>
      <b/>
      <sz val="8"/>
      <name val="Arial"/>
      <family val="2"/>
    </font>
    <font>
      <sz val="8"/>
      <name val="Arial"/>
      <family val="2"/>
    </font>
    <font>
      <sz val="8"/>
      <name val="Arial"/>
      <family val="2"/>
    </font>
    <font>
      <b/>
      <sz val="8"/>
      <name val="Arial"/>
      <family val="2"/>
    </font>
    <font>
      <sz val="8"/>
      <color indexed="12"/>
      <name val="Arial"/>
      <family val="2"/>
    </font>
    <font>
      <sz val="8"/>
      <color indexed="12"/>
      <name val="Arial"/>
      <family val="2"/>
    </font>
    <font>
      <b/>
      <sz val="8"/>
      <color indexed="81"/>
      <name val="Tahoma"/>
      <family val="2"/>
    </font>
    <font>
      <b/>
      <sz val="8"/>
      <color indexed="16"/>
      <name val="Arial"/>
      <family val="2"/>
    </font>
    <font>
      <b/>
      <sz val="10"/>
      <name val="Arial"/>
      <family val="2"/>
    </font>
    <font>
      <sz val="8"/>
      <color indexed="21"/>
      <name val="Arial"/>
      <family val="2"/>
    </font>
    <font>
      <sz val="8"/>
      <color indexed="21"/>
      <name val="Arial"/>
      <family val="2"/>
    </font>
    <font>
      <b/>
      <sz val="8"/>
      <color indexed="60"/>
      <name val="Arial"/>
      <family val="2"/>
    </font>
    <font>
      <b/>
      <sz val="12"/>
      <name val="Arial"/>
      <family val="2"/>
    </font>
    <font>
      <b/>
      <u/>
      <sz val="8"/>
      <name val="Arial"/>
      <family val="2"/>
    </font>
    <font>
      <b/>
      <sz val="10"/>
      <name val="Arial"/>
      <family val="2"/>
    </font>
    <font>
      <sz val="12"/>
      <name val="Arial"/>
      <family val="2"/>
    </font>
    <font>
      <sz val="10"/>
      <name val="Arial"/>
      <family val="2"/>
    </font>
    <font>
      <sz val="12"/>
      <name val="Arial"/>
      <family val="2"/>
    </font>
    <font>
      <sz val="10"/>
      <name val="Arial"/>
      <family val="2"/>
    </font>
    <font>
      <b/>
      <sz val="10"/>
      <color indexed="12"/>
      <name val="Arial"/>
      <family val="2"/>
    </font>
    <font>
      <sz val="10"/>
      <color indexed="12"/>
      <name val="Arial"/>
      <family val="2"/>
    </font>
    <font>
      <b/>
      <u/>
      <sz val="10"/>
      <name val="Arial"/>
      <family val="2"/>
    </font>
    <font>
      <sz val="22"/>
      <name val="Algerian"/>
      <family val="5"/>
    </font>
    <font>
      <b/>
      <sz val="20"/>
      <color indexed="10"/>
      <name val="Cooper Black"/>
      <family val="1"/>
    </font>
    <font>
      <b/>
      <sz val="8"/>
      <color indexed="9"/>
      <name val="Arial"/>
      <family val="2"/>
    </font>
    <font>
      <b/>
      <sz val="16"/>
      <color indexed="10"/>
      <name val="Cooper Black"/>
      <family val="1"/>
    </font>
    <font>
      <b/>
      <sz val="14"/>
      <name val="Arial"/>
      <family val="2"/>
    </font>
    <font>
      <sz val="16"/>
      <color indexed="12"/>
      <name val="Algerian"/>
      <family val="5"/>
    </font>
    <font>
      <sz val="14"/>
      <color indexed="12"/>
      <name val="Cooper Black"/>
      <family val="1"/>
    </font>
    <font>
      <sz val="18"/>
      <color indexed="12"/>
      <name val="Algerian"/>
      <family val="5"/>
    </font>
    <font>
      <sz val="16"/>
      <name val="Cooper Black"/>
      <family val="1"/>
    </font>
    <font>
      <sz val="14"/>
      <name val="Cooper Black"/>
      <family val="1"/>
    </font>
    <font>
      <b/>
      <sz val="16"/>
      <name val="Cooper Black"/>
      <family val="1"/>
    </font>
    <font>
      <b/>
      <u/>
      <sz val="12"/>
      <name val="Arial"/>
      <family val="2"/>
    </font>
    <font>
      <b/>
      <sz val="10"/>
      <color indexed="8"/>
      <name val="Arial"/>
      <family val="2"/>
    </font>
    <font>
      <b/>
      <sz val="10"/>
      <color indexed="12"/>
      <name val="Arial"/>
      <family val="2"/>
    </font>
    <font>
      <sz val="10"/>
      <name val="Arial"/>
      <family val="2"/>
    </font>
    <font>
      <sz val="10"/>
      <color indexed="12"/>
      <name val="Arial"/>
      <family val="2"/>
    </font>
    <font>
      <sz val="10"/>
      <name val="Arial"/>
      <family val="2"/>
    </font>
    <font>
      <b/>
      <sz val="10"/>
      <color indexed="16"/>
      <name val="Arial"/>
      <family val="2"/>
    </font>
    <font>
      <sz val="10"/>
      <color indexed="10"/>
      <name val="Arial"/>
      <family val="2"/>
    </font>
    <font>
      <sz val="8"/>
      <color indexed="9"/>
      <name val="Arial"/>
      <family val="2"/>
    </font>
    <font>
      <b/>
      <u/>
      <sz val="12"/>
      <name val="Arial"/>
      <family val="2"/>
    </font>
    <font>
      <b/>
      <u/>
      <sz val="14"/>
      <color indexed="10"/>
      <name val="Arial"/>
      <family val="2"/>
    </font>
    <font>
      <b/>
      <sz val="10"/>
      <color indexed="61"/>
      <name val="Arial"/>
      <family val="2"/>
    </font>
    <font>
      <b/>
      <sz val="10"/>
      <color indexed="17"/>
      <name val="Arial"/>
      <family val="2"/>
    </font>
    <font>
      <sz val="12"/>
      <color indexed="8"/>
      <name val="Arial"/>
      <family val="2"/>
    </font>
    <font>
      <b/>
      <sz val="12"/>
      <color indexed="10"/>
      <name val="Arial"/>
      <family val="2"/>
    </font>
    <font>
      <b/>
      <sz val="10"/>
      <color rgb="FF000000"/>
      <name val="Arial"/>
      <family val="2"/>
    </font>
    <font>
      <sz val="12"/>
      <color indexed="9"/>
      <name val="Arial"/>
      <family val="2"/>
    </font>
    <font>
      <sz val="10"/>
      <color indexed="9"/>
      <name val="Arial"/>
      <family val="2"/>
    </font>
    <font>
      <sz val="10"/>
      <name val="Arial"/>
      <family val="2"/>
    </font>
    <font>
      <u/>
      <sz val="10"/>
      <color theme="10"/>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15"/>
        <bgColor indexed="64"/>
      </patternFill>
    </fill>
    <fill>
      <patternFill patternType="solid">
        <fgColor indexed="51"/>
        <bgColor indexed="64"/>
      </patternFill>
    </fill>
    <fill>
      <patternFill patternType="solid">
        <fgColor indexed="5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s>
  <borders count="65">
    <border>
      <left/>
      <right/>
      <top/>
      <bottom/>
      <diagonal/>
    </border>
    <border>
      <left/>
      <right/>
      <top style="double">
        <color indexed="0"/>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22"/>
      </top>
      <bottom style="thin">
        <color indexed="22"/>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24"/>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24"/>
      </left>
      <right style="medium">
        <color indexed="64"/>
      </right>
      <top style="medium">
        <color indexed="64"/>
      </top>
      <bottom style="medium">
        <color indexed="64"/>
      </bottom>
      <diagonal/>
    </border>
    <border>
      <left style="medium">
        <color indexed="24"/>
      </left>
      <right style="medium">
        <color indexed="64"/>
      </right>
      <top style="medium">
        <color indexed="64"/>
      </top>
      <bottom/>
      <diagonal/>
    </border>
    <border>
      <left style="medium">
        <color indexed="24"/>
      </left>
      <right style="medium">
        <color indexed="64"/>
      </right>
      <top/>
      <bottom/>
      <diagonal/>
    </border>
    <border>
      <left style="medium">
        <color indexed="24"/>
      </left>
      <right style="medium">
        <color indexed="64"/>
      </right>
      <top/>
      <bottom style="medium">
        <color indexed="64"/>
      </bottom>
      <diagonal/>
    </border>
  </borders>
  <cellStyleXfs count="18">
    <xf numFmtId="0" fontId="0" fillId="0" borderId="0"/>
    <xf numFmtId="167"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9" fontId="2" fillId="0" borderId="0" applyFont="0" applyFill="0" applyBorder="0" applyAlignment="0" applyProtection="0"/>
    <xf numFmtId="0" fontId="2" fillId="0" borderId="1" applyNumberFormat="0" applyFont="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166" fontId="56" fillId="0" borderId="0" applyFont="0" applyFill="0" applyBorder="0" applyAlignment="0" applyProtection="0"/>
    <xf numFmtId="0" fontId="57" fillId="0" borderId="0" applyNumberFormat="0" applyFill="0" applyBorder="0" applyAlignment="0" applyProtection="0"/>
    <xf numFmtId="0" fontId="1" fillId="0" borderId="0"/>
    <xf numFmtId="43" fontId="1" fillId="0" borderId="0" applyFont="0" applyFill="0" applyBorder="0" applyAlignment="0" applyProtection="0"/>
  </cellStyleXfs>
  <cellXfs count="588">
    <xf numFmtId="0" fontId="0" fillId="0" borderId="0" xfId="0"/>
    <xf numFmtId="0" fontId="6" fillId="0" borderId="0" xfId="0" applyFont="1" applyBorder="1"/>
    <xf numFmtId="0" fontId="6" fillId="0" borderId="0" xfId="0" applyFont="1" applyBorder="1" applyAlignment="1">
      <alignment horizontal="center" vertical="center" wrapText="1"/>
    </xf>
    <xf numFmtId="0" fontId="7" fillId="2" borderId="0" xfId="0" applyFont="1" applyFill="1" applyBorder="1"/>
    <xf numFmtId="0" fontId="7" fillId="2" borderId="0" xfId="0" applyFont="1" applyFill="1"/>
    <xf numFmtId="0" fontId="27" fillId="2" borderId="0" xfId="0" applyFont="1" applyFill="1" applyAlignment="1">
      <alignment vertical="top" wrapText="1"/>
    </xf>
    <xf numFmtId="0" fontId="28" fillId="2" borderId="0" xfId="0" applyFont="1" applyFill="1"/>
    <xf numFmtId="0" fontId="7" fillId="3" borderId="0" xfId="0" applyFont="1" applyFill="1"/>
    <xf numFmtId="0" fontId="33" fillId="2" borderId="0" xfId="0" applyFont="1" applyFill="1" applyAlignment="1">
      <alignment vertical="top" wrapText="1"/>
    </xf>
    <xf numFmtId="0" fontId="34" fillId="2" borderId="0" xfId="0" applyFont="1" applyFill="1" applyAlignment="1">
      <alignment vertical="top" wrapText="1"/>
    </xf>
    <xf numFmtId="0" fontId="35" fillId="2" borderId="0" xfId="0" applyFont="1" applyFill="1"/>
    <xf numFmtId="0" fontId="36" fillId="2" borderId="0" xfId="0" applyFont="1" applyFill="1" applyAlignment="1">
      <alignment wrapText="1"/>
    </xf>
    <xf numFmtId="171" fontId="36" fillId="2" borderId="0" xfId="0" applyNumberFormat="1" applyFont="1" applyFill="1" applyAlignment="1">
      <alignment horizontal="left"/>
    </xf>
    <xf numFmtId="0" fontId="30" fillId="2" borderId="0" xfId="0" applyFont="1" applyFill="1" applyAlignment="1">
      <alignment horizontal="left"/>
    </xf>
    <xf numFmtId="0" fontId="37" fillId="2" borderId="0" xfId="0" applyFont="1" applyFill="1" applyAlignment="1">
      <alignment horizontal="left"/>
    </xf>
    <xf numFmtId="0" fontId="14" fillId="2" borderId="0" xfId="0" applyFont="1" applyFill="1" applyBorder="1" applyAlignment="1"/>
    <xf numFmtId="0" fontId="8" fillId="2" borderId="0" xfId="0" applyFont="1" applyFill="1" applyBorder="1"/>
    <xf numFmtId="0" fontId="7" fillId="2" borderId="0" xfId="0" applyFont="1" applyFill="1" applyBorder="1" applyAlignment="1"/>
    <xf numFmtId="0" fontId="8" fillId="2" borderId="0" xfId="0" applyFont="1" applyFill="1" applyBorder="1" applyAlignment="1"/>
    <xf numFmtId="0" fontId="5" fillId="2" borderId="0" xfId="0" applyFont="1" applyFill="1" applyBorder="1" applyAlignment="1"/>
    <xf numFmtId="0" fontId="5" fillId="2" borderId="0" xfId="0" applyFont="1" applyFill="1" applyBorder="1"/>
    <xf numFmtId="0" fontId="18" fillId="2" borderId="0" xfId="0" applyFont="1" applyFill="1" applyBorder="1" applyAlignment="1"/>
    <xf numFmtId="0" fontId="13" fillId="2" borderId="4" xfId="0" applyFont="1" applyFill="1" applyBorder="1" applyAlignment="1">
      <alignment horizontal="center" wrapText="1"/>
    </xf>
    <xf numFmtId="0" fontId="19" fillId="2" borderId="4" xfId="0" applyFont="1" applyFill="1" applyBorder="1" applyAlignment="1">
      <alignment horizontal="center"/>
    </xf>
    <xf numFmtId="0" fontId="19" fillId="2" borderId="5" xfId="0" applyFont="1" applyFill="1" applyBorder="1" applyAlignment="1">
      <alignment horizontal="center"/>
    </xf>
    <xf numFmtId="0" fontId="19" fillId="2" borderId="7" xfId="0" applyFont="1" applyFill="1" applyBorder="1" applyAlignment="1">
      <alignment horizontal="center"/>
    </xf>
    <xf numFmtId="0" fontId="19" fillId="2" borderId="9" xfId="0" applyFont="1" applyFill="1" applyBorder="1" applyAlignment="1">
      <alignment horizontal="center"/>
    </xf>
    <xf numFmtId="0" fontId="7" fillId="2" borderId="0" xfId="0" applyFont="1" applyFill="1" applyAlignment="1">
      <alignment horizontal="left"/>
    </xf>
    <xf numFmtId="0" fontId="8" fillId="2" borderId="0" xfId="0" applyFont="1" applyFill="1"/>
    <xf numFmtId="0" fontId="8" fillId="2" borderId="0" xfId="0" applyFont="1" applyFill="1" applyBorder="1" applyAlignment="1">
      <alignment horizontal="center"/>
    </xf>
    <xf numFmtId="0" fontId="8" fillId="2" borderId="0" xfId="0" applyFont="1" applyFill="1" applyBorder="1" applyAlignment="1">
      <alignment horizontal="left"/>
    </xf>
    <xf numFmtId="0" fontId="0" fillId="2" borderId="0" xfId="0" applyFill="1"/>
    <xf numFmtId="0" fontId="7" fillId="2" borderId="0" xfId="0" applyFont="1" applyFill="1" applyBorder="1" applyAlignment="1">
      <alignment horizontal="center"/>
    </xf>
    <xf numFmtId="0" fontId="6" fillId="2" borderId="0" xfId="0" applyFont="1" applyFill="1" applyBorder="1"/>
    <xf numFmtId="0" fontId="6" fillId="2" borderId="0" xfId="0" applyFont="1" applyFill="1" applyBorder="1" applyAlignment="1">
      <alignment horizontal="left" vertical="center" wrapText="1"/>
    </xf>
    <xf numFmtId="6" fontId="6" fillId="2" borderId="0" xfId="1" applyNumberFormat="1" applyFont="1" applyFill="1" applyBorder="1"/>
    <xf numFmtId="0" fontId="6" fillId="2" borderId="0" xfId="0" applyFont="1" applyFill="1"/>
    <xf numFmtId="0" fontId="30" fillId="2" borderId="0" xfId="0" applyFont="1" applyFill="1" applyAlignment="1">
      <alignment horizontal="left" indent="5"/>
    </xf>
    <xf numFmtId="0" fontId="7" fillId="2" borderId="0" xfId="0" applyFont="1" applyFill="1" applyAlignment="1">
      <alignment horizontal="left" indent="5"/>
    </xf>
    <xf numFmtId="6" fontId="6" fillId="2" borderId="0" xfId="0" applyNumberFormat="1" applyFont="1" applyFill="1" applyBorder="1" applyAlignment="1">
      <alignment horizontal="left"/>
    </xf>
    <xf numFmtId="0" fontId="6" fillId="2" borderId="0" xfId="0" applyFont="1" applyFill="1" applyAlignment="1">
      <alignment horizontal="left"/>
    </xf>
    <xf numFmtId="0" fontId="6" fillId="2" borderId="0" xfId="0" applyFont="1" applyFill="1" applyBorder="1" applyAlignment="1">
      <alignment horizontal="left"/>
    </xf>
    <xf numFmtId="0" fontId="5" fillId="2" borderId="0" xfId="0" applyFont="1" applyFill="1" applyBorder="1" applyAlignment="1">
      <alignment horizontal="right"/>
    </xf>
    <xf numFmtId="6" fontId="13" fillId="2" borderId="0" xfId="0" applyNumberFormat="1" applyFont="1" applyFill="1" applyBorder="1" applyAlignment="1">
      <alignment horizontal="center" vertical="center"/>
    </xf>
    <xf numFmtId="0" fontId="6" fillId="2" borderId="0" xfId="0" applyFont="1" applyFill="1" applyBorder="1" applyAlignment="1">
      <alignment horizontal="center" wrapText="1"/>
    </xf>
    <xf numFmtId="0" fontId="13" fillId="2" borderId="8" xfId="0" applyFont="1" applyFill="1" applyBorder="1" applyAlignment="1" applyProtection="1">
      <alignment horizontal="left" vertical="center" wrapText="1"/>
    </xf>
    <xf numFmtId="6" fontId="13" fillId="0" borderId="13" xfId="1" applyNumberFormat="1" applyFont="1" applyFill="1" applyBorder="1" applyAlignment="1" applyProtection="1">
      <alignment horizontal="center" vertical="center" wrapText="1"/>
    </xf>
    <xf numFmtId="0" fontId="13" fillId="2" borderId="8" xfId="0" applyFont="1" applyFill="1" applyBorder="1" applyAlignment="1">
      <alignment horizontal="center" vertical="center" wrapText="1"/>
    </xf>
    <xf numFmtId="6" fontId="13" fillId="2" borderId="8" xfId="1" applyNumberFormat="1"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wrapText="1"/>
    </xf>
    <xf numFmtId="6" fontId="6" fillId="2" borderId="0" xfId="1" applyNumberFormat="1" applyFont="1" applyFill="1" applyBorder="1" applyAlignment="1" applyProtection="1">
      <alignment horizontal="left" wrapText="1"/>
    </xf>
    <xf numFmtId="0" fontId="6" fillId="2" borderId="0" xfId="0" applyFont="1" applyFill="1" applyProtection="1"/>
    <xf numFmtId="6" fontId="10" fillId="2" borderId="0" xfId="1" applyNumberFormat="1" applyFont="1" applyFill="1" applyAlignment="1">
      <alignment horizontal="right"/>
    </xf>
    <xf numFmtId="0" fontId="6" fillId="2" borderId="0" xfId="0" applyFont="1" applyFill="1" applyBorder="1" applyAlignment="1" applyProtection="1">
      <alignment horizontal="center" vertical="top"/>
    </xf>
    <xf numFmtId="6" fontId="7" fillId="2" borderId="0" xfId="1" applyNumberFormat="1" applyFont="1" applyFill="1" applyBorder="1" applyAlignment="1" applyProtection="1">
      <alignment horizontal="right"/>
      <protection locked="0"/>
    </xf>
    <xf numFmtId="6" fontId="6" fillId="2" borderId="0" xfId="1" applyNumberFormat="1" applyFont="1" applyFill="1" applyAlignment="1" applyProtection="1">
      <alignment horizontal="right"/>
      <protection locked="0"/>
    </xf>
    <xf numFmtId="0" fontId="6" fillId="2" borderId="0" xfId="0" applyFont="1" applyFill="1" applyBorder="1" applyAlignment="1" applyProtection="1">
      <alignment horizontal="left"/>
    </xf>
    <xf numFmtId="6" fontId="6" fillId="2" borderId="0" xfId="1" applyNumberFormat="1" applyFont="1" applyFill="1" applyBorder="1" applyAlignment="1" applyProtection="1">
      <alignment horizontal="left" vertical="top" wrapText="1"/>
    </xf>
    <xf numFmtId="0" fontId="6" fillId="2" borderId="0" xfId="0" applyFont="1" applyFill="1" applyAlignment="1" applyProtection="1">
      <alignment horizontal="left"/>
    </xf>
    <xf numFmtId="0" fontId="7" fillId="2" borderId="0" xfId="0" applyFont="1" applyFill="1" applyAlignment="1" applyProtection="1">
      <alignment horizontal="left"/>
    </xf>
    <xf numFmtId="0" fontId="13"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0" xfId="0" applyFont="1" applyFill="1" applyAlignment="1" applyProtection="1">
      <alignment vertical="center"/>
    </xf>
    <xf numFmtId="0" fontId="21" fillId="2" borderId="21" xfId="0" applyFont="1" applyFill="1" applyBorder="1" applyAlignment="1" applyProtection="1">
      <alignment horizontal="left" vertical="center" wrapText="1"/>
    </xf>
    <xf numFmtId="0" fontId="21" fillId="4" borderId="14" xfId="0" applyFont="1" applyFill="1" applyBorder="1" applyAlignment="1" applyProtection="1">
      <alignment horizontal="left" vertical="center" wrapText="1"/>
    </xf>
    <xf numFmtId="0" fontId="14" fillId="2" borderId="0" xfId="0" applyFont="1" applyFill="1" applyAlignment="1">
      <alignment horizontal="left"/>
    </xf>
    <xf numFmtId="0" fontId="13" fillId="2" borderId="0" xfId="0" applyFont="1" applyFill="1"/>
    <xf numFmtId="0" fontId="30" fillId="2" borderId="0" xfId="0" applyFont="1" applyFill="1" applyAlignment="1">
      <alignment horizontal="left" indent="10"/>
    </xf>
    <xf numFmtId="0" fontId="7" fillId="2" borderId="0" xfId="0" applyFont="1" applyFill="1" applyAlignment="1">
      <alignment horizontal="left" indent="10"/>
    </xf>
    <xf numFmtId="0" fontId="37" fillId="2" borderId="0" xfId="0" applyFont="1" applyFill="1" applyAlignment="1">
      <alignment horizontal="left" indent="5"/>
    </xf>
    <xf numFmtId="0" fontId="21" fillId="2" borderId="0" xfId="0" applyFont="1" applyFill="1" applyBorder="1"/>
    <xf numFmtId="0" fontId="21" fillId="2" borderId="0" xfId="0" applyFont="1" applyFill="1" applyBorder="1" applyProtection="1">
      <protection locked="0"/>
    </xf>
    <xf numFmtId="0" fontId="6" fillId="2" borderId="0" xfId="0" applyFont="1" applyFill="1" applyBorder="1" applyAlignment="1">
      <alignment horizontal="left" wrapText="1"/>
    </xf>
    <xf numFmtId="0" fontId="5"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1" fillId="2" borderId="0" xfId="0" applyFont="1" applyFill="1" applyProtection="1"/>
    <xf numFmtId="0" fontId="21" fillId="2" borderId="0" xfId="0" applyFont="1" applyFill="1" applyBorder="1" applyAlignment="1" applyProtection="1">
      <alignment horizontal="left" wrapText="1"/>
    </xf>
    <xf numFmtId="0" fontId="15" fillId="2" borderId="0" xfId="0" applyFont="1" applyFill="1" applyAlignment="1">
      <alignment horizontal="left"/>
    </xf>
    <xf numFmtId="0" fontId="5" fillId="2" borderId="0" xfId="0" applyFont="1" applyFill="1" applyBorder="1" applyAlignment="1">
      <alignment horizontal="left"/>
    </xf>
    <xf numFmtId="0" fontId="13" fillId="2" borderId="0" xfId="0" applyFont="1" applyFill="1" applyBorder="1" applyAlignment="1">
      <alignment horizontal="center" vertical="center" wrapText="1"/>
    </xf>
    <xf numFmtId="0" fontId="21" fillId="2" borderId="30" xfId="0" applyFont="1" applyFill="1" applyBorder="1"/>
    <xf numFmtId="0" fontId="21" fillId="2" borderId="0" xfId="0" applyFont="1" applyFill="1" applyBorder="1" applyAlignment="1">
      <alignment horizontal="left" vertical="center" wrapText="1"/>
    </xf>
    <xf numFmtId="0" fontId="21" fillId="2" borderId="0" xfId="0" applyFont="1" applyFill="1" applyBorder="1" applyAlignment="1">
      <alignment horizontal="left" wrapText="1"/>
    </xf>
    <xf numFmtId="0" fontId="21" fillId="2" borderId="0" xfId="0" applyFont="1" applyFill="1" applyBorder="1" applyAlignment="1">
      <alignment horizontal="center"/>
    </xf>
    <xf numFmtId="0" fontId="25" fillId="2" borderId="0" xfId="0" applyFont="1" applyFill="1" applyBorder="1" applyAlignment="1">
      <alignment horizontal="center"/>
    </xf>
    <xf numFmtId="0" fontId="6" fillId="2" borderId="0" xfId="0" applyFont="1" applyFill="1" applyBorder="1" applyAlignment="1">
      <alignment horizontal="center"/>
    </xf>
    <xf numFmtId="0" fontId="21" fillId="2" borderId="0" xfId="0" applyFont="1" applyFill="1" applyBorder="1" applyAlignment="1">
      <alignment horizontal="center" wrapText="1"/>
    </xf>
    <xf numFmtId="165" fontId="2" fillId="2" borderId="0" xfId="0" applyNumberFormat="1" applyFont="1" applyFill="1" applyBorder="1" applyAlignment="1"/>
    <xf numFmtId="165" fontId="7" fillId="2" borderId="0" xfId="0" applyNumberFormat="1" applyFont="1" applyFill="1" applyBorder="1" applyAlignment="1">
      <alignment horizontal="center"/>
    </xf>
    <xf numFmtId="165" fontId="7" fillId="2" borderId="0" xfId="0" applyNumberFormat="1" applyFont="1" applyFill="1" applyBorder="1" applyAlignment="1">
      <alignment horizontal="left"/>
    </xf>
    <xf numFmtId="165" fontId="20" fillId="2" borderId="0" xfId="0" applyNumberFormat="1" applyFont="1" applyFill="1" applyBorder="1" applyAlignment="1">
      <alignment horizontal="center"/>
    </xf>
    <xf numFmtId="165" fontId="41" fillId="2" borderId="0" xfId="0" applyNumberFormat="1" applyFont="1" applyFill="1" applyBorder="1" applyAlignment="1">
      <alignment horizontal="left"/>
    </xf>
    <xf numFmtId="165" fontId="19" fillId="2" borderId="8" xfId="0" applyNumberFormat="1" applyFont="1" applyFill="1" applyBorder="1" applyAlignment="1">
      <alignment horizontal="center"/>
    </xf>
    <xf numFmtId="165" fontId="23" fillId="2" borderId="0" xfId="0" applyNumberFormat="1" applyFont="1" applyFill="1" applyBorder="1" applyAlignment="1">
      <alignment horizontal="left"/>
    </xf>
    <xf numFmtId="165" fontId="23" fillId="2" borderId="0" xfId="0" applyNumberFormat="1" applyFont="1" applyFill="1" applyBorder="1" applyAlignment="1">
      <alignment horizontal="center"/>
    </xf>
    <xf numFmtId="165" fontId="19" fillId="2" borderId="0" xfId="0" applyNumberFormat="1" applyFont="1" applyFill="1" applyBorder="1" applyAlignment="1">
      <alignment horizontal="left"/>
    </xf>
    <xf numFmtId="165" fontId="19" fillId="2" borderId="0" xfId="0" applyNumberFormat="1" applyFont="1" applyFill="1" applyBorder="1" applyAlignment="1">
      <alignment horizontal="center"/>
    </xf>
    <xf numFmtId="165" fontId="7" fillId="2" borderId="0" xfId="0" applyNumberFormat="1" applyFont="1" applyFill="1" applyBorder="1" applyAlignment="1" applyProtection="1">
      <alignment horizontal="center"/>
      <protection locked="0"/>
    </xf>
    <xf numFmtId="165" fontId="7" fillId="2" borderId="0" xfId="0" applyNumberFormat="1" applyFont="1" applyFill="1" applyBorder="1" applyAlignment="1">
      <alignment horizontal="left" wrapText="1"/>
    </xf>
    <xf numFmtId="165" fontId="7" fillId="2" borderId="0" xfId="0" applyNumberFormat="1" applyFont="1" applyFill="1" applyBorder="1" applyAlignment="1" applyProtection="1">
      <alignment horizontal="center" wrapText="1"/>
      <protection locked="0"/>
    </xf>
    <xf numFmtId="0" fontId="48" fillId="2" borderId="0" xfId="0" applyNumberFormat="1" applyFont="1" applyFill="1" applyBorder="1" applyAlignment="1">
      <alignment horizontal="left" vertical="center"/>
    </xf>
    <xf numFmtId="0" fontId="40" fillId="2" borderId="8" xfId="0" applyFont="1" applyFill="1" applyBorder="1" applyAlignment="1">
      <alignment horizontal="center"/>
    </xf>
    <xf numFmtId="0" fontId="40" fillId="2" borderId="25" xfId="0" applyFont="1" applyFill="1" applyBorder="1" applyAlignment="1">
      <alignment horizontal="center"/>
    </xf>
    <xf numFmtId="165" fontId="49" fillId="2" borderId="8" xfId="0" applyNumberFormat="1" applyFont="1" applyFill="1" applyBorder="1" applyAlignment="1">
      <alignment horizontal="center"/>
    </xf>
    <xf numFmtId="165" fontId="19" fillId="2" borderId="8" xfId="0" applyNumberFormat="1" applyFont="1" applyFill="1" applyBorder="1" applyAlignment="1">
      <alignment horizontal="center" wrapText="1"/>
    </xf>
    <xf numFmtId="165" fontId="41" fillId="2" borderId="0" xfId="0" applyNumberFormat="1" applyFont="1" applyFill="1" applyBorder="1" applyAlignment="1">
      <alignment horizontal="center"/>
    </xf>
    <xf numFmtId="165" fontId="7" fillId="2" borderId="30" xfId="0" applyNumberFormat="1" applyFont="1" applyFill="1" applyBorder="1" applyAlignment="1" applyProtection="1">
      <alignment horizontal="center"/>
      <protection locked="0"/>
    </xf>
    <xf numFmtId="165" fontId="19" fillId="2" borderId="2" xfId="0" applyNumberFormat="1" applyFont="1" applyFill="1" applyBorder="1" applyAlignment="1">
      <alignment horizontal="left"/>
    </xf>
    <xf numFmtId="165" fontId="19" fillId="2" borderId="29" xfId="0" applyNumberFormat="1" applyFont="1" applyFill="1" applyBorder="1" applyAlignment="1">
      <alignment horizontal="center" vertical="center" wrapText="1"/>
    </xf>
    <xf numFmtId="165" fontId="19" fillId="2" borderId="41" xfId="0" applyNumberFormat="1" applyFont="1" applyFill="1" applyBorder="1" applyAlignment="1">
      <alignment horizontal="center" vertical="center" wrapText="1"/>
    </xf>
    <xf numFmtId="165" fontId="19" fillId="2" borderId="16" xfId="0" applyNumberFormat="1" applyFont="1" applyFill="1" applyBorder="1" applyAlignment="1">
      <alignment horizontal="center" vertical="center" wrapText="1"/>
    </xf>
    <xf numFmtId="165" fontId="19" fillId="2" borderId="4" xfId="0" applyNumberFormat="1" applyFont="1" applyFill="1" applyBorder="1" applyAlignment="1">
      <alignment horizontal="center" vertical="center"/>
    </xf>
    <xf numFmtId="165" fontId="9" fillId="2" borderId="31" xfId="0" applyNumberFormat="1" applyFont="1" applyFill="1" applyBorder="1" applyAlignment="1">
      <alignment horizontal="center"/>
    </xf>
    <xf numFmtId="165" fontId="9" fillId="2" borderId="31" xfId="0" applyNumberFormat="1" applyFont="1" applyFill="1" applyBorder="1" applyAlignment="1">
      <alignment horizontal="center" wrapText="1"/>
    </xf>
    <xf numFmtId="0" fontId="13" fillId="2" borderId="42" xfId="0" applyNumberFormat="1" applyFont="1" applyFill="1" applyBorder="1" applyAlignment="1">
      <alignment horizontal="center"/>
    </xf>
    <xf numFmtId="0" fontId="13" fillId="2" borderId="27" xfId="0" applyNumberFormat="1" applyFont="1" applyFill="1" applyBorder="1" applyAlignment="1">
      <alignment horizontal="center"/>
    </xf>
    <xf numFmtId="0" fontId="13" fillId="2" borderId="41" xfId="0" applyNumberFormat="1" applyFont="1" applyFill="1" applyBorder="1" applyAlignment="1">
      <alignment horizontal="center"/>
    </xf>
    <xf numFmtId="0" fontId="7" fillId="2" borderId="0" xfId="0" applyFont="1" applyFill="1" applyAlignment="1">
      <alignment horizontal="center"/>
    </xf>
    <xf numFmtId="0" fontId="7" fillId="3" borderId="0" xfId="0" applyFont="1" applyFill="1" applyAlignment="1">
      <alignment horizontal="center"/>
    </xf>
    <xf numFmtId="0" fontId="21" fillId="2" borderId="0" xfId="0" applyFont="1" applyFill="1"/>
    <xf numFmtId="0" fontId="13" fillId="2" borderId="30" xfId="0" applyFont="1" applyFill="1" applyBorder="1" applyAlignment="1" applyProtection="1">
      <alignment horizontal="center" vertical="center" wrapText="1"/>
    </xf>
    <xf numFmtId="6" fontId="5" fillId="2" borderId="0" xfId="0" applyNumberFormat="1" applyFont="1" applyFill="1" applyBorder="1"/>
    <xf numFmtId="6" fontId="6" fillId="2" borderId="0" xfId="0" applyNumberFormat="1" applyFont="1" applyFill="1" applyBorder="1"/>
    <xf numFmtId="0" fontId="6" fillId="2" borderId="33" xfId="0" applyFont="1" applyFill="1" applyBorder="1"/>
    <xf numFmtId="0" fontId="12" fillId="2" borderId="0" xfId="0" applyFont="1" applyFill="1" applyBorder="1" applyAlignment="1">
      <alignment horizontal="left"/>
    </xf>
    <xf numFmtId="0" fontId="12" fillId="2" borderId="0" xfId="0" applyFont="1" applyFill="1" applyBorder="1"/>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5"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center" vertical="center"/>
    </xf>
    <xf numFmtId="0" fontId="6" fillId="2" borderId="0" xfId="0" applyNumberFormat="1" applyFont="1" applyFill="1" applyBorder="1"/>
    <xf numFmtId="6" fontId="13" fillId="2" borderId="0" xfId="0" applyNumberFormat="1" applyFont="1" applyFill="1" applyBorder="1"/>
    <xf numFmtId="6" fontId="21" fillId="2" borderId="0" xfId="0" applyNumberFormat="1" applyFont="1" applyFill="1" applyBorder="1"/>
    <xf numFmtId="0" fontId="13" fillId="2" borderId="0" xfId="0" applyFont="1" applyFill="1" applyBorder="1" applyAlignment="1">
      <alignment horizontal="left"/>
    </xf>
    <xf numFmtId="0" fontId="13" fillId="2" borderId="0" xfId="0" applyFont="1" applyFill="1" applyBorder="1" applyAlignment="1" applyProtection="1">
      <alignment horizontal="center" wrapText="1"/>
    </xf>
    <xf numFmtId="0" fontId="13" fillId="2" borderId="0" xfId="0" applyFont="1" applyFill="1" applyBorder="1" applyAlignment="1">
      <alignment horizontal="center"/>
    </xf>
    <xf numFmtId="0" fontId="13" fillId="2" borderId="35" xfId="0" applyNumberFormat="1" applyFont="1" applyFill="1" applyBorder="1" applyAlignment="1">
      <alignment horizontal="center"/>
    </xf>
    <xf numFmtId="0" fontId="13" fillId="2" borderId="43" xfId="0" applyNumberFormat="1" applyFont="1" applyFill="1" applyBorder="1" applyAlignment="1">
      <alignment horizontal="center"/>
    </xf>
    <xf numFmtId="0" fontId="13" fillId="2" borderId="44" xfId="0" applyNumberFormat="1" applyFont="1" applyFill="1" applyBorder="1" applyAlignment="1">
      <alignment horizontal="center" vertical="center" wrapText="1"/>
    </xf>
    <xf numFmtId="6" fontId="21" fillId="2" borderId="45" xfId="0" applyNumberFormat="1" applyFont="1" applyFill="1" applyBorder="1"/>
    <xf numFmtId="6" fontId="21" fillId="2" borderId="31" xfId="0" applyNumberFormat="1" applyFont="1" applyFill="1" applyBorder="1"/>
    <xf numFmtId="6" fontId="13" fillId="2" borderId="31" xfId="0" applyNumberFormat="1" applyFont="1" applyFill="1" applyBorder="1"/>
    <xf numFmtId="6" fontId="21" fillId="2" borderId="31" xfId="1" applyNumberFormat="1" applyFont="1" applyFill="1" applyBorder="1"/>
    <xf numFmtId="0" fontId="21" fillId="2" borderId="31" xfId="0" applyFont="1" applyFill="1" applyBorder="1"/>
    <xf numFmtId="0" fontId="13" fillId="2" borderId="35" xfId="0" applyFont="1" applyFill="1" applyBorder="1" applyAlignment="1" applyProtection="1">
      <alignment horizontal="center" vertical="center" wrapText="1"/>
    </xf>
    <xf numFmtId="0" fontId="13" fillId="2" borderId="45" xfId="0" applyFont="1" applyFill="1" applyBorder="1" applyAlignment="1" applyProtection="1">
      <alignment horizontal="center" vertical="center" wrapText="1"/>
    </xf>
    <xf numFmtId="0" fontId="23" fillId="2" borderId="0" xfId="0" applyFont="1" applyFill="1"/>
    <xf numFmtId="0" fontId="21" fillId="2" borderId="0" xfId="0" applyFont="1" applyFill="1" applyBorder="1" applyAlignment="1" applyProtection="1">
      <alignment horizontal="left" vertical="top"/>
    </xf>
    <xf numFmtId="0" fontId="13" fillId="2" borderId="0" xfId="0" applyFont="1" applyFill="1" applyBorder="1" applyAlignment="1" applyProtection="1">
      <alignment horizontal="left" vertical="center"/>
    </xf>
    <xf numFmtId="165" fontId="13" fillId="2" borderId="8"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0" fontId="13" fillId="2" borderId="30" xfId="0" applyNumberFormat="1" applyFont="1" applyFill="1" applyBorder="1" applyAlignment="1">
      <alignment horizontal="center" vertical="center"/>
    </xf>
    <xf numFmtId="6" fontId="40" fillId="2" borderId="38" xfId="0" applyNumberFormat="1" applyFont="1" applyFill="1" applyBorder="1"/>
    <xf numFmtId="6" fontId="40" fillId="2" borderId="30" xfId="0" applyNumberFormat="1" applyFont="1" applyFill="1" applyBorder="1"/>
    <xf numFmtId="0" fontId="50" fillId="2" borderId="0" xfId="0" applyFont="1" applyFill="1" applyBorder="1" applyAlignment="1">
      <alignment horizontal="center"/>
    </xf>
    <xf numFmtId="0" fontId="50" fillId="0" borderId="0" xfId="0" applyFont="1" applyFill="1" applyBorder="1" applyAlignment="1">
      <alignment horizontal="center"/>
    </xf>
    <xf numFmtId="0" fontId="13" fillId="2" borderId="30" xfId="0" applyFont="1" applyFill="1" applyBorder="1"/>
    <xf numFmtId="0" fontId="13" fillId="3" borderId="30" xfId="0" applyFont="1" applyFill="1" applyBorder="1"/>
    <xf numFmtId="6" fontId="40" fillId="3" borderId="47" xfId="0" applyNumberFormat="1" applyFont="1" applyFill="1" applyBorder="1"/>
    <xf numFmtId="6" fontId="13" fillId="3" borderId="48" xfId="0" applyNumberFormat="1" applyFont="1" applyFill="1" applyBorder="1"/>
    <xf numFmtId="0" fontId="26" fillId="2" borderId="30" xfId="0" applyFont="1" applyFill="1" applyBorder="1"/>
    <xf numFmtId="6" fontId="40" fillId="3" borderId="49" xfId="0" applyNumberFormat="1" applyFont="1" applyFill="1" applyBorder="1"/>
    <xf numFmtId="6" fontId="13" fillId="3" borderId="50" xfId="0" applyNumberFormat="1" applyFont="1" applyFill="1" applyBorder="1"/>
    <xf numFmtId="0" fontId="16" fillId="2" borderId="0" xfId="0" applyFont="1" applyFill="1"/>
    <xf numFmtId="0" fontId="5" fillId="2" borderId="0" xfId="0" applyFont="1" applyFill="1" applyBorder="1" applyAlignment="1" applyProtection="1">
      <alignment horizontal="left"/>
    </xf>
    <xf numFmtId="0" fontId="5" fillId="2" borderId="0" xfId="0" applyFont="1" applyFill="1" applyBorder="1" applyAlignment="1" applyProtection="1">
      <alignment horizontal="left" vertical="center" wrapText="1"/>
    </xf>
    <xf numFmtId="6" fontId="5" fillId="2" borderId="0" xfId="0" applyNumberFormat="1" applyFont="1" applyFill="1" applyBorder="1" applyAlignment="1"/>
    <xf numFmtId="0" fontId="13" fillId="2" borderId="0" xfId="0" applyNumberFormat="1" applyFont="1" applyFill="1" applyBorder="1" applyAlignment="1" applyProtection="1">
      <alignment vertical="center" wrapText="1"/>
    </xf>
    <xf numFmtId="0" fontId="21" fillId="2" borderId="0" xfId="0" applyNumberFormat="1" applyFont="1" applyFill="1" applyBorder="1" applyAlignment="1"/>
    <xf numFmtId="6" fontId="25" fillId="2" borderId="0" xfId="0" applyNumberFormat="1" applyFont="1" applyFill="1" applyBorder="1"/>
    <xf numFmtId="0" fontId="40" fillId="2" borderId="0" xfId="0" applyFont="1" applyFill="1" applyBorder="1" applyAlignment="1" applyProtection="1">
      <alignment horizontal="center" wrapText="1"/>
    </xf>
    <xf numFmtId="0" fontId="10" fillId="2" borderId="46" xfId="0" applyFont="1" applyFill="1" applyBorder="1"/>
    <xf numFmtId="0" fontId="10" fillId="2" borderId="0" xfId="0" applyFont="1" applyFill="1" applyBorder="1" applyAlignment="1" applyProtection="1">
      <alignment horizontal="left" vertical="center" wrapText="1"/>
    </xf>
    <xf numFmtId="6" fontId="21" fillId="2" borderId="30" xfId="0" applyNumberFormat="1" applyFont="1" applyFill="1" applyBorder="1"/>
    <xf numFmtId="0" fontId="13" fillId="2" borderId="42" xfId="0" applyNumberFormat="1" applyFont="1" applyFill="1" applyBorder="1" applyAlignment="1" applyProtection="1">
      <alignment horizontal="center" vertical="center"/>
    </xf>
    <xf numFmtId="0" fontId="40" fillId="2" borderId="28" xfId="0" applyNumberFormat="1" applyFont="1" applyFill="1" applyBorder="1" applyAlignment="1">
      <alignment horizontal="center" vertical="center" wrapText="1"/>
    </xf>
    <xf numFmtId="0" fontId="13" fillId="2" borderId="29" xfId="0" applyNumberFormat="1" applyFont="1" applyFill="1" applyBorder="1" applyAlignment="1">
      <alignment horizontal="center" vertical="center" wrapText="1"/>
    </xf>
    <xf numFmtId="0" fontId="13" fillId="2" borderId="41" xfId="0" applyNumberFormat="1" applyFont="1" applyFill="1" applyBorder="1" applyAlignment="1">
      <alignment horizontal="center" vertical="center" wrapText="1"/>
    </xf>
    <xf numFmtId="0" fontId="21" fillId="2" borderId="42" xfId="0" applyNumberFormat="1" applyFont="1" applyFill="1" applyBorder="1" applyAlignment="1">
      <alignment horizontal="center" vertical="center"/>
    </xf>
    <xf numFmtId="0" fontId="40" fillId="2" borderId="28" xfId="0" applyNumberFormat="1" applyFont="1" applyFill="1" applyBorder="1" applyAlignment="1">
      <alignment horizontal="center" vertical="center"/>
    </xf>
    <xf numFmtId="0" fontId="21" fillId="2" borderId="27" xfId="0" applyNumberFormat="1" applyFont="1" applyFill="1" applyBorder="1" applyAlignment="1">
      <alignment horizontal="center" vertical="center"/>
    </xf>
    <xf numFmtId="0" fontId="21" fillId="2" borderId="41" xfId="0" applyNumberFormat="1" applyFont="1" applyFill="1" applyBorder="1" applyAlignment="1">
      <alignment horizontal="center" vertical="center"/>
    </xf>
    <xf numFmtId="0" fontId="13" fillId="2" borderId="4" xfId="0" applyFont="1" applyFill="1" applyBorder="1" applyAlignment="1" applyProtection="1">
      <alignment horizontal="center" vertical="center" wrapText="1"/>
    </xf>
    <xf numFmtId="6" fontId="40" fillId="2" borderId="46" xfId="0" applyNumberFormat="1" applyFont="1" applyFill="1" applyBorder="1"/>
    <xf numFmtId="6" fontId="40" fillId="2" borderId="0" xfId="0" applyNumberFormat="1" applyFont="1" applyFill="1" applyBorder="1"/>
    <xf numFmtId="0" fontId="6" fillId="2" borderId="0" xfId="0" applyFont="1" applyFill="1" applyAlignment="1">
      <alignment horizontal="left" wrapText="1"/>
    </xf>
    <xf numFmtId="0" fontId="5" fillId="2" borderId="0" xfId="0" applyFont="1" applyFill="1" applyBorder="1" applyAlignment="1" applyProtection="1">
      <alignment horizontal="left" wrapText="1"/>
    </xf>
    <xf numFmtId="6" fontId="5" fillId="2" borderId="4" xfId="1" applyNumberFormat="1" applyFont="1" applyFill="1" applyBorder="1" applyAlignment="1" applyProtection="1">
      <alignment horizontal="center" vertical="center" wrapText="1"/>
    </xf>
    <xf numFmtId="6" fontId="21" fillId="2" borderId="0" xfId="1" applyNumberFormat="1" applyFont="1" applyFill="1" applyBorder="1" applyAlignment="1">
      <alignment horizontal="right"/>
    </xf>
    <xf numFmtId="0" fontId="25" fillId="2" borderId="0" xfId="0" applyFont="1" applyFill="1" applyBorder="1"/>
    <xf numFmtId="9" fontId="6" fillId="2" borderId="0" xfId="8" applyFont="1" applyFill="1" applyBorder="1" applyAlignment="1"/>
    <xf numFmtId="0" fontId="6" fillId="2" borderId="0" xfId="0" applyFont="1" applyFill="1" applyBorder="1" applyAlignment="1"/>
    <xf numFmtId="9" fontId="6" fillId="2" borderId="0" xfId="8" applyFont="1" applyFill="1" applyBorder="1"/>
    <xf numFmtId="0" fontId="13" fillId="2" borderId="0" xfId="0" applyNumberFormat="1" applyFont="1" applyFill="1" applyBorder="1" applyAlignment="1">
      <alignment horizontal="center" vertical="center" wrapText="1"/>
    </xf>
    <xf numFmtId="0" fontId="13" fillId="2" borderId="0" xfId="0" applyFont="1" applyFill="1" applyBorder="1" applyAlignment="1">
      <alignment horizontal="left" wrapText="1"/>
    </xf>
    <xf numFmtId="0" fontId="21" fillId="2" borderId="0" xfId="0" applyFont="1" applyFill="1" applyBorder="1" applyAlignment="1">
      <alignment vertical="center"/>
    </xf>
    <xf numFmtId="0" fontId="16" fillId="2" borderId="0" xfId="0" applyFont="1" applyFill="1" applyBorder="1"/>
    <xf numFmtId="0" fontId="22" fillId="2" borderId="0" xfId="0" applyFont="1" applyFill="1" applyBorder="1" applyAlignment="1">
      <alignment horizontal="left"/>
    </xf>
    <xf numFmtId="9" fontId="22" fillId="2" borderId="0" xfId="8" applyFont="1" applyFill="1" applyBorder="1"/>
    <xf numFmtId="0" fontId="15" fillId="2" borderId="0" xfId="0" applyFont="1" applyFill="1" applyBorder="1" applyAlignment="1">
      <alignment horizontal="left"/>
    </xf>
    <xf numFmtId="9" fontId="10" fillId="2" borderId="0" xfId="8" applyFont="1" applyFill="1" applyBorder="1" applyAlignment="1">
      <alignment horizontal="left"/>
    </xf>
    <xf numFmtId="9" fontId="21" fillId="2" borderId="0" xfId="8" applyFont="1" applyFill="1" applyBorder="1" applyAlignment="1">
      <alignment horizontal="left"/>
    </xf>
    <xf numFmtId="0" fontId="5" fillId="2" borderId="0" xfId="0" applyFont="1" applyFill="1" applyBorder="1" applyAlignment="1">
      <alignment horizontal="left" wrapText="1"/>
    </xf>
    <xf numFmtId="9" fontId="6" fillId="2" borderId="0" xfId="8" applyFont="1" applyFill="1" applyBorder="1" applyAlignment="1">
      <alignment horizontal="center"/>
    </xf>
    <xf numFmtId="0" fontId="21" fillId="7" borderId="0" xfId="0" applyFont="1" applyFill="1" applyBorder="1" applyAlignment="1">
      <alignment horizontal="left" wrapText="1"/>
    </xf>
    <xf numFmtId="9" fontId="25" fillId="2" borderId="0" xfId="8" applyFont="1" applyFill="1" applyBorder="1" applyAlignment="1">
      <alignment horizontal="left" wrapText="1"/>
    </xf>
    <xf numFmtId="9" fontId="25" fillId="2" borderId="0" xfId="8" applyFont="1" applyFill="1" applyBorder="1" applyAlignment="1">
      <alignment wrapText="1"/>
    </xf>
    <xf numFmtId="9" fontId="25" fillId="2" borderId="0" xfId="8" applyFont="1" applyFill="1" applyBorder="1"/>
    <xf numFmtId="10" fontId="40" fillId="2" borderId="0" xfId="8" applyNumberFormat="1" applyFont="1" applyFill="1" applyBorder="1" applyAlignment="1">
      <alignment horizontal="left"/>
    </xf>
    <xf numFmtId="10" fontId="40" fillId="2" borderId="0" xfId="8" applyNumberFormat="1" applyFont="1" applyFill="1" applyBorder="1" applyAlignment="1" applyProtection="1">
      <alignment horizontal="center"/>
    </xf>
    <xf numFmtId="9" fontId="40" fillId="2" borderId="0" xfId="8" applyFont="1" applyFill="1" applyBorder="1" applyAlignment="1">
      <alignment horizontal="left"/>
    </xf>
    <xf numFmtId="10" fontId="25" fillId="2" borderId="0" xfId="8" applyNumberFormat="1" applyFont="1" applyFill="1" applyBorder="1" applyAlignment="1" applyProtection="1">
      <alignment horizontal="center" wrapText="1"/>
    </xf>
    <xf numFmtId="9" fontId="25" fillId="2" borderId="0" xfId="8" applyFont="1" applyFill="1" applyBorder="1" applyAlignment="1">
      <alignment horizontal="left"/>
    </xf>
    <xf numFmtId="10" fontId="25" fillId="2" borderId="0" xfId="8" applyNumberFormat="1" applyFont="1" applyFill="1" applyBorder="1" applyAlignment="1" applyProtection="1">
      <alignment horizontal="center"/>
    </xf>
    <xf numFmtId="0" fontId="21" fillId="2" borderId="0" xfId="0" applyFont="1" applyFill="1" applyBorder="1" applyAlignment="1" applyProtection="1">
      <alignment horizontal="left" wrapText="1"/>
      <protection locked="0"/>
    </xf>
    <xf numFmtId="0" fontId="13" fillId="2" borderId="0" xfId="0" applyFont="1" applyFill="1" applyBorder="1" applyAlignment="1" applyProtection="1">
      <alignment horizontal="left" wrapText="1"/>
      <protection locked="0"/>
    </xf>
    <xf numFmtId="10" fontId="40" fillId="2" borderId="0" xfId="8" applyNumberFormat="1" applyFont="1" applyFill="1" applyBorder="1" applyAlignment="1" applyProtection="1">
      <alignment horizontal="left"/>
      <protection locked="0"/>
    </xf>
    <xf numFmtId="9" fontId="40" fillId="2" borderId="0" xfId="8" applyFont="1" applyFill="1" applyBorder="1" applyAlignment="1">
      <alignment horizontal="center"/>
    </xf>
    <xf numFmtId="9" fontId="25" fillId="2" borderId="0" xfId="8" applyFont="1" applyFill="1" applyBorder="1" applyAlignment="1">
      <alignment horizontal="center"/>
    </xf>
    <xf numFmtId="9" fontId="21" fillId="2" borderId="0" xfId="8" applyFont="1" applyFill="1" applyBorder="1" applyAlignment="1">
      <alignment horizontal="center"/>
    </xf>
    <xf numFmtId="9" fontId="40" fillId="2" borderId="8" xfId="8" applyFont="1" applyFill="1" applyBorder="1" applyAlignment="1">
      <alignment horizontal="center" vertical="center"/>
    </xf>
    <xf numFmtId="0" fontId="13" fillId="2" borderId="0" xfId="0" applyNumberFormat="1" applyFont="1" applyFill="1" applyBorder="1" applyAlignment="1">
      <alignment horizontal="center" vertical="center"/>
    </xf>
    <xf numFmtId="0" fontId="40" fillId="2" borderId="0" xfId="8" applyNumberFormat="1" applyFont="1" applyFill="1" applyBorder="1" applyAlignment="1">
      <alignment horizontal="center" vertical="center"/>
    </xf>
    <xf numFmtId="0" fontId="13" fillId="2" borderId="8" xfId="0" applyNumberFormat="1" applyFont="1" applyFill="1" applyBorder="1" applyAlignment="1">
      <alignment horizontal="center" vertical="center"/>
    </xf>
    <xf numFmtId="0" fontId="16" fillId="2" borderId="0" xfId="0" applyFont="1" applyFill="1" applyAlignment="1">
      <alignment horizontal="left" wrapText="1"/>
    </xf>
    <xf numFmtId="0" fontId="15" fillId="2" borderId="0" xfId="0" applyFont="1" applyFill="1" applyAlignment="1">
      <alignment horizontal="left" wrapText="1"/>
    </xf>
    <xf numFmtId="0" fontId="44" fillId="2" borderId="0" xfId="0" applyFont="1" applyFill="1" applyAlignment="1" applyProtection="1">
      <alignment horizontal="left" wrapText="1"/>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horizontal="left"/>
    </xf>
    <xf numFmtId="0" fontId="13" fillId="3" borderId="31"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xf>
    <xf numFmtId="0" fontId="13" fillId="2" borderId="0" xfId="0" applyFont="1" applyFill="1" applyAlignment="1" applyProtection="1">
      <alignment horizontal="left" vertical="center"/>
    </xf>
    <xf numFmtId="0" fontId="13" fillId="2" borderId="0" xfId="0" applyFont="1" applyFill="1" applyAlignment="1" applyProtection="1">
      <alignment horizontal="left"/>
    </xf>
    <xf numFmtId="0" fontId="13" fillId="3" borderId="35" xfId="0" applyFont="1" applyFill="1" applyBorder="1" applyAlignment="1" applyProtection="1">
      <alignment horizontal="center" vertical="center"/>
    </xf>
    <xf numFmtId="0" fontId="13" fillId="3" borderId="31" xfId="0" applyFont="1" applyFill="1" applyBorder="1" applyAlignment="1" applyProtection="1">
      <alignment horizontal="center" vertical="center"/>
    </xf>
    <xf numFmtId="0" fontId="13" fillId="2" borderId="31" xfId="0" applyFont="1" applyFill="1" applyBorder="1" applyAlignment="1" applyProtection="1">
      <alignment horizontal="center" vertical="center"/>
    </xf>
    <xf numFmtId="0" fontId="21" fillId="2" borderId="0" xfId="0" applyFont="1" applyFill="1" applyAlignment="1" applyProtection="1">
      <alignment horizontal="center"/>
    </xf>
    <xf numFmtId="0" fontId="13" fillId="2" borderId="51"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6" fontId="21" fillId="2" borderId="0" xfId="1" applyNumberFormat="1" applyFont="1" applyFill="1" applyBorder="1" applyAlignment="1">
      <alignment horizontal="left"/>
    </xf>
    <xf numFmtId="6" fontId="21" fillId="4" borderId="2" xfId="0" applyNumberFormat="1" applyFont="1" applyFill="1" applyBorder="1" applyAlignment="1">
      <alignment horizontal="right"/>
    </xf>
    <xf numFmtId="0" fontId="6" fillId="4" borderId="0" xfId="0" applyFont="1" applyFill="1" applyBorder="1" applyAlignment="1">
      <alignment horizontal="right"/>
    </xf>
    <xf numFmtId="0" fontId="6" fillId="0" borderId="0" xfId="0" applyFont="1" applyBorder="1" applyAlignment="1">
      <alignment horizontal="right"/>
    </xf>
    <xf numFmtId="0" fontId="5" fillId="2" borderId="0" xfId="0" applyFont="1" applyFill="1" applyBorder="1" applyAlignment="1" applyProtection="1">
      <alignment horizontal="right" vertical="top" wrapText="1"/>
    </xf>
    <xf numFmtId="0" fontId="5" fillId="2" borderId="0" xfId="0" applyFont="1" applyFill="1" applyBorder="1" applyAlignment="1" applyProtection="1">
      <alignment horizontal="right" vertical="top"/>
    </xf>
    <xf numFmtId="0" fontId="6" fillId="0" borderId="0" xfId="0" applyFont="1" applyFill="1" applyBorder="1" applyAlignment="1">
      <alignment horizontal="right"/>
    </xf>
    <xf numFmtId="0" fontId="6" fillId="6" borderId="0" xfId="0" applyFont="1" applyFill="1" applyBorder="1" applyAlignment="1">
      <alignment horizontal="right"/>
    </xf>
    <xf numFmtId="0" fontId="5" fillId="2" borderId="0" xfId="0" applyFont="1" applyFill="1" applyBorder="1" applyAlignment="1" applyProtection="1">
      <alignment horizontal="right" wrapText="1"/>
    </xf>
    <xf numFmtId="0" fontId="6" fillId="8" borderId="0" xfId="0" applyFont="1" applyFill="1" applyBorder="1" applyAlignment="1">
      <alignment horizontal="right"/>
    </xf>
    <xf numFmtId="37" fontId="5" fillId="2" borderId="0" xfId="0" applyNumberFormat="1" applyFont="1" applyFill="1" applyBorder="1" applyAlignment="1" applyProtection="1">
      <alignment horizontal="right"/>
    </xf>
    <xf numFmtId="0" fontId="6" fillId="3" borderId="0" xfId="0" applyFont="1" applyFill="1" applyBorder="1" applyAlignment="1">
      <alignment horizontal="right"/>
    </xf>
    <xf numFmtId="0" fontId="5" fillId="0" borderId="0" xfId="0" applyFont="1" applyBorder="1" applyAlignment="1">
      <alignment horizontal="right"/>
    </xf>
    <xf numFmtId="6" fontId="40" fillId="2" borderId="37" xfId="1" applyNumberFormat="1" applyFont="1" applyFill="1" applyBorder="1" applyAlignment="1">
      <alignment horizontal="right"/>
    </xf>
    <xf numFmtId="0" fontId="13" fillId="2" borderId="38" xfId="0" applyFont="1" applyFill="1" applyBorder="1" applyAlignment="1">
      <alignment horizontal="right"/>
    </xf>
    <xf numFmtId="0" fontId="13" fillId="2" borderId="36" xfId="0" applyFont="1" applyFill="1" applyBorder="1" applyAlignment="1">
      <alignment horizontal="right"/>
    </xf>
    <xf numFmtId="6" fontId="13" fillId="2" borderId="3" xfId="1" applyNumberFormat="1" applyFont="1" applyFill="1" applyBorder="1" applyAlignment="1" applyProtection="1">
      <alignment horizontal="right" vertical="top" wrapText="1"/>
    </xf>
    <xf numFmtId="6" fontId="13" fillId="2" borderId="34" xfId="0" applyNumberFormat="1" applyFont="1" applyFill="1" applyBorder="1" applyAlignment="1">
      <alignment horizontal="right"/>
    </xf>
    <xf numFmtId="6" fontId="13" fillId="2" borderId="20" xfId="0" applyNumberFormat="1" applyFont="1" applyFill="1" applyBorder="1" applyAlignment="1">
      <alignment horizontal="right"/>
    </xf>
    <xf numFmtId="6" fontId="42" fillId="0" borderId="8" xfId="1" applyNumberFormat="1" applyFont="1" applyFill="1" applyBorder="1" applyAlignment="1" applyProtection="1">
      <alignment horizontal="right"/>
    </xf>
    <xf numFmtId="6" fontId="43" fillId="0" borderId="8" xfId="1" applyNumberFormat="1" applyFont="1" applyFill="1" applyBorder="1" applyAlignment="1" applyProtection="1">
      <alignment horizontal="right"/>
      <protection locked="0"/>
    </xf>
    <xf numFmtId="0" fontId="46" fillId="2" borderId="0" xfId="0" applyFont="1" applyFill="1" applyBorder="1" applyAlignment="1">
      <alignment horizontal="center"/>
    </xf>
    <xf numFmtId="0" fontId="51" fillId="2" borderId="0" xfId="0" applyFont="1" applyFill="1" applyBorder="1" applyAlignment="1">
      <alignment horizontal="center" vertical="top" wrapText="1"/>
    </xf>
    <xf numFmtId="0" fontId="51" fillId="2" borderId="0" xfId="0" applyFont="1" applyFill="1" applyBorder="1" applyAlignment="1">
      <alignment vertical="top" wrapText="1"/>
    </xf>
    <xf numFmtId="0" fontId="13" fillId="2" borderId="33" xfId="0" applyFont="1" applyFill="1" applyBorder="1" applyAlignment="1">
      <alignment horizontal="left" vertical="center" wrapText="1"/>
    </xf>
    <xf numFmtId="0" fontId="13" fillId="2" borderId="33" xfId="1" applyNumberFormat="1" applyFont="1" applyFill="1" applyBorder="1" applyAlignment="1">
      <alignment horizontal="right" vertical="center" wrapText="1"/>
    </xf>
    <xf numFmtId="6" fontId="39" fillId="2" borderId="52" xfId="0" applyNumberFormat="1" applyFont="1" applyFill="1" applyBorder="1" applyAlignment="1">
      <alignment horizontal="right" vertical="center" wrapText="1"/>
    </xf>
    <xf numFmtId="0" fontId="6" fillId="2" borderId="52" xfId="0" applyFont="1" applyFill="1" applyBorder="1" applyAlignment="1">
      <alignment horizontal="left" vertical="center" wrapText="1"/>
    </xf>
    <xf numFmtId="6" fontId="21" fillId="2" borderId="0" xfId="1" applyNumberFormat="1" applyFont="1" applyFill="1" applyBorder="1"/>
    <xf numFmtId="6" fontId="21" fillId="3" borderId="0" xfId="1" applyNumberFormat="1" applyFont="1" applyFill="1" applyBorder="1"/>
    <xf numFmtId="0" fontId="21" fillId="3" borderId="0" xfId="0" applyFont="1" applyFill="1" applyBorder="1" applyAlignment="1">
      <alignment horizontal="left" vertical="center" wrapText="1"/>
    </xf>
    <xf numFmtId="0" fontId="17" fillId="2" borderId="52" xfId="0" applyFont="1" applyFill="1" applyBorder="1" applyAlignment="1">
      <alignment horizontal="left" vertical="center" wrapText="1"/>
    </xf>
    <xf numFmtId="6" fontId="13" fillId="3" borderId="0" xfId="1" applyNumberFormat="1" applyFont="1" applyFill="1" applyBorder="1"/>
    <xf numFmtId="6" fontId="13" fillId="2" borderId="0" xfId="1" applyNumberFormat="1" applyFont="1" applyFill="1" applyBorder="1"/>
    <xf numFmtId="169" fontId="25" fillId="2" borderId="0" xfId="1" applyNumberFormat="1" applyFont="1" applyFill="1" applyBorder="1" applyAlignment="1" applyProtection="1">
      <alignment horizontal="right" vertical="center" wrapText="1"/>
    </xf>
    <xf numFmtId="170" fontId="25" fillId="2" borderId="0" xfId="1" applyNumberFormat="1" applyFont="1" applyFill="1" applyBorder="1" applyAlignment="1" applyProtection="1">
      <alignment horizontal="right" vertical="center" wrapText="1"/>
    </xf>
    <xf numFmtId="165" fontId="42" fillId="2" borderId="31" xfId="0" applyNumberFormat="1" applyFont="1" applyFill="1" applyBorder="1" applyAlignment="1">
      <alignment horizontal="center" wrapText="1"/>
    </xf>
    <xf numFmtId="165" fontId="43" fillId="2" borderId="0" xfId="0" applyNumberFormat="1" applyFont="1" applyFill="1" applyBorder="1" applyAlignment="1" applyProtection="1">
      <alignment horizontal="center" wrapText="1"/>
      <protection locked="0"/>
    </xf>
    <xf numFmtId="165" fontId="43" fillId="2" borderId="0" xfId="0" applyNumberFormat="1" applyFont="1" applyFill="1" applyBorder="1" applyAlignment="1" applyProtection="1">
      <alignment horizontal="center"/>
      <protection locked="0"/>
    </xf>
    <xf numFmtId="165" fontId="43" fillId="2" borderId="30" xfId="0" applyNumberFormat="1" applyFont="1" applyFill="1" applyBorder="1" applyAlignment="1" applyProtection="1">
      <alignment horizontal="center"/>
      <protection locked="0"/>
    </xf>
    <xf numFmtId="165" fontId="43" fillId="2" borderId="0" xfId="0" applyNumberFormat="1" applyFont="1" applyFill="1" applyBorder="1" applyAlignment="1">
      <alignment horizontal="center"/>
    </xf>
    <xf numFmtId="165" fontId="43" fillId="2" borderId="2" xfId="0" applyNumberFormat="1" applyFont="1" applyFill="1" applyBorder="1" applyAlignment="1">
      <alignment horizontal="left"/>
    </xf>
    <xf numFmtId="165" fontId="43" fillId="2" borderId="30" xfId="0" applyNumberFormat="1" applyFont="1" applyFill="1" applyBorder="1" applyAlignment="1">
      <alignment horizontal="left" wrapText="1"/>
    </xf>
    <xf numFmtId="0" fontId="46" fillId="2" borderId="0" xfId="0" applyFont="1" applyFill="1"/>
    <xf numFmtId="0" fontId="46" fillId="2" borderId="0" xfId="0" applyFont="1" applyFill="1" applyBorder="1"/>
    <xf numFmtId="0" fontId="46" fillId="2" borderId="0" xfId="0" applyFont="1" applyFill="1" applyBorder="1" applyAlignment="1">
      <alignment horizontal="left"/>
    </xf>
    <xf numFmtId="0" fontId="29" fillId="2" borderId="0" xfId="0" applyFont="1" applyFill="1" applyBorder="1"/>
    <xf numFmtId="0" fontId="46" fillId="2" borderId="0" xfId="0" applyFont="1" applyFill="1" applyBorder="1" applyAlignment="1">
      <alignment horizontal="center" vertical="center"/>
    </xf>
    <xf numFmtId="10" fontId="6" fillId="2" borderId="0" xfId="0" applyNumberFormat="1" applyFont="1" applyFill="1" applyAlignment="1" applyProtection="1">
      <alignment horizontal="left"/>
    </xf>
    <xf numFmtId="0" fontId="7" fillId="3" borderId="0" xfId="0" applyFont="1" applyFill="1" applyBorder="1"/>
    <xf numFmtId="10" fontId="40" fillId="2" borderId="0" xfId="8" applyNumberFormat="1" applyFont="1" applyFill="1" applyBorder="1" applyAlignment="1" applyProtection="1">
      <alignment horizontal="left"/>
    </xf>
    <xf numFmtId="10" fontId="40" fillId="2" borderId="0" xfId="8" applyNumberFormat="1" applyFont="1" applyFill="1" applyBorder="1" applyAlignment="1" applyProtection="1">
      <alignment horizontal="center"/>
      <protection locked="0"/>
    </xf>
    <xf numFmtId="165" fontId="42" fillId="2" borderId="40" xfId="0" applyNumberFormat="1" applyFont="1" applyFill="1" applyBorder="1" applyAlignment="1">
      <alignment horizontal="center" wrapText="1"/>
    </xf>
    <xf numFmtId="0" fontId="5" fillId="9" borderId="43" xfId="0" applyFont="1" applyFill="1" applyBorder="1" applyAlignment="1" applyProtection="1">
      <alignment horizontal="center"/>
      <protection locked="0"/>
    </xf>
    <xf numFmtId="0" fontId="6" fillId="10" borderId="54" xfId="0" applyFont="1" applyFill="1" applyBorder="1" applyAlignment="1" applyProtection="1">
      <alignment horizontal="left"/>
      <protection locked="0"/>
    </xf>
    <xf numFmtId="0" fontId="6" fillId="10" borderId="14" xfId="0" applyFont="1" applyFill="1" applyBorder="1" applyAlignment="1" applyProtection="1">
      <alignment horizontal="left"/>
      <protection locked="0"/>
    </xf>
    <xf numFmtId="0" fontId="6" fillId="10" borderId="53" xfId="0" applyFont="1" applyFill="1" applyBorder="1" applyAlignment="1" applyProtection="1">
      <alignment horizontal="left"/>
      <protection locked="0"/>
    </xf>
    <xf numFmtId="0" fontId="7" fillId="11" borderId="0" xfId="0" applyFont="1" applyFill="1"/>
    <xf numFmtId="0" fontId="6" fillId="11" borderId="0" xfId="0" applyFont="1" applyFill="1" applyBorder="1"/>
    <xf numFmtId="0" fontId="2" fillId="11" borderId="0" xfId="0" applyFont="1" applyFill="1" applyAlignment="1" applyProtection="1">
      <alignment horizontal="left" indent="1"/>
    </xf>
    <xf numFmtId="0" fontId="6" fillId="11" borderId="0" xfId="0" applyFont="1" applyFill="1" applyBorder="1" applyAlignment="1">
      <alignment horizontal="center" wrapText="1"/>
    </xf>
    <xf numFmtId="0" fontId="21" fillId="11" borderId="0" xfId="0" applyFont="1" applyFill="1" applyBorder="1"/>
    <xf numFmtId="0" fontId="6" fillId="11" borderId="0" xfId="0" applyFont="1" applyFill="1" applyBorder="1" applyAlignment="1" applyProtection="1">
      <alignment horizontal="left"/>
    </xf>
    <xf numFmtId="165" fontId="43" fillId="10" borderId="8" xfId="0" applyNumberFormat="1" applyFont="1" applyFill="1" applyBorder="1" applyAlignment="1" applyProtection="1">
      <alignment horizontal="center" wrapText="1"/>
      <protection locked="0"/>
    </xf>
    <xf numFmtId="165" fontId="43" fillId="10" borderId="8" xfId="0" applyNumberFormat="1" applyFont="1" applyFill="1" applyBorder="1" applyAlignment="1" applyProtection="1">
      <alignment horizontal="center"/>
      <protection locked="0"/>
    </xf>
    <xf numFmtId="165" fontId="42" fillId="2" borderId="2" xfId="0" applyNumberFormat="1" applyFont="1" applyFill="1" applyBorder="1" applyAlignment="1">
      <alignment horizontal="center" wrapText="1"/>
    </xf>
    <xf numFmtId="165" fontId="43" fillId="10" borderId="7" xfId="0" applyNumberFormat="1" applyFont="1" applyFill="1" applyBorder="1" applyAlignment="1" applyProtection="1">
      <alignment horizontal="center" wrapText="1"/>
      <protection locked="0"/>
    </xf>
    <xf numFmtId="165" fontId="43" fillId="2" borderId="2" xfId="0" applyNumberFormat="1" applyFont="1" applyFill="1" applyBorder="1" applyAlignment="1" applyProtection="1">
      <alignment horizontal="center" wrapText="1"/>
      <protection locked="0"/>
    </xf>
    <xf numFmtId="165" fontId="43" fillId="10" borderId="14" xfId="0" applyNumberFormat="1" applyFont="1" applyFill="1" applyBorder="1" applyAlignment="1" applyProtection="1">
      <alignment horizontal="center"/>
      <protection locked="0"/>
    </xf>
    <xf numFmtId="165" fontId="43" fillId="2" borderId="2" xfId="0" applyNumberFormat="1" applyFont="1" applyFill="1" applyBorder="1" applyAlignment="1">
      <alignment horizontal="center"/>
    </xf>
    <xf numFmtId="0" fontId="6" fillId="10" borderId="0" xfId="0" applyFont="1" applyFill="1" applyBorder="1" applyAlignment="1">
      <alignment horizontal="right"/>
    </xf>
    <xf numFmtId="6" fontId="21" fillId="12" borderId="4" xfId="0" applyNumberFormat="1" applyFont="1" applyFill="1" applyBorder="1" applyAlignment="1" applyProtection="1">
      <alignment vertical="center"/>
    </xf>
    <xf numFmtId="0" fontId="19" fillId="11" borderId="8" xfId="0" applyFont="1" applyFill="1" applyBorder="1" applyAlignment="1">
      <alignment vertical="center" wrapText="1"/>
    </xf>
    <xf numFmtId="0" fontId="19" fillId="11" borderId="10" xfId="0" applyFont="1" applyFill="1" applyBorder="1" applyAlignment="1">
      <alignment vertical="center" wrapText="1"/>
    </xf>
    <xf numFmtId="6" fontId="6" fillId="2" borderId="37" xfId="1" applyNumberFormat="1" applyFont="1" applyFill="1" applyBorder="1" applyAlignment="1" applyProtection="1">
      <alignment horizontal="right"/>
      <protection locked="0"/>
    </xf>
    <xf numFmtId="6" fontId="21" fillId="10" borderId="8" xfId="1" applyNumberFormat="1" applyFont="1" applyFill="1" applyBorder="1" applyAlignment="1" applyProtection="1">
      <alignment horizontal="right"/>
      <protection locked="0"/>
    </xf>
    <xf numFmtId="6" fontId="43" fillId="10" borderId="8" xfId="1" applyNumberFormat="1" applyFont="1" applyFill="1" applyBorder="1" applyAlignment="1" applyProtection="1">
      <alignment horizontal="right"/>
      <protection locked="0"/>
    </xf>
    <xf numFmtId="6" fontId="43" fillId="10" borderId="8" xfId="1" applyNumberFormat="1" applyFont="1" applyFill="1" applyBorder="1" applyAlignment="1" applyProtection="1">
      <alignment horizontal="right"/>
    </xf>
    <xf numFmtId="0" fontId="13" fillId="2" borderId="0" xfId="0" applyFont="1" applyFill="1" applyBorder="1" applyAlignment="1">
      <alignment horizontal="left" wrapText="1"/>
    </xf>
    <xf numFmtId="6" fontId="21" fillId="13" borderId="30" xfId="0" applyNumberFormat="1" applyFont="1" applyFill="1" applyBorder="1" applyAlignment="1">
      <alignment horizontal="right"/>
    </xf>
    <xf numFmtId="0" fontId="13" fillId="11" borderId="6" xfId="0" applyFont="1" applyFill="1" applyBorder="1" applyAlignment="1">
      <alignment vertical="center" wrapText="1"/>
    </xf>
    <xf numFmtId="0" fontId="13" fillId="11" borderId="8" xfId="0" applyFont="1" applyFill="1" applyBorder="1" applyAlignment="1">
      <alignment vertical="center" wrapText="1"/>
    </xf>
    <xf numFmtId="0" fontId="2" fillId="4" borderId="14" xfId="0" applyFont="1" applyFill="1" applyBorder="1" applyAlignment="1" applyProtection="1">
      <alignment horizontal="left" vertical="center" wrapText="1"/>
    </xf>
    <xf numFmtId="6" fontId="25" fillId="2" borderId="33" xfId="0" applyNumberFormat="1" applyFont="1" applyFill="1" applyBorder="1"/>
    <xf numFmtId="6" fontId="21" fillId="2" borderId="33" xfId="0" applyNumberFormat="1" applyFont="1" applyFill="1" applyBorder="1"/>
    <xf numFmtId="6" fontId="21" fillId="2" borderId="39" xfId="0" applyNumberFormat="1" applyFont="1" applyFill="1" applyBorder="1"/>
    <xf numFmtId="6" fontId="25" fillId="14" borderId="0" xfId="0" applyNumberFormat="1" applyFont="1" applyFill="1" applyBorder="1"/>
    <xf numFmtId="6" fontId="21" fillId="14" borderId="0" xfId="0" applyNumberFormat="1" applyFont="1" applyFill="1" applyBorder="1"/>
    <xf numFmtId="6" fontId="21" fillId="14" borderId="30" xfId="0" applyNumberFormat="1" applyFont="1" applyFill="1" applyBorder="1"/>
    <xf numFmtId="0" fontId="6" fillId="14" borderId="0" xfId="0" applyFont="1" applyFill="1" applyBorder="1"/>
    <xf numFmtId="0" fontId="2" fillId="2" borderId="0" xfId="0" applyFont="1" applyFill="1" applyBorder="1" applyAlignment="1">
      <alignment horizontal="left" wrapText="1"/>
    </xf>
    <xf numFmtId="0" fontId="10" fillId="2" borderId="0" xfId="0" applyFont="1" applyFill="1" applyBorder="1"/>
    <xf numFmtId="0" fontId="32" fillId="2" borderId="0" xfId="0" applyFont="1" applyFill="1" applyAlignment="1">
      <alignment horizontal="left" vertical="top" wrapText="1" indent="10"/>
    </xf>
    <xf numFmtId="0" fontId="35" fillId="2" borderId="0" xfId="0" applyFont="1" applyFill="1" applyAlignment="1">
      <alignment horizontal="left" indent="10"/>
    </xf>
    <xf numFmtId="0" fontId="36" fillId="2" borderId="0" xfId="0" applyFont="1" applyFill="1" applyAlignment="1">
      <alignment horizontal="left" wrapText="1" indent="10"/>
    </xf>
    <xf numFmtId="171" fontId="36" fillId="2" borderId="0" xfId="0" applyNumberFormat="1" applyFont="1" applyFill="1" applyAlignment="1">
      <alignment horizontal="left" indent="10"/>
    </xf>
    <xf numFmtId="165" fontId="13" fillId="2" borderId="2" xfId="0" applyNumberFormat="1" applyFont="1" applyFill="1" applyBorder="1" applyAlignment="1">
      <alignment horizontal="left"/>
    </xf>
    <xf numFmtId="165" fontId="2" fillId="2" borderId="30" xfId="0" applyNumberFormat="1" applyFont="1" applyFill="1" applyBorder="1" applyAlignment="1">
      <alignment horizontal="left"/>
    </xf>
    <xf numFmtId="165" fontId="2" fillId="2" borderId="30" xfId="0" applyNumberFormat="1" applyFont="1" applyFill="1" applyBorder="1" applyAlignment="1">
      <alignment horizontal="left" wrapText="1"/>
    </xf>
    <xf numFmtId="0" fontId="6" fillId="2" borderId="0" xfId="13" applyFont="1" applyFill="1"/>
    <xf numFmtId="0" fontId="30" fillId="2" borderId="0" xfId="13" applyFont="1" applyFill="1" applyAlignment="1">
      <alignment horizontal="left" indent="10"/>
    </xf>
    <xf numFmtId="0" fontId="6" fillId="2" borderId="0" xfId="13" applyFont="1" applyFill="1" applyAlignment="1">
      <alignment horizontal="left" indent="10"/>
    </xf>
    <xf numFmtId="0" fontId="6" fillId="2" borderId="0" xfId="13" applyFont="1" applyFill="1" applyAlignment="1">
      <alignment horizontal="center"/>
    </xf>
    <xf numFmtId="0" fontId="37" fillId="2" borderId="0" xfId="13" applyFont="1" applyFill="1" applyAlignment="1">
      <alignment horizontal="left" indent="5"/>
    </xf>
    <xf numFmtId="0" fontId="6" fillId="3" borderId="0" xfId="13" applyFont="1" applyFill="1"/>
    <xf numFmtId="0" fontId="6" fillId="3" borderId="0" xfId="13" applyFont="1" applyFill="1" applyAlignment="1">
      <alignment horizontal="center"/>
    </xf>
    <xf numFmtId="0" fontId="6" fillId="2" borderId="0" xfId="13" applyFont="1" applyFill="1" applyAlignment="1">
      <alignment horizontal="left" wrapText="1"/>
    </xf>
    <xf numFmtId="0" fontId="9" fillId="2" borderId="0" xfId="13" applyFont="1" applyFill="1"/>
    <xf numFmtId="6" fontId="6" fillId="2" borderId="0" xfId="13" applyNumberFormat="1" applyFont="1" applyFill="1"/>
    <xf numFmtId="0" fontId="14" fillId="2" borderId="0" xfId="13" applyFont="1" applyFill="1" applyAlignment="1">
      <alignment horizontal="left"/>
    </xf>
    <xf numFmtId="0" fontId="6" fillId="2" borderId="0" xfId="13" applyFont="1" applyFill="1" applyAlignment="1">
      <alignment horizontal="left"/>
    </xf>
    <xf numFmtId="0" fontId="2" fillId="2" borderId="0" xfId="13" applyFont="1" applyFill="1"/>
    <xf numFmtId="0" fontId="46" fillId="2" borderId="0" xfId="13" applyFont="1" applyFill="1"/>
    <xf numFmtId="0" fontId="20" fillId="2" borderId="0" xfId="13" applyFont="1" applyFill="1" applyAlignment="1">
      <alignment horizontal="left"/>
    </xf>
    <xf numFmtId="0" fontId="20" fillId="2" borderId="0" xfId="13" applyFont="1" applyFill="1" applyAlignment="1">
      <alignment horizontal="left" wrapText="1"/>
    </xf>
    <xf numFmtId="0" fontId="20" fillId="2" borderId="0" xfId="13" applyFont="1" applyFill="1"/>
    <xf numFmtId="0" fontId="54" fillId="2" borderId="0" xfId="13" applyFont="1" applyFill="1"/>
    <xf numFmtId="0" fontId="2" fillId="2" borderId="0" xfId="13" applyNumberFormat="1" applyFont="1" applyFill="1" applyAlignment="1">
      <alignment horizontal="left"/>
    </xf>
    <xf numFmtId="0" fontId="2" fillId="2" borderId="0" xfId="13" applyNumberFormat="1" applyFont="1" applyFill="1" applyAlignment="1">
      <alignment horizontal="left" wrapText="1"/>
    </xf>
    <xf numFmtId="0" fontId="13" fillId="2" borderId="14" xfId="13" applyNumberFormat="1" applyFont="1" applyFill="1" applyBorder="1" applyAlignment="1">
      <alignment horizontal="center"/>
    </xf>
    <xf numFmtId="0" fontId="2" fillId="2" borderId="0" xfId="13" applyNumberFormat="1" applyFont="1" applyFill="1"/>
    <xf numFmtId="0" fontId="55" fillId="2" borderId="0" xfId="13" applyNumberFormat="1" applyFont="1" applyFill="1"/>
    <xf numFmtId="165" fontId="13" fillId="2" borderId="53" xfId="13" applyNumberFormat="1" applyFont="1" applyFill="1" applyBorder="1" applyAlignment="1">
      <alignment horizontal="center" vertical="center" wrapText="1"/>
    </xf>
    <xf numFmtId="0" fontId="55" fillId="2" borderId="0" xfId="13" applyFont="1" applyFill="1"/>
    <xf numFmtId="6" fontId="2" fillId="2" borderId="0" xfId="13" applyNumberFormat="1" applyFont="1" applyFill="1"/>
    <xf numFmtId="6" fontId="25" fillId="2" borderId="0" xfId="13" applyNumberFormat="1" applyFont="1" applyFill="1"/>
    <xf numFmtId="0" fontId="38" fillId="2" borderId="0" xfId="13" applyFont="1" applyFill="1" applyAlignment="1">
      <alignment horizontal="left" vertical="top"/>
    </xf>
    <xf numFmtId="0" fontId="4" fillId="2" borderId="0" xfId="13" applyFont="1" applyFill="1" applyBorder="1" applyAlignment="1">
      <alignment horizontal="left" wrapText="1"/>
    </xf>
    <xf numFmtId="6" fontId="25" fillId="2" borderId="0" xfId="13" applyNumberFormat="1" applyFont="1" applyFill="1" applyAlignment="1">
      <alignment vertical="center"/>
    </xf>
    <xf numFmtId="6" fontId="2" fillId="2" borderId="0" xfId="13" applyNumberFormat="1" applyFont="1" applyFill="1" applyAlignment="1">
      <alignment vertical="center"/>
    </xf>
    <xf numFmtId="0" fontId="55" fillId="2" borderId="0" xfId="13" applyFont="1" applyFill="1" applyBorder="1" applyAlignment="1">
      <alignment horizontal="left"/>
    </xf>
    <xf numFmtId="0" fontId="2" fillId="2" borderId="0" xfId="13" applyFont="1" applyFill="1" applyAlignment="1">
      <alignment horizontal="left"/>
    </xf>
    <xf numFmtId="0" fontId="2" fillId="2" borderId="0" xfId="13" applyFont="1" applyFill="1" applyAlignment="1">
      <alignment horizontal="left" wrapText="1"/>
    </xf>
    <xf numFmtId="6" fontId="2" fillId="2" borderId="0" xfId="13" applyNumberFormat="1" applyFont="1" applyFill="1" applyAlignment="1">
      <alignment horizontal="right"/>
    </xf>
    <xf numFmtId="164" fontId="52" fillId="2" borderId="0" xfId="0" applyNumberFormat="1" applyFont="1" applyFill="1" applyBorder="1" applyAlignment="1">
      <alignment vertical="center"/>
    </xf>
    <xf numFmtId="0" fontId="13" fillId="2" borderId="0" xfId="0" applyFont="1" applyFill="1" applyBorder="1" applyAlignment="1" applyProtection="1">
      <alignment horizontal="center" vertical="top" wrapText="1"/>
    </xf>
    <xf numFmtId="0" fontId="13" fillId="14" borderId="0" xfId="0" applyFont="1" applyFill="1" applyBorder="1" applyAlignment="1" applyProtection="1">
      <alignment horizontal="center" vertical="top" wrapText="1"/>
    </xf>
    <xf numFmtId="0" fontId="21" fillId="4" borderId="35" xfId="0" applyFont="1" applyFill="1" applyBorder="1" applyAlignment="1" applyProtection="1">
      <alignment horizontal="left" vertical="center" wrapText="1"/>
    </xf>
    <xf numFmtId="0" fontId="21" fillId="4" borderId="31" xfId="0" applyFont="1" applyFill="1" applyBorder="1" applyAlignment="1" applyProtection="1">
      <alignment horizontal="left" vertical="center" wrapText="1"/>
    </xf>
    <xf numFmtId="0" fontId="21" fillId="14" borderId="31" xfId="0" applyFont="1" applyFill="1" applyBorder="1" applyAlignment="1" applyProtection="1">
      <alignment horizontal="left" vertical="center" wrapText="1"/>
    </xf>
    <xf numFmtId="0" fontId="21" fillId="4" borderId="45" xfId="0" applyFont="1" applyFill="1" applyBorder="1" applyAlignment="1" applyProtection="1">
      <alignment horizontal="left" vertical="center" wrapText="1"/>
    </xf>
    <xf numFmtId="0" fontId="21" fillId="4" borderId="35" xfId="0" applyFont="1" applyFill="1" applyBorder="1" applyAlignment="1" applyProtection="1">
      <alignment horizontal="left" vertical="top"/>
    </xf>
    <xf numFmtId="0" fontId="21" fillId="4" borderId="31" xfId="0" applyFont="1" applyFill="1" applyBorder="1" applyAlignment="1" applyProtection="1">
      <alignment horizontal="left" vertical="top"/>
    </xf>
    <xf numFmtId="0" fontId="17" fillId="2" borderId="35" xfId="0" applyFont="1" applyFill="1" applyBorder="1" applyAlignment="1" applyProtection="1">
      <alignment horizontal="left" wrapText="1"/>
    </xf>
    <xf numFmtId="0" fontId="13" fillId="2" borderId="45" xfId="0" applyFont="1" applyFill="1" applyBorder="1" applyAlignment="1" applyProtection="1">
      <alignment horizontal="left" wrapText="1"/>
    </xf>
    <xf numFmtId="0" fontId="13" fillId="2" borderId="0" xfId="0" applyFont="1" applyFill="1" applyBorder="1" applyAlignment="1" applyProtection="1">
      <alignment horizontal="left" vertical="top"/>
    </xf>
    <xf numFmtId="0" fontId="13" fillId="2" borderId="61" xfId="0" applyFont="1" applyFill="1" applyBorder="1" applyAlignment="1" applyProtection="1">
      <alignment horizontal="center" vertical="center" wrapText="1"/>
    </xf>
    <xf numFmtId="0" fontId="13" fillId="3" borderId="62" xfId="0" applyFont="1" applyFill="1" applyBorder="1" applyAlignment="1" applyProtection="1">
      <alignment horizontal="center" vertical="center"/>
    </xf>
    <xf numFmtId="0" fontId="13" fillId="2" borderId="63" xfId="0" applyFont="1" applyFill="1" applyBorder="1" applyAlignment="1" applyProtection="1">
      <alignment horizontal="center" vertical="center"/>
    </xf>
    <xf numFmtId="0" fontId="13" fillId="3" borderId="63" xfId="0" applyFont="1" applyFill="1" applyBorder="1" applyAlignment="1" applyProtection="1">
      <alignment horizontal="center" vertical="center"/>
    </xf>
    <xf numFmtId="0" fontId="13" fillId="11" borderId="63" xfId="0" applyFont="1" applyFill="1" applyBorder="1" applyAlignment="1" applyProtection="1">
      <alignment horizontal="center" vertical="center"/>
    </xf>
    <xf numFmtId="0" fontId="26" fillId="2" borderId="0" xfId="0" applyFont="1" applyFill="1" applyAlignment="1">
      <alignment horizontal="center"/>
    </xf>
    <xf numFmtId="0" fontId="2" fillId="2" borderId="30" xfId="0" applyFont="1" applyFill="1" applyBorder="1"/>
    <xf numFmtId="6" fontId="21" fillId="11" borderId="0" xfId="1" applyNumberFormat="1" applyFont="1" applyFill="1" applyBorder="1"/>
    <xf numFmtId="0" fontId="21" fillId="11" borderId="0" xfId="0" applyFont="1" applyFill="1" applyBorder="1" applyAlignment="1">
      <alignment horizontal="left" vertical="center" wrapText="1"/>
    </xf>
    <xf numFmtId="6" fontId="40" fillId="2" borderId="45" xfId="0" applyNumberFormat="1" applyFont="1" applyFill="1" applyBorder="1"/>
    <xf numFmtId="6" fontId="24" fillId="2" borderId="48" xfId="0" applyNumberFormat="1" applyFont="1" applyFill="1" applyBorder="1"/>
    <xf numFmtId="6" fontId="13" fillId="2" borderId="48" xfId="0" applyNumberFormat="1" applyFont="1" applyFill="1" applyBorder="1"/>
    <xf numFmtId="0" fontId="36" fillId="2" borderId="0" xfId="0" applyFont="1" applyFill="1" applyAlignment="1">
      <alignment horizontal="left" wrapText="1" indent="5"/>
    </xf>
    <xf numFmtId="0" fontId="13" fillId="2" borderId="31" xfId="0" applyNumberFormat="1" applyFont="1" applyFill="1" applyBorder="1" applyAlignment="1">
      <alignment horizontal="center" vertical="center" wrapText="1"/>
    </xf>
    <xf numFmtId="168" fontId="40" fillId="2" borderId="30" xfId="1" applyNumberFormat="1" applyFont="1" applyFill="1" applyBorder="1"/>
    <xf numFmtId="168" fontId="21" fillId="2" borderId="31" xfId="1" applyNumberFormat="1" applyFont="1" applyFill="1" applyBorder="1"/>
    <xf numFmtId="9" fontId="40" fillId="2" borderId="30" xfId="8" applyFont="1" applyFill="1" applyBorder="1"/>
    <xf numFmtId="9" fontId="21" fillId="2" borderId="31" xfId="8" applyFont="1" applyFill="1" applyBorder="1"/>
    <xf numFmtId="9" fontId="21" fillId="15" borderId="31" xfId="8" applyFont="1" applyFill="1" applyBorder="1"/>
    <xf numFmtId="173" fontId="21" fillId="2" borderId="31" xfId="0" applyNumberFormat="1" applyFont="1" applyFill="1" applyBorder="1"/>
    <xf numFmtId="174" fontId="40" fillId="2" borderId="30" xfId="14" applyNumberFormat="1" applyFont="1" applyFill="1" applyBorder="1"/>
    <xf numFmtId="0" fontId="2" fillId="16" borderId="30" xfId="0" applyFont="1" applyFill="1" applyBorder="1"/>
    <xf numFmtId="174" fontId="40" fillId="16" borderId="45" xfId="14" applyNumberFormat="1" applyFont="1" applyFill="1" applyBorder="1"/>
    <xf numFmtId="8" fontId="21" fillId="16" borderId="45" xfId="0" applyNumberFormat="1" applyFont="1" applyFill="1" applyBorder="1"/>
    <xf numFmtId="168" fontId="40" fillId="2" borderId="45" xfId="1" applyNumberFormat="1" applyFont="1" applyFill="1" applyBorder="1"/>
    <xf numFmtId="168" fontId="21" fillId="2" borderId="45" xfId="1" applyNumberFormat="1" applyFont="1" applyFill="1" applyBorder="1"/>
    <xf numFmtId="0" fontId="21" fillId="2" borderId="45" xfId="0" applyFont="1" applyFill="1" applyBorder="1"/>
    <xf numFmtId="0" fontId="32" fillId="2" borderId="0" xfId="0" applyFont="1" applyFill="1" applyAlignment="1">
      <alignment horizontal="left" vertical="top" wrapText="1" indent="10"/>
    </xf>
    <xf numFmtId="165" fontId="43" fillId="10" borderId="0" xfId="0" applyNumberFormat="1" applyFont="1" applyFill="1" applyBorder="1" applyAlignment="1" applyProtection="1">
      <alignment horizontal="center" wrapText="1"/>
      <protection locked="0"/>
    </xf>
    <xf numFmtId="165" fontId="43" fillId="10" borderId="0" xfId="0" applyNumberFormat="1" applyFont="1" applyFill="1" applyBorder="1" applyAlignment="1" applyProtection="1">
      <alignment horizontal="center"/>
      <protection locked="0"/>
    </xf>
    <xf numFmtId="9" fontId="24" fillId="2" borderId="0" xfId="8" applyFont="1" applyFill="1" applyBorder="1" applyAlignment="1">
      <alignment horizontal="left"/>
    </xf>
    <xf numFmtId="10" fontId="24" fillId="2" borderId="0" xfId="8" applyNumberFormat="1" applyFont="1" applyFill="1" applyBorder="1" applyAlignment="1" applyProtection="1">
      <alignment horizontal="left"/>
      <protection locked="0"/>
    </xf>
    <xf numFmtId="10" fontId="25" fillId="2" borderId="0" xfId="8" applyNumberFormat="1" applyFont="1" applyFill="1" applyBorder="1" applyAlignment="1">
      <alignment horizontal="center"/>
    </xf>
    <xf numFmtId="8" fontId="2" fillId="16" borderId="45" xfId="0" applyNumberFormat="1" applyFont="1" applyFill="1" applyBorder="1"/>
    <xf numFmtId="0" fontId="13" fillId="0" borderId="0" xfId="0" applyFont="1"/>
    <xf numFmtId="0" fontId="0" fillId="14" borderId="0" xfId="0" applyFill="1"/>
    <xf numFmtId="0" fontId="13" fillId="14" borderId="0" xfId="0" applyFont="1" applyFill="1"/>
    <xf numFmtId="0" fontId="57" fillId="0" borderId="0" xfId="15"/>
    <xf numFmtId="2" fontId="5" fillId="2" borderId="0" xfId="0" applyNumberFormat="1" applyFont="1" applyFill="1" applyBorder="1"/>
    <xf numFmtId="165" fontId="43" fillId="17" borderId="7" xfId="0" applyNumberFormat="1" applyFont="1" applyFill="1" applyBorder="1" applyAlignment="1" applyProtection="1">
      <alignment horizontal="center" wrapText="1"/>
      <protection locked="0"/>
    </xf>
    <xf numFmtId="165" fontId="2" fillId="17" borderId="7" xfId="0" applyNumberFormat="1" applyFont="1" applyFill="1" applyBorder="1" applyAlignment="1" applyProtection="1">
      <alignment horizontal="center" wrapText="1"/>
      <protection locked="0"/>
    </xf>
    <xf numFmtId="168" fontId="2" fillId="17" borderId="7" xfId="0" applyNumberFormat="1" applyFont="1" applyFill="1" applyBorder="1" applyAlignment="1" applyProtection="1">
      <alignment horizontal="center" wrapText="1"/>
      <protection locked="0"/>
    </xf>
    <xf numFmtId="165" fontId="43" fillId="17" borderId="8" xfId="0" applyNumberFormat="1" applyFont="1" applyFill="1" applyBorder="1" applyAlignment="1" applyProtection="1">
      <alignment horizontal="center"/>
      <protection locked="0"/>
    </xf>
    <xf numFmtId="165" fontId="7" fillId="17" borderId="0" xfId="0" applyNumberFormat="1" applyFont="1" applyFill="1" applyBorder="1" applyAlignment="1">
      <alignment horizontal="center"/>
    </xf>
    <xf numFmtId="165" fontId="6" fillId="2" borderId="0" xfId="0" applyNumberFormat="1" applyFont="1" applyFill="1" applyBorder="1" applyAlignment="1">
      <alignment horizontal="left"/>
    </xf>
    <xf numFmtId="9" fontId="43" fillId="0" borderId="8" xfId="8" applyFont="1" applyFill="1" applyBorder="1" applyAlignment="1" applyProtection="1">
      <alignment horizontal="right"/>
      <protection locked="0"/>
    </xf>
    <xf numFmtId="0" fontId="2" fillId="2" borderId="0" xfId="0" applyFont="1" applyFill="1" applyBorder="1"/>
    <xf numFmtId="175" fontId="6" fillId="2" borderId="0" xfId="8" applyNumberFormat="1" applyFont="1" applyFill="1" applyBorder="1"/>
    <xf numFmtId="8" fontId="6" fillId="2" borderId="0" xfId="0" applyNumberFormat="1" applyFont="1" applyFill="1" applyBorder="1"/>
    <xf numFmtId="0" fontId="13" fillId="2" borderId="0" xfId="0" applyFont="1" applyFill="1" applyBorder="1" applyAlignment="1">
      <alignment horizontal="right" vertical="top"/>
    </xf>
    <xf numFmtId="0" fontId="13" fillId="2" borderId="0" xfId="0" applyFont="1" applyFill="1" applyBorder="1" applyAlignment="1">
      <alignment horizontal="left" vertical="center" wrapText="1"/>
    </xf>
    <xf numFmtId="6" fontId="45" fillId="10" borderId="57" xfId="1" applyNumberFormat="1" applyFont="1" applyFill="1" applyBorder="1" applyAlignment="1" applyProtection="1">
      <alignment horizontal="right"/>
      <protection locked="0"/>
    </xf>
    <xf numFmtId="0" fontId="2" fillId="2" borderId="0" xfId="0" applyFont="1" applyFill="1" applyBorder="1" applyAlignment="1">
      <alignment horizontal="left"/>
    </xf>
    <xf numFmtId="0" fontId="2" fillId="11" borderId="0" xfId="0" applyFont="1" applyFill="1" applyProtection="1"/>
    <xf numFmtId="6" fontId="2" fillId="10" borderId="11" xfId="1" applyNumberFormat="1" applyFont="1" applyFill="1" applyBorder="1" applyAlignment="1" applyProtection="1">
      <alignment horizontal="right"/>
      <protection locked="0"/>
    </xf>
    <xf numFmtId="6" fontId="2" fillId="0" borderId="11" xfId="1" applyNumberFormat="1" applyFont="1" applyFill="1" applyBorder="1" applyAlignment="1" applyProtection="1">
      <alignment horizontal="right" vertical="center"/>
      <protection locked="0"/>
    </xf>
    <xf numFmtId="6" fontId="2" fillId="2" borderId="0" xfId="0" applyNumberFormat="1" applyFont="1" applyFill="1" applyBorder="1" applyAlignment="1">
      <alignment horizontal="left"/>
    </xf>
    <xf numFmtId="0" fontId="2" fillId="2" borderId="0" xfId="0" applyFont="1" applyFill="1" applyBorder="1" applyAlignment="1">
      <alignment horizontal="right" vertical="center"/>
    </xf>
    <xf numFmtId="0" fontId="2" fillId="0" borderId="0" xfId="0" applyFont="1" applyFill="1" applyBorder="1" applyAlignment="1">
      <alignment horizontal="left" wrapText="1"/>
    </xf>
    <xf numFmtId="0" fontId="13" fillId="2" borderId="0" xfId="0" applyFont="1" applyFill="1" applyBorder="1" applyAlignment="1">
      <alignment horizontal="right"/>
    </xf>
    <xf numFmtId="6" fontId="2" fillId="0" borderId="12" xfId="1" applyNumberFormat="1" applyFont="1" applyFill="1" applyBorder="1" applyAlignment="1" applyProtection="1">
      <alignment horizontal="right" vertical="center"/>
      <protection locked="0"/>
    </xf>
    <xf numFmtId="6" fontId="2" fillId="2" borderId="0" xfId="1" applyNumberFormat="1" applyFont="1" applyFill="1" applyBorder="1" applyAlignment="1">
      <alignment horizontal="left" wrapText="1"/>
    </xf>
    <xf numFmtId="6" fontId="2" fillId="2" borderId="0" xfId="1" applyNumberFormat="1" applyFont="1" applyFill="1" applyBorder="1" applyAlignment="1" applyProtection="1">
      <alignment horizontal="right"/>
      <protection locked="0"/>
    </xf>
    <xf numFmtId="174" fontId="21" fillId="2" borderId="31" xfId="0" applyNumberFormat="1" applyFont="1" applyFill="1" applyBorder="1"/>
    <xf numFmtId="165" fontId="43" fillId="11" borderId="0" xfId="0" applyNumberFormat="1" applyFont="1" applyFill="1" applyBorder="1" applyAlignment="1">
      <alignment horizontal="center"/>
    </xf>
    <xf numFmtId="10" fontId="24" fillId="2" borderId="0" xfId="8" applyNumberFormat="1" applyFont="1" applyFill="1" applyBorder="1" applyAlignment="1" applyProtection="1">
      <alignment horizontal="center"/>
    </xf>
    <xf numFmtId="9" fontId="2" fillId="2" borderId="30" xfId="8" applyNumberFormat="1" applyFont="1" applyFill="1" applyBorder="1" applyAlignment="1">
      <alignment horizontal="left"/>
    </xf>
    <xf numFmtId="10" fontId="6" fillId="2" borderId="0" xfId="8" applyNumberFormat="1" applyFont="1" applyFill="1" applyBorder="1"/>
    <xf numFmtId="0" fontId="13" fillId="18" borderId="31" xfId="0" applyFont="1" applyFill="1" applyBorder="1" applyAlignment="1" applyProtection="1">
      <alignment horizontal="center" vertical="center"/>
    </xf>
    <xf numFmtId="0" fontId="2" fillId="11" borderId="0" xfId="0" applyFont="1" applyFill="1" applyBorder="1"/>
    <xf numFmtId="176" fontId="5" fillId="2" borderId="0" xfId="0" applyNumberFormat="1" applyFont="1" applyFill="1" applyBorder="1"/>
    <xf numFmtId="43" fontId="21" fillId="10" borderId="8" xfId="1" applyNumberFormat="1" applyFont="1" applyFill="1" applyBorder="1" applyAlignment="1" applyProtection="1">
      <alignment horizontal="right"/>
      <protection locked="0"/>
    </xf>
    <xf numFmtId="0" fontId="2" fillId="2" borderId="0" xfId="0" applyFont="1" applyFill="1"/>
    <xf numFmtId="177" fontId="51" fillId="2" borderId="0" xfId="1" applyNumberFormat="1" applyFont="1" applyFill="1" applyBorder="1" applyAlignment="1">
      <alignment horizontal="center" vertical="top" wrapText="1"/>
    </xf>
    <xf numFmtId="0" fontId="2" fillId="2" borderId="0" xfId="13" applyFont="1" applyFill="1" applyBorder="1" applyAlignment="1">
      <alignment horizontal="left" wrapText="1"/>
    </xf>
    <xf numFmtId="0" fontId="13" fillId="18" borderId="35" xfId="0" applyFont="1" applyFill="1" applyBorder="1" applyAlignment="1" applyProtection="1">
      <alignment horizontal="center" vertical="center"/>
    </xf>
    <xf numFmtId="172" fontId="6" fillId="2" borderId="0" xfId="0" applyNumberFormat="1" applyFont="1" applyFill="1" applyBorder="1"/>
    <xf numFmtId="0" fontId="5" fillId="2" borderId="0" xfId="0" applyFont="1" applyFill="1"/>
    <xf numFmtId="0" fontId="5" fillId="0" borderId="0" xfId="0" applyFont="1" applyFill="1"/>
    <xf numFmtId="0" fontId="6" fillId="0" borderId="0" xfId="0" applyFont="1" applyFill="1"/>
    <xf numFmtId="0" fontId="13" fillId="3" borderId="45" xfId="0" applyFont="1" applyFill="1" applyBorder="1" applyAlignment="1" applyProtection="1">
      <alignment horizontal="center" vertical="center"/>
    </xf>
    <xf numFmtId="0" fontId="13" fillId="3" borderId="35" xfId="0" applyFont="1" applyFill="1" applyBorder="1" applyAlignment="1" applyProtection="1">
      <alignment horizontal="left" vertical="center" wrapText="1"/>
    </xf>
    <xf numFmtId="0" fontId="13" fillId="3" borderId="45" xfId="0" applyFont="1" applyFill="1" applyBorder="1" applyAlignment="1" applyProtection="1">
      <alignment horizontal="left" vertical="center" wrapText="1"/>
    </xf>
    <xf numFmtId="0" fontId="13" fillId="3" borderId="64" xfId="0" applyFont="1" applyFill="1" applyBorder="1" applyAlignment="1" applyProtection="1">
      <alignment horizontal="center" vertical="center"/>
    </xf>
    <xf numFmtId="0" fontId="2" fillId="2" borderId="14" xfId="13" applyFont="1" applyFill="1" applyBorder="1" applyAlignment="1">
      <alignment horizontal="left" wrapText="1"/>
    </xf>
    <xf numFmtId="0" fontId="25" fillId="2" borderId="26" xfId="13" applyNumberFormat="1" applyFont="1" applyFill="1" applyBorder="1" applyAlignment="1">
      <alignment horizontal="center"/>
    </xf>
    <xf numFmtId="0" fontId="13" fillId="2" borderId="13" xfId="13" applyNumberFormat="1" applyFont="1" applyFill="1" applyBorder="1" applyAlignment="1">
      <alignment horizontal="center"/>
    </xf>
    <xf numFmtId="165" fontId="24" fillId="2" borderId="10" xfId="13" applyNumberFormat="1" applyFont="1" applyFill="1" applyBorder="1" applyAlignment="1">
      <alignment horizontal="center" vertical="center"/>
    </xf>
    <xf numFmtId="165" fontId="13" fillId="2" borderId="10" xfId="13" applyNumberFormat="1" applyFont="1" applyFill="1" applyBorder="1" applyAlignment="1">
      <alignment horizontal="center" vertical="center" wrapText="1"/>
    </xf>
    <xf numFmtId="0" fontId="25" fillId="2" borderId="26" xfId="13" applyFont="1" applyFill="1" applyBorder="1"/>
    <xf numFmtId="6" fontId="2" fillId="2" borderId="0" xfId="13" applyNumberFormat="1" applyFont="1" applyFill="1" applyBorder="1"/>
    <xf numFmtId="6" fontId="2" fillId="2" borderId="22" xfId="13" applyNumberFormat="1" applyFont="1" applyFill="1" applyBorder="1"/>
    <xf numFmtId="0" fontId="13" fillId="2" borderId="26" xfId="13" applyFont="1" applyFill="1" applyBorder="1" applyAlignment="1">
      <alignment vertical="center"/>
    </xf>
    <xf numFmtId="6" fontId="13" fillId="2" borderId="0" xfId="13" applyNumberFormat="1" applyFont="1" applyFill="1" applyBorder="1" applyAlignment="1">
      <alignment vertical="center"/>
    </xf>
    <xf numFmtId="6" fontId="13" fillId="2" borderId="22" xfId="13" applyNumberFormat="1" applyFont="1" applyFill="1" applyBorder="1" applyAlignment="1">
      <alignment vertical="center"/>
    </xf>
    <xf numFmtId="6" fontId="25" fillId="2" borderId="26" xfId="13" applyNumberFormat="1" applyFont="1" applyFill="1" applyBorder="1" applyAlignment="1">
      <alignment vertical="center"/>
    </xf>
    <xf numFmtId="6" fontId="2" fillId="2" borderId="0" xfId="13" applyNumberFormat="1" applyFont="1" applyFill="1" applyBorder="1" applyAlignment="1">
      <alignment vertical="center"/>
    </xf>
    <xf numFmtId="6" fontId="2" fillId="2" borderId="22" xfId="13" applyNumberFormat="1" applyFont="1" applyFill="1" applyBorder="1" applyAlignment="1">
      <alignment vertical="center"/>
    </xf>
    <xf numFmtId="6" fontId="25" fillId="2" borderId="26" xfId="13" applyNumberFormat="1" applyFont="1" applyFill="1" applyBorder="1"/>
    <xf numFmtId="6" fontId="2" fillId="2" borderId="0" xfId="13" applyNumberFormat="1" applyFont="1" applyFill="1" applyBorder="1" applyAlignment="1">
      <alignment horizontal="right"/>
    </xf>
    <xf numFmtId="6" fontId="2" fillId="2" borderId="22" xfId="13" applyNumberFormat="1" applyFont="1" applyFill="1" applyBorder="1" applyAlignment="1">
      <alignment horizontal="right"/>
    </xf>
    <xf numFmtId="6" fontId="6" fillId="2" borderId="0" xfId="13" applyNumberFormat="1" applyFont="1" applyFill="1" applyBorder="1"/>
    <xf numFmtId="6" fontId="6" fillId="2" borderId="22" xfId="13" applyNumberFormat="1" applyFont="1" applyFill="1" applyBorder="1"/>
    <xf numFmtId="6" fontId="25" fillId="2" borderId="23" xfId="13" applyNumberFormat="1" applyFont="1" applyFill="1" applyBorder="1" applyAlignment="1">
      <alignment vertical="center"/>
    </xf>
    <xf numFmtId="6" fontId="2" fillId="2" borderId="33" xfId="13" applyNumberFormat="1" applyFont="1" applyFill="1" applyBorder="1" applyAlignment="1">
      <alignment vertical="center"/>
    </xf>
    <xf numFmtId="6" fontId="2" fillId="2" borderId="24" xfId="13" applyNumberFormat="1" applyFont="1" applyFill="1" applyBorder="1" applyAlignment="1">
      <alignment vertical="center"/>
    </xf>
    <xf numFmtId="0" fontId="6" fillId="10" borderId="0" xfId="0" applyFont="1" applyFill="1" applyAlignment="1">
      <alignment horizontal="center" vertical="center"/>
    </xf>
    <xf numFmtId="0" fontId="6" fillId="2" borderId="0" xfId="0" applyFont="1" applyFill="1" applyAlignment="1">
      <alignment vertical="center"/>
    </xf>
    <xf numFmtId="0" fontId="5" fillId="13" borderId="0" xfId="0" applyFont="1" applyFill="1" applyBorder="1" applyAlignment="1">
      <alignment horizontal="right"/>
    </xf>
    <xf numFmtId="0" fontId="2" fillId="13" borderId="14" xfId="0" applyFont="1" applyFill="1" applyBorder="1" applyAlignment="1" applyProtection="1">
      <alignment horizontal="left" vertical="center" wrapText="1"/>
    </xf>
    <xf numFmtId="0" fontId="21" fillId="13" borderId="21" xfId="0" applyFont="1" applyFill="1" applyBorder="1" applyAlignment="1" applyProtection="1">
      <alignment horizontal="left" vertical="center" wrapText="1"/>
    </xf>
    <xf numFmtId="6" fontId="43" fillId="13" borderId="8" xfId="1" applyNumberFormat="1" applyFont="1" applyFill="1" applyBorder="1" applyAlignment="1" applyProtection="1">
      <alignment horizontal="right"/>
      <protection locked="0"/>
    </xf>
    <xf numFmtId="6" fontId="42" fillId="13" borderId="8" xfId="1" applyNumberFormat="1" applyFont="1" applyFill="1" applyBorder="1" applyAlignment="1" applyProtection="1">
      <alignment horizontal="right"/>
    </xf>
    <xf numFmtId="0" fontId="21" fillId="13" borderId="0" xfId="0" applyFont="1" applyFill="1"/>
    <xf numFmtId="0" fontId="21" fillId="13" borderId="0" xfId="0" applyFont="1" applyFill="1" applyBorder="1"/>
    <xf numFmtId="0" fontId="2" fillId="13" borderId="0" xfId="0" applyFont="1" applyFill="1"/>
    <xf numFmtId="6" fontId="2" fillId="13" borderId="8" xfId="1" applyNumberFormat="1" applyFont="1" applyFill="1" applyBorder="1" applyAlignment="1" applyProtection="1">
      <alignment horizontal="right"/>
      <protection locked="0"/>
    </xf>
    <xf numFmtId="0" fontId="13" fillId="13" borderId="0" xfId="0" applyFont="1" applyFill="1" applyBorder="1" applyAlignment="1" applyProtection="1">
      <alignment horizontal="left" vertical="center" wrapText="1"/>
    </xf>
    <xf numFmtId="0" fontId="13" fillId="13" borderId="31" xfId="0" applyFont="1" applyFill="1" applyBorder="1" applyAlignment="1" applyProtection="1">
      <alignment horizontal="left" vertical="center" wrapText="1"/>
    </xf>
    <xf numFmtId="0" fontId="13" fillId="13" borderId="63" xfId="0" applyFont="1" applyFill="1" applyBorder="1" applyAlignment="1" applyProtection="1">
      <alignment horizontal="center" vertical="center"/>
    </xf>
    <xf numFmtId="0" fontId="13" fillId="13" borderId="31" xfId="0" applyFont="1" applyFill="1" applyBorder="1" applyAlignment="1" applyProtection="1">
      <alignment horizontal="center" vertical="center"/>
    </xf>
    <xf numFmtId="0" fontId="13" fillId="13" borderId="0" xfId="0" applyFont="1" applyFill="1" applyBorder="1" applyAlignment="1" applyProtection="1">
      <alignment horizontal="center" vertical="center"/>
    </xf>
    <xf numFmtId="0" fontId="13" fillId="13" borderId="0" xfId="0" applyFont="1" applyFill="1" applyBorder="1" applyAlignment="1" applyProtection="1">
      <alignment horizontal="left" vertical="center"/>
    </xf>
    <xf numFmtId="0" fontId="13" fillId="13" borderId="0" xfId="0" applyFont="1" applyFill="1" applyBorder="1" applyAlignment="1" applyProtection="1">
      <alignment horizontal="left"/>
    </xf>
    <xf numFmtId="10" fontId="40" fillId="2" borderId="0" xfId="8" applyNumberFormat="1" applyFont="1" applyFill="1" applyBorder="1" applyAlignment="1">
      <alignment horizontal="center"/>
    </xf>
    <xf numFmtId="0" fontId="5" fillId="13" borderId="0" xfId="0" applyFont="1" applyFill="1" applyBorder="1" applyAlignment="1" applyProtection="1">
      <alignment horizontal="left" vertical="center"/>
    </xf>
    <xf numFmtId="0" fontId="21" fillId="13" borderId="31" xfId="0" applyFont="1" applyFill="1" applyBorder="1" applyAlignment="1" applyProtection="1">
      <alignment horizontal="left" vertical="top"/>
    </xf>
    <xf numFmtId="6" fontId="21" fillId="13" borderId="0" xfId="1" applyNumberFormat="1" applyFont="1" applyFill="1" applyBorder="1" applyAlignment="1">
      <alignment horizontal="right"/>
    </xf>
    <xf numFmtId="6" fontId="21" fillId="13" borderId="2" xfId="0" applyNumberFormat="1" applyFont="1" applyFill="1" applyBorder="1" applyAlignment="1">
      <alignment horizontal="right"/>
    </xf>
    <xf numFmtId="0" fontId="6" fillId="13" borderId="0" xfId="0" applyFont="1" applyFill="1" applyBorder="1" applyAlignment="1">
      <alignment horizontal="right"/>
    </xf>
    <xf numFmtId="0" fontId="5" fillId="13" borderId="0" xfId="0" applyFont="1" applyFill="1" applyBorder="1" applyAlignment="1" applyProtection="1">
      <alignment horizontal="right" vertical="top"/>
    </xf>
    <xf numFmtId="0" fontId="6" fillId="13" borderId="0" xfId="0" applyFont="1" applyFill="1" applyBorder="1"/>
    <xf numFmtId="0" fontId="46" fillId="13" borderId="0" xfId="0" applyFont="1" applyFill="1" applyBorder="1" applyAlignment="1">
      <alignment horizontal="left"/>
    </xf>
    <xf numFmtId="0" fontId="21" fillId="13" borderId="31" xfId="0" applyFont="1" applyFill="1" applyBorder="1" applyAlignment="1" applyProtection="1">
      <alignment horizontal="left" vertical="center" wrapText="1"/>
    </xf>
    <xf numFmtId="0" fontId="13" fillId="13" borderId="0" xfId="0" applyFont="1" applyFill="1" applyBorder="1" applyAlignment="1" applyProtection="1">
      <alignment horizontal="center" vertical="top" wrapText="1"/>
    </xf>
    <xf numFmtId="6" fontId="25" fillId="13" borderId="0" xfId="0" applyNumberFormat="1" applyFont="1" applyFill="1" applyBorder="1"/>
    <xf numFmtId="6" fontId="21" fillId="13" borderId="0" xfId="0" applyNumberFormat="1" applyFont="1" applyFill="1" applyBorder="1"/>
    <xf numFmtId="6" fontId="21" fillId="13" borderId="30" xfId="0" applyNumberFormat="1" applyFont="1" applyFill="1" applyBorder="1"/>
    <xf numFmtId="0" fontId="6" fillId="2" borderId="8" xfId="0" applyFont="1" applyFill="1" applyBorder="1"/>
    <xf numFmtId="6" fontId="6" fillId="2" borderId="8" xfId="0" applyNumberFormat="1" applyFont="1" applyFill="1" applyBorder="1"/>
    <xf numFmtId="175" fontId="6" fillId="2" borderId="8" xfId="8" applyNumberFormat="1" applyFont="1" applyFill="1" applyBorder="1"/>
    <xf numFmtId="8" fontId="6" fillId="2" borderId="8" xfId="0" applyNumberFormat="1" applyFont="1" applyFill="1" applyBorder="1"/>
    <xf numFmtId="0" fontId="5" fillId="9" borderId="8" xfId="0" applyFont="1" applyFill="1" applyBorder="1" applyAlignment="1">
      <alignment horizontal="center" vertical="center"/>
    </xf>
    <xf numFmtId="0" fontId="5" fillId="9" borderId="8" xfId="0" applyFont="1" applyFill="1" applyBorder="1" applyAlignment="1">
      <alignment horizontal="center" vertical="center" wrapText="1"/>
    </xf>
    <xf numFmtId="167" fontId="6" fillId="2" borderId="0" xfId="1" applyNumberFormat="1" applyFont="1" applyFill="1" applyBorder="1"/>
    <xf numFmtId="0" fontId="2" fillId="2" borderId="0" xfId="0" applyFont="1" applyFill="1" applyBorder="1" applyAlignment="1" applyProtection="1">
      <alignment horizontal="left"/>
      <protection locked="0"/>
    </xf>
    <xf numFmtId="0" fontId="32" fillId="2" borderId="0" xfId="0" applyFont="1" applyFill="1" applyAlignment="1">
      <alignment horizontal="left" vertical="top" wrapText="1"/>
    </xf>
    <xf numFmtId="0" fontId="13" fillId="2" borderId="0" xfId="0" applyFont="1" applyFill="1" applyAlignment="1">
      <alignment horizontal="left" wrapText="1"/>
    </xf>
    <xf numFmtId="0" fontId="6" fillId="10" borderId="15" xfId="0" applyFont="1" applyFill="1" applyBorder="1" applyAlignment="1">
      <alignment horizontal="left"/>
    </xf>
    <xf numFmtId="0" fontId="6" fillId="10" borderId="16" xfId="0" applyFont="1" applyFill="1" applyBorder="1" applyAlignment="1">
      <alignment horizontal="left"/>
    </xf>
    <xf numFmtId="0" fontId="6" fillId="10" borderId="17" xfId="0" applyFont="1" applyFill="1" applyBorder="1" applyAlignment="1">
      <alignment horizontal="left"/>
    </xf>
    <xf numFmtId="0" fontId="7" fillId="10" borderId="15" xfId="0" applyFont="1" applyFill="1" applyBorder="1" applyAlignment="1"/>
    <xf numFmtId="0" fontId="7" fillId="10" borderId="16" xfId="0" applyFont="1" applyFill="1" applyBorder="1" applyAlignment="1"/>
    <xf numFmtId="0" fontId="7" fillId="10" borderId="17" xfId="0" applyFont="1" applyFill="1" applyBorder="1" applyAlignment="1"/>
    <xf numFmtId="0" fontId="13" fillId="12" borderId="15"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26" fillId="0" borderId="0" xfId="0" applyFont="1" applyFill="1" applyBorder="1" applyAlignment="1">
      <alignment horizontal="center"/>
    </xf>
    <xf numFmtId="0" fontId="32" fillId="2" borderId="0" xfId="0" applyFont="1" applyFill="1" applyAlignment="1">
      <alignment horizontal="left" vertical="top" wrapText="1" indent="10"/>
    </xf>
    <xf numFmtId="0" fontId="35" fillId="2" borderId="0" xfId="0" applyFont="1" applyFill="1" applyAlignment="1">
      <alignment horizontal="left" indent="5"/>
    </xf>
    <xf numFmtId="6" fontId="13" fillId="2" borderId="5" xfId="1" applyNumberFormat="1" applyFont="1" applyFill="1" applyBorder="1" applyAlignment="1">
      <alignment horizontal="left" vertical="center"/>
    </xf>
    <xf numFmtId="6" fontId="13" fillId="2" borderId="6" xfId="1" applyNumberFormat="1" applyFont="1" applyFill="1" applyBorder="1" applyAlignment="1">
      <alignment horizontal="left" vertical="center"/>
    </xf>
    <xf numFmtId="6" fontId="13" fillId="2" borderId="7" xfId="1" applyNumberFormat="1" applyFont="1" applyFill="1" applyBorder="1" applyAlignment="1">
      <alignment horizontal="left" vertical="center" wrapText="1"/>
    </xf>
    <xf numFmtId="6" fontId="13" fillId="2" borderId="8" xfId="1" applyNumberFormat="1" applyFont="1" applyFill="1" applyBorder="1" applyAlignment="1">
      <alignment horizontal="left" vertical="center" wrapText="1"/>
    </xf>
    <xf numFmtId="0" fontId="36" fillId="2" borderId="0" xfId="0" applyFont="1" applyFill="1" applyAlignment="1">
      <alignment horizontal="left" wrapText="1" indent="5"/>
    </xf>
    <xf numFmtId="171" fontId="36" fillId="2" borderId="0" xfId="0" applyNumberFormat="1" applyFont="1" applyFill="1" applyAlignment="1">
      <alignment horizontal="left" indent="5"/>
    </xf>
    <xf numFmtId="6" fontId="13" fillId="2" borderId="9" xfId="1" applyNumberFormat="1" applyFont="1" applyFill="1" applyBorder="1" applyAlignment="1">
      <alignment horizontal="left" vertical="center" wrapText="1"/>
    </xf>
    <xf numFmtId="6" fontId="13" fillId="2" borderId="10" xfId="1" applyNumberFormat="1" applyFont="1" applyFill="1" applyBorder="1" applyAlignment="1">
      <alignment horizontal="left" vertical="center" wrapText="1"/>
    </xf>
    <xf numFmtId="165" fontId="13" fillId="2" borderId="55" xfId="0" applyNumberFormat="1" applyFont="1" applyFill="1" applyBorder="1" applyAlignment="1">
      <alignment horizontal="center"/>
    </xf>
    <xf numFmtId="165" fontId="19" fillId="2" borderId="56" xfId="0" applyNumberFormat="1" applyFont="1" applyFill="1" applyBorder="1" applyAlignment="1">
      <alignment horizontal="center"/>
    </xf>
    <xf numFmtId="165" fontId="49" fillId="2" borderId="8" xfId="0" applyNumberFormat="1" applyFont="1" applyFill="1" applyBorder="1" applyAlignment="1">
      <alignment horizontal="center"/>
    </xf>
    <xf numFmtId="0" fontId="35" fillId="2" borderId="0" xfId="0" applyFont="1" applyFill="1" applyAlignment="1">
      <alignment horizontal="left" indent="10"/>
    </xf>
    <xf numFmtId="0" fontId="36" fillId="2" borderId="0" xfId="0" applyFont="1" applyFill="1" applyAlignment="1">
      <alignment horizontal="left" wrapText="1" indent="10"/>
    </xf>
    <xf numFmtId="171" fontId="36" fillId="2" borderId="0" xfId="0" applyNumberFormat="1" applyFont="1" applyFill="1" applyAlignment="1">
      <alignment horizontal="left" indent="10"/>
    </xf>
    <xf numFmtId="165" fontId="40" fillId="2" borderId="8" xfId="0" applyNumberFormat="1" applyFont="1" applyFill="1" applyBorder="1" applyAlignment="1">
      <alignment horizontal="center"/>
    </xf>
    <xf numFmtId="0" fontId="47" fillId="2" borderId="0" xfId="0" applyNumberFormat="1" applyFont="1" applyFill="1" applyBorder="1" applyAlignment="1">
      <alignment horizontal="left"/>
    </xf>
    <xf numFmtId="165" fontId="19" fillId="2" borderId="55" xfId="0" applyNumberFormat="1" applyFont="1" applyFill="1" applyBorder="1" applyAlignment="1">
      <alignment horizontal="center"/>
    </xf>
    <xf numFmtId="165" fontId="19" fillId="2" borderId="8" xfId="0" applyNumberFormat="1" applyFont="1" applyFill="1" applyBorder="1" applyAlignment="1">
      <alignment horizontal="center" wrapText="1"/>
    </xf>
    <xf numFmtId="165" fontId="19" fillId="2" borderId="8" xfId="0" applyNumberFormat="1" applyFont="1" applyFill="1" applyBorder="1" applyAlignment="1">
      <alignment horizontal="center"/>
    </xf>
    <xf numFmtId="0" fontId="13" fillId="12" borderId="0" xfId="0" applyFont="1" applyFill="1" applyBorder="1" applyAlignment="1">
      <alignment horizontal="center"/>
    </xf>
    <xf numFmtId="0" fontId="13" fillId="5" borderId="0" xfId="0" applyFont="1" applyFill="1" applyBorder="1" applyAlignment="1">
      <alignment horizontal="center"/>
    </xf>
    <xf numFmtId="0" fontId="13" fillId="5" borderId="30" xfId="0" applyFont="1" applyFill="1" applyBorder="1" applyAlignment="1">
      <alignment horizontal="center"/>
    </xf>
    <xf numFmtId="0" fontId="13" fillId="12" borderId="58" xfId="0" applyFont="1" applyFill="1" applyBorder="1" applyAlignment="1">
      <alignment horizontal="center" vertical="center"/>
    </xf>
    <xf numFmtId="0" fontId="13" fillId="5" borderId="59" xfId="0" applyFont="1" applyFill="1" applyBorder="1" applyAlignment="1">
      <alignment horizontal="center" vertical="center"/>
    </xf>
    <xf numFmtId="0" fontId="13" fillId="5" borderId="60" xfId="0" applyFont="1" applyFill="1" applyBorder="1" applyAlignment="1">
      <alignment horizontal="center" vertical="center"/>
    </xf>
    <xf numFmtId="6" fontId="5" fillId="2" borderId="0" xfId="0" applyNumberFormat="1" applyFont="1" applyFill="1" applyBorder="1" applyAlignment="1">
      <alignment horizontal="center"/>
    </xf>
    <xf numFmtId="0" fontId="32" fillId="2" borderId="0" xfId="13" applyFont="1" applyFill="1" applyAlignment="1">
      <alignment horizontal="left" vertical="top" wrapText="1" indent="10"/>
    </xf>
    <xf numFmtId="0" fontId="35" fillId="2" borderId="0" xfId="13" applyFont="1" applyFill="1" applyAlignment="1">
      <alignment horizontal="left" indent="10"/>
    </xf>
    <xf numFmtId="0" fontId="36" fillId="2" borderId="0" xfId="13" applyFont="1" applyFill="1" applyAlignment="1">
      <alignment horizontal="left" wrapText="1" indent="10"/>
    </xf>
    <xf numFmtId="171" fontId="36" fillId="2" borderId="0" xfId="13" applyNumberFormat="1" applyFont="1" applyFill="1" applyAlignment="1">
      <alignment horizontal="left" indent="10"/>
    </xf>
    <xf numFmtId="0" fontId="31" fillId="2" borderId="19" xfId="13" applyFont="1" applyFill="1" applyBorder="1" applyAlignment="1">
      <alignment horizontal="left" vertical="justify"/>
    </xf>
    <xf numFmtId="0" fontId="31" fillId="2" borderId="18" xfId="13" applyFont="1" applyFill="1" applyBorder="1" applyAlignment="1">
      <alignment horizontal="left" vertical="justify"/>
    </xf>
    <xf numFmtId="0" fontId="31" fillId="2" borderId="32" xfId="13" applyFont="1" applyFill="1" applyBorder="1" applyAlignment="1">
      <alignment horizontal="left" vertical="justify"/>
    </xf>
    <xf numFmtId="0" fontId="13" fillId="2" borderId="1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6" fillId="2" borderId="0" xfId="0" applyFont="1" applyFill="1" applyBorder="1" applyAlignment="1">
      <alignment horizontal="left" vertical="top" wrapText="1"/>
    </xf>
  </cellXfs>
  <cellStyles count="18">
    <cellStyle name="Comma" xfId="1" builtinId="3"/>
    <cellStyle name="Comma 2" xfId="11" xr:uid="{00000000-0005-0000-0000-000001000000}"/>
    <cellStyle name="Comma 3" xfId="17" xr:uid="{00000000-0005-0000-0000-000002000000}"/>
    <cellStyle name="Comma0" xfId="2" xr:uid="{00000000-0005-0000-0000-000004000000}"/>
    <cellStyle name="Currency" xfId="14" builtinId="4"/>
    <cellStyle name="Currency 2" xfId="12" xr:uid="{00000000-0005-0000-0000-000006000000}"/>
    <cellStyle name="Currency0" xfId="3" xr:uid="{00000000-0005-0000-0000-000007000000}"/>
    <cellStyle name="Date" xfId="4" xr:uid="{00000000-0005-0000-0000-000008000000}"/>
    <cellStyle name="Fixed" xfId="5" xr:uid="{00000000-0005-0000-0000-000009000000}"/>
    <cellStyle name="Heading 1" xfId="6" builtinId="16" customBuiltin="1"/>
    <cellStyle name="Heading 2" xfId="7" builtinId="17" customBuiltin="1"/>
    <cellStyle name="Hyperlink" xfId="15" builtinId="8"/>
    <cellStyle name="Normal" xfId="0" builtinId="0"/>
    <cellStyle name="Normal 2" xfId="13" xr:uid="{00000000-0005-0000-0000-00000E000000}"/>
    <cellStyle name="Normal 3" xfId="16" xr:uid="{00000000-0005-0000-0000-00000F000000}"/>
    <cellStyle name="Percent" xfId="8" builtinId="5"/>
    <cellStyle name="Percent 2" xfId="10" xr:uid="{00000000-0005-0000-0000-000011000000}"/>
    <cellStyle name="Total" xfId="9" builtinId="25" customBuiltin="1"/>
  </cellStyles>
  <dxfs count="1">
    <dxf>
      <fill>
        <patternFill>
          <bgColor indexed="10"/>
        </patternFill>
      </fill>
    </dxf>
  </dxfs>
  <tableStyles count="0" defaultTableStyle="TableStyleMedium9" defaultPivotStyle="PivotStyleLight16"/>
  <colors>
    <mruColors>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6</xdr:row>
      <xdr:rowOff>57150</xdr:rowOff>
    </xdr:from>
    <xdr:to>
      <xdr:col>3</xdr:col>
      <xdr:colOff>923925</xdr:colOff>
      <xdr:row>12</xdr:row>
      <xdr:rowOff>66675</xdr:rowOff>
    </xdr:to>
    <xdr:grpSp>
      <xdr:nvGrpSpPr>
        <xdr:cNvPr id="4172" name="Group 71">
          <a:extLst>
            <a:ext uri="{FF2B5EF4-FFF2-40B4-BE49-F238E27FC236}">
              <a16:creationId xmlns:a16="http://schemas.microsoft.com/office/drawing/2014/main" id="{00000000-0008-0000-0100-00004C100000}"/>
            </a:ext>
          </a:extLst>
        </xdr:cNvPr>
        <xdr:cNvGrpSpPr>
          <a:grpSpLocks/>
        </xdr:cNvGrpSpPr>
      </xdr:nvGrpSpPr>
      <xdr:grpSpPr bwMode="auto">
        <a:xfrm>
          <a:off x="66675" y="2514600"/>
          <a:ext cx="4914900" cy="885825"/>
          <a:chOff x="11" y="147"/>
          <a:chExt cx="521" cy="83"/>
        </a:xfrm>
      </xdr:grpSpPr>
      <xdr:sp macro="" textlink="">
        <xdr:nvSpPr>
          <xdr:cNvPr id="4179" name="AutoShape 72">
            <a:extLst>
              <a:ext uri="{FF2B5EF4-FFF2-40B4-BE49-F238E27FC236}">
                <a16:creationId xmlns:a16="http://schemas.microsoft.com/office/drawing/2014/main" id="{00000000-0008-0000-0100-00005310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69" name="Text Box 73">
            <a:extLst>
              <a:ext uri="{FF2B5EF4-FFF2-40B4-BE49-F238E27FC236}">
                <a16:creationId xmlns:a16="http://schemas.microsoft.com/office/drawing/2014/main" id="{00000000-0008-0000-0100-000049100000}"/>
              </a:ext>
            </a:extLst>
          </xdr:cNvPr>
          <xdr:cNvSpPr txBox="1">
            <a:spLocks noChangeArrowheads="1"/>
          </xdr:cNvSpPr>
        </xdr:nvSpPr>
        <xdr:spPr bwMode="auto">
          <a:xfrm>
            <a:off x="24" y="151"/>
            <a:ext cx="498" cy="74"/>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a:cs typeface="Arial"/>
              </a:rPr>
              <a:t>Step 1:</a:t>
            </a:r>
            <a:r>
              <a:rPr lang="en-CA" sz="1000" b="0" i="0" u="none" strike="noStrike" baseline="0">
                <a:solidFill>
                  <a:srgbClr val="000000"/>
                </a:solidFill>
                <a:latin typeface="Arial"/>
                <a:cs typeface="Arial"/>
              </a:rPr>
              <a:t>  </a:t>
            </a:r>
            <a:r>
              <a:rPr lang="en-CA" sz="1000" b="0" i="0" u="none" strike="noStrike" baseline="0">
                <a:solidFill>
                  <a:srgbClr val="000000"/>
                </a:solidFill>
                <a:latin typeface="Arial" panose="020B0604020202020204" pitchFamily="34" charset="0"/>
                <a:cs typeface="Arial" panose="020B0604020202020204" pitchFamily="34" charset="0"/>
              </a:rPr>
              <a:t>Please input identification of this Run in C15 and C17</a:t>
            </a: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panose="020B0604020202020204" pitchFamily="34" charset="0"/>
                <a:cs typeface="Arial" panose="020B0604020202020204" pitchFamily="34" charset="0"/>
              </a:rPr>
              <a:t>Step 2:</a:t>
            </a:r>
            <a:r>
              <a:rPr lang="en-CA" sz="1000" b="0" i="0" u="none" strike="noStrike" baseline="0">
                <a:solidFill>
                  <a:srgbClr val="000000"/>
                </a:solidFill>
                <a:latin typeface="Arial" panose="020B0604020202020204" pitchFamily="34" charset="0"/>
                <a:cs typeface="Arial" panose="020B0604020202020204" pitchFamily="34" charset="0"/>
              </a:rPr>
              <a:t>  </a:t>
            </a:r>
            <a:r>
              <a:rPr lang="en-CA" sz="1000" b="0" i="0" baseline="0">
                <a:effectLst/>
                <a:latin typeface="Arial" panose="020B0604020202020204" pitchFamily="34" charset="0"/>
                <a:ea typeface="+mn-ea"/>
                <a:cs typeface="Arial" panose="020B0604020202020204" pitchFamily="34" charset="0"/>
              </a:rPr>
              <a:t>Please input your proposed rate classes.</a:t>
            </a:r>
            <a:endParaRPr lang="en-CA">
              <a:effectLst/>
              <a:latin typeface="Arial" panose="020B0604020202020204" pitchFamily="34" charset="0"/>
              <a:cs typeface="Arial" panose="020B0604020202020204" pitchFamily="34" charset="0"/>
            </a:endParaRPr>
          </a:p>
          <a:p>
            <a:pPr algn="l" rtl="0">
              <a:defRPr sz="1000"/>
            </a:pPr>
            <a:r>
              <a:rPr lang="en-CA" sz="1000" b="1" i="0" u="none" strike="noStrike" baseline="0">
                <a:solidFill>
                  <a:srgbClr val="FF0000"/>
                </a:solidFill>
                <a:latin typeface="Arial" panose="020B0604020202020204" pitchFamily="34" charset="0"/>
                <a:cs typeface="Arial" panose="020B0604020202020204" pitchFamily="34" charset="0"/>
              </a:rPr>
              <a:t>Step 3: </a:t>
            </a:r>
            <a:r>
              <a:rPr lang="en-CA" sz="1000" b="0" i="0" u="none" strike="noStrike" baseline="0">
                <a:solidFill>
                  <a:srgbClr val="000000"/>
                </a:solidFill>
                <a:latin typeface="Arial" panose="020B0604020202020204" pitchFamily="34" charset="0"/>
                <a:cs typeface="Arial" panose="020B0604020202020204" pitchFamily="34" charset="0"/>
              </a:rPr>
              <a:t> After all classes have been entered, Click the "Update" button </a:t>
            </a:r>
            <a:r>
              <a:rPr lang="en-CA" sz="1000" b="0" i="0" u="none" strike="noStrike" baseline="0">
                <a:solidFill>
                  <a:srgbClr val="000000"/>
                </a:solidFill>
                <a:latin typeface="Arial"/>
                <a:cs typeface="Arial"/>
              </a:rPr>
              <a:t>in cell E41</a:t>
            </a:r>
          </a:p>
          <a:p>
            <a:pPr algn="l" rtl="0">
              <a:defRPr sz="1000"/>
            </a:pPr>
            <a:endParaRPr lang="en-CA" sz="1000" b="0" i="0" u="none" strike="noStrike" baseline="0">
              <a:solidFill>
                <a:srgbClr val="000000"/>
              </a:solidFill>
              <a:latin typeface="Arial"/>
              <a:cs typeface="Arial"/>
            </a:endParaRPr>
          </a:p>
        </xdr:txBody>
      </xdr:sp>
    </xdr:grpSp>
    <xdr:clientData/>
  </xdr:twoCellAnchor>
  <xdr:twoCellAnchor editAs="absolute">
    <xdr:from>
      <xdr:col>0</xdr:col>
      <xdr:colOff>0</xdr:colOff>
      <xdr:row>0</xdr:row>
      <xdr:rowOff>1</xdr:rowOff>
    </xdr:from>
    <xdr:to>
      <xdr:col>6</xdr:col>
      <xdr:colOff>904875</xdr:colOff>
      <xdr:row>2</xdr:row>
      <xdr:rowOff>352426</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0" y="1"/>
          <a:ext cx="8362950" cy="1600200"/>
          <a:chOff x="9524" y="19051"/>
          <a:chExt cx="8537711" cy="1924049"/>
        </a:xfrm>
      </xdr:grpSpPr>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5" name="Rectangle 14">
            <a:extLst>
              <a:ext uri="{FF2B5EF4-FFF2-40B4-BE49-F238E27FC236}">
                <a16:creationId xmlns:a16="http://schemas.microsoft.com/office/drawing/2014/main" id="{00000000-0008-0000-0100-00000F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xdr:from>
          <xdr:col>3</xdr:col>
          <xdr:colOff>1933575</xdr:colOff>
          <xdr:row>40</xdr:row>
          <xdr:rowOff>19050</xdr:rowOff>
        </xdr:from>
        <xdr:to>
          <xdr:col>5</xdr:col>
          <xdr:colOff>19050</xdr:colOff>
          <xdr:row>41</xdr:row>
          <xdr:rowOff>104775</xdr:rowOff>
        </xdr:to>
        <xdr:sp macro="" textlink="">
          <xdr:nvSpPr>
            <xdr:cNvPr id="2" name="Button 76" hidden="1">
              <a:extLst>
                <a:ext uri="{63B3BB69-23CF-44E3-9099-C40C66FF867C}">
                  <a14:compatExt spid="_x0000_s4172"/>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542925</xdr:colOff>
      <xdr:row>425</xdr:row>
      <xdr:rowOff>19050</xdr:rowOff>
    </xdr:from>
    <xdr:to>
      <xdr:col>5</xdr:col>
      <xdr:colOff>542925</xdr:colOff>
      <xdr:row>425</xdr:row>
      <xdr:rowOff>142875</xdr:rowOff>
    </xdr:to>
    <xdr:sp macro="" textlink="">
      <xdr:nvSpPr>
        <xdr:cNvPr id="6166" name="Line 43">
          <a:extLst>
            <a:ext uri="{FF2B5EF4-FFF2-40B4-BE49-F238E27FC236}">
              <a16:creationId xmlns:a16="http://schemas.microsoft.com/office/drawing/2014/main" id="{00000000-0008-0000-0200-000016180000}"/>
            </a:ext>
          </a:extLst>
        </xdr:cNvPr>
        <xdr:cNvSpPr>
          <a:spLocks noChangeShapeType="1"/>
        </xdr:cNvSpPr>
      </xdr:nvSpPr>
      <xdr:spPr bwMode="auto">
        <a:xfrm flipV="1">
          <a:off x="6972300" y="86639400"/>
          <a:ext cx="0" cy="1238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absolute">
    <xdr:from>
      <xdr:col>0</xdr:col>
      <xdr:colOff>38100</xdr:colOff>
      <xdr:row>0</xdr:row>
      <xdr:rowOff>12700</xdr:rowOff>
    </xdr:from>
    <xdr:to>
      <xdr:col>6</xdr:col>
      <xdr:colOff>1304925</xdr:colOff>
      <xdr:row>6</xdr:row>
      <xdr:rowOff>209550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38100" y="12700"/>
          <a:ext cx="8705850" cy="1644650"/>
          <a:chOff x="9524" y="19051"/>
          <a:chExt cx="8537711" cy="1924049"/>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7" name="Rectangle 6">
            <a:extLst>
              <a:ext uri="{FF2B5EF4-FFF2-40B4-BE49-F238E27FC236}">
                <a16:creationId xmlns:a16="http://schemas.microsoft.com/office/drawing/2014/main" id="{00000000-0008-0000-0200-000007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28575</xdr:colOff>
      <xdr:row>6</xdr:row>
      <xdr:rowOff>85725</xdr:rowOff>
    </xdr:from>
    <xdr:to>
      <xdr:col>2</xdr:col>
      <xdr:colOff>1009650</xdr:colOff>
      <xdr:row>10</xdr:row>
      <xdr:rowOff>76200</xdr:rowOff>
    </xdr:to>
    <xdr:grpSp>
      <xdr:nvGrpSpPr>
        <xdr:cNvPr id="10249" name="Group 9">
          <a:extLst>
            <a:ext uri="{FF2B5EF4-FFF2-40B4-BE49-F238E27FC236}">
              <a16:creationId xmlns:a16="http://schemas.microsoft.com/office/drawing/2014/main" id="{00000000-0008-0000-0300-000009280000}"/>
            </a:ext>
          </a:extLst>
        </xdr:cNvPr>
        <xdr:cNvGrpSpPr>
          <a:grpSpLocks/>
        </xdr:cNvGrpSpPr>
      </xdr:nvGrpSpPr>
      <xdr:grpSpPr bwMode="auto">
        <a:xfrm>
          <a:off x="28575" y="2657475"/>
          <a:ext cx="3400425" cy="581025"/>
          <a:chOff x="11" y="147"/>
          <a:chExt cx="521" cy="83"/>
        </a:xfrm>
      </xdr:grpSpPr>
      <xdr:sp macro="" textlink="">
        <xdr:nvSpPr>
          <xdr:cNvPr id="10250" name="AutoShape 10">
            <a:extLst>
              <a:ext uri="{FF2B5EF4-FFF2-40B4-BE49-F238E27FC236}">
                <a16:creationId xmlns:a16="http://schemas.microsoft.com/office/drawing/2014/main" id="{00000000-0008-0000-0300-00000A28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51" name="Text Box 11">
            <a:extLst>
              <a:ext uri="{FF2B5EF4-FFF2-40B4-BE49-F238E27FC236}">
                <a16:creationId xmlns:a16="http://schemas.microsoft.com/office/drawing/2014/main" id="{00000000-0008-0000-0300-00000B280000}"/>
              </a:ext>
            </a:extLst>
          </xdr:cNvPr>
          <xdr:cNvSpPr txBox="1">
            <a:spLocks noChangeArrowheads="1"/>
          </xdr:cNvSpPr>
        </xdr:nvSpPr>
        <xdr:spPr bwMode="auto">
          <a:xfrm>
            <a:off x="24" y="151"/>
            <a:ext cx="498" cy="73"/>
          </a:xfrm>
          <a:prstGeom prst="rect">
            <a:avLst/>
          </a:prstGeom>
          <a:noFill/>
          <a:ln w="12700" algn="ctr">
            <a:noFill/>
            <a:miter lim="800000"/>
            <a:headEnd/>
            <a:tailEnd/>
          </a:ln>
          <a:effectLst/>
        </xdr:spPr>
        <xdr:txBody>
          <a:bodyPr vertOverflow="clip" wrap="square" lIns="27432" tIns="22860" rIns="0" bIns="0" anchor="t" upright="1"/>
          <a:lstStyle/>
          <a:p>
            <a:pPr algn="l" rtl="0">
              <a:lnSpc>
                <a:spcPts val="1000"/>
              </a:lnSpc>
              <a:defRPr sz="1000"/>
            </a:pPr>
            <a:endParaRPr lang="en-CA" sz="1000" b="0" i="0" u="none" strike="noStrike" baseline="0">
              <a:solidFill>
                <a:srgbClr val="000000"/>
              </a:solidFill>
              <a:latin typeface="Arial"/>
              <a:cs typeface="Arial"/>
            </a:endParaRPr>
          </a:p>
          <a:p>
            <a:pPr algn="l" rtl="0">
              <a:lnSpc>
                <a:spcPts val="1200"/>
              </a:lnSpc>
              <a:defRPr sz="1000"/>
            </a:pPr>
            <a:r>
              <a:rPr lang="en-CA" sz="1200" b="1" i="0" u="none" strike="noStrike" baseline="0">
                <a:solidFill>
                  <a:srgbClr val="000000"/>
                </a:solidFill>
                <a:latin typeface="Arial"/>
                <a:cs typeface="Arial"/>
              </a:rPr>
              <a:t>This is an input sheet for demand allocators.</a:t>
            </a:r>
            <a:endParaRPr lang="en-CA" sz="1000" b="1" i="0" u="none" strike="noStrike" baseline="0">
              <a:solidFill>
                <a:srgbClr val="000000"/>
              </a:solidFill>
              <a:latin typeface="Arial"/>
              <a:cs typeface="Arial"/>
            </a:endParaRPr>
          </a:p>
          <a:p>
            <a:pPr algn="l" rtl="0">
              <a:lnSpc>
                <a:spcPts val="900"/>
              </a:lnSpc>
              <a:defRPr sz="1000"/>
            </a:pPr>
            <a:endParaRPr lang="en-CA" sz="1000" b="1" i="0" u="none" strike="noStrike" baseline="0">
              <a:solidFill>
                <a:srgbClr val="000000"/>
              </a:solidFill>
              <a:latin typeface="Arial"/>
              <a:cs typeface="Arial"/>
            </a:endParaRPr>
          </a:p>
        </xdr:txBody>
      </xdr:sp>
    </xdr:grpSp>
    <xdr:clientData/>
  </xdr:twoCellAnchor>
  <xdr:twoCellAnchor editAs="absolute">
    <xdr:from>
      <xdr:col>0</xdr:col>
      <xdr:colOff>0</xdr:colOff>
      <xdr:row>0</xdr:row>
      <xdr:rowOff>0</xdr:rowOff>
    </xdr:from>
    <xdr:to>
      <xdr:col>28</xdr:col>
      <xdr:colOff>475420</xdr:colOff>
      <xdr:row>2</xdr:row>
      <xdr:rowOff>781049</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0" y="0"/>
          <a:ext cx="8847895" cy="1924049"/>
          <a:chOff x="9524" y="19051"/>
          <a:chExt cx="8537711" cy="1924049"/>
        </a:xfrm>
      </xdr:grpSpPr>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 name="Rectangle 9">
            <a:extLst>
              <a:ext uri="{FF2B5EF4-FFF2-40B4-BE49-F238E27FC236}">
                <a16:creationId xmlns:a16="http://schemas.microsoft.com/office/drawing/2014/main" id="{00000000-0008-0000-0300-00000A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6</xdr:row>
      <xdr:rowOff>38100</xdr:rowOff>
    </xdr:from>
    <xdr:to>
      <xdr:col>2</xdr:col>
      <xdr:colOff>161925</xdr:colOff>
      <xdr:row>10</xdr:row>
      <xdr:rowOff>85725</xdr:rowOff>
    </xdr:to>
    <xdr:grpSp>
      <xdr:nvGrpSpPr>
        <xdr:cNvPr id="24584" name="Group 11">
          <a:extLst>
            <a:ext uri="{FF2B5EF4-FFF2-40B4-BE49-F238E27FC236}">
              <a16:creationId xmlns:a16="http://schemas.microsoft.com/office/drawing/2014/main" id="{00000000-0008-0000-0400-000008600000}"/>
            </a:ext>
          </a:extLst>
        </xdr:cNvPr>
        <xdr:cNvGrpSpPr>
          <a:grpSpLocks/>
        </xdr:cNvGrpSpPr>
      </xdr:nvGrpSpPr>
      <xdr:grpSpPr bwMode="auto">
        <a:xfrm>
          <a:off x="38100" y="2619375"/>
          <a:ext cx="3105150" cy="685800"/>
          <a:chOff x="11" y="147"/>
          <a:chExt cx="521" cy="83"/>
        </a:xfrm>
      </xdr:grpSpPr>
      <xdr:sp macro="" textlink="">
        <xdr:nvSpPr>
          <xdr:cNvPr id="24585" name="AutoShape 12">
            <a:extLst>
              <a:ext uri="{FF2B5EF4-FFF2-40B4-BE49-F238E27FC236}">
                <a16:creationId xmlns:a16="http://schemas.microsoft.com/office/drawing/2014/main" id="{00000000-0008-0000-0400-00000960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589" name="Text Box 13">
            <a:extLst>
              <a:ext uri="{FF2B5EF4-FFF2-40B4-BE49-F238E27FC236}">
                <a16:creationId xmlns:a16="http://schemas.microsoft.com/office/drawing/2014/main" id="{00000000-0008-0000-0400-00000D600000}"/>
              </a:ext>
            </a:extLst>
          </xdr:cNvPr>
          <xdr:cNvSpPr txBox="1">
            <a:spLocks noChangeArrowheads="1"/>
          </xdr:cNvSpPr>
        </xdr:nvSpPr>
        <xdr:spPr bwMode="auto">
          <a:xfrm>
            <a:off x="24" y="150"/>
            <a:ext cx="498" cy="75"/>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Details: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000000"/>
                </a:solidFill>
                <a:latin typeface="Arial"/>
                <a:cs typeface="Arial"/>
              </a:rPr>
              <a:t>The worksheet below details how allocators are derived.</a:t>
            </a:r>
          </a:p>
          <a:p>
            <a:pPr algn="l" rtl="0">
              <a:defRPr sz="1000"/>
            </a:pPr>
            <a:endParaRPr lang="en-CA" sz="1000" b="1" i="0" u="none" strike="noStrike" baseline="0">
              <a:solidFill>
                <a:srgbClr val="000000"/>
              </a:solidFill>
              <a:latin typeface="Arial"/>
              <a:cs typeface="Arial"/>
            </a:endParaRPr>
          </a:p>
          <a:p>
            <a:pPr algn="l" rtl="0">
              <a:defRPr sz="1000"/>
            </a:pPr>
            <a:endParaRPr lang="en-CA" sz="1000" b="1" i="0" u="none" strike="noStrike" baseline="0">
              <a:solidFill>
                <a:srgbClr val="000000"/>
              </a:solidFill>
              <a:latin typeface="Arial"/>
              <a:cs typeface="Arial"/>
            </a:endParaRPr>
          </a:p>
        </xdr:txBody>
      </xdr:sp>
    </xdr:grpSp>
    <xdr:clientData/>
  </xdr:twoCellAnchor>
  <xdr:twoCellAnchor editAs="absolute">
    <xdr:from>
      <xdr:col>0</xdr:col>
      <xdr:colOff>47625</xdr:colOff>
      <xdr:row>0</xdr:row>
      <xdr:rowOff>38100</xdr:rowOff>
    </xdr:from>
    <xdr:to>
      <xdr:col>30</xdr:col>
      <xdr:colOff>380170</xdr:colOff>
      <xdr:row>2</xdr:row>
      <xdr:rowOff>504824</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47625" y="38100"/>
          <a:ext cx="8857420" cy="1924049"/>
          <a:chOff x="9524" y="19051"/>
          <a:chExt cx="8537711" cy="1924049"/>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a:extLst>
              <a:ext uri="{FF2B5EF4-FFF2-40B4-BE49-F238E27FC236}">
                <a16:creationId xmlns:a16="http://schemas.microsoft.com/office/drawing/2014/main" id="{00000000-0008-0000-0400-000009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6</xdr:row>
      <xdr:rowOff>47625</xdr:rowOff>
    </xdr:from>
    <xdr:to>
      <xdr:col>2</xdr:col>
      <xdr:colOff>762000</xdr:colOff>
      <xdr:row>8</xdr:row>
      <xdr:rowOff>142875</xdr:rowOff>
    </xdr:to>
    <xdr:grpSp>
      <xdr:nvGrpSpPr>
        <xdr:cNvPr id="35844" name="Group 13">
          <a:extLst>
            <a:ext uri="{FF2B5EF4-FFF2-40B4-BE49-F238E27FC236}">
              <a16:creationId xmlns:a16="http://schemas.microsoft.com/office/drawing/2014/main" id="{00000000-0008-0000-0500-0000048C0000}"/>
            </a:ext>
          </a:extLst>
        </xdr:cNvPr>
        <xdr:cNvGrpSpPr>
          <a:grpSpLocks/>
        </xdr:cNvGrpSpPr>
      </xdr:nvGrpSpPr>
      <xdr:grpSpPr bwMode="auto">
        <a:xfrm>
          <a:off x="104775" y="2686050"/>
          <a:ext cx="4591050" cy="400050"/>
          <a:chOff x="11" y="147"/>
          <a:chExt cx="521" cy="83"/>
        </a:xfrm>
      </xdr:grpSpPr>
      <xdr:sp macro="" textlink="">
        <xdr:nvSpPr>
          <xdr:cNvPr id="35848" name="AutoShape 14">
            <a:extLst>
              <a:ext uri="{FF2B5EF4-FFF2-40B4-BE49-F238E27FC236}">
                <a16:creationId xmlns:a16="http://schemas.microsoft.com/office/drawing/2014/main" id="{00000000-0008-0000-0500-0000088C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855" name="Text Box 15">
            <a:extLst>
              <a:ext uri="{FF2B5EF4-FFF2-40B4-BE49-F238E27FC236}">
                <a16:creationId xmlns:a16="http://schemas.microsoft.com/office/drawing/2014/main" id="{00000000-0008-0000-0500-00000F8C0000}"/>
              </a:ext>
            </a:extLst>
          </xdr:cNvPr>
          <xdr:cNvSpPr txBox="1">
            <a:spLocks noChangeArrowheads="1"/>
          </xdr:cNvSpPr>
        </xdr:nvSpPr>
        <xdr:spPr bwMode="auto">
          <a:xfrm>
            <a:off x="24" y="151"/>
            <a:ext cx="498" cy="75"/>
          </a:xfrm>
          <a:prstGeom prst="rect">
            <a:avLst/>
          </a:prstGeom>
          <a:noFill/>
          <a:ln w="12700" algn="ctr">
            <a:noFill/>
            <a:miter lim="800000"/>
            <a:headEnd/>
            <a:tailEnd/>
          </a:ln>
          <a:effectLst/>
        </xdr:spPr>
        <xdr:txBody>
          <a:bodyPr vertOverflow="clip" wrap="square" lIns="36576" tIns="27432" rIns="0" bIns="0" anchor="t" upright="1"/>
          <a:lstStyle/>
          <a:p>
            <a:pPr algn="l" rtl="0">
              <a:defRPr sz="1000"/>
            </a:pPr>
            <a:r>
              <a:rPr lang="en-CA" sz="1200" b="1" i="0" u="none" strike="noStrike" baseline="0">
                <a:solidFill>
                  <a:srgbClr val="000000"/>
                </a:solidFill>
                <a:latin typeface="Arial"/>
                <a:cs typeface="Arial"/>
              </a:rPr>
              <a:t>Class Revenue, Cost Analysis, and Return on Rate Base</a:t>
            </a:r>
          </a:p>
        </xdr:txBody>
      </xdr:sp>
    </xdr:grpSp>
    <xdr:clientData/>
  </xdr:twoCellAnchor>
  <xdr:twoCellAnchor editAs="absolute">
    <xdr:from>
      <xdr:col>0</xdr:col>
      <xdr:colOff>19050</xdr:colOff>
      <xdr:row>0</xdr:row>
      <xdr:rowOff>9525</xdr:rowOff>
    </xdr:from>
    <xdr:to>
      <xdr:col>26</xdr:col>
      <xdr:colOff>523045</xdr:colOff>
      <xdr:row>2</xdr:row>
      <xdr:rowOff>790574</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19050" y="9525"/>
          <a:ext cx="8876470" cy="1924049"/>
          <a:chOff x="9524" y="19051"/>
          <a:chExt cx="8537711" cy="1924049"/>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1" name="Picture 10">
            <a:extLst>
              <a:ext uri="{FF2B5EF4-FFF2-40B4-BE49-F238E27FC236}">
                <a16:creationId xmlns:a16="http://schemas.microsoft.com/office/drawing/2014/main" id="{00000000-0008-0000-0500-00000B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24</xdr:col>
      <xdr:colOff>608770</xdr:colOff>
      <xdr:row>3</xdr:row>
      <xdr:rowOff>57149</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0" y="0"/>
          <a:ext cx="8866945" cy="1924049"/>
          <a:chOff x="9524" y="19051"/>
          <a:chExt cx="8537711" cy="1924049"/>
        </a:xfrm>
      </xdr:grpSpPr>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608770</xdr:colOff>
      <xdr:row>3</xdr:row>
      <xdr:rowOff>104774</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0" y="0"/>
          <a:ext cx="8895520" cy="1924049"/>
          <a:chOff x="9524" y="19051"/>
          <a:chExt cx="8537711" cy="1924049"/>
        </a:xfrm>
      </xdr:grpSpPr>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11</xdr:row>
      <xdr:rowOff>57150</xdr:rowOff>
    </xdr:from>
    <xdr:to>
      <xdr:col>2</xdr:col>
      <xdr:colOff>0</xdr:colOff>
      <xdr:row>14</xdr:row>
      <xdr:rowOff>104775</xdr:rowOff>
    </xdr:to>
    <xdr:grpSp>
      <xdr:nvGrpSpPr>
        <xdr:cNvPr id="25606" name="Group 9">
          <a:extLst>
            <a:ext uri="{FF2B5EF4-FFF2-40B4-BE49-F238E27FC236}">
              <a16:creationId xmlns:a16="http://schemas.microsoft.com/office/drawing/2014/main" id="{00000000-0008-0000-0800-000006640000}"/>
            </a:ext>
          </a:extLst>
        </xdr:cNvPr>
        <xdr:cNvGrpSpPr>
          <a:grpSpLocks/>
        </xdr:cNvGrpSpPr>
      </xdr:nvGrpSpPr>
      <xdr:grpSpPr bwMode="auto">
        <a:xfrm>
          <a:off x="57150" y="2872317"/>
          <a:ext cx="4969933" cy="492125"/>
          <a:chOff x="11" y="147"/>
          <a:chExt cx="521" cy="83"/>
        </a:xfrm>
      </xdr:grpSpPr>
      <xdr:sp macro="" textlink="">
        <xdr:nvSpPr>
          <xdr:cNvPr id="25607" name="AutoShape 10">
            <a:extLst>
              <a:ext uri="{FF2B5EF4-FFF2-40B4-BE49-F238E27FC236}">
                <a16:creationId xmlns:a16="http://schemas.microsoft.com/office/drawing/2014/main" id="{00000000-0008-0000-0800-00000764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611" name="Text Box 11">
            <a:extLst>
              <a:ext uri="{FF2B5EF4-FFF2-40B4-BE49-F238E27FC236}">
                <a16:creationId xmlns:a16="http://schemas.microsoft.com/office/drawing/2014/main" id="{00000000-0008-0000-0800-00000B640000}"/>
              </a:ext>
            </a:extLst>
          </xdr:cNvPr>
          <xdr:cNvSpPr txBox="1">
            <a:spLocks noChangeArrowheads="1"/>
          </xdr:cNvSpPr>
        </xdr:nvSpPr>
        <xdr:spPr bwMode="auto">
          <a:xfrm>
            <a:off x="24" y="151"/>
            <a:ext cx="497" cy="74"/>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Details: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000000"/>
                </a:solidFill>
                <a:latin typeface="Arial"/>
                <a:cs typeface="Arial"/>
              </a:rPr>
              <a:t>The worksheet below details how costs are treated, categorized, and grouped.</a:t>
            </a:r>
          </a:p>
        </xdr:txBody>
      </xdr:sp>
    </xdr:grpSp>
    <xdr:clientData/>
  </xdr:twoCellAnchor>
  <xdr:twoCellAnchor editAs="absolute">
    <xdr:from>
      <xdr:col>0</xdr:col>
      <xdr:colOff>0</xdr:colOff>
      <xdr:row>0</xdr:row>
      <xdr:rowOff>0</xdr:rowOff>
    </xdr:from>
    <xdr:to>
      <xdr:col>7</xdr:col>
      <xdr:colOff>210837</xdr:colOff>
      <xdr:row>6</xdr:row>
      <xdr:rowOff>273049</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78587" cy="1924049"/>
          <a:chOff x="9524" y="19051"/>
          <a:chExt cx="8537711" cy="1924049"/>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7">
            <a:extLst>
              <a:ext uri="{FF2B5EF4-FFF2-40B4-BE49-F238E27FC236}">
                <a16:creationId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a:extLst>
              <a:ext uri="{FF2B5EF4-FFF2-40B4-BE49-F238E27FC236}">
                <a16:creationId xmlns:a16="http://schemas.microsoft.com/office/drawing/2014/main" id="{00000000-0008-0000-0800-000009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6</xdr:row>
      <xdr:rowOff>38100</xdr:rowOff>
    </xdr:from>
    <xdr:to>
      <xdr:col>3</xdr:col>
      <xdr:colOff>0</xdr:colOff>
      <xdr:row>10</xdr:row>
      <xdr:rowOff>0</xdr:rowOff>
    </xdr:to>
    <xdr:grpSp>
      <xdr:nvGrpSpPr>
        <xdr:cNvPr id="26629" name="Group 8">
          <a:extLst>
            <a:ext uri="{FF2B5EF4-FFF2-40B4-BE49-F238E27FC236}">
              <a16:creationId xmlns:a16="http://schemas.microsoft.com/office/drawing/2014/main" id="{00000000-0008-0000-0900-000005680000}"/>
            </a:ext>
          </a:extLst>
        </xdr:cNvPr>
        <xdr:cNvGrpSpPr>
          <a:grpSpLocks/>
        </xdr:cNvGrpSpPr>
      </xdr:nvGrpSpPr>
      <xdr:grpSpPr bwMode="auto">
        <a:xfrm>
          <a:off x="66675" y="2628900"/>
          <a:ext cx="6677025" cy="533400"/>
          <a:chOff x="11" y="147"/>
          <a:chExt cx="521" cy="83"/>
        </a:xfrm>
      </xdr:grpSpPr>
      <xdr:sp macro="" textlink="">
        <xdr:nvSpPr>
          <xdr:cNvPr id="26630" name="AutoShape 9">
            <a:extLst>
              <a:ext uri="{FF2B5EF4-FFF2-40B4-BE49-F238E27FC236}">
                <a16:creationId xmlns:a16="http://schemas.microsoft.com/office/drawing/2014/main" id="{00000000-0008-0000-0900-00000668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34" name="Text Box 10">
            <a:extLst>
              <a:ext uri="{FF2B5EF4-FFF2-40B4-BE49-F238E27FC236}">
                <a16:creationId xmlns:a16="http://schemas.microsoft.com/office/drawing/2014/main" id="{00000000-0008-0000-0900-00000A680000}"/>
              </a:ext>
            </a:extLst>
          </xdr:cNvPr>
          <xdr:cNvSpPr txBox="1">
            <a:spLocks noChangeArrowheads="1"/>
          </xdr:cNvSpPr>
        </xdr:nvSpPr>
        <xdr:spPr bwMode="auto">
          <a:xfrm>
            <a:off x="24" y="151"/>
            <a:ext cx="498" cy="74"/>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Details: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000000"/>
                </a:solidFill>
                <a:latin typeface="Arial"/>
                <a:cs typeface="Arial"/>
              </a:rPr>
              <a:t>The worksheet below shows reconciliation of costs included and excluded in the Trial Balance.</a:t>
            </a:r>
          </a:p>
        </xdr:txBody>
      </xdr:sp>
    </xdr:grpSp>
    <xdr:clientData/>
  </xdr:twoCellAnchor>
  <xdr:twoCellAnchor editAs="absolute">
    <xdr:from>
      <xdr:col>0</xdr:col>
      <xdr:colOff>0</xdr:colOff>
      <xdr:row>0</xdr:row>
      <xdr:rowOff>38100</xdr:rowOff>
    </xdr:from>
    <xdr:to>
      <xdr:col>11</xdr:col>
      <xdr:colOff>122995</xdr:colOff>
      <xdr:row>2</xdr:row>
      <xdr:rowOff>504824</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38100"/>
          <a:ext cx="8857420" cy="1924049"/>
          <a:chOff x="9524" y="19051"/>
          <a:chExt cx="8537711" cy="1924049"/>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a:extLst>
              <a:ext uri="{FF2B5EF4-FFF2-40B4-BE49-F238E27FC236}">
                <a16:creationId xmlns:a16="http://schemas.microsoft.com/office/drawing/2014/main" id="{00000000-0008-0000-0900-00000C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a:extLst>
              <a:ext uri="{FF2B5EF4-FFF2-40B4-BE49-F238E27FC236}">
                <a16:creationId xmlns:a16="http://schemas.microsoft.com/office/drawing/2014/main" id="{00000000-0008-0000-0900-00000D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HONI%20ETS%20Sept%202013\CAM%20results%20with%202015%20Forecast\Tx_Cost_Allocation_Model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27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ports.ieso.ca/public/IntertieScheduleFlowYear/" TargetMode="External"/><Relationship Id="rId1" Type="http://schemas.openxmlformats.org/officeDocument/2006/relationships/hyperlink" Target="http://www.ieso.ca/en/power-data/data-directory"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workbookViewId="0">
      <selection activeCell="A3" sqref="A3"/>
    </sheetView>
  </sheetViews>
  <sheetFormatPr defaultRowHeight="12.75" x14ac:dyDescent="0.2"/>
  <sheetData>
    <row r="1" spans="1:3" x14ac:dyDescent="0.2">
      <c r="A1" s="428" t="s">
        <v>540</v>
      </c>
      <c r="B1" s="427"/>
      <c r="C1" s="427"/>
    </row>
    <row r="2" spans="1:3" x14ac:dyDescent="0.2">
      <c r="A2" s="426" t="s">
        <v>541</v>
      </c>
    </row>
    <row r="3" spans="1:3" x14ac:dyDescent="0.2">
      <c r="A3" s="426" t="s">
        <v>542</v>
      </c>
    </row>
    <row r="4" spans="1:3" x14ac:dyDescent="0.2">
      <c r="A4" s="426" t="s">
        <v>543</v>
      </c>
    </row>
    <row r="5" spans="1:3" x14ac:dyDescent="0.2">
      <c r="B5" s="429" t="s">
        <v>599</v>
      </c>
    </row>
    <row r="6" spans="1:3" x14ac:dyDescent="0.2">
      <c r="B6" s="429" t="s">
        <v>598</v>
      </c>
    </row>
    <row r="7" spans="1:3" x14ac:dyDescent="0.2">
      <c r="A7" s="426" t="s">
        <v>600</v>
      </c>
    </row>
    <row r="8" spans="1:3" x14ac:dyDescent="0.2">
      <c r="A8" s="426" t="s">
        <v>544</v>
      </c>
    </row>
    <row r="9" spans="1:3" x14ac:dyDescent="0.2">
      <c r="A9" s="426" t="s">
        <v>545</v>
      </c>
    </row>
    <row r="10" spans="1:3" x14ac:dyDescent="0.2">
      <c r="A10" s="426" t="s">
        <v>546</v>
      </c>
    </row>
    <row r="11" spans="1:3" x14ac:dyDescent="0.2">
      <c r="A11" s="426" t="s">
        <v>547</v>
      </c>
    </row>
    <row r="12" spans="1:3" x14ac:dyDescent="0.2">
      <c r="A12" s="426" t="s">
        <v>548</v>
      </c>
    </row>
  </sheetData>
  <hyperlinks>
    <hyperlink ref="B6" r:id="rId1" display="HourlyDemands_2002-2014" xr:uid="{11BE6907-35C4-47F9-ABBC-C840E5756CA7}"/>
    <hyperlink ref="B5" r:id="rId2" display="HourlyImportExportSchedules_2002-2014" xr:uid="{0CF78EFC-0AC4-4508-9A92-C7930DFA600A}"/>
  </hyperlinks>
  <pageMargins left="0.7" right="0.7" top="0.75" bottom="0.75" header="0.3" footer="0.3"/>
  <pageSetup paperSize="5" scale="92"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tabColor indexed="34"/>
  </sheetPr>
  <dimension ref="A1:N420"/>
  <sheetViews>
    <sheetView topLeftCell="A55" workbookViewId="0">
      <selection activeCell="A88" sqref="A88:XFD88"/>
    </sheetView>
  </sheetViews>
  <sheetFormatPr defaultColWidth="9.28515625" defaultRowHeight="11.25" x14ac:dyDescent="0.2"/>
  <cols>
    <col min="1" max="1" width="2.7109375" style="41" customWidth="1"/>
    <col min="2" max="2" width="83" style="73" bestFit="1" customWidth="1"/>
    <col min="3" max="3" width="15.42578125" style="39" bestFit="1" customWidth="1"/>
    <col min="4" max="4" width="15.42578125" style="33" bestFit="1" customWidth="1"/>
    <col min="5" max="5" width="14.42578125" style="33" bestFit="1" customWidth="1"/>
    <col min="6" max="11" width="0" style="1" hidden="1" customWidth="1"/>
    <col min="12" max="13" width="9.28515625" style="33"/>
    <col min="14" max="14" width="0" style="33" hidden="1" customWidth="1"/>
    <col min="15" max="16384" width="9.28515625" style="33"/>
  </cols>
  <sheetData>
    <row r="1" spans="1:14" s="4" customFormat="1" ht="96" customHeight="1" x14ac:dyDescent="0.2">
      <c r="A1" s="550"/>
      <c r="B1" s="550"/>
      <c r="C1" s="550"/>
      <c r="N1" s="289"/>
    </row>
    <row r="2" spans="1:14" s="4" customFormat="1" ht="18.75" customHeight="1" x14ac:dyDescent="0.3">
      <c r="A2" s="563"/>
      <c r="B2" s="563"/>
      <c r="C2" s="563"/>
      <c r="N2" s="289"/>
    </row>
    <row r="3" spans="1:14" s="4" customFormat="1" ht="44.25" customHeight="1" x14ac:dyDescent="0.25">
      <c r="A3" s="564"/>
      <c r="B3" s="564"/>
      <c r="C3" s="564"/>
      <c r="N3" s="289"/>
    </row>
    <row r="4" spans="1:14" s="4" customFormat="1" ht="18" x14ac:dyDescent="0.25">
      <c r="A4" s="565" t="str">
        <f>'I2 Class'!C4</f>
        <v xml:space="preserve"> </v>
      </c>
      <c r="B4" s="565"/>
      <c r="C4" s="565"/>
      <c r="N4" s="289"/>
    </row>
    <row r="5" spans="1:14" s="4" customFormat="1" ht="21" customHeight="1" x14ac:dyDescent="0.3">
      <c r="A5" s="68" t="str">
        <f>"Sheet E5 Reconciliation Worksheet  - "&amp;  'I2 Class'!$C$17</f>
        <v xml:space="preserve">Sheet E5 Reconciliation Worksheet  -  </v>
      </c>
      <c r="B5" s="69"/>
      <c r="C5" s="70"/>
      <c r="N5" s="289"/>
    </row>
    <row r="6" spans="1:14" s="4" customFormat="1" ht="6" customHeight="1" x14ac:dyDescent="0.2">
      <c r="A6" s="7"/>
      <c r="B6" s="7"/>
      <c r="C6" s="7"/>
      <c r="D6" s="7"/>
      <c r="E6" s="7"/>
      <c r="F6" s="7"/>
      <c r="G6" s="7"/>
      <c r="H6" s="7"/>
      <c r="N6" s="289"/>
    </row>
    <row r="7" spans="1:14" x14ac:dyDescent="0.2">
      <c r="A7" s="164"/>
      <c r="B7" s="203"/>
      <c r="F7" s="33"/>
      <c r="G7" s="33"/>
      <c r="H7" s="33"/>
      <c r="I7" s="33"/>
      <c r="J7" s="33"/>
      <c r="K7" s="33"/>
      <c r="N7" s="290"/>
    </row>
    <row r="8" spans="1:14" x14ac:dyDescent="0.2">
      <c r="A8" s="40"/>
      <c r="B8" s="203"/>
      <c r="F8" s="33"/>
      <c r="G8" s="33"/>
      <c r="H8" s="33"/>
      <c r="I8" s="33"/>
      <c r="J8" s="33"/>
      <c r="K8" s="33"/>
      <c r="N8" s="290"/>
    </row>
    <row r="9" spans="1:14" x14ac:dyDescent="0.2">
      <c r="A9" s="78"/>
      <c r="B9" s="203"/>
      <c r="F9" s="33"/>
      <c r="G9" s="33"/>
      <c r="H9" s="33"/>
      <c r="I9" s="33"/>
      <c r="J9" s="33"/>
      <c r="K9" s="33"/>
      <c r="N9" s="290"/>
    </row>
    <row r="10" spans="1:14" x14ac:dyDescent="0.2">
      <c r="A10" s="40"/>
      <c r="B10" s="203"/>
      <c r="F10" s="33"/>
      <c r="G10" s="33"/>
      <c r="H10" s="33"/>
      <c r="I10" s="33"/>
      <c r="J10" s="33"/>
      <c r="K10" s="33"/>
      <c r="N10" s="290"/>
    </row>
    <row r="11" spans="1:14" ht="12" thickBot="1" x14ac:dyDescent="0.25">
      <c r="A11" s="127"/>
      <c r="B11" s="187"/>
      <c r="C11" s="240"/>
      <c r="F11" s="33"/>
      <c r="G11" s="33"/>
      <c r="H11" s="33"/>
      <c r="I11" s="33"/>
      <c r="J11" s="33"/>
      <c r="K11" s="33"/>
      <c r="N11" s="290"/>
    </row>
    <row r="12" spans="1:14" s="242" customFormat="1" ht="23.25" thickBot="1" x14ac:dyDescent="0.25">
      <c r="A12" s="127"/>
      <c r="B12" s="243" t="s">
        <v>9</v>
      </c>
      <c r="C12" s="188" t="s">
        <v>10</v>
      </c>
      <c r="D12" s="245" t="s">
        <v>22</v>
      </c>
      <c r="E12" s="244" t="s">
        <v>23</v>
      </c>
      <c r="F12" s="2"/>
      <c r="G12" s="2"/>
      <c r="H12" s="2"/>
      <c r="I12" s="241"/>
      <c r="J12" s="241"/>
      <c r="K12" s="241"/>
      <c r="N12" s="293"/>
    </row>
    <row r="13" spans="1:14" ht="12.75" x14ac:dyDescent="0.2">
      <c r="A13" s="127"/>
      <c r="B13" s="387" t="str">
        <f>'I3 TB Data'!B19</f>
        <v>Rate Base - Network - Dedicated to Domestic</v>
      </c>
      <c r="C13" s="189">
        <f>'I3 TB Data'!G19</f>
        <v>0</v>
      </c>
      <c r="D13" s="247">
        <f>+SUM('O4 Summary by Class &amp; Accounts'!E13:'O4 Summary by Class &amp; Accounts'!X13)</f>
        <v>0</v>
      </c>
      <c r="E13" s="325">
        <f t="shared" ref="E13:E76" si="0">+C13-D13</f>
        <v>0</v>
      </c>
      <c r="F13" s="248"/>
      <c r="G13" s="248"/>
      <c r="H13" s="248"/>
      <c r="I13" s="249"/>
      <c r="J13" s="249"/>
      <c r="K13" s="249"/>
      <c r="L13" s="250" t="s">
        <v>15</v>
      </c>
      <c r="N13" s="291" t="s">
        <v>83</v>
      </c>
    </row>
    <row r="14" spans="1:14" ht="12.75" x14ac:dyDescent="0.2">
      <c r="A14" s="127"/>
      <c r="B14" s="388" t="str">
        <f>'I3 TB Data'!B20</f>
        <v>Rate Base - Network - Dedicated to Interconnect</v>
      </c>
      <c r="C14" s="189">
        <f>'I3 TB Data'!G20</f>
        <v>94126151.216540605</v>
      </c>
      <c r="D14" s="247">
        <f>+SUM('O4 Summary by Class &amp; Accounts'!E14:'O4 Summary by Class &amp; Accounts'!X14)</f>
        <v>94126151.216540605</v>
      </c>
      <c r="E14" s="325">
        <f t="shared" si="0"/>
        <v>0</v>
      </c>
      <c r="F14" s="316"/>
      <c r="G14" s="316"/>
      <c r="H14" s="316"/>
      <c r="I14" s="249"/>
      <c r="J14" s="249"/>
      <c r="K14" s="249"/>
      <c r="L14" s="250" t="s">
        <v>15</v>
      </c>
      <c r="N14" s="291" t="s">
        <v>0</v>
      </c>
    </row>
    <row r="15" spans="1:14" ht="12.75" x14ac:dyDescent="0.2">
      <c r="A15" s="127"/>
      <c r="B15" s="388" t="str">
        <f>'I3 TB Data'!B21</f>
        <v>Rate Base - Network - Shared</v>
      </c>
      <c r="C15" s="189">
        <f>'I3 TB Data'!G21</f>
        <v>7068194662.1670198</v>
      </c>
      <c r="D15" s="247">
        <f>+SUM('O4 Summary by Class &amp; Accounts'!E15:'O4 Summary by Class &amp; Accounts'!X15)</f>
        <v>7068194662.1670198</v>
      </c>
      <c r="E15" s="325">
        <f t="shared" si="0"/>
        <v>0</v>
      </c>
      <c r="F15" s="249"/>
      <c r="G15" s="249"/>
      <c r="H15" s="249"/>
      <c r="I15" s="249"/>
      <c r="J15" s="249"/>
      <c r="K15" s="249"/>
      <c r="L15" s="251" t="s">
        <v>15</v>
      </c>
      <c r="N15" s="291" t="e">
        <v>#N/A</v>
      </c>
    </row>
    <row r="16" spans="1:14" ht="12.75" x14ac:dyDescent="0.2">
      <c r="A16" s="127"/>
      <c r="B16" s="388" t="str">
        <f>'I3 TB Data'!B22</f>
        <v>Rate Base - Line Connection - Dedicated to Domestic</v>
      </c>
      <c r="C16" s="189">
        <f>'I3 TB Data'!G22</f>
        <v>1321516185.176868</v>
      </c>
      <c r="D16" s="247">
        <f>+SUM('O4 Summary by Class &amp; Accounts'!E16:'O4 Summary by Class &amp; Accounts'!X16)</f>
        <v>1321516185.176868</v>
      </c>
      <c r="E16" s="325">
        <f t="shared" si="0"/>
        <v>0</v>
      </c>
      <c r="F16" s="249"/>
      <c r="G16" s="249"/>
      <c r="H16" s="249"/>
      <c r="I16" s="249"/>
      <c r="J16" s="249"/>
      <c r="K16" s="249"/>
      <c r="L16" s="251" t="s">
        <v>15</v>
      </c>
      <c r="N16" s="291" t="s">
        <v>34</v>
      </c>
    </row>
    <row r="17" spans="1:14" ht="12.75" x14ac:dyDescent="0.2">
      <c r="A17" s="127"/>
      <c r="B17" s="388" t="str">
        <f>'I3 TB Data'!B23</f>
        <v>Rate Base - Line Connection - Dedicated to Interconnect</v>
      </c>
      <c r="C17" s="189">
        <f>'I3 TB Data'!G23</f>
        <v>0</v>
      </c>
      <c r="D17" s="247">
        <f>+SUM('O4 Summary by Class &amp; Accounts'!E17:'O4 Summary by Class &amp; Accounts'!X17)</f>
        <v>0</v>
      </c>
      <c r="E17" s="325">
        <f t="shared" si="0"/>
        <v>0</v>
      </c>
      <c r="F17" s="249"/>
      <c r="G17" s="249"/>
      <c r="H17" s="249"/>
      <c r="I17" s="249"/>
      <c r="J17" s="249"/>
      <c r="K17" s="249"/>
      <c r="L17" s="251" t="s">
        <v>15</v>
      </c>
      <c r="N17" s="291" t="s">
        <v>35</v>
      </c>
    </row>
    <row r="18" spans="1:14" ht="12.75" x14ac:dyDescent="0.2">
      <c r="A18" s="127"/>
      <c r="B18" s="388" t="str">
        <f>'I3 TB Data'!B24</f>
        <v>Rate Base - Line Connection - Shared</v>
      </c>
      <c r="C18" s="189">
        <f>'I3 TB Data'!G24</f>
        <v>0</v>
      </c>
      <c r="D18" s="247">
        <f>+SUM('O4 Summary by Class &amp; Accounts'!E18:'O4 Summary by Class &amp; Accounts'!X18)</f>
        <v>0</v>
      </c>
      <c r="E18" s="325">
        <f t="shared" si="0"/>
        <v>0</v>
      </c>
      <c r="F18" s="249"/>
      <c r="G18" s="249"/>
      <c r="H18" s="249"/>
      <c r="I18" s="249"/>
      <c r="J18" s="249"/>
      <c r="K18" s="249"/>
      <c r="L18" s="251" t="s">
        <v>15</v>
      </c>
      <c r="N18" s="291" t="e">
        <v>#N/A</v>
      </c>
    </row>
    <row r="19" spans="1:14" ht="12.75" x14ac:dyDescent="0.2">
      <c r="A19" s="127"/>
      <c r="B19" s="388" t="str">
        <f>'I3 TB Data'!B25</f>
        <v>Rate Base - Transformer Connection - Dedicated to Domestic</v>
      </c>
      <c r="C19" s="189">
        <f>'I3 TB Data'!G25</f>
        <v>3951462957.1338449</v>
      </c>
      <c r="D19" s="247">
        <f>+SUM('O4 Summary by Class &amp; Accounts'!E19:'O4 Summary by Class &amp; Accounts'!X19)</f>
        <v>3951462957.1338449</v>
      </c>
      <c r="E19" s="325">
        <f t="shared" si="0"/>
        <v>0</v>
      </c>
      <c r="F19" s="249"/>
      <c r="G19" s="249"/>
      <c r="H19" s="249"/>
      <c r="I19" s="249"/>
      <c r="J19" s="249"/>
      <c r="K19" s="249"/>
      <c r="L19" s="251" t="s">
        <v>15</v>
      </c>
      <c r="N19" s="291" t="s">
        <v>34</v>
      </c>
    </row>
    <row r="20" spans="1:14" ht="12.75" x14ac:dyDescent="0.2">
      <c r="A20" s="127"/>
      <c r="B20" s="388" t="str">
        <f>'I3 TB Data'!B26</f>
        <v>Rate Base - Transformer Connection - Dedicated to Interconnect</v>
      </c>
      <c r="C20" s="189">
        <f>'I3 TB Data'!G26</f>
        <v>0</v>
      </c>
      <c r="D20" s="247">
        <f>+SUM('O4 Summary by Class &amp; Accounts'!E20:'O4 Summary by Class &amp; Accounts'!X20)</f>
        <v>0</v>
      </c>
      <c r="E20" s="325">
        <f t="shared" si="0"/>
        <v>0</v>
      </c>
      <c r="F20" s="249"/>
      <c r="G20" s="249"/>
      <c r="H20" s="249"/>
      <c r="I20" s="249"/>
      <c r="J20" s="249"/>
      <c r="K20" s="249"/>
      <c r="L20" s="251" t="s">
        <v>15</v>
      </c>
      <c r="N20" s="291" t="s">
        <v>35</v>
      </c>
    </row>
    <row r="21" spans="1:14" ht="12.75" x14ac:dyDescent="0.2">
      <c r="A21" s="127"/>
      <c r="B21" s="388" t="str">
        <f>'I3 TB Data'!B27</f>
        <v>Rate Base - Transformer Connection - Shared</v>
      </c>
      <c r="C21" s="189">
        <f>'I3 TB Data'!G27</f>
        <v>0</v>
      </c>
      <c r="D21" s="247">
        <f>+SUM('O4 Summary by Class &amp; Accounts'!E21:'O4 Summary by Class &amp; Accounts'!X21)</f>
        <v>0</v>
      </c>
      <c r="E21" s="325">
        <f t="shared" si="0"/>
        <v>0</v>
      </c>
      <c r="F21" s="249"/>
      <c r="G21" s="249"/>
      <c r="H21" s="249"/>
      <c r="I21" s="249"/>
      <c r="J21" s="249"/>
      <c r="K21" s="249"/>
      <c r="L21" s="251" t="s">
        <v>15</v>
      </c>
      <c r="N21" s="291" t="e">
        <v>#N/A</v>
      </c>
    </row>
    <row r="22" spans="1:14" ht="12.75" x14ac:dyDescent="0.2">
      <c r="A22" s="127"/>
      <c r="B22" s="388" t="str">
        <f>'I3 TB Data'!B28</f>
        <v>Rate Base - Wholesale Revenue Meter - Dedicated to Domestic</v>
      </c>
      <c r="C22" s="189">
        <f>'I3 TB Data'!G28</f>
        <v>0</v>
      </c>
      <c r="D22" s="247">
        <f>+SUM('O4 Summary by Class &amp; Accounts'!E22:'O4 Summary by Class &amp; Accounts'!X22)</f>
        <v>0</v>
      </c>
      <c r="E22" s="325">
        <f t="shared" si="0"/>
        <v>0</v>
      </c>
      <c r="F22" s="249"/>
      <c r="G22" s="249"/>
      <c r="H22" s="249"/>
      <c r="I22" s="249"/>
      <c r="J22" s="249"/>
      <c r="K22" s="249"/>
      <c r="L22" s="251" t="s">
        <v>15</v>
      </c>
      <c r="N22" s="291" t="s">
        <v>34</v>
      </c>
    </row>
    <row r="23" spans="1:14" ht="12.75" x14ac:dyDescent="0.2">
      <c r="A23" s="127"/>
      <c r="B23" s="388" t="str">
        <f>'I3 TB Data'!B29</f>
        <v>Rate Base - Wholesale Revenue Meter - Dedicated to Interconnect</v>
      </c>
      <c r="C23" s="189">
        <f>'I3 TB Data'!G29</f>
        <v>0</v>
      </c>
      <c r="D23" s="247">
        <f>+SUM('O4 Summary by Class &amp; Accounts'!E23:'O4 Summary by Class &amp; Accounts'!X23)</f>
        <v>0</v>
      </c>
      <c r="E23" s="325">
        <f t="shared" si="0"/>
        <v>0</v>
      </c>
      <c r="F23" s="249"/>
      <c r="G23" s="249"/>
      <c r="H23" s="249"/>
      <c r="I23" s="249"/>
      <c r="J23" s="249"/>
      <c r="K23" s="249"/>
      <c r="L23" s="251" t="s">
        <v>15</v>
      </c>
      <c r="N23" s="291" t="s">
        <v>35</v>
      </c>
    </row>
    <row r="24" spans="1:14" ht="12.75" x14ac:dyDescent="0.2">
      <c r="A24" s="127"/>
      <c r="B24" s="388" t="str">
        <f>'I3 TB Data'!B30</f>
        <v>Rate Base - Wholesale Revenue Meter - Shared</v>
      </c>
      <c r="C24" s="189">
        <f>'I3 TB Data'!G30</f>
        <v>0</v>
      </c>
      <c r="D24" s="247">
        <f>+SUM('O4 Summary by Class &amp; Accounts'!E24:'O4 Summary by Class &amp; Accounts'!X24)</f>
        <v>0</v>
      </c>
      <c r="E24" s="325">
        <f t="shared" si="0"/>
        <v>0</v>
      </c>
      <c r="F24" s="249"/>
      <c r="G24" s="249"/>
      <c r="H24" s="249"/>
      <c r="I24" s="249"/>
      <c r="J24" s="249"/>
      <c r="K24" s="249"/>
      <c r="L24" s="251" t="s">
        <v>27</v>
      </c>
      <c r="N24" s="291" t="e">
        <v>#N/A</v>
      </c>
    </row>
    <row r="25" spans="1:14" ht="12.75" x14ac:dyDescent="0.2">
      <c r="A25" s="127"/>
      <c r="B25" s="388" t="str">
        <f>'I3 TB Data'!B31</f>
        <v>Rate Base - Network Dual Function Line - Dedicated to Domestic</v>
      </c>
      <c r="C25" s="189">
        <f>'I3 TB Data'!G31</f>
        <v>0</v>
      </c>
      <c r="D25" s="247">
        <f>+SUM('O4 Summary by Class &amp; Accounts'!E25:'O4 Summary by Class &amp; Accounts'!X25)</f>
        <v>0</v>
      </c>
      <c r="E25" s="325">
        <f t="shared" si="0"/>
        <v>0</v>
      </c>
      <c r="F25" s="249"/>
      <c r="G25" s="249"/>
      <c r="H25" s="249"/>
      <c r="I25" s="249"/>
      <c r="J25" s="249"/>
      <c r="K25" s="249"/>
      <c r="L25" s="251"/>
      <c r="N25" s="291" t="s">
        <v>34</v>
      </c>
    </row>
    <row r="26" spans="1:14" ht="12.75" x14ac:dyDescent="0.2">
      <c r="A26" s="127"/>
      <c r="B26" s="388" t="str">
        <f>'I3 TB Data'!B32</f>
        <v>Rate Base - Network Dual Function Line - Dedicated to Interconnect</v>
      </c>
      <c r="C26" s="189">
        <f>'I3 TB Data'!G32</f>
        <v>0</v>
      </c>
      <c r="D26" s="247">
        <f>+SUM('O4 Summary by Class &amp; Accounts'!E26:'O4 Summary by Class &amp; Accounts'!X26)</f>
        <v>0</v>
      </c>
      <c r="E26" s="325">
        <f t="shared" si="0"/>
        <v>0</v>
      </c>
      <c r="F26" s="249"/>
      <c r="G26" s="249"/>
      <c r="H26" s="249"/>
      <c r="I26" s="249"/>
      <c r="J26" s="249"/>
      <c r="K26" s="249"/>
      <c r="L26" s="251" t="s">
        <v>15</v>
      </c>
      <c r="N26" s="291" t="s">
        <v>35</v>
      </c>
    </row>
    <row r="27" spans="1:14" ht="12.75" x14ac:dyDescent="0.2">
      <c r="A27" s="127"/>
      <c r="B27" s="388" t="str">
        <f>'I3 TB Data'!B33</f>
        <v>Rate Base - Network Dual Function Line - Shared</v>
      </c>
      <c r="C27" s="189">
        <f>'I3 TB Data'!G33</f>
        <v>1486764006.5478308</v>
      </c>
      <c r="D27" s="247">
        <f>+SUM('O4 Summary by Class &amp; Accounts'!E27:'O4 Summary by Class &amp; Accounts'!X27)</f>
        <v>1486764006.5478311</v>
      </c>
      <c r="E27" s="325">
        <f t="shared" si="0"/>
        <v>0</v>
      </c>
      <c r="F27" s="249"/>
      <c r="G27" s="249"/>
      <c r="H27" s="249"/>
      <c r="I27" s="249"/>
      <c r="J27" s="249"/>
      <c r="K27" s="249"/>
      <c r="L27" s="251" t="s">
        <v>15</v>
      </c>
      <c r="N27" s="291" t="s">
        <v>34</v>
      </c>
    </row>
    <row r="28" spans="1:14" ht="12.75" x14ac:dyDescent="0.2">
      <c r="A28" s="127"/>
      <c r="B28" s="388" t="str">
        <f>'I3 TB Data'!B34</f>
        <v>Rate Base - Line Connection Dual Function Line - Dedicated to Domestic</v>
      </c>
      <c r="C28" s="189">
        <f>'I3 TB Data'!G34</f>
        <v>252538131.17161512</v>
      </c>
      <c r="D28" s="247">
        <f>+SUM('O4 Summary by Class &amp; Accounts'!E28:'O4 Summary by Class &amp; Accounts'!X28)</f>
        <v>252538131.17161512</v>
      </c>
      <c r="E28" s="325">
        <f t="shared" si="0"/>
        <v>0</v>
      </c>
      <c r="F28" s="249"/>
      <c r="G28" s="249"/>
      <c r="H28" s="249"/>
      <c r="I28" s="249"/>
      <c r="J28" s="249"/>
      <c r="K28" s="249"/>
      <c r="L28" s="251" t="s">
        <v>15</v>
      </c>
      <c r="N28" s="291" t="e">
        <v>#N/A</v>
      </c>
    </row>
    <row r="29" spans="1:14" ht="12.75" x14ac:dyDescent="0.2">
      <c r="A29" s="127"/>
      <c r="B29" s="388" t="str">
        <f>'I3 TB Data'!B35</f>
        <v>Rate Base - Line Connection Dual Function Line - Dedicated to Interconnect</v>
      </c>
      <c r="C29" s="189">
        <f>'I3 TB Data'!G35</f>
        <v>0</v>
      </c>
      <c r="D29" s="247">
        <f>+SUM('O4 Summary by Class &amp; Accounts'!E29:'O4 Summary by Class &amp; Accounts'!X29)</f>
        <v>0</v>
      </c>
      <c r="E29" s="325">
        <f t="shared" si="0"/>
        <v>0</v>
      </c>
      <c r="F29" s="252"/>
      <c r="G29" s="252"/>
      <c r="H29" s="252"/>
      <c r="I29" s="252"/>
      <c r="J29" s="252"/>
      <c r="K29" s="252"/>
      <c r="L29" s="251" t="s">
        <v>15</v>
      </c>
      <c r="N29" s="291" t="s">
        <v>35</v>
      </c>
    </row>
    <row r="30" spans="1:14" ht="12.75" x14ac:dyDescent="0.2">
      <c r="A30" s="127"/>
      <c r="B30" s="388" t="str">
        <f>'I3 TB Data'!B36</f>
        <v>Rate Base - Line Connection Dual Function Line - Shared</v>
      </c>
      <c r="C30" s="189">
        <f>'I3 TB Data'!G36</f>
        <v>0</v>
      </c>
      <c r="D30" s="247">
        <f>+SUM('O4 Summary by Class &amp; Accounts'!E30:'O4 Summary by Class &amp; Accounts'!X30)</f>
        <v>0</v>
      </c>
      <c r="E30" s="325">
        <f t="shared" si="0"/>
        <v>0</v>
      </c>
      <c r="F30" s="252"/>
      <c r="G30" s="252"/>
      <c r="H30" s="252"/>
      <c r="I30" s="252"/>
      <c r="J30" s="252"/>
      <c r="K30" s="252"/>
      <c r="L30" s="251" t="s">
        <v>15</v>
      </c>
      <c r="N30" s="291" t="s">
        <v>36</v>
      </c>
    </row>
    <row r="31" spans="1:14" ht="12.75" x14ac:dyDescent="0.2">
      <c r="A31" s="127"/>
      <c r="B31" s="388" t="str">
        <f>'I3 TB Data'!B37</f>
        <v>Rate Base - Generation Line Connection - Dedicated to Domestic</v>
      </c>
      <c r="C31" s="189">
        <f>'I3 TB Data'!G37</f>
        <v>0</v>
      </c>
      <c r="D31" s="247">
        <f>+SUM('O4 Summary by Class &amp; Accounts'!E31:'O4 Summary by Class &amp; Accounts'!X31)</f>
        <v>0</v>
      </c>
      <c r="E31" s="325">
        <f t="shared" si="0"/>
        <v>0</v>
      </c>
      <c r="F31" s="252"/>
      <c r="G31" s="252"/>
      <c r="H31" s="252"/>
      <c r="I31" s="252"/>
      <c r="J31" s="252"/>
      <c r="K31" s="252"/>
      <c r="L31" s="251"/>
      <c r="N31" s="291" t="s">
        <v>44</v>
      </c>
    </row>
    <row r="32" spans="1:14" ht="12.75" x14ac:dyDescent="0.2">
      <c r="A32" s="127"/>
      <c r="B32" s="388" t="str">
        <f>'I3 TB Data'!B38</f>
        <v>Rate Base - Generation Line Connection - Dedicated to Interconnect</v>
      </c>
      <c r="C32" s="189">
        <f>'I3 TB Data'!G38</f>
        <v>0</v>
      </c>
      <c r="D32" s="247">
        <f>+SUM('O4 Summary by Class &amp; Accounts'!E32:'O4 Summary by Class &amp; Accounts'!X32)</f>
        <v>0</v>
      </c>
      <c r="E32" s="325">
        <f t="shared" si="0"/>
        <v>0</v>
      </c>
      <c r="F32" s="249"/>
      <c r="G32" s="249"/>
      <c r="H32" s="249"/>
      <c r="I32" s="249"/>
      <c r="J32" s="249"/>
      <c r="K32" s="249"/>
      <c r="L32" s="251" t="s">
        <v>15</v>
      </c>
      <c r="N32" s="291" t="e">
        <v>#N/A</v>
      </c>
    </row>
    <row r="33" spans="1:14" ht="12.75" x14ac:dyDescent="0.2">
      <c r="A33" s="127"/>
      <c r="B33" s="388" t="str">
        <f>'I3 TB Data'!B39</f>
        <v>Rate Base - Generation Line Connection - Shared</v>
      </c>
      <c r="C33" s="189">
        <f>'I3 TB Data'!G39</f>
        <v>356072951.75520176</v>
      </c>
      <c r="D33" s="247">
        <f>+SUM('O4 Summary by Class &amp; Accounts'!E33:'O4 Summary by Class &amp; Accounts'!X33)</f>
        <v>356072951.75520182</v>
      </c>
      <c r="E33" s="325">
        <f t="shared" si="0"/>
        <v>0</v>
      </c>
      <c r="F33" s="249"/>
      <c r="G33" s="249"/>
      <c r="H33" s="249"/>
      <c r="I33" s="249"/>
      <c r="J33" s="249"/>
      <c r="K33" s="249"/>
      <c r="L33" s="251" t="s">
        <v>15</v>
      </c>
      <c r="N33" s="291" t="s">
        <v>34</v>
      </c>
    </row>
    <row r="34" spans="1:14" ht="12.75" x14ac:dyDescent="0.2">
      <c r="A34" s="127"/>
      <c r="B34" s="388" t="str">
        <f>'I3 TB Data'!B40</f>
        <v>Rate Base - Generation Transformation Connection - Dedicated to Domestic</v>
      </c>
      <c r="C34" s="189">
        <f>'I3 TB Data'!G40</f>
        <v>0</v>
      </c>
      <c r="D34" s="247">
        <f>+SUM('O4 Summary by Class &amp; Accounts'!E34:'O4 Summary by Class &amp; Accounts'!X34)</f>
        <v>0</v>
      </c>
      <c r="E34" s="325">
        <f t="shared" si="0"/>
        <v>0</v>
      </c>
      <c r="F34" s="249"/>
      <c r="G34" s="249"/>
      <c r="H34" s="249"/>
      <c r="I34" s="249"/>
      <c r="J34" s="249"/>
      <c r="K34" s="249"/>
      <c r="L34" s="251" t="s">
        <v>15</v>
      </c>
      <c r="N34" s="291" t="s">
        <v>35</v>
      </c>
    </row>
    <row r="35" spans="1:14" ht="12.75" x14ac:dyDescent="0.2">
      <c r="A35" s="127"/>
      <c r="B35" s="388" t="str">
        <f>'I3 TB Data'!B41</f>
        <v>Rate Base - Generation Transformation Connection - Dedicated to Interconnect</v>
      </c>
      <c r="C35" s="189">
        <f>'I3 TB Data'!G41</f>
        <v>0</v>
      </c>
      <c r="D35" s="247">
        <f>+SUM('O4 Summary by Class &amp; Accounts'!E35:'O4 Summary by Class &amp; Accounts'!X35)</f>
        <v>0</v>
      </c>
      <c r="E35" s="325">
        <f t="shared" si="0"/>
        <v>0</v>
      </c>
      <c r="F35" s="249"/>
      <c r="G35" s="249"/>
      <c r="H35" s="249"/>
      <c r="I35" s="249"/>
      <c r="J35" s="249"/>
      <c r="K35" s="249"/>
      <c r="L35" s="251" t="s">
        <v>15</v>
      </c>
      <c r="N35" s="291" t="e">
        <v>#N/A</v>
      </c>
    </row>
    <row r="36" spans="1:14" ht="12.75" x14ac:dyDescent="0.2">
      <c r="A36" s="127"/>
      <c r="B36" s="388" t="str">
        <f>'I3 TB Data'!B42</f>
        <v>Rate Base - Generation Transformation Connection - Shared</v>
      </c>
      <c r="C36" s="189">
        <f>'I3 TB Data'!G42</f>
        <v>62066154.239442781</v>
      </c>
      <c r="D36" s="247">
        <f>+SUM('O4 Summary by Class &amp; Accounts'!E36:'O4 Summary by Class &amp; Accounts'!X36)</f>
        <v>62066154.239442788</v>
      </c>
      <c r="E36" s="325">
        <f t="shared" si="0"/>
        <v>0</v>
      </c>
      <c r="F36" s="249"/>
      <c r="G36" s="249"/>
      <c r="H36" s="249"/>
      <c r="I36" s="249"/>
      <c r="J36" s="249"/>
      <c r="K36" s="249"/>
      <c r="L36" s="251" t="s">
        <v>15</v>
      </c>
      <c r="N36" s="291" t="s">
        <v>94</v>
      </c>
    </row>
    <row r="37" spans="1:14" ht="12.75" x14ac:dyDescent="0.2">
      <c r="A37" s="127"/>
      <c r="B37" s="388" t="str">
        <f>'I3 TB Data'!B43</f>
        <v>Contributions and Grants - Credit</v>
      </c>
      <c r="C37" s="189">
        <f>'I3 TB Data'!G43</f>
        <v>0</v>
      </c>
      <c r="D37" s="247">
        <f>+SUM('O4 Summary by Class &amp; Accounts'!E37:'O4 Summary by Class &amp; Accounts'!X37)</f>
        <v>0</v>
      </c>
      <c r="E37" s="325">
        <f t="shared" si="0"/>
        <v>0</v>
      </c>
      <c r="F37" s="249"/>
      <c r="G37" s="249"/>
      <c r="H37" s="249"/>
      <c r="I37" s="249"/>
      <c r="J37" s="249"/>
      <c r="K37" s="249"/>
      <c r="L37" s="251" t="s">
        <v>15</v>
      </c>
      <c r="N37" s="291" t="s">
        <v>36</v>
      </c>
    </row>
    <row r="38" spans="1:14" ht="12.75" x14ac:dyDescent="0.2">
      <c r="A38" s="127"/>
      <c r="B38" s="388" t="str">
        <f>'I3 TB Data'!B44</f>
        <v>Accum. Amortization of Electric Utility Plant - Property, Plant, &amp; Equipment</v>
      </c>
      <c r="C38" s="189">
        <f>'I3 TB Data'!G44</f>
        <v>0</v>
      </c>
      <c r="D38" s="247">
        <f>+SUM('O4 Summary by Class &amp; Accounts'!E38:'O4 Summary by Class &amp; Accounts'!X38)</f>
        <v>0</v>
      </c>
      <c r="E38" s="325">
        <f t="shared" si="0"/>
        <v>0</v>
      </c>
      <c r="F38" s="249"/>
      <c r="G38" s="249"/>
      <c r="H38" s="249"/>
      <c r="I38" s="249"/>
      <c r="J38" s="249"/>
      <c r="K38" s="249"/>
      <c r="L38" s="251" t="s">
        <v>15</v>
      </c>
      <c r="N38" s="291" t="s">
        <v>37</v>
      </c>
    </row>
    <row r="39" spans="1:14" ht="12.75" x14ac:dyDescent="0.2">
      <c r="A39" s="127"/>
      <c r="B39" s="388" t="str">
        <f>'I3 TB Data'!B45</f>
        <v>Accumulated Amortization of Electric Utility Plant - Intangibles</v>
      </c>
      <c r="C39" s="189">
        <f>'I3 TB Data'!G45</f>
        <v>0</v>
      </c>
      <c r="D39" s="247">
        <f>+SUM('O4 Summary by Class &amp; Accounts'!E39:'O4 Summary by Class &amp; Accounts'!X39)</f>
        <v>0</v>
      </c>
      <c r="E39" s="325">
        <f t="shared" si="0"/>
        <v>0</v>
      </c>
      <c r="F39" s="249"/>
      <c r="G39" s="249"/>
      <c r="H39" s="249"/>
      <c r="I39" s="249"/>
      <c r="J39" s="249"/>
      <c r="K39" s="249"/>
      <c r="L39" s="251" t="s">
        <v>15</v>
      </c>
      <c r="N39" s="291" t="e">
        <v>#N/A</v>
      </c>
    </row>
    <row r="40" spans="1:14" ht="12.75" x14ac:dyDescent="0.2">
      <c r="A40" s="127"/>
      <c r="B40" s="388" t="str">
        <f>'I3 TB Data'!B46</f>
        <v>External Revenues - Network - Dedicated to Domestic</v>
      </c>
      <c r="C40" s="189">
        <f>'I3 TB Data'!G46</f>
        <v>0</v>
      </c>
      <c r="D40" s="247">
        <f>+SUM('O4 Summary by Class &amp; Accounts'!E40:'O4 Summary by Class &amp; Accounts'!X40)</f>
        <v>0</v>
      </c>
      <c r="E40" s="325">
        <f t="shared" si="0"/>
        <v>0</v>
      </c>
      <c r="F40" s="249"/>
      <c r="G40" s="249"/>
      <c r="H40" s="249"/>
      <c r="I40" s="249"/>
      <c r="J40" s="249"/>
      <c r="K40" s="249"/>
      <c r="L40" s="251"/>
      <c r="N40" s="291"/>
    </row>
    <row r="41" spans="1:14" ht="12.75" x14ac:dyDescent="0.2">
      <c r="A41" s="127"/>
      <c r="B41" s="388" t="str">
        <f>'I3 TB Data'!B47</f>
        <v>External Revenues - Network - Dedicated to Interconnect</v>
      </c>
      <c r="C41" s="189">
        <f>'I3 TB Data'!G47</f>
        <v>0</v>
      </c>
      <c r="D41" s="247">
        <f>+SUM('O4 Summary by Class &amp; Accounts'!E41:'O4 Summary by Class &amp; Accounts'!X41)</f>
        <v>0</v>
      </c>
      <c r="E41" s="325">
        <f t="shared" si="0"/>
        <v>0</v>
      </c>
      <c r="F41" s="249"/>
      <c r="G41" s="249"/>
      <c r="H41" s="249"/>
      <c r="I41" s="249"/>
      <c r="J41" s="249"/>
      <c r="K41" s="249"/>
      <c r="L41" s="251"/>
      <c r="N41" s="291"/>
    </row>
    <row r="42" spans="1:14" ht="12.75" x14ac:dyDescent="0.2">
      <c r="A42" s="127"/>
      <c r="B42" s="388" t="str">
        <f>'I3 TB Data'!B48</f>
        <v>External Revenues - Network - Shared</v>
      </c>
      <c r="C42" s="189">
        <f>'I3 TB Data'!G48</f>
        <v>-19588023.717349023</v>
      </c>
      <c r="D42" s="247">
        <f>+SUM('O4 Summary by Class &amp; Accounts'!E42:'O4 Summary by Class &amp; Accounts'!X42)</f>
        <v>-19588023.717349023</v>
      </c>
      <c r="E42" s="325">
        <f t="shared" si="0"/>
        <v>0</v>
      </c>
      <c r="F42" s="249"/>
      <c r="G42" s="249"/>
      <c r="H42" s="249"/>
      <c r="I42" s="249"/>
      <c r="J42" s="249"/>
      <c r="K42" s="249"/>
      <c r="L42" s="251"/>
      <c r="N42" s="291"/>
    </row>
    <row r="43" spans="1:14" ht="12.75" x14ac:dyDescent="0.2">
      <c r="A43" s="127"/>
      <c r="B43" s="388" t="str">
        <f>'I3 TB Data'!B49</f>
        <v>External Revenues - Line Connection - Dedicated to Domestic</v>
      </c>
      <c r="C43" s="189">
        <f>'I3 TB Data'!G49</f>
        <v>-3518751.3598388764</v>
      </c>
      <c r="D43" s="247">
        <f>+SUM('O4 Summary by Class &amp; Accounts'!E43:'O4 Summary by Class &amp; Accounts'!X43)</f>
        <v>-3518751.3598388764</v>
      </c>
      <c r="E43" s="325">
        <f t="shared" si="0"/>
        <v>0</v>
      </c>
      <c r="F43" s="249"/>
      <c r="G43" s="249"/>
      <c r="H43" s="249"/>
      <c r="I43" s="249"/>
      <c r="J43" s="249"/>
      <c r="K43" s="249"/>
      <c r="L43" s="251"/>
      <c r="N43" s="291"/>
    </row>
    <row r="44" spans="1:14" ht="12.75" x14ac:dyDescent="0.2">
      <c r="A44" s="127"/>
      <c r="B44" s="388" t="str">
        <f>'I3 TB Data'!B50</f>
        <v>External Revenues - Line Connection - Dedicated to Interconnect</v>
      </c>
      <c r="C44" s="189">
        <f>'I3 TB Data'!G50</f>
        <v>0</v>
      </c>
      <c r="D44" s="247">
        <f>+SUM('O4 Summary by Class &amp; Accounts'!E44:'O4 Summary by Class &amp; Accounts'!X44)</f>
        <v>0</v>
      </c>
      <c r="E44" s="325">
        <f t="shared" si="0"/>
        <v>0</v>
      </c>
      <c r="F44" s="249"/>
      <c r="G44" s="249"/>
      <c r="H44" s="249"/>
      <c r="I44" s="249"/>
      <c r="J44" s="249"/>
      <c r="K44" s="249"/>
      <c r="L44" s="251"/>
      <c r="N44" s="291"/>
    </row>
    <row r="45" spans="1:14" ht="12.75" x14ac:dyDescent="0.2">
      <c r="A45" s="127"/>
      <c r="B45" s="388" t="str">
        <f>'I3 TB Data'!B51</f>
        <v>External Revenues - Line Connection - Shared</v>
      </c>
      <c r="C45" s="189">
        <f>'I3 TB Data'!G51</f>
        <v>0</v>
      </c>
      <c r="D45" s="247">
        <f>+SUM('O4 Summary by Class &amp; Accounts'!E45:'O4 Summary by Class &amp; Accounts'!X45)</f>
        <v>0</v>
      </c>
      <c r="E45" s="325">
        <f t="shared" si="0"/>
        <v>0</v>
      </c>
      <c r="F45" s="249"/>
      <c r="G45" s="249"/>
      <c r="H45" s="249"/>
      <c r="I45" s="249"/>
      <c r="J45" s="249"/>
      <c r="K45" s="249"/>
      <c r="L45" s="251"/>
      <c r="N45" s="291"/>
    </row>
    <row r="46" spans="1:14" ht="12.75" x14ac:dyDescent="0.2">
      <c r="A46" s="127"/>
      <c r="B46" s="388" t="str">
        <f>'I3 TB Data'!B52</f>
        <v>External Revenues - Transformer Connection - Dedicated to Domestic</v>
      </c>
      <c r="C46" s="189">
        <f>'I3 TB Data'!G52</f>
        <v>-11569843.692585498</v>
      </c>
      <c r="D46" s="247">
        <f>+SUM('O4 Summary by Class &amp; Accounts'!E46:'O4 Summary by Class &amp; Accounts'!X46)</f>
        <v>-11569843.692585498</v>
      </c>
      <c r="E46" s="325">
        <f t="shared" si="0"/>
        <v>0</v>
      </c>
      <c r="F46" s="249"/>
      <c r="G46" s="249"/>
      <c r="H46" s="249"/>
      <c r="I46" s="249"/>
      <c r="J46" s="249"/>
      <c r="K46" s="249"/>
      <c r="L46" s="251"/>
      <c r="N46" s="291"/>
    </row>
    <row r="47" spans="1:14" ht="12.75" x14ac:dyDescent="0.2">
      <c r="A47" s="127"/>
      <c r="B47" s="388" t="str">
        <f>'I3 TB Data'!B53</f>
        <v>External Revenues - Transformer Connection - Dedicated to Interconnect</v>
      </c>
      <c r="C47" s="189">
        <f>'I3 TB Data'!G53</f>
        <v>0</v>
      </c>
      <c r="D47" s="247">
        <f>+SUM('O4 Summary by Class &amp; Accounts'!E47:'O4 Summary by Class &amp; Accounts'!X47)</f>
        <v>0</v>
      </c>
      <c r="E47" s="325">
        <f t="shared" si="0"/>
        <v>0</v>
      </c>
      <c r="F47" s="249"/>
      <c r="G47" s="249"/>
      <c r="H47" s="249"/>
      <c r="I47" s="249"/>
      <c r="J47" s="249"/>
      <c r="K47" s="249"/>
      <c r="L47" s="251"/>
      <c r="N47" s="291"/>
    </row>
    <row r="48" spans="1:14" ht="12.75" x14ac:dyDescent="0.2">
      <c r="A48" s="127"/>
      <c r="B48" s="388" t="str">
        <f>'I3 TB Data'!B54</f>
        <v>External Revenues - Transformer Connection - Shared</v>
      </c>
      <c r="C48" s="189">
        <f>'I3 TB Data'!G54</f>
        <v>0</v>
      </c>
      <c r="D48" s="247">
        <f>+SUM('O4 Summary by Class &amp; Accounts'!E48:'O4 Summary by Class &amp; Accounts'!X48)</f>
        <v>0</v>
      </c>
      <c r="E48" s="325">
        <f t="shared" si="0"/>
        <v>0</v>
      </c>
      <c r="F48" s="249"/>
      <c r="G48" s="249"/>
      <c r="H48" s="249"/>
      <c r="I48" s="249"/>
      <c r="J48" s="249"/>
      <c r="K48" s="249"/>
      <c r="L48" s="251"/>
      <c r="N48" s="291"/>
    </row>
    <row r="49" spans="1:14" ht="12.75" x14ac:dyDescent="0.2">
      <c r="A49" s="127"/>
      <c r="B49" s="388" t="str">
        <f>'I3 TB Data'!B55</f>
        <v>External Revenues - Wholesale Revenue Meter - Dedicated to Domestic</v>
      </c>
      <c r="C49" s="189">
        <f>'I3 TB Data'!G55</f>
        <v>0</v>
      </c>
      <c r="D49" s="247">
        <f>+SUM('O4 Summary by Class &amp; Accounts'!E49:'O4 Summary by Class &amp; Accounts'!X49)</f>
        <v>0</v>
      </c>
      <c r="E49" s="325">
        <f t="shared" si="0"/>
        <v>0</v>
      </c>
      <c r="F49" s="249"/>
      <c r="G49" s="249"/>
      <c r="H49" s="249"/>
      <c r="I49" s="249"/>
      <c r="J49" s="249"/>
      <c r="K49" s="249"/>
      <c r="L49" s="251"/>
      <c r="N49" s="291"/>
    </row>
    <row r="50" spans="1:14" ht="12.75" x14ac:dyDescent="0.2">
      <c r="A50" s="127"/>
      <c r="B50" s="388" t="str">
        <f>'I3 TB Data'!B56</f>
        <v>External Revenues - Wholesale Revenue Meter - Dedicated to Interconnect</v>
      </c>
      <c r="C50" s="189">
        <f>'I3 TB Data'!G56</f>
        <v>0</v>
      </c>
      <c r="D50" s="247">
        <f>+SUM('O4 Summary by Class &amp; Accounts'!E50:'O4 Summary by Class &amp; Accounts'!X50)</f>
        <v>0</v>
      </c>
      <c r="E50" s="325">
        <f t="shared" si="0"/>
        <v>0</v>
      </c>
      <c r="F50" s="249"/>
      <c r="G50" s="249"/>
      <c r="H50" s="249"/>
      <c r="I50" s="249"/>
      <c r="J50" s="249"/>
      <c r="K50" s="249"/>
      <c r="L50" s="251"/>
      <c r="N50" s="291"/>
    </row>
    <row r="51" spans="1:14" ht="12.75" x14ac:dyDescent="0.2">
      <c r="A51" s="127"/>
      <c r="B51" s="388" t="str">
        <f>'I3 TB Data'!B57</f>
        <v>External Revenues - Wholesale Revenue Meter - Shared</v>
      </c>
      <c r="C51" s="189">
        <f>'I3 TB Data'!G57</f>
        <v>0</v>
      </c>
      <c r="D51" s="247">
        <f>+SUM('O4 Summary by Class &amp; Accounts'!E51:'O4 Summary by Class &amp; Accounts'!X51)</f>
        <v>0</v>
      </c>
      <c r="E51" s="325">
        <f t="shared" si="0"/>
        <v>0</v>
      </c>
      <c r="F51" s="249"/>
      <c r="G51" s="249"/>
      <c r="H51" s="249"/>
      <c r="I51" s="249"/>
      <c r="J51" s="249"/>
      <c r="K51" s="249"/>
      <c r="L51" s="251"/>
      <c r="N51" s="291"/>
    </row>
    <row r="52" spans="1:14" ht="12.75" x14ac:dyDescent="0.2">
      <c r="A52" s="127"/>
      <c r="B52" s="388" t="str">
        <f>'I3 TB Data'!B58</f>
        <v>External Revenues - Network Dual Function Line - Dedicated to Domestic</v>
      </c>
      <c r="C52" s="189">
        <f>'I3 TB Data'!G58</f>
        <v>-3728031.3108878904</v>
      </c>
      <c r="D52" s="247">
        <f>+SUM('O4 Summary by Class &amp; Accounts'!E52:'O4 Summary by Class &amp; Accounts'!X52)</f>
        <v>-3728031.3108878904</v>
      </c>
      <c r="E52" s="325">
        <f t="shared" si="0"/>
        <v>0</v>
      </c>
      <c r="F52" s="249"/>
      <c r="G52" s="249"/>
      <c r="H52" s="249"/>
      <c r="I52" s="249"/>
      <c r="J52" s="249"/>
      <c r="K52" s="249"/>
      <c r="L52" s="251"/>
      <c r="N52" s="291"/>
    </row>
    <row r="53" spans="1:14" ht="12.75" x14ac:dyDescent="0.2">
      <c r="A53" s="127"/>
      <c r="B53" s="388" t="str">
        <f>'I3 TB Data'!B59</f>
        <v>External Revenues - Network Dual Function Line - Dedicated to Interconnect</v>
      </c>
      <c r="C53" s="189">
        <f>'I3 TB Data'!G59</f>
        <v>0</v>
      </c>
      <c r="D53" s="247">
        <f>+SUM('O4 Summary by Class &amp; Accounts'!E53:'O4 Summary by Class &amp; Accounts'!X53)</f>
        <v>0</v>
      </c>
      <c r="E53" s="325">
        <f t="shared" si="0"/>
        <v>0</v>
      </c>
      <c r="F53" s="249"/>
      <c r="G53" s="249"/>
      <c r="H53" s="249"/>
      <c r="I53" s="249"/>
      <c r="J53" s="249"/>
      <c r="K53" s="249"/>
      <c r="L53" s="251"/>
      <c r="N53" s="291"/>
    </row>
    <row r="54" spans="1:14" ht="12.75" x14ac:dyDescent="0.2">
      <c r="A54" s="127"/>
      <c r="B54" s="388" t="str">
        <f>'I3 TB Data'!B60</f>
        <v>External Revenues - Network Dual Function Line - Shared</v>
      </c>
      <c r="C54" s="189">
        <f>'I3 TB Data'!G60</f>
        <v>0</v>
      </c>
      <c r="D54" s="247">
        <f>+SUM('O4 Summary by Class &amp; Accounts'!E54:'O4 Summary by Class &amp; Accounts'!X54)</f>
        <v>0</v>
      </c>
      <c r="E54" s="325">
        <f t="shared" si="0"/>
        <v>0</v>
      </c>
      <c r="F54" s="249"/>
      <c r="G54" s="249"/>
      <c r="H54" s="249"/>
      <c r="I54" s="249"/>
      <c r="J54" s="249"/>
      <c r="K54" s="249"/>
      <c r="L54" s="251"/>
      <c r="N54" s="291"/>
    </row>
    <row r="55" spans="1:14" ht="12.75" x14ac:dyDescent="0.2">
      <c r="A55" s="127"/>
      <c r="B55" s="388" t="str">
        <f>'I3 TB Data'!B61</f>
        <v>External Revenues - Line Connection Dual Function Line - Dedicated to Domestic</v>
      </c>
      <c r="C55" s="189">
        <f>'I3 TB Data'!G61</f>
        <v>-636787.35834468901</v>
      </c>
      <c r="D55" s="247">
        <f>+SUM('O4 Summary by Class &amp; Accounts'!E55:'O4 Summary by Class &amp; Accounts'!X55)</f>
        <v>-636787.35834468901</v>
      </c>
      <c r="E55" s="325">
        <f t="shared" si="0"/>
        <v>0</v>
      </c>
      <c r="F55" s="249"/>
      <c r="G55" s="249"/>
      <c r="H55" s="249"/>
      <c r="I55" s="249"/>
      <c r="J55" s="249"/>
      <c r="K55" s="249"/>
      <c r="L55" s="251"/>
      <c r="N55" s="291"/>
    </row>
    <row r="56" spans="1:14" ht="12.75" x14ac:dyDescent="0.2">
      <c r="A56" s="127"/>
      <c r="B56" s="388" t="str">
        <f>'I3 TB Data'!B62</f>
        <v>External Revenues - Line Connection Dual Function Line - Dedicated to Interconnect</v>
      </c>
      <c r="C56" s="189">
        <f>'I3 TB Data'!G62</f>
        <v>0</v>
      </c>
      <c r="D56" s="247">
        <f>+SUM('O4 Summary by Class &amp; Accounts'!E56:'O4 Summary by Class &amp; Accounts'!X56)</f>
        <v>0</v>
      </c>
      <c r="E56" s="325">
        <f t="shared" si="0"/>
        <v>0</v>
      </c>
      <c r="F56" s="249"/>
      <c r="G56" s="249"/>
      <c r="H56" s="249"/>
      <c r="I56" s="249"/>
      <c r="J56" s="249"/>
      <c r="K56" s="249"/>
      <c r="L56" s="251"/>
      <c r="N56" s="291"/>
    </row>
    <row r="57" spans="1:14" ht="12.75" x14ac:dyDescent="0.2">
      <c r="A57" s="127"/>
      <c r="B57" s="388" t="str">
        <f>'I3 TB Data'!B63</f>
        <v>External Revenues - Line Connection Dual Function Line - Shared</v>
      </c>
      <c r="C57" s="189">
        <f>'I3 TB Data'!G63</f>
        <v>0</v>
      </c>
      <c r="D57" s="247">
        <f>+SUM('O4 Summary by Class &amp; Accounts'!E57:'O4 Summary by Class &amp; Accounts'!X57)</f>
        <v>0</v>
      </c>
      <c r="E57" s="325">
        <f t="shared" si="0"/>
        <v>0</v>
      </c>
      <c r="F57" s="249"/>
      <c r="G57" s="249"/>
      <c r="H57" s="249"/>
      <c r="I57" s="249"/>
      <c r="J57" s="249"/>
      <c r="K57" s="249"/>
      <c r="L57" s="251"/>
      <c r="N57" s="291"/>
    </row>
    <row r="58" spans="1:14" ht="12.75" x14ac:dyDescent="0.2">
      <c r="A58" s="127"/>
      <c r="B58" s="388" t="str">
        <f>'I3 TB Data'!B64</f>
        <v>External Revenues - Generation Line Connection - Dedicated to Domestic</v>
      </c>
      <c r="C58" s="189">
        <f>'I3 TB Data'!G64</f>
        <v>-891290.25207306375</v>
      </c>
      <c r="D58" s="247">
        <f>+SUM('O4 Summary by Class &amp; Accounts'!E58:'O4 Summary by Class &amp; Accounts'!X58)</f>
        <v>-891290.25207306375</v>
      </c>
      <c r="E58" s="325">
        <f t="shared" si="0"/>
        <v>0</v>
      </c>
      <c r="F58" s="249"/>
      <c r="G58" s="249"/>
      <c r="H58" s="249"/>
      <c r="I58" s="249"/>
      <c r="J58" s="249"/>
      <c r="K58" s="249"/>
      <c r="L58" s="251"/>
      <c r="N58" s="291"/>
    </row>
    <row r="59" spans="1:14" ht="12.75" x14ac:dyDescent="0.2">
      <c r="A59" s="127"/>
      <c r="B59" s="388" t="str">
        <f>'I3 TB Data'!B65</f>
        <v>External Revenues - Generation Line Connection - Dedicated to Interconnect</v>
      </c>
      <c r="C59" s="189">
        <f>'I3 TB Data'!G65</f>
        <v>0</v>
      </c>
      <c r="D59" s="247">
        <f>+SUM('O4 Summary by Class &amp; Accounts'!E59:'O4 Summary by Class &amp; Accounts'!X59)</f>
        <v>0</v>
      </c>
      <c r="E59" s="325">
        <f t="shared" si="0"/>
        <v>0</v>
      </c>
      <c r="F59" s="249"/>
      <c r="G59" s="249"/>
      <c r="H59" s="249"/>
      <c r="I59" s="249"/>
      <c r="J59" s="249"/>
      <c r="K59" s="249"/>
      <c r="L59" s="251"/>
      <c r="N59" s="291"/>
    </row>
    <row r="60" spans="1:14" ht="12.75" x14ac:dyDescent="0.2">
      <c r="A60" s="127"/>
      <c r="B60" s="388" t="str">
        <f>'I3 TB Data'!B66</f>
        <v>External Revenues - Generation Line Connection - Shared</v>
      </c>
      <c r="C60" s="189">
        <f>'I3 TB Data'!G66</f>
        <v>0</v>
      </c>
      <c r="D60" s="247">
        <f>+SUM('O4 Summary by Class &amp; Accounts'!E60:'O4 Summary by Class &amp; Accounts'!X60)</f>
        <v>0</v>
      </c>
      <c r="E60" s="325">
        <f t="shared" si="0"/>
        <v>0</v>
      </c>
      <c r="F60" s="249"/>
      <c r="G60" s="249"/>
      <c r="H60" s="249"/>
      <c r="I60" s="249"/>
      <c r="J60" s="249"/>
      <c r="K60" s="249"/>
      <c r="L60" s="251"/>
      <c r="N60" s="291"/>
    </row>
    <row r="61" spans="1:14" ht="12.75" x14ac:dyDescent="0.2">
      <c r="A61" s="127"/>
      <c r="B61" s="388" t="str">
        <f>'I3 TB Data'!B67</f>
        <v>External Revenues - Generation Transformation Connection - Dedicated to Domestic</v>
      </c>
      <c r="C61" s="189">
        <f>'I3 TB Data'!G67</f>
        <v>-204794.89305339346</v>
      </c>
      <c r="D61" s="247">
        <f>+SUM('O4 Summary by Class &amp; Accounts'!E61:'O4 Summary by Class &amp; Accounts'!X61)</f>
        <v>-204794.89305339346</v>
      </c>
      <c r="E61" s="325">
        <f t="shared" si="0"/>
        <v>0</v>
      </c>
      <c r="F61" s="249"/>
      <c r="G61" s="249"/>
      <c r="H61" s="249"/>
      <c r="I61" s="249"/>
      <c r="J61" s="249"/>
      <c r="K61" s="249"/>
      <c r="L61" s="251"/>
      <c r="N61" s="291"/>
    </row>
    <row r="62" spans="1:14" ht="12.75" x14ac:dyDescent="0.2">
      <c r="A62" s="127"/>
      <c r="B62" s="388" t="str">
        <f>'I3 TB Data'!B68</f>
        <v>External Revenues - Generation Transformation Connection - Dedicated to Interconnect</v>
      </c>
      <c r="C62" s="189">
        <f>'I3 TB Data'!G68</f>
        <v>0</v>
      </c>
      <c r="D62" s="247">
        <f>+SUM('O4 Summary by Class &amp; Accounts'!E62:'O4 Summary by Class &amp; Accounts'!X62)</f>
        <v>0</v>
      </c>
      <c r="E62" s="325">
        <f t="shared" si="0"/>
        <v>0</v>
      </c>
      <c r="F62" s="249"/>
      <c r="G62" s="249"/>
      <c r="H62" s="249"/>
      <c r="I62" s="249"/>
      <c r="J62" s="249"/>
      <c r="K62" s="249"/>
      <c r="L62" s="251"/>
      <c r="N62" s="291"/>
    </row>
    <row r="63" spans="1:14" ht="12.75" x14ac:dyDescent="0.2">
      <c r="A63" s="127"/>
      <c r="B63" s="388" t="str">
        <f>'I3 TB Data'!B69</f>
        <v>External Revenues - Generation Transformation Connection - Shared</v>
      </c>
      <c r="C63" s="189">
        <f>'I3 TB Data'!G69</f>
        <v>0</v>
      </c>
      <c r="D63" s="247">
        <f>+SUM('O4 Summary by Class &amp; Accounts'!E63:'O4 Summary by Class &amp; Accounts'!X63)</f>
        <v>0</v>
      </c>
      <c r="E63" s="325">
        <f t="shared" si="0"/>
        <v>0</v>
      </c>
      <c r="F63" s="249"/>
      <c r="G63" s="249"/>
      <c r="H63" s="249"/>
      <c r="I63" s="249"/>
      <c r="J63" s="249"/>
      <c r="K63" s="249"/>
      <c r="L63" s="251"/>
      <c r="N63" s="291"/>
    </row>
    <row r="64" spans="1:14" ht="12.75" x14ac:dyDescent="0.2">
      <c r="A64" s="127"/>
      <c r="B64" s="388" t="str">
        <f>'I3 TB Data'!B70</f>
        <v>Export Revenue Credit - Network - Dedicated to Domestic</v>
      </c>
      <c r="C64" s="189">
        <f>'I3 TB Data'!G70</f>
        <v>0</v>
      </c>
      <c r="D64" s="247">
        <f>+SUM('O4 Summary by Class &amp; Accounts'!E64:'O4 Summary by Class &amp; Accounts'!X64)</f>
        <v>0</v>
      </c>
      <c r="E64" s="325">
        <f t="shared" si="0"/>
        <v>0</v>
      </c>
      <c r="F64" s="249"/>
      <c r="G64" s="249"/>
      <c r="H64" s="249"/>
      <c r="I64" s="249"/>
      <c r="J64" s="249"/>
      <c r="K64" s="249"/>
      <c r="L64" s="251"/>
      <c r="N64" s="291"/>
    </row>
    <row r="65" spans="1:14" ht="12.75" x14ac:dyDescent="0.2">
      <c r="A65" s="127"/>
      <c r="B65" s="388" t="str">
        <f>'I3 TB Data'!B71</f>
        <v>Export Revenue Credit - Network - Dedicated to Interconnect</v>
      </c>
      <c r="C65" s="189">
        <f>'I3 TB Data'!G71</f>
        <v>0</v>
      </c>
      <c r="D65" s="247">
        <f>+SUM('O4 Summary by Class &amp; Accounts'!E65:'O4 Summary by Class &amp; Accounts'!X65)</f>
        <v>0</v>
      </c>
      <c r="E65" s="325">
        <f t="shared" si="0"/>
        <v>0</v>
      </c>
      <c r="F65" s="249"/>
      <c r="G65" s="249"/>
      <c r="H65" s="249"/>
      <c r="I65" s="249"/>
      <c r="J65" s="249"/>
      <c r="K65" s="249"/>
      <c r="L65" s="251"/>
      <c r="N65" s="291"/>
    </row>
    <row r="66" spans="1:14" ht="12.75" x14ac:dyDescent="0.2">
      <c r="A66" s="127"/>
      <c r="B66" s="388" t="str">
        <f>'I3 TB Data'!B72</f>
        <v>Export Revenue Credit - Network - Shared</v>
      </c>
      <c r="C66" s="189">
        <f>'I3 TB Data'!G72</f>
        <v>0</v>
      </c>
      <c r="D66" s="247">
        <f>+SUM('O4 Summary by Class &amp; Accounts'!E66:'O4 Summary by Class &amp; Accounts'!X66)</f>
        <v>0</v>
      </c>
      <c r="E66" s="325">
        <f t="shared" si="0"/>
        <v>0</v>
      </c>
      <c r="F66" s="249"/>
      <c r="G66" s="249"/>
      <c r="H66" s="249"/>
      <c r="I66" s="249"/>
      <c r="J66" s="249"/>
      <c r="K66" s="249"/>
      <c r="L66" s="251"/>
      <c r="N66" s="291"/>
    </row>
    <row r="67" spans="1:14" ht="12.75" x14ac:dyDescent="0.2">
      <c r="A67" s="127"/>
      <c r="B67" s="388" t="str">
        <f>'I3 TB Data'!B73</f>
        <v>Export Revenue Credit - Line Connection - Dedicated to Domestic</v>
      </c>
      <c r="C67" s="189">
        <f>'I3 TB Data'!G73</f>
        <v>0</v>
      </c>
      <c r="D67" s="247">
        <f>+SUM('O4 Summary by Class &amp; Accounts'!E67:'O4 Summary by Class &amp; Accounts'!X67)</f>
        <v>0</v>
      </c>
      <c r="E67" s="325">
        <f t="shared" si="0"/>
        <v>0</v>
      </c>
      <c r="F67" s="249"/>
      <c r="G67" s="249"/>
      <c r="H67" s="249"/>
      <c r="I67" s="249"/>
      <c r="J67" s="249"/>
      <c r="K67" s="249"/>
      <c r="L67" s="251"/>
      <c r="N67" s="291"/>
    </row>
    <row r="68" spans="1:14" ht="12.75" x14ac:dyDescent="0.2">
      <c r="A68" s="127"/>
      <c r="B68" s="388" t="str">
        <f>'I3 TB Data'!B74</f>
        <v>Export Revenue Credit - Line Connection - Dedicated to Interconnect</v>
      </c>
      <c r="C68" s="189">
        <f>'I3 TB Data'!G74</f>
        <v>0</v>
      </c>
      <c r="D68" s="247">
        <f>+SUM('O4 Summary by Class &amp; Accounts'!E68:'O4 Summary by Class &amp; Accounts'!X68)</f>
        <v>0</v>
      </c>
      <c r="E68" s="325">
        <f t="shared" si="0"/>
        <v>0</v>
      </c>
      <c r="F68" s="249"/>
      <c r="G68" s="249"/>
      <c r="H68" s="249"/>
      <c r="I68" s="249"/>
      <c r="J68" s="249"/>
      <c r="K68" s="249"/>
      <c r="L68" s="251"/>
      <c r="N68" s="291"/>
    </row>
    <row r="69" spans="1:14" ht="12.75" x14ac:dyDescent="0.2">
      <c r="A69" s="127"/>
      <c r="B69" s="388" t="str">
        <f>'I3 TB Data'!B75</f>
        <v>Export Revenue Credit - Line Connection - Shared</v>
      </c>
      <c r="C69" s="189">
        <f>'I3 TB Data'!G75</f>
        <v>0</v>
      </c>
      <c r="D69" s="247">
        <f>+SUM('O4 Summary by Class &amp; Accounts'!E69:'O4 Summary by Class &amp; Accounts'!X69)</f>
        <v>0</v>
      </c>
      <c r="E69" s="325">
        <f t="shared" si="0"/>
        <v>0</v>
      </c>
      <c r="F69" s="249"/>
      <c r="G69" s="249"/>
      <c r="H69" s="249"/>
      <c r="I69" s="249"/>
      <c r="J69" s="249"/>
      <c r="K69" s="249"/>
      <c r="L69" s="251"/>
      <c r="N69" s="291"/>
    </row>
    <row r="70" spans="1:14" ht="12.75" x14ac:dyDescent="0.2">
      <c r="A70" s="127"/>
      <c r="B70" s="388" t="str">
        <f>'I3 TB Data'!B76</f>
        <v>Export Revenue Credit - Transformer Connection - Dedicated to Domestic</v>
      </c>
      <c r="C70" s="189">
        <f>'I3 TB Data'!G76</f>
        <v>0</v>
      </c>
      <c r="D70" s="247">
        <f>+SUM('O4 Summary by Class &amp; Accounts'!E70:'O4 Summary by Class &amp; Accounts'!X70)</f>
        <v>0</v>
      </c>
      <c r="E70" s="325">
        <f t="shared" si="0"/>
        <v>0</v>
      </c>
      <c r="F70" s="249"/>
      <c r="G70" s="249"/>
      <c r="H70" s="249"/>
      <c r="I70" s="249"/>
      <c r="J70" s="249"/>
      <c r="K70" s="249"/>
      <c r="L70" s="251"/>
      <c r="N70" s="291"/>
    </row>
    <row r="71" spans="1:14" ht="12.75" x14ac:dyDescent="0.2">
      <c r="A71" s="127"/>
      <c r="B71" s="388" t="str">
        <f>'I3 TB Data'!B77</f>
        <v>Export Revenue Credit - Transformer Connection - Dedicated to Interconnect</v>
      </c>
      <c r="C71" s="189">
        <f>'I3 TB Data'!G77</f>
        <v>0</v>
      </c>
      <c r="D71" s="247">
        <f>+SUM('O4 Summary by Class &amp; Accounts'!E71:'O4 Summary by Class &amp; Accounts'!X71)</f>
        <v>0</v>
      </c>
      <c r="E71" s="325">
        <f t="shared" si="0"/>
        <v>0</v>
      </c>
      <c r="F71" s="249"/>
      <c r="G71" s="249"/>
      <c r="H71" s="249"/>
      <c r="I71" s="249"/>
      <c r="J71" s="249"/>
      <c r="K71" s="249"/>
      <c r="L71" s="251"/>
      <c r="N71" s="291"/>
    </row>
    <row r="72" spans="1:14" ht="12.75" x14ac:dyDescent="0.2">
      <c r="A72" s="127"/>
      <c r="B72" s="388" t="str">
        <f>'I3 TB Data'!B78</f>
        <v>Export Revenue Credit - Transformer Connection - Shared</v>
      </c>
      <c r="C72" s="189">
        <f>'I3 TB Data'!G78</f>
        <v>0</v>
      </c>
      <c r="D72" s="247">
        <f>+SUM('O4 Summary by Class &amp; Accounts'!E72:'O4 Summary by Class &amp; Accounts'!X72)</f>
        <v>0</v>
      </c>
      <c r="E72" s="325">
        <f t="shared" si="0"/>
        <v>0</v>
      </c>
      <c r="F72" s="249"/>
      <c r="G72" s="249"/>
      <c r="H72" s="249"/>
      <c r="I72" s="249"/>
      <c r="J72" s="249"/>
      <c r="K72" s="249"/>
      <c r="L72" s="251"/>
      <c r="N72" s="291"/>
    </row>
    <row r="73" spans="1:14" ht="12.75" x14ac:dyDescent="0.2">
      <c r="A73" s="127"/>
      <c r="B73" s="388" t="str">
        <f>'I3 TB Data'!B79</f>
        <v>Export Revenue Credit - Wholesale Revenue Meter - Dedicated to Domestic</v>
      </c>
      <c r="C73" s="189">
        <f>'I3 TB Data'!G79</f>
        <v>0</v>
      </c>
      <c r="D73" s="247">
        <f>+SUM('O4 Summary by Class &amp; Accounts'!E73:'O4 Summary by Class &amp; Accounts'!X73)</f>
        <v>0</v>
      </c>
      <c r="E73" s="325">
        <f t="shared" si="0"/>
        <v>0</v>
      </c>
      <c r="F73" s="249"/>
      <c r="G73" s="249"/>
      <c r="H73" s="249"/>
      <c r="I73" s="249"/>
      <c r="J73" s="249"/>
      <c r="K73" s="249"/>
      <c r="L73" s="251"/>
      <c r="N73" s="291"/>
    </row>
    <row r="74" spans="1:14" ht="12.75" x14ac:dyDescent="0.2">
      <c r="A74" s="127"/>
      <c r="B74" s="388" t="str">
        <f>'I3 TB Data'!B80</f>
        <v>Export Revenue Credit - Wholesale Revenue Meter - Dedicated to Interconnect</v>
      </c>
      <c r="C74" s="189">
        <f>'I3 TB Data'!G80</f>
        <v>0</v>
      </c>
      <c r="D74" s="247">
        <f>+SUM('O4 Summary by Class &amp; Accounts'!E74:'O4 Summary by Class &amp; Accounts'!X74)</f>
        <v>0</v>
      </c>
      <c r="E74" s="325">
        <f t="shared" si="0"/>
        <v>0</v>
      </c>
      <c r="F74" s="249"/>
      <c r="G74" s="249"/>
      <c r="H74" s="249"/>
      <c r="I74" s="249"/>
      <c r="J74" s="249"/>
      <c r="K74" s="249"/>
      <c r="L74" s="251"/>
      <c r="N74" s="291"/>
    </row>
    <row r="75" spans="1:14" ht="12.75" x14ac:dyDescent="0.2">
      <c r="A75" s="127"/>
      <c r="B75" s="388" t="str">
        <f>'I3 TB Data'!B81</f>
        <v>Export Revenue Credit - Wholesale Revenue Meter - Shared</v>
      </c>
      <c r="C75" s="189">
        <f>'I3 TB Data'!G81</f>
        <v>0</v>
      </c>
      <c r="D75" s="247">
        <f>+SUM('O4 Summary by Class &amp; Accounts'!E75:'O4 Summary by Class &amp; Accounts'!X75)</f>
        <v>0</v>
      </c>
      <c r="E75" s="325">
        <f t="shared" si="0"/>
        <v>0</v>
      </c>
      <c r="F75" s="249"/>
      <c r="G75" s="249"/>
      <c r="H75" s="249"/>
      <c r="I75" s="249"/>
      <c r="J75" s="249"/>
      <c r="K75" s="249"/>
      <c r="L75" s="251"/>
      <c r="N75" s="291"/>
    </row>
    <row r="76" spans="1:14" ht="12.75" x14ac:dyDescent="0.2">
      <c r="A76" s="127"/>
      <c r="B76" s="388" t="str">
        <f>'I3 TB Data'!B82</f>
        <v>Export Revenue Credit - Network Dual Function Line - Dedicated to Domestic</v>
      </c>
      <c r="C76" s="189">
        <f>'I3 TB Data'!G82</f>
        <v>0</v>
      </c>
      <c r="D76" s="247">
        <f>+SUM('O4 Summary by Class &amp; Accounts'!E76:'O4 Summary by Class &amp; Accounts'!X76)</f>
        <v>0</v>
      </c>
      <c r="E76" s="325">
        <f t="shared" si="0"/>
        <v>0</v>
      </c>
      <c r="F76" s="249"/>
      <c r="G76" s="249"/>
      <c r="H76" s="249"/>
      <c r="I76" s="249"/>
      <c r="J76" s="249"/>
      <c r="K76" s="249"/>
      <c r="L76" s="251"/>
      <c r="N76" s="291"/>
    </row>
    <row r="77" spans="1:14" ht="12.75" x14ac:dyDescent="0.2">
      <c r="A77" s="127"/>
      <c r="B77" s="388" t="str">
        <f>'I3 TB Data'!B83</f>
        <v>Export Revenue Credit - Network Dual Function Line - Dedicated to Interconnect</v>
      </c>
      <c r="C77" s="189">
        <f>'I3 TB Data'!G83</f>
        <v>0</v>
      </c>
      <c r="D77" s="247">
        <f>+SUM('O4 Summary by Class &amp; Accounts'!E77:'O4 Summary by Class &amp; Accounts'!X77)</f>
        <v>0</v>
      </c>
      <c r="E77" s="325">
        <f t="shared" ref="E77:E115" si="1">+C77-D77</f>
        <v>0</v>
      </c>
      <c r="F77" s="249"/>
      <c r="G77" s="249"/>
      <c r="H77" s="249"/>
      <c r="I77" s="249"/>
      <c r="J77" s="249"/>
      <c r="K77" s="249"/>
      <c r="L77" s="251"/>
      <c r="N77" s="291"/>
    </row>
    <row r="78" spans="1:14" ht="12.75" x14ac:dyDescent="0.2">
      <c r="A78" s="127"/>
      <c r="B78" s="388" t="str">
        <f>'I3 TB Data'!B84</f>
        <v>Export Revenue Credit - Network Dual Function Line - Shared</v>
      </c>
      <c r="C78" s="189">
        <f>'I3 TB Data'!G84</f>
        <v>0</v>
      </c>
      <c r="D78" s="247">
        <f>+SUM('O4 Summary by Class &amp; Accounts'!E78:'O4 Summary by Class &amp; Accounts'!X78)</f>
        <v>0</v>
      </c>
      <c r="E78" s="325">
        <f t="shared" si="1"/>
        <v>0</v>
      </c>
      <c r="F78" s="249"/>
      <c r="G78" s="249"/>
      <c r="H78" s="249"/>
      <c r="I78" s="249"/>
      <c r="J78" s="249"/>
      <c r="K78" s="249"/>
      <c r="L78" s="251"/>
      <c r="N78" s="291"/>
    </row>
    <row r="79" spans="1:14" ht="12.75" x14ac:dyDescent="0.2">
      <c r="A79" s="127"/>
      <c r="B79" s="388" t="str">
        <f>'I3 TB Data'!B85</f>
        <v>Export Revenue Credit - Line Connection Dual Function Line - Dedicated to Domestic</v>
      </c>
      <c r="C79" s="189">
        <f>'I3 TB Data'!G85</f>
        <v>0</v>
      </c>
      <c r="D79" s="247">
        <f>+SUM('O4 Summary by Class &amp; Accounts'!E79:'O4 Summary by Class &amp; Accounts'!X79)</f>
        <v>0</v>
      </c>
      <c r="E79" s="325">
        <f t="shared" si="1"/>
        <v>0</v>
      </c>
      <c r="F79" s="249"/>
      <c r="G79" s="249"/>
      <c r="H79" s="249"/>
      <c r="I79" s="249"/>
      <c r="J79" s="249"/>
      <c r="K79" s="249"/>
      <c r="L79" s="251"/>
      <c r="N79" s="291"/>
    </row>
    <row r="80" spans="1:14" ht="12.75" x14ac:dyDescent="0.2">
      <c r="A80" s="127"/>
      <c r="B80" s="388" t="str">
        <f>'I3 TB Data'!B86</f>
        <v>Export Revenue Credit - Line Connection Dual Function Line - Dedicated to Interconnect</v>
      </c>
      <c r="C80" s="189">
        <f>'I3 TB Data'!G86</f>
        <v>0</v>
      </c>
      <c r="D80" s="247">
        <f>+SUM('O4 Summary by Class &amp; Accounts'!E80:'O4 Summary by Class &amp; Accounts'!X80)</f>
        <v>0</v>
      </c>
      <c r="E80" s="325">
        <f t="shared" si="1"/>
        <v>0</v>
      </c>
      <c r="F80" s="249"/>
      <c r="G80" s="249"/>
      <c r="H80" s="249"/>
      <c r="I80" s="249"/>
      <c r="J80" s="249"/>
      <c r="K80" s="249"/>
      <c r="L80" s="251"/>
      <c r="N80" s="291"/>
    </row>
    <row r="81" spans="1:14" ht="12.75" x14ac:dyDescent="0.2">
      <c r="A81" s="127"/>
      <c r="B81" s="388" t="str">
        <f>'I3 TB Data'!B87</f>
        <v>Export Revenue Credit - Line Connection Dual Function Line - Shared</v>
      </c>
      <c r="C81" s="189">
        <f>'I3 TB Data'!G87</f>
        <v>0</v>
      </c>
      <c r="D81" s="247">
        <f>+SUM('O4 Summary by Class &amp; Accounts'!E81:'O4 Summary by Class &amp; Accounts'!X81)</f>
        <v>0</v>
      </c>
      <c r="E81" s="325">
        <f t="shared" si="1"/>
        <v>0</v>
      </c>
      <c r="F81" s="249"/>
      <c r="G81" s="249"/>
      <c r="H81" s="249"/>
      <c r="I81" s="249"/>
      <c r="J81" s="249"/>
      <c r="K81" s="249"/>
      <c r="L81" s="251"/>
      <c r="N81" s="291"/>
    </row>
    <row r="82" spans="1:14" ht="12.75" x14ac:dyDescent="0.2">
      <c r="A82" s="127"/>
      <c r="B82" s="388" t="str">
        <f>'I3 TB Data'!B88</f>
        <v>Export Revenue Credit - Generation Line Connection - Dedicated to Domestic</v>
      </c>
      <c r="C82" s="189">
        <f>'I3 TB Data'!G88</f>
        <v>0</v>
      </c>
      <c r="D82" s="247">
        <f>+SUM('O4 Summary by Class &amp; Accounts'!E82:'O4 Summary by Class &amp; Accounts'!X82)</f>
        <v>0</v>
      </c>
      <c r="E82" s="325">
        <f t="shared" si="1"/>
        <v>0</v>
      </c>
      <c r="F82" s="249"/>
      <c r="G82" s="249"/>
      <c r="H82" s="249"/>
      <c r="I82" s="249"/>
      <c r="J82" s="249"/>
      <c r="K82" s="249"/>
      <c r="L82" s="251"/>
      <c r="N82" s="291"/>
    </row>
    <row r="83" spans="1:14" ht="12.75" x14ac:dyDescent="0.2">
      <c r="A83" s="127"/>
      <c r="B83" s="388" t="str">
        <f>'I3 TB Data'!B89</f>
        <v>Export Revenue Credit - Generation Line Connection - Dedicated to Interconnect</v>
      </c>
      <c r="C83" s="189">
        <f>'I3 TB Data'!G89</f>
        <v>0</v>
      </c>
      <c r="D83" s="247">
        <f>+SUM('O4 Summary by Class &amp; Accounts'!E83:'O4 Summary by Class &amp; Accounts'!X83)</f>
        <v>0</v>
      </c>
      <c r="E83" s="325">
        <f t="shared" si="1"/>
        <v>0</v>
      </c>
      <c r="F83" s="249"/>
      <c r="G83" s="249"/>
      <c r="H83" s="249"/>
      <c r="I83" s="249"/>
      <c r="J83" s="249"/>
      <c r="K83" s="249"/>
      <c r="L83" s="251"/>
      <c r="N83" s="291"/>
    </row>
    <row r="84" spans="1:14" ht="12.75" x14ac:dyDescent="0.2">
      <c r="A84" s="127"/>
      <c r="B84" s="388" t="str">
        <f>'I3 TB Data'!B90</f>
        <v>Export Revenue Credit - Generation Line Connection - Shared</v>
      </c>
      <c r="C84" s="189">
        <f>'I3 TB Data'!G90</f>
        <v>0</v>
      </c>
      <c r="D84" s="247">
        <f>+SUM('O4 Summary by Class &amp; Accounts'!E84:'O4 Summary by Class &amp; Accounts'!X84)</f>
        <v>0</v>
      </c>
      <c r="E84" s="325">
        <f t="shared" si="1"/>
        <v>0</v>
      </c>
      <c r="F84" s="249"/>
      <c r="G84" s="249"/>
      <c r="H84" s="249"/>
      <c r="I84" s="249"/>
      <c r="J84" s="249"/>
      <c r="K84" s="249"/>
      <c r="L84" s="251"/>
      <c r="N84" s="291"/>
    </row>
    <row r="85" spans="1:14" ht="12.75" x14ac:dyDescent="0.2">
      <c r="A85" s="127"/>
      <c r="B85" s="388" t="str">
        <f>'I3 TB Data'!B91</f>
        <v>Export Revenue Credit - Generation Transformation Connection - Dedicated to Domestic</v>
      </c>
      <c r="C85" s="189">
        <f>'I3 TB Data'!G91</f>
        <v>0</v>
      </c>
      <c r="D85" s="247">
        <f>+SUM('O4 Summary by Class &amp; Accounts'!E85:'O4 Summary by Class &amp; Accounts'!X85)</f>
        <v>0</v>
      </c>
      <c r="E85" s="325">
        <f t="shared" si="1"/>
        <v>0</v>
      </c>
      <c r="F85" s="249"/>
      <c r="G85" s="249"/>
      <c r="H85" s="249"/>
      <c r="I85" s="249"/>
      <c r="J85" s="249"/>
      <c r="K85" s="249"/>
      <c r="L85" s="251"/>
      <c r="N85" s="291"/>
    </row>
    <row r="86" spans="1:14" ht="12.75" x14ac:dyDescent="0.2">
      <c r="A86" s="127"/>
      <c r="B86" s="388" t="str">
        <f>'I3 TB Data'!B92</f>
        <v>Export Revenue Credit - Generation Transformation Connection - Dedicated to Interconnect</v>
      </c>
      <c r="C86" s="189">
        <f>'I3 TB Data'!G92</f>
        <v>0</v>
      </c>
      <c r="D86" s="247">
        <f>+SUM('O4 Summary by Class &amp; Accounts'!E86:'O4 Summary by Class &amp; Accounts'!X86)</f>
        <v>0</v>
      </c>
      <c r="E86" s="325">
        <f t="shared" si="1"/>
        <v>0</v>
      </c>
      <c r="F86" s="249"/>
      <c r="G86" s="249"/>
      <c r="H86" s="249"/>
      <c r="I86" s="249"/>
      <c r="J86" s="249"/>
      <c r="K86" s="249"/>
      <c r="L86" s="251"/>
      <c r="N86" s="291"/>
    </row>
    <row r="87" spans="1:14" ht="12.75" x14ac:dyDescent="0.2">
      <c r="A87" s="127"/>
      <c r="B87" s="388" t="str">
        <f>'I3 TB Data'!B93</f>
        <v>Export Revenue Credit - Generation Transformation Connection - Shared</v>
      </c>
      <c r="C87" s="189">
        <f>'I3 TB Data'!G93</f>
        <v>0</v>
      </c>
      <c r="D87" s="247">
        <f>+SUM('O4 Summary by Class &amp; Accounts'!E87:'O4 Summary by Class &amp; Accounts'!X87)</f>
        <v>0</v>
      </c>
      <c r="E87" s="325">
        <f t="shared" si="1"/>
        <v>0</v>
      </c>
      <c r="F87" s="249"/>
      <c r="G87" s="249"/>
      <c r="H87" s="249"/>
      <c r="I87" s="249"/>
      <c r="J87" s="249"/>
      <c r="K87" s="249"/>
      <c r="L87" s="251"/>
      <c r="N87" s="291"/>
    </row>
    <row r="88" spans="1:14" s="523" customFormat="1" ht="12.75" x14ac:dyDescent="0.2">
      <c r="A88" s="517"/>
      <c r="B88" s="518" t="str">
        <f>'I3 TB Data'!B94</f>
        <v>Export Congestion Rents</v>
      </c>
      <c r="C88" s="519">
        <f>'I3 TB Data'!G94</f>
        <v>-105700000</v>
      </c>
      <c r="D88" s="520">
        <f>+SUM('O4 Summary by Class &amp; Accounts'!E88:'O4 Summary by Class &amp; Accounts'!X88)</f>
        <v>-105700000</v>
      </c>
      <c r="E88" s="325">
        <f t="shared" ref="E88" si="2">+C88-D88</f>
        <v>0</v>
      </c>
      <c r="F88" s="521"/>
      <c r="G88" s="521"/>
      <c r="H88" s="521"/>
      <c r="I88" s="521"/>
      <c r="J88" s="521"/>
      <c r="K88" s="521"/>
      <c r="L88" s="522"/>
      <c r="N88" s="524"/>
    </row>
    <row r="89" spans="1:14" ht="12.75" x14ac:dyDescent="0.2">
      <c r="A89" s="127"/>
      <c r="B89" s="388" t="str">
        <f>'I3 TB Data'!B95</f>
        <v>Meter Services Provider Revenues - Dedicated to Domestic</v>
      </c>
      <c r="C89" s="189">
        <f>'I3 TB Data'!G95</f>
        <v>-31600.000000000004</v>
      </c>
      <c r="D89" s="247">
        <f>+SUM('O4 Summary by Class &amp; Accounts'!E89:'O4 Summary by Class &amp; Accounts'!X89)</f>
        <v>-31600.000000000004</v>
      </c>
      <c r="E89" s="325">
        <f t="shared" ref="E89:E91" si="3">+C89-D89</f>
        <v>0</v>
      </c>
      <c r="F89" s="249"/>
      <c r="G89" s="249"/>
      <c r="H89" s="249"/>
      <c r="I89" s="249"/>
      <c r="J89" s="249"/>
      <c r="K89" s="249"/>
      <c r="L89" s="251"/>
      <c r="N89" s="291"/>
    </row>
    <row r="90" spans="1:14" ht="12.75" x14ac:dyDescent="0.2">
      <c r="A90" s="127"/>
      <c r="B90" s="388" t="str">
        <f>'I3 TB Data'!B96</f>
        <v>Meter Services Provider Revenues - Dedicated to Interconnect</v>
      </c>
      <c r="C90" s="189">
        <f>'I3 TB Data'!G96</f>
        <v>0</v>
      </c>
      <c r="D90" s="247">
        <f>+SUM('O4 Summary by Class &amp; Accounts'!E90:'O4 Summary by Class &amp; Accounts'!X90)</f>
        <v>0</v>
      </c>
      <c r="E90" s="325">
        <f t="shared" si="3"/>
        <v>0</v>
      </c>
      <c r="F90" s="249"/>
      <c r="G90" s="249"/>
      <c r="H90" s="249"/>
      <c r="I90" s="249"/>
      <c r="J90" s="249"/>
      <c r="K90" s="249"/>
      <c r="L90" s="251"/>
      <c r="N90" s="291"/>
    </row>
    <row r="91" spans="1:14" ht="12.75" x14ac:dyDescent="0.2">
      <c r="A91" s="127"/>
      <c r="B91" s="388" t="str">
        <f>'I3 TB Data'!B97</f>
        <v>Meter Services Provider Revenues - Shared</v>
      </c>
      <c r="C91" s="189">
        <f>'I3 TB Data'!G97</f>
        <v>0</v>
      </c>
      <c r="D91" s="247">
        <f>+SUM('O4 Summary by Class &amp; Accounts'!E91:'O4 Summary by Class &amp; Accounts'!X91)</f>
        <v>0</v>
      </c>
      <c r="E91" s="325">
        <f t="shared" si="3"/>
        <v>0</v>
      </c>
      <c r="F91" s="249"/>
      <c r="G91" s="249"/>
      <c r="H91" s="249"/>
      <c r="I91" s="249"/>
      <c r="J91" s="249"/>
      <c r="K91" s="249"/>
      <c r="L91" s="251"/>
      <c r="N91" s="291"/>
    </row>
    <row r="92" spans="1:14" ht="12.75" x14ac:dyDescent="0.2">
      <c r="A92" s="127"/>
      <c r="B92" s="388" t="str">
        <f>'I3 TB Data'!B98</f>
        <v>LVSG Credit - Network - Dedicated to Domestic</v>
      </c>
      <c r="C92" s="189">
        <f>'I3 TB Data'!G98</f>
        <v>0</v>
      </c>
      <c r="D92" s="247">
        <f>+SUM('O4 Summary by Class &amp; Accounts'!E92:'O4 Summary by Class &amp; Accounts'!X92)</f>
        <v>0</v>
      </c>
      <c r="E92" s="325">
        <f t="shared" si="1"/>
        <v>0</v>
      </c>
      <c r="F92" s="249"/>
      <c r="G92" s="249"/>
      <c r="H92" s="249"/>
      <c r="I92" s="249"/>
      <c r="J92" s="249"/>
      <c r="K92" s="249"/>
      <c r="L92" s="251"/>
      <c r="N92" s="291"/>
    </row>
    <row r="93" spans="1:14" ht="12.75" x14ac:dyDescent="0.2">
      <c r="A93" s="127"/>
      <c r="B93" s="388" t="str">
        <f>'I3 TB Data'!B99</f>
        <v>LVSG Credit - Network - Dedicated to Interconnect</v>
      </c>
      <c r="C93" s="189">
        <f>'I3 TB Data'!G99</f>
        <v>0</v>
      </c>
      <c r="D93" s="247">
        <f>+SUM('O4 Summary by Class &amp; Accounts'!E93:'O4 Summary by Class &amp; Accounts'!X93)</f>
        <v>0</v>
      </c>
      <c r="E93" s="325">
        <f t="shared" si="1"/>
        <v>0</v>
      </c>
      <c r="F93" s="249"/>
      <c r="G93" s="249"/>
      <c r="H93" s="249"/>
      <c r="I93" s="249"/>
      <c r="J93" s="249"/>
      <c r="K93" s="249"/>
      <c r="L93" s="251"/>
      <c r="N93" s="291"/>
    </row>
    <row r="94" spans="1:14" ht="12.75" x14ac:dyDescent="0.2">
      <c r="A94" s="127"/>
      <c r="B94" s="388" t="str">
        <f>'I3 TB Data'!B100</f>
        <v>LVSG Credit - Network - Shared</v>
      </c>
      <c r="C94" s="189">
        <f>'I3 TB Data'!G100</f>
        <v>0</v>
      </c>
      <c r="D94" s="247">
        <f>+SUM('O4 Summary by Class &amp; Accounts'!E94:'O4 Summary by Class &amp; Accounts'!X94)</f>
        <v>0</v>
      </c>
      <c r="E94" s="325">
        <f t="shared" si="1"/>
        <v>0</v>
      </c>
      <c r="F94" s="249"/>
      <c r="G94" s="249"/>
      <c r="H94" s="249"/>
      <c r="I94" s="249"/>
      <c r="J94" s="249"/>
      <c r="K94" s="249"/>
      <c r="L94" s="251"/>
      <c r="N94" s="291"/>
    </row>
    <row r="95" spans="1:14" ht="12.75" x14ac:dyDescent="0.2">
      <c r="A95" s="127"/>
      <c r="B95" s="388" t="str">
        <f>'I3 TB Data'!B101</f>
        <v>LVSG Credit - Line Connection - Dedicated to Domestic</v>
      </c>
      <c r="C95" s="189">
        <f>'I3 TB Data'!G101</f>
        <v>0</v>
      </c>
      <c r="D95" s="247">
        <f>+SUM('O4 Summary by Class &amp; Accounts'!E95:'O4 Summary by Class &amp; Accounts'!X95)</f>
        <v>0</v>
      </c>
      <c r="E95" s="325">
        <f t="shared" si="1"/>
        <v>0</v>
      </c>
      <c r="F95" s="249"/>
      <c r="G95" s="249"/>
      <c r="H95" s="249"/>
      <c r="I95" s="249"/>
      <c r="J95" s="249"/>
      <c r="K95" s="249"/>
      <c r="L95" s="251"/>
      <c r="N95" s="291"/>
    </row>
    <row r="96" spans="1:14" ht="12.75" x14ac:dyDescent="0.2">
      <c r="A96" s="127"/>
      <c r="B96" s="388" t="str">
        <f>'I3 TB Data'!B102</f>
        <v>LVSG Credit - Line Connection - Dedicated to Interconnect</v>
      </c>
      <c r="C96" s="189">
        <f>'I3 TB Data'!G102</f>
        <v>0</v>
      </c>
      <c r="D96" s="247">
        <f>+SUM('O4 Summary by Class &amp; Accounts'!E96:'O4 Summary by Class &amp; Accounts'!X96)</f>
        <v>0</v>
      </c>
      <c r="E96" s="325">
        <f t="shared" si="1"/>
        <v>0</v>
      </c>
      <c r="F96" s="249"/>
      <c r="G96" s="249"/>
      <c r="H96" s="249"/>
      <c r="I96" s="249"/>
      <c r="J96" s="249"/>
      <c r="K96" s="249"/>
      <c r="L96" s="251"/>
      <c r="N96" s="291"/>
    </row>
    <row r="97" spans="1:14" ht="12.75" x14ac:dyDescent="0.2">
      <c r="A97" s="127"/>
      <c r="B97" s="388" t="str">
        <f>'I3 TB Data'!B103</f>
        <v>LVSG Credit - Line Connection - Shared</v>
      </c>
      <c r="C97" s="189">
        <f>'I3 TB Data'!G103</f>
        <v>0</v>
      </c>
      <c r="D97" s="247">
        <f>+SUM('O4 Summary by Class &amp; Accounts'!E97:'O4 Summary by Class &amp; Accounts'!X97)</f>
        <v>0</v>
      </c>
      <c r="E97" s="325">
        <f t="shared" si="1"/>
        <v>0</v>
      </c>
      <c r="F97" s="249"/>
      <c r="G97" s="249"/>
      <c r="H97" s="249"/>
      <c r="I97" s="249"/>
      <c r="J97" s="249"/>
      <c r="K97" s="249"/>
      <c r="L97" s="251"/>
      <c r="N97" s="291"/>
    </row>
    <row r="98" spans="1:14" ht="12.75" x14ac:dyDescent="0.2">
      <c r="A98" s="127"/>
      <c r="B98" s="388" t="str">
        <f>'I3 TB Data'!B104</f>
        <v>LVSG Credit - Transformer Connection - Dedicated to Domestic</v>
      </c>
      <c r="C98" s="189">
        <f>'I3 TB Data'!G104</f>
        <v>16464707.519632306</v>
      </c>
      <c r="D98" s="247">
        <f>+SUM('O4 Summary by Class &amp; Accounts'!E98:'O4 Summary by Class &amp; Accounts'!X98)</f>
        <v>16464707.519632306</v>
      </c>
      <c r="E98" s="325">
        <f t="shared" si="1"/>
        <v>0</v>
      </c>
      <c r="F98" s="249"/>
      <c r="G98" s="249"/>
      <c r="H98" s="249"/>
      <c r="I98" s="249"/>
      <c r="J98" s="249"/>
      <c r="K98" s="249"/>
      <c r="L98" s="251"/>
      <c r="N98" s="291"/>
    </row>
    <row r="99" spans="1:14" ht="12.75" x14ac:dyDescent="0.2">
      <c r="A99" s="127"/>
      <c r="B99" s="388" t="str">
        <f>'I3 TB Data'!B105</f>
        <v>LVSG Credit - Transformer Connection - Dedicated to Interconnect</v>
      </c>
      <c r="C99" s="189">
        <f>'I3 TB Data'!G105</f>
        <v>0</v>
      </c>
      <c r="D99" s="247">
        <f>+SUM('O4 Summary by Class &amp; Accounts'!E99:'O4 Summary by Class &amp; Accounts'!X99)</f>
        <v>0</v>
      </c>
      <c r="E99" s="325">
        <f t="shared" si="1"/>
        <v>0</v>
      </c>
      <c r="F99" s="249"/>
      <c r="G99" s="249"/>
      <c r="H99" s="249"/>
      <c r="I99" s="249"/>
      <c r="J99" s="249"/>
      <c r="K99" s="249"/>
      <c r="L99" s="251"/>
      <c r="N99" s="291"/>
    </row>
    <row r="100" spans="1:14" ht="12.75" x14ac:dyDescent="0.2">
      <c r="A100" s="127"/>
      <c r="B100" s="388" t="str">
        <f>'I3 TB Data'!B106</f>
        <v>LVSG Credit - Transformer Connection - Shared</v>
      </c>
      <c r="C100" s="189">
        <f>'I3 TB Data'!G106</f>
        <v>0</v>
      </c>
      <c r="D100" s="247">
        <f>+SUM('O4 Summary by Class &amp; Accounts'!E100:'O4 Summary by Class &amp; Accounts'!X100)</f>
        <v>0</v>
      </c>
      <c r="E100" s="325">
        <f t="shared" si="1"/>
        <v>0</v>
      </c>
      <c r="F100" s="249"/>
      <c r="G100" s="249"/>
      <c r="H100" s="249"/>
      <c r="I100" s="249"/>
      <c r="J100" s="249"/>
      <c r="K100" s="249"/>
      <c r="L100" s="251"/>
      <c r="N100" s="291"/>
    </row>
    <row r="101" spans="1:14" ht="12.75" x14ac:dyDescent="0.2">
      <c r="A101" s="127"/>
      <c r="B101" s="388" t="str">
        <f>'I3 TB Data'!B107</f>
        <v>LVSG Credit - Wholesale Revenue Meter - Dedicated to Domestic</v>
      </c>
      <c r="C101" s="189">
        <f>'I3 TB Data'!G107</f>
        <v>0</v>
      </c>
      <c r="D101" s="247">
        <f>+SUM('O4 Summary by Class &amp; Accounts'!E101:'O4 Summary by Class &amp; Accounts'!X101)</f>
        <v>0</v>
      </c>
      <c r="E101" s="325">
        <f t="shared" si="1"/>
        <v>0</v>
      </c>
      <c r="F101" s="249"/>
      <c r="G101" s="249"/>
      <c r="H101" s="249"/>
      <c r="I101" s="249"/>
      <c r="J101" s="249"/>
      <c r="K101" s="249"/>
      <c r="L101" s="251"/>
      <c r="N101" s="291"/>
    </row>
    <row r="102" spans="1:14" ht="12.75" x14ac:dyDescent="0.2">
      <c r="A102" s="127"/>
      <c r="B102" s="388" t="str">
        <f>'I3 TB Data'!B108</f>
        <v>LVSG Credit - Wholesale Revenue Meter - Dedicated to Interconnect</v>
      </c>
      <c r="C102" s="189">
        <f>'I3 TB Data'!G108</f>
        <v>0</v>
      </c>
      <c r="D102" s="247">
        <f>+SUM('O4 Summary by Class &amp; Accounts'!E102:'O4 Summary by Class &amp; Accounts'!X102)</f>
        <v>0</v>
      </c>
      <c r="E102" s="325">
        <f t="shared" si="1"/>
        <v>0</v>
      </c>
      <c r="F102" s="249"/>
      <c r="G102" s="249"/>
      <c r="H102" s="249"/>
      <c r="I102" s="249"/>
      <c r="J102" s="249"/>
      <c r="K102" s="249"/>
      <c r="L102" s="251"/>
      <c r="N102" s="291"/>
    </row>
    <row r="103" spans="1:14" ht="12.75" x14ac:dyDescent="0.2">
      <c r="A103" s="127"/>
      <c r="B103" s="388" t="str">
        <f>'I3 TB Data'!B109</f>
        <v>LVSG Credit - Wholesale Revenue Meter - Shared</v>
      </c>
      <c r="C103" s="189">
        <f>'I3 TB Data'!G109</f>
        <v>0</v>
      </c>
      <c r="D103" s="247">
        <f>+SUM('O4 Summary by Class &amp; Accounts'!E103:'O4 Summary by Class &amp; Accounts'!X103)</f>
        <v>0</v>
      </c>
      <c r="E103" s="325">
        <f t="shared" si="1"/>
        <v>0</v>
      </c>
      <c r="F103" s="249"/>
      <c r="G103" s="249"/>
      <c r="H103" s="249"/>
      <c r="I103" s="249"/>
      <c r="J103" s="249"/>
      <c r="K103" s="249"/>
      <c r="L103" s="251"/>
      <c r="N103" s="291"/>
    </row>
    <row r="104" spans="1:14" ht="12.75" x14ac:dyDescent="0.2">
      <c r="A104" s="127"/>
      <c r="B104" s="388" t="str">
        <f>'I3 TB Data'!B110</f>
        <v>LVSG Credit - Network Dual Function Line - Dedicated to Domestic</v>
      </c>
      <c r="C104" s="189">
        <f>'I3 TB Data'!G110</f>
        <v>0</v>
      </c>
      <c r="D104" s="247">
        <f>+SUM('O4 Summary by Class &amp; Accounts'!E104:'O4 Summary by Class &amp; Accounts'!X104)</f>
        <v>0</v>
      </c>
      <c r="E104" s="325">
        <f t="shared" si="1"/>
        <v>0</v>
      </c>
      <c r="F104" s="249"/>
      <c r="G104" s="249"/>
      <c r="H104" s="249"/>
      <c r="I104" s="249"/>
      <c r="J104" s="249"/>
      <c r="K104" s="249"/>
      <c r="L104" s="251"/>
      <c r="N104" s="291"/>
    </row>
    <row r="105" spans="1:14" ht="12.75" x14ac:dyDescent="0.2">
      <c r="A105" s="127"/>
      <c r="B105" s="388" t="str">
        <f>'I3 TB Data'!B111</f>
        <v>LVSG Credit - Network Dual Function Line - Dedicated to Interconnect</v>
      </c>
      <c r="C105" s="189">
        <f>'I3 TB Data'!G111</f>
        <v>0</v>
      </c>
      <c r="D105" s="247">
        <f>+SUM('O4 Summary by Class &amp; Accounts'!E105:'O4 Summary by Class &amp; Accounts'!X105)</f>
        <v>0</v>
      </c>
      <c r="E105" s="325">
        <f t="shared" si="1"/>
        <v>0</v>
      </c>
      <c r="F105" s="249"/>
      <c r="G105" s="249"/>
      <c r="H105" s="249"/>
      <c r="I105" s="249"/>
      <c r="J105" s="249"/>
      <c r="K105" s="249"/>
      <c r="L105" s="251"/>
      <c r="N105" s="291"/>
    </row>
    <row r="106" spans="1:14" ht="12.75" x14ac:dyDescent="0.2">
      <c r="A106" s="127"/>
      <c r="B106" s="388" t="str">
        <f>'I3 TB Data'!B112</f>
        <v>LVSG Credit - Network Dual Function Line - Shared</v>
      </c>
      <c r="C106" s="189">
        <f>'I3 TB Data'!G112</f>
        <v>0</v>
      </c>
      <c r="D106" s="247">
        <f>+SUM('O4 Summary by Class &amp; Accounts'!E106:'O4 Summary by Class &amp; Accounts'!X106)</f>
        <v>0</v>
      </c>
      <c r="E106" s="325">
        <f t="shared" si="1"/>
        <v>0</v>
      </c>
      <c r="F106" s="249"/>
      <c r="G106" s="249"/>
      <c r="H106" s="249"/>
      <c r="I106" s="249"/>
      <c r="J106" s="249"/>
      <c r="K106" s="249"/>
      <c r="L106" s="251"/>
      <c r="N106" s="291"/>
    </row>
    <row r="107" spans="1:14" ht="12.75" x14ac:dyDescent="0.2">
      <c r="A107" s="127"/>
      <c r="B107" s="388" t="str">
        <f>'I3 TB Data'!B113</f>
        <v>LVSG Credit - Line Connection Dual Function Line - Dedicated to Domestic</v>
      </c>
      <c r="C107" s="189">
        <f>'I3 TB Data'!G113</f>
        <v>0</v>
      </c>
      <c r="D107" s="247">
        <f>+SUM('O4 Summary by Class &amp; Accounts'!E107:'O4 Summary by Class &amp; Accounts'!X107)</f>
        <v>0</v>
      </c>
      <c r="E107" s="325">
        <f t="shared" si="1"/>
        <v>0</v>
      </c>
      <c r="F107" s="249"/>
      <c r="G107" s="249"/>
      <c r="H107" s="249"/>
      <c r="I107" s="249"/>
      <c r="J107" s="249"/>
      <c r="K107" s="249"/>
      <c r="L107" s="251"/>
      <c r="N107" s="291"/>
    </row>
    <row r="108" spans="1:14" ht="12.75" x14ac:dyDescent="0.2">
      <c r="A108" s="127"/>
      <c r="B108" s="388" t="str">
        <f>'I3 TB Data'!B114</f>
        <v>LVSG Credit - Line Connection Dual Function Line - Dedicated to Interconnect</v>
      </c>
      <c r="C108" s="189">
        <f>'I3 TB Data'!G114</f>
        <v>0</v>
      </c>
      <c r="D108" s="247">
        <f>+SUM('O4 Summary by Class &amp; Accounts'!E108:'O4 Summary by Class &amp; Accounts'!X108)</f>
        <v>0</v>
      </c>
      <c r="E108" s="325">
        <f t="shared" si="1"/>
        <v>0</v>
      </c>
      <c r="F108" s="249"/>
      <c r="G108" s="249"/>
      <c r="H108" s="249"/>
      <c r="I108" s="249"/>
      <c r="J108" s="249"/>
      <c r="K108" s="249"/>
      <c r="L108" s="251"/>
      <c r="N108" s="291"/>
    </row>
    <row r="109" spans="1:14" ht="12.75" x14ac:dyDescent="0.2">
      <c r="A109" s="127"/>
      <c r="B109" s="388" t="str">
        <f>'I3 TB Data'!B115</f>
        <v>LVSG Credit - Line Connection Dual Function Line - Shared</v>
      </c>
      <c r="C109" s="189">
        <f>'I3 TB Data'!G115</f>
        <v>0</v>
      </c>
      <c r="D109" s="247">
        <f>+SUM('O4 Summary by Class &amp; Accounts'!E109:'O4 Summary by Class &amp; Accounts'!X109)</f>
        <v>0</v>
      </c>
      <c r="E109" s="325">
        <f t="shared" si="1"/>
        <v>0</v>
      </c>
      <c r="F109" s="249"/>
      <c r="G109" s="249"/>
      <c r="H109" s="249"/>
      <c r="I109" s="249"/>
      <c r="J109" s="249"/>
      <c r="K109" s="249"/>
      <c r="L109" s="251"/>
      <c r="N109" s="291"/>
    </row>
    <row r="110" spans="1:14" ht="12.75" x14ac:dyDescent="0.2">
      <c r="A110" s="127"/>
      <c r="B110" s="388" t="str">
        <f>'I3 TB Data'!B116</f>
        <v>LVSG Credit - Generation Line Connection - Dedicated to Domestic</v>
      </c>
      <c r="C110" s="189">
        <f>'I3 TB Data'!G116</f>
        <v>0</v>
      </c>
      <c r="D110" s="247">
        <f>+SUM('O4 Summary by Class &amp; Accounts'!E110:'O4 Summary by Class &amp; Accounts'!X110)</f>
        <v>0</v>
      </c>
      <c r="E110" s="325">
        <f t="shared" si="1"/>
        <v>0</v>
      </c>
      <c r="F110" s="249"/>
      <c r="G110" s="249"/>
      <c r="H110" s="249"/>
      <c r="I110" s="249"/>
      <c r="J110" s="249"/>
      <c r="K110" s="249"/>
      <c r="L110" s="251"/>
      <c r="N110" s="291"/>
    </row>
    <row r="111" spans="1:14" ht="12.75" x14ac:dyDescent="0.2">
      <c r="A111" s="127"/>
      <c r="B111" s="388" t="str">
        <f>'I3 TB Data'!B117</f>
        <v>LVSG Credit - Generation Line Connection - Dedicated to Interconnect</v>
      </c>
      <c r="C111" s="189">
        <f>'I3 TB Data'!G117</f>
        <v>0</v>
      </c>
      <c r="D111" s="247">
        <f>+SUM('O4 Summary by Class &amp; Accounts'!E111:'O4 Summary by Class &amp; Accounts'!X111)</f>
        <v>0</v>
      </c>
      <c r="E111" s="325">
        <f t="shared" si="1"/>
        <v>0</v>
      </c>
      <c r="F111" s="249"/>
      <c r="G111" s="249"/>
      <c r="H111" s="249"/>
      <c r="I111" s="249"/>
      <c r="J111" s="249"/>
      <c r="K111" s="249"/>
      <c r="L111" s="251"/>
      <c r="N111" s="291"/>
    </row>
    <row r="112" spans="1:14" ht="12.75" x14ac:dyDescent="0.2">
      <c r="A112" s="127"/>
      <c r="B112" s="388" t="str">
        <f>'I3 TB Data'!B118</f>
        <v>LVSG Credit - Generation Line Connection - Shared</v>
      </c>
      <c r="C112" s="189">
        <f>'I3 TB Data'!G118</f>
        <v>0</v>
      </c>
      <c r="D112" s="247">
        <f>+SUM('O4 Summary by Class &amp; Accounts'!E112:'O4 Summary by Class &amp; Accounts'!X112)</f>
        <v>0</v>
      </c>
      <c r="E112" s="325">
        <f t="shared" si="1"/>
        <v>0</v>
      </c>
      <c r="F112" s="249"/>
      <c r="G112" s="249"/>
      <c r="H112" s="249"/>
      <c r="I112" s="249"/>
      <c r="J112" s="249"/>
      <c r="K112" s="249"/>
      <c r="L112" s="251"/>
      <c r="N112" s="291"/>
    </row>
    <row r="113" spans="1:14" ht="12.75" x14ac:dyDescent="0.2">
      <c r="A113" s="127"/>
      <c r="B113" s="388" t="str">
        <f>'I3 TB Data'!B119</f>
        <v>LVSG Credit - Generation Transformation Connection - Dedicated to Domestic</v>
      </c>
      <c r="C113" s="189">
        <f>'I3 TB Data'!G119</f>
        <v>0</v>
      </c>
      <c r="D113" s="247">
        <f>+SUM('O4 Summary by Class &amp; Accounts'!E113:'O4 Summary by Class &amp; Accounts'!X113)</f>
        <v>0</v>
      </c>
      <c r="E113" s="325">
        <f t="shared" si="1"/>
        <v>0</v>
      </c>
      <c r="F113" s="249"/>
      <c r="G113" s="249"/>
      <c r="H113" s="249"/>
      <c r="I113" s="249"/>
      <c r="J113" s="249"/>
      <c r="K113" s="249"/>
      <c r="L113" s="251"/>
      <c r="N113" s="291"/>
    </row>
    <row r="114" spans="1:14" ht="12.75" x14ac:dyDescent="0.2">
      <c r="A114" s="127"/>
      <c r="B114" s="388" t="str">
        <f>'I3 TB Data'!B120</f>
        <v>LVSG Credit - Generation Transformation Connection - Dedicated to Interconnect</v>
      </c>
      <c r="C114" s="189">
        <f>'I3 TB Data'!G120</f>
        <v>0</v>
      </c>
      <c r="D114" s="247">
        <f>+SUM('O4 Summary by Class &amp; Accounts'!E114:'O4 Summary by Class &amp; Accounts'!X114)</f>
        <v>0</v>
      </c>
      <c r="E114" s="325">
        <f t="shared" si="1"/>
        <v>0</v>
      </c>
      <c r="F114" s="249"/>
      <c r="G114" s="249"/>
      <c r="H114" s="249"/>
      <c r="I114" s="249"/>
      <c r="J114" s="249"/>
      <c r="K114" s="249"/>
      <c r="L114" s="251"/>
      <c r="N114" s="291"/>
    </row>
    <row r="115" spans="1:14" ht="12.75" x14ac:dyDescent="0.2">
      <c r="A115" s="127"/>
      <c r="B115" s="388" t="str">
        <f>'I3 TB Data'!B121</f>
        <v>LVSG Credit - Generation Transformation Connection - Shared</v>
      </c>
      <c r="C115" s="189">
        <f>'I3 TB Data'!G121</f>
        <v>0</v>
      </c>
      <c r="D115" s="247">
        <f>+SUM('O4 Summary by Class &amp; Accounts'!E115:'O4 Summary by Class &amp; Accounts'!X115)</f>
        <v>0</v>
      </c>
      <c r="E115" s="325">
        <f t="shared" si="1"/>
        <v>0</v>
      </c>
      <c r="F115" s="249"/>
      <c r="G115" s="249"/>
      <c r="H115" s="249"/>
      <c r="I115" s="249"/>
      <c r="J115" s="249"/>
      <c r="K115" s="249"/>
      <c r="L115" s="251"/>
      <c r="N115" s="291"/>
    </row>
    <row r="116" spans="1:14" ht="12.75" x14ac:dyDescent="0.2">
      <c r="A116" s="127"/>
      <c r="B116" s="388" t="str">
        <f>'I3 TB Data'!B122</f>
        <v>OM&amp;A - Network - Dedicated to Domestic</v>
      </c>
      <c r="C116" s="189">
        <f>'I3 TB Data'!G122</f>
        <v>0</v>
      </c>
      <c r="D116" s="247">
        <f>+SUM('O4 Summary by Class &amp; Accounts'!E116:'O4 Summary by Class &amp; Accounts'!X116)</f>
        <v>0</v>
      </c>
      <c r="E116" s="325">
        <f>+C116-D116</f>
        <v>0</v>
      </c>
      <c r="F116" s="249"/>
      <c r="G116" s="249"/>
      <c r="H116" s="249"/>
      <c r="I116" s="249"/>
      <c r="J116" s="249"/>
      <c r="K116" s="249"/>
      <c r="L116" s="251" t="s">
        <v>15</v>
      </c>
      <c r="N116" s="291" t="s">
        <v>94</v>
      </c>
    </row>
    <row r="117" spans="1:14" ht="12.75" x14ac:dyDescent="0.2">
      <c r="A117" s="127"/>
      <c r="B117" s="388" t="str">
        <f>'I3 TB Data'!B123</f>
        <v>OM&amp;A - Network - Dedicated to Interconnect</v>
      </c>
      <c r="C117" s="189">
        <f>'I3 TB Data'!G123</f>
        <v>2208731.7079532039</v>
      </c>
      <c r="D117" s="247">
        <f>+SUM('O4 Summary by Class &amp; Accounts'!E117:'O4 Summary by Class &amp; Accounts'!X117)</f>
        <v>2208731.7079532039</v>
      </c>
      <c r="E117" s="325">
        <f>+C117-D117</f>
        <v>0</v>
      </c>
      <c r="F117" s="249"/>
      <c r="G117" s="249"/>
      <c r="H117" s="249"/>
      <c r="I117" s="249"/>
      <c r="J117" s="249"/>
      <c r="K117" s="249"/>
      <c r="L117" s="251" t="s">
        <v>15</v>
      </c>
      <c r="N117" s="291" t="s">
        <v>36</v>
      </c>
    </row>
    <row r="118" spans="1:14" ht="12.75" x14ac:dyDescent="0.2">
      <c r="A118" s="127"/>
      <c r="B118" s="388" t="str">
        <f>'I3 TB Data'!B124</f>
        <v>OM&amp;A - Network - Shared</v>
      </c>
      <c r="C118" s="189">
        <f>'I3 TB Data'!G124</f>
        <v>165859811.1846568</v>
      </c>
      <c r="D118" s="247">
        <f>+SUM('O4 Summary by Class &amp; Accounts'!E118:'O4 Summary by Class &amp; Accounts'!X118)</f>
        <v>165859811.18465683</v>
      </c>
      <c r="E118" s="325">
        <f>+C118-D118</f>
        <v>0</v>
      </c>
      <c r="F118" s="249"/>
      <c r="G118" s="249"/>
      <c r="H118" s="249"/>
      <c r="I118" s="249"/>
      <c r="J118" s="249"/>
      <c r="K118" s="249"/>
      <c r="L118" s="251" t="s">
        <v>15</v>
      </c>
      <c r="N118" s="291" t="s">
        <v>37</v>
      </c>
    </row>
    <row r="119" spans="1:14" ht="12.75" x14ac:dyDescent="0.2">
      <c r="A119" s="127"/>
      <c r="B119" s="388" t="str">
        <f>'I3 TB Data'!B125</f>
        <v>OM&amp;A - Line Connection - Dedicated to Domestic</v>
      </c>
      <c r="C119" s="189">
        <f>'I3 TB Data'!G125</f>
        <v>34766928.002315678</v>
      </c>
      <c r="D119" s="247">
        <f>+SUM('O4 Summary by Class &amp; Accounts'!E119:'O4 Summary by Class &amp; Accounts'!X119)</f>
        <v>34766928.002315678</v>
      </c>
      <c r="E119" s="325">
        <f>+C119-D119</f>
        <v>0</v>
      </c>
      <c r="F119" s="249"/>
      <c r="G119" s="249"/>
      <c r="H119" s="249"/>
      <c r="I119" s="249"/>
      <c r="J119" s="249"/>
      <c r="K119" s="249"/>
      <c r="L119" s="251" t="s">
        <v>15</v>
      </c>
      <c r="N119" s="291" t="e">
        <v>#N/A</v>
      </c>
    </row>
    <row r="120" spans="1:14" ht="12.75" x14ac:dyDescent="0.2">
      <c r="A120" s="127"/>
      <c r="B120" s="388" t="str">
        <f>'I3 TB Data'!B126</f>
        <v>OM&amp;A - Line Connection - Dedicated to Interconnect</v>
      </c>
      <c r="C120" s="189">
        <f>'I3 TB Data'!G126</f>
        <v>0</v>
      </c>
      <c r="D120" s="247">
        <f>+SUM('O4 Summary by Class &amp; Accounts'!E120:'O4 Summary by Class &amp; Accounts'!X120)</f>
        <v>0</v>
      </c>
      <c r="E120" s="325">
        <f>+C120-D120</f>
        <v>0</v>
      </c>
      <c r="F120" s="249"/>
      <c r="G120" s="249"/>
      <c r="H120" s="249"/>
      <c r="I120" s="249"/>
      <c r="J120" s="249"/>
      <c r="K120" s="249"/>
      <c r="L120" s="251" t="s">
        <v>15</v>
      </c>
      <c r="N120" s="291" t="s">
        <v>94</v>
      </c>
    </row>
    <row r="121" spans="1:14" ht="12.75" x14ac:dyDescent="0.2">
      <c r="A121" s="127"/>
      <c r="B121" s="388" t="str">
        <f>'I3 TB Data'!B127</f>
        <v>OM&amp;A - Line Connection - Shared</v>
      </c>
      <c r="C121" s="189">
        <f>'I3 TB Data'!G127</f>
        <v>0</v>
      </c>
      <c r="D121" s="247">
        <f>+SUM('O4 Summary by Class &amp; Accounts'!E121:'O4 Summary by Class &amp; Accounts'!X121)</f>
        <v>0</v>
      </c>
      <c r="E121" s="325">
        <f t="shared" ref="E121:E152" si="4">+C121-D121</f>
        <v>0</v>
      </c>
      <c r="F121" s="249"/>
      <c r="G121" s="249"/>
      <c r="H121" s="249"/>
      <c r="I121" s="249"/>
      <c r="J121" s="249"/>
      <c r="K121" s="249"/>
      <c r="L121" s="251" t="s">
        <v>15</v>
      </c>
      <c r="N121" s="291" t="s">
        <v>36</v>
      </c>
    </row>
    <row r="122" spans="1:14" ht="12.75" x14ac:dyDescent="0.2">
      <c r="A122" s="127"/>
      <c r="B122" s="388" t="str">
        <f>'I3 TB Data'!B128</f>
        <v>OM&amp;A - Transformer Connection - Dedicated to Domestic</v>
      </c>
      <c r="C122" s="189">
        <f>'I3 TB Data'!G128</f>
        <v>105654773.47085102</v>
      </c>
      <c r="D122" s="247">
        <f>+SUM('O4 Summary by Class &amp; Accounts'!E122:'O4 Summary by Class &amp; Accounts'!X122)</f>
        <v>105654773.47085102</v>
      </c>
      <c r="E122" s="325">
        <f t="shared" si="4"/>
        <v>0</v>
      </c>
      <c r="F122" s="249"/>
      <c r="G122" s="249"/>
      <c r="H122" s="249"/>
      <c r="I122" s="249"/>
      <c r="J122" s="249"/>
      <c r="K122" s="249"/>
      <c r="L122" s="251" t="s">
        <v>15</v>
      </c>
      <c r="N122" s="291" t="s">
        <v>37</v>
      </c>
    </row>
    <row r="123" spans="1:14" ht="12.75" x14ac:dyDescent="0.2">
      <c r="A123" s="127"/>
      <c r="B123" s="388" t="str">
        <f>'I3 TB Data'!B129</f>
        <v>OM&amp;A - Transformer Connection - Dedicated to Interconnect</v>
      </c>
      <c r="C123" s="189">
        <f>'I3 TB Data'!G129</f>
        <v>0</v>
      </c>
      <c r="D123" s="247">
        <f>+SUM('O4 Summary by Class &amp; Accounts'!E123:'O4 Summary by Class &amp; Accounts'!X123)</f>
        <v>0</v>
      </c>
      <c r="E123" s="325">
        <f t="shared" si="4"/>
        <v>0</v>
      </c>
      <c r="F123" s="249"/>
      <c r="G123" s="249"/>
      <c r="H123" s="249"/>
      <c r="I123" s="249"/>
      <c r="J123" s="249"/>
      <c r="K123" s="249"/>
      <c r="L123" s="251" t="s">
        <v>15</v>
      </c>
      <c r="N123" s="291" t="e">
        <v>#N/A</v>
      </c>
    </row>
    <row r="124" spans="1:14" ht="12.75" x14ac:dyDescent="0.2">
      <c r="A124" s="127"/>
      <c r="B124" s="388" t="str">
        <f>'I3 TB Data'!B130</f>
        <v>OM&amp;A - Transformer Connection - Shared</v>
      </c>
      <c r="C124" s="189">
        <f>'I3 TB Data'!G130</f>
        <v>0</v>
      </c>
      <c r="D124" s="247">
        <f>+SUM('O4 Summary by Class &amp; Accounts'!E124:'O4 Summary by Class &amp; Accounts'!X124)</f>
        <v>0</v>
      </c>
      <c r="E124" s="325">
        <f t="shared" si="4"/>
        <v>0</v>
      </c>
      <c r="F124" s="249"/>
      <c r="G124" s="249"/>
      <c r="H124" s="249"/>
      <c r="I124" s="249"/>
      <c r="J124" s="249"/>
      <c r="K124" s="249"/>
      <c r="L124" s="251" t="s">
        <v>15</v>
      </c>
      <c r="N124" s="291" t="s">
        <v>94</v>
      </c>
    </row>
    <row r="125" spans="1:14" ht="12.75" x14ac:dyDescent="0.2">
      <c r="A125" s="127"/>
      <c r="B125" s="388" t="str">
        <f>'I3 TB Data'!B131</f>
        <v>OM&amp;A - Wholesale Revenue Meter - Dedicated to Domestic</v>
      </c>
      <c r="C125" s="189">
        <f>'I3 TB Data'!G131</f>
        <v>0</v>
      </c>
      <c r="D125" s="247">
        <f>+SUM('O4 Summary by Class &amp; Accounts'!E125:'O4 Summary by Class &amp; Accounts'!X125)</f>
        <v>0</v>
      </c>
      <c r="E125" s="325">
        <f t="shared" si="4"/>
        <v>0</v>
      </c>
      <c r="F125" s="249"/>
      <c r="G125" s="249"/>
      <c r="H125" s="249"/>
      <c r="I125" s="249"/>
      <c r="J125" s="249"/>
      <c r="K125" s="249"/>
      <c r="L125" s="251" t="s">
        <v>15</v>
      </c>
      <c r="N125" s="291" t="s">
        <v>36</v>
      </c>
    </row>
    <row r="126" spans="1:14" ht="12.75" x14ac:dyDescent="0.2">
      <c r="A126" s="127"/>
      <c r="B126" s="388" t="str">
        <f>'I3 TB Data'!B132</f>
        <v>OM&amp;A - Wholesale Revenue Meter - Dedicated to Interconnect</v>
      </c>
      <c r="C126" s="189">
        <f>'I3 TB Data'!G132</f>
        <v>0</v>
      </c>
      <c r="D126" s="247">
        <f>+SUM('O4 Summary by Class &amp; Accounts'!E126:'O4 Summary by Class &amp; Accounts'!X126)</f>
        <v>0</v>
      </c>
      <c r="E126" s="325">
        <f t="shared" si="4"/>
        <v>0</v>
      </c>
      <c r="F126" s="249"/>
      <c r="G126" s="249"/>
      <c r="H126" s="249"/>
      <c r="I126" s="249"/>
      <c r="J126" s="249"/>
      <c r="K126" s="249"/>
      <c r="L126" s="251" t="s">
        <v>15</v>
      </c>
      <c r="N126" s="291" t="s">
        <v>37</v>
      </c>
    </row>
    <row r="127" spans="1:14" ht="12.75" x14ac:dyDescent="0.2">
      <c r="A127" s="127"/>
      <c r="B127" s="388" t="str">
        <f>'I3 TB Data'!B133</f>
        <v>OM&amp;A - Wholesale Revenue Meter - Shared</v>
      </c>
      <c r="C127" s="189">
        <f>'I3 TB Data'!G133</f>
        <v>0</v>
      </c>
      <c r="D127" s="247">
        <f>+SUM('O4 Summary by Class &amp; Accounts'!E127:'O4 Summary by Class &amp; Accounts'!X127)</f>
        <v>0</v>
      </c>
      <c r="E127" s="325">
        <f t="shared" si="4"/>
        <v>0</v>
      </c>
      <c r="F127" s="249"/>
      <c r="G127" s="249"/>
      <c r="H127" s="249"/>
      <c r="I127" s="249"/>
      <c r="J127" s="249"/>
      <c r="K127" s="249"/>
      <c r="L127" s="251" t="s">
        <v>15</v>
      </c>
      <c r="N127" s="291" t="s">
        <v>58</v>
      </c>
    </row>
    <row r="128" spans="1:14" ht="12.75" x14ac:dyDescent="0.2">
      <c r="A128" s="127"/>
      <c r="B128" s="388" t="str">
        <f>'I3 TB Data'!B134</f>
        <v>OM&amp;A - Network Dual Function Line - Dedicated to Domestic</v>
      </c>
      <c r="C128" s="189">
        <f>'I3 TB Data'!G134</f>
        <v>0</v>
      </c>
      <c r="D128" s="247">
        <f>+SUM('O4 Summary by Class &amp; Accounts'!E128:'O4 Summary by Class &amp; Accounts'!X128)</f>
        <v>0</v>
      </c>
      <c r="E128" s="325">
        <f t="shared" si="4"/>
        <v>0</v>
      </c>
      <c r="F128" s="253"/>
      <c r="G128" s="253"/>
      <c r="H128" s="253"/>
      <c r="I128" s="249"/>
      <c r="J128" s="249"/>
      <c r="K128" s="249"/>
      <c r="L128" s="254" t="s">
        <v>15</v>
      </c>
      <c r="N128" s="291" t="s">
        <v>85</v>
      </c>
    </row>
    <row r="129" spans="1:14" ht="12.75" x14ac:dyDescent="0.2">
      <c r="A129" s="127"/>
      <c r="B129" s="388" t="str">
        <f>'I3 TB Data'!B135</f>
        <v>OM&amp;A - Network Dual Function Line - Dedicated to Interconnect</v>
      </c>
      <c r="C129" s="189">
        <f>'I3 TB Data'!G135</f>
        <v>0</v>
      </c>
      <c r="D129" s="247">
        <f>+SUM('O4 Summary by Class &amp; Accounts'!E129:'O4 Summary by Class &amp; Accounts'!X129)</f>
        <v>0</v>
      </c>
      <c r="E129" s="325">
        <f t="shared" si="4"/>
        <v>0</v>
      </c>
      <c r="F129" s="253"/>
      <c r="G129" s="253"/>
      <c r="H129" s="253"/>
      <c r="I129" s="249"/>
      <c r="J129" s="249"/>
      <c r="K129" s="249"/>
      <c r="L129" s="254" t="s">
        <v>15</v>
      </c>
      <c r="N129" s="291" t="s">
        <v>45</v>
      </c>
    </row>
    <row r="130" spans="1:14" ht="12.75" x14ac:dyDescent="0.2">
      <c r="A130" s="127"/>
      <c r="B130" s="388" t="str">
        <f>'I3 TB Data'!B136</f>
        <v>OM&amp;A - Network Dual Function Line - Shared</v>
      </c>
      <c r="C130" s="189">
        <f>'I3 TB Data'!G136</f>
        <v>33730453.822047479</v>
      </c>
      <c r="D130" s="247">
        <f>+SUM('O4 Summary by Class &amp; Accounts'!E130:'O4 Summary by Class &amp; Accounts'!X130)</f>
        <v>33730453.822047479</v>
      </c>
      <c r="E130" s="325">
        <f t="shared" si="4"/>
        <v>0</v>
      </c>
      <c r="F130" s="316"/>
      <c r="G130" s="316"/>
      <c r="H130" s="316"/>
      <c r="I130" s="249"/>
      <c r="J130" s="249"/>
      <c r="K130" s="249"/>
      <c r="L130" s="250" t="s">
        <v>15</v>
      </c>
      <c r="N130" s="291" t="s">
        <v>0</v>
      </c>
    </row>
    <row r="131" spans="1:14" ht="12.75" x14ac:dyDescent="0.2">
      <c r="A131" s="127"/>
      <c r="B131" s="388" t="str">
        <f>'I3 TB Data'!B137</f>
        <v>OM&amp;A - Line Connection Dual Function Line - Dedicated to Domestic</v>
      </c>
      <c r="C131" s="189">
        <f>'I3 TB Data'!G137</f>
        <v>5829745.5001562973</v>
      </c>
      <c r="D131" s="247">
        <f>+SUM('O4 Summary by Class &amp; Accounts'!E131:'O4 Summary by Class &amp; Accounts'!X131)</f>
        <v>5829745.5001562973</v>
      </c>
      <c r="E131" s="325">
        <f t="shared" si="4"/>
        <v>0</v>
      </c>
      <c r="F131" s="316"/>
      <c r="G131" s="316"/>
      <c r="H131" s="316"/>
      <c r="I131" s="249"/>
      <c r="J131" s="249"/>
      <c r="K131" s="249"/>
      <c r="L131" s="250" t="s">
        <v>15</v>
      </c>
      <c r="N131" s="291" t="s">
        <v>0</v>
      </c>
    </row>
    <row r="132" spans="1:14" ht="12.75" x14ac:dyDescent="0.2">
      <c r="A132" s="127"/>
      <c r="B132" s="388" t="str">
        <f>'I3 TB Data'!B138</f>
        <v>OM&amp;A - Line Connection Dual Function Line - Dedicated to Interconnect</v>
      </c>
      <c r="C132" s="189">
        <f>'I3 TB Data'!G138</f>
        <v>0</v>
      </c>
      <c r="D132" s="247">
        <f>+SUM('O4 Summary by Class &amp; Accounts'!E132:'O4 Summary by Class &amp; Accounts'!X132)</f>
        <v>0</v>
      </c>
      <c r="E132" s="325">
        <f t="shared" si="4"/>
        <v>0</v>
      </c>
      <c r="F132" s="316"/>
      <c r="G132" s="316"/>
      <c r="H132" s="316"/>
      <c r="I132" s="249"/>
      <c r="J132" s="249"/>
      <c r="K132" s="249"/>
      <c r="L132" s="250" t="s">
        <v>15</v>
      </c>
      <c r="N132" s="291" t="s">
        <v>0</v>
      </c>
    </row>
    <row r="133" spans="1:14" ht="12.75" x14ac:dyDescent="0.2">
      <c r="A133" s="127"/>
      <c r="B133" s="388" t="str">
        <f>'I3 TB Data'!B139</f>
        <v>OM&amp;A - Line Connection Dual Function Line - Shared</v>
      </c>
      <c r="C133" s="189">
        <f>'I3 TB Data'!G139</f>
        <v>0</v>
      </c>
      <c r="D133" s="247">
        <f>+SUM('O4 Summary by Class &amp; Accounts'!E133:'O4 Summary by Class &amp; Accounts'!X133)</f>
        <v>0</v>
      </c>
      <c r="E133" s="325">
        <f t="shared" si="4"/>
        <v>0</v>
      </c>
      <c r="F133" s="316"/>
      <c r="G133" s="316"/>
      <c r="H133" s="316"/>
      <c r="I133" s="249"/>
      <c r="J133" s="249"/>
      <c r="K133" s="249"/>
      <c r="L133" s="250" t="s">
        <v>15</v>
      </c>
      <c r="N133" s="291" t="s">
        <v>0</v>
      </c>
    </row>
    <row r="134" spans="1:14" ht="12.75" x14ac:dyDescent="0.2">
      <c r="A134" s="127"/>
      <c r="B134" s="388" t="str">
        <f>'I3 TB Data'!B140</f>
        <v>OM&amp;A - Generation Line Connection - Dedicated to Domestic</v>
      </c>
      <c r="C134" s="189">
        <f>'I3 TB Data'!G140</f>
        <v>0</v>
      </c>
      <c r="D134" s="247">
        <f>+SUM('O4 Summary by Class &amp; Accounts'!E134:'O4 Summary by Class &amp; Accounts'!X134)</f>
        <v>0</v>
      </c>
      <c r="E134" s="325">
        <f t="shared" si="4"/>
        <v>0</v>
      </c>
      <c r="F134" s="316"/>
      <c r="G134" s="316"/>
      <c r="H134" s="316"/>
      <c r="I134" s="249"/>
      <c r="J134" s="249"/>
      <c r="K134" s="249"/>
      <c r="L134" s="250" t="s">
        <v>15</v>
      </c>
      <c r="N134" s="291" t="s">
        <v>0</v>
      </c>
    </row>
    <row r="135" spans="1:14" ht="12.75" x14ac:dyDescent="0.2">
      <c r="A135" s="127"/>
      <c r="B135" s="388" t="str">
        <f>'I3 TB Data'!B141</f>
        <v>OM&amp;A - Generation Line Connection - Dedicated to Interconnect</v>
      </c>
      <c r="C135" s="189">
        <f>'I3 TB Data'!G141</f>
        <v>0</v>
      </c>
      <c r="D135" s="247">
        <f>+SUM('O4 Summary by Class &amp; Accounts'!E135:'O4 Summary by Class &amp; Accounts'!X135)</f>
        <v>0</v>
      </c>
      <c r="E135" s="325">
        <f t="shared" si="4"/>
        <v>0</v>
      </c>
      <c r="F135" s="316"/>
      <c r="G135" s="316"/>
      <c r="H135" s="316"/>
      <c r="I135" s="249"/>
      <c r="J135" s="249"/>
      <c r="K135" s="249"/>
      <c r="L135" s="250" t="s">
        <v>15</v>
      </c>
      <c r="N135" s="291" t="s">
        <v>0</v>
      </c>
    </row>
    <row r="136" spans="1:14" ht="12.75" x14ac:dyDescent="0.2">
      <c r="A136" s="127"/>
      <c r="B136" s="388" t="str">
        <f>'I3 TB Data'!B142</f>
        <v>OM&amp;A - Generation Line Connection - Shared</v>
      </c>
      <c r="C136" s="189">
        <f>'I3 TB Data'!G142</f>
        <v>6073432.7851733686</v>
      </c>
      <c r="D136" s="247">
        <f>+SUM('O4 Summary by Class &amp; Accounts'!E136:'O4 Summary by Class &amp; Accounts'!X136)</f>
        <v>6073432.7851733686</v>
      </c>
      <c r="E136" s="325">
        <f t="shared" si="4"/>
        <v>0</v>
      </c>
      <c r="F136" s="316"/>
      <c r="G136" s="316"/>
      <c r="H136" s="316"/>
      <c r="I136" s="249"/>
      <c r="J136" s="249"/>
      <c r="K136" s="249"/>
      <c r="L136" s="250" t="s">
        <v>15</v>
      </c>
      <c r="N136" s="291" t="s">
        <v>0</v>
      </c>
    </row>
    <row r="137" spans="1:14" ht="12.75" x14ac:dyDescent="0.2">
      <c r="A137" s="127"/>
      <c r="B137" s="388" t="str">
        <f>'I3 TB Data'!B143</f>
        <v>OM&amp;A - Generation Transformation Connection - Dedicated to Domestic</v>
      </c>
      <c r="C137" s="189">
        <f>'I3 TB Data'!G143</f>
        <v>0</v>
      </c>
      <c r="D137" s="247">
        <f>+SUM('O4 Summary by Class &amp; Accounts'!E137:'O4 Summary by Class &amp; Accounts'!X137)</f>
        <v>0</v>
      </c>
      <c r="E137" s="325">
        <f t="shared" si="4"/>
        <v>0</v>
      </c>
      <c r="F137" s="316"/>
      <c r="G137" s="316"/>
      <c r="H137" s="316"/>
      <c r="I137" s="249"/>
      <c r="J137" s="249"/>
      <c r="K137" s="249"/>
      <c r="L137" s="250" t="s">
        <v>15</v>
      </c>
      <c r="N137" s="291" t="s">
        <v>0</v>
      </c>
    </row>
    <row r="138" spans="1:14" ht="12.75" x14ac:dyDescent="0.2">
      <c r="A138" s="127"/>
      <c r="B138" s="388" t="str">
        <f>'I3 TB Data'!B144</f>
        <v>OM&amp;A - Generation Transformation Connection - Dedicated to Interconnect</v>
      </c>
      <c r="C138" s="189">
        <f>'I3 TB Data'!G144</f>
        <v>0</v>
      </c>
      <c r="D138" s="247">
        <f>+SUM('O4 Summary by Class &amp; Accounts'!E138:'O4 Summary by Class &amp; Accounts'!X138)</f>
        <v>0</v>
      </c>
      <c r="E138" s="325">
        <f t="shared" si="4"/>
        <v>0</v>
      </c>
      <c r="F138" s="316"/>
      <c r="G138" s="316"/>
      <c r="H138" s="316"/>
      <c r="I138" s="249"/>
      <c r="J138" s="249"/>
      <c r="K138" s="249"/>
      <c r="L138" s="250" t="s">
        <v>15</v>
      </c>
      <c r="N138" s="291" t="s">
        <v>0</v>
      </c>
    </row>
    <row r="139" spans="1:14" ht="12.75" x14ac:dyDescent="0.2">
      <c r="A139" s="127"/>
      <c r="B139" s="388" t="str">
        <f>'I3 TB Data'!B145</f>
        <v>OM&amp;A - Generation Transformation Connection - Shared</v>
      </c>
      <c r="C139" s="189">
        <f>'I3 TB Data'!G145</f>
        <v>2655157.0495590032</v>
      </c>
      <c r="D139" s="247">
        <f>+SUM('O4 Summary by Class &amp; Accounts'!E139:'O4 Summary by Class &amp; Accounts'!X139)</f>
        <v>2655157.0495590032</v>
      </c>
      <c r="E139" s="325">
        <f t="shared" si="4"/>
        <v>0</v>
      </c>
      <c r="F139" s="316"/>
      <c r="G139" s="316"/>
      <c r="H139" s="316"/>
      <c r="I139" s="249"/>
      <c r="J139" s="249"/>
      <c r="K139" s="249"/>
      <c r="L139" s="250" t="s">
        <v>15</v>
      </c>
      <c r="N139" s="291" t="s">
        <v>0</v>
      </c>
    </row>
    <row r="140" spans="1:14" ht="12.75" x14ac:dyDescent="0.2">
      <c r="A140" s="127"/>
      <c r="B140" s="388" t="str">
        <f>'I3 TB Data'!B146</f>
        <v>Other Taxes (Grants in Lieu) - Network - Dedicated to Domestic</v>
      </c>
      <c r="C140" s="189">
        <f>'I3 TB Data'!G146</f>
        <v>0</v>
      </c>
      <c r="D140" s="247">
        <f>+SUM('O4 Summary by Class &amp; Accounts'!E140:'O4 Summary by Class &amp; Accounts'!X140)</f>
        <v>0</v>
      </c>
      <c r="E140" s="325">
        <f t="shared" si="4"/>
        <v>0</v>
      </c>
      <c r="F140" s="316"/>
      <c r="G140" s="316"/>
      <c r="H140" s="316"/>
      <c r="I140" s="249"/>
      <c r="J140" s="249"/>
      <c r="K140" s="249"/>
      <c r="L140" s="250" t="s">
        <v>15</v>
      </c>
      <c r="N140" s="291" t="s">
        <v>0</v>
      </c>
    </row>
    <row r="141" spans="1:14" ht="12.75" x14ac:dyDescent="0.2">
      <c r="A141" s="127"/>
      <c r="B141" s="388" t="str">
        <f>'I3 TB Data'!B147</f>
        <v>Property Taxes (was Grants in Lieu) - Network - Dedicated to Interconnect</v>
      </c>
      <c r="C141" s="189">
        <f>'I3 TB Data'!G147</f>
        <v>460318.67411215836</v>
      </c>
      <c r="D141" s="247">
        <f>+SUM('O4 Summary by Class &amp; Accounts'!E141:'O4 Summary by Class &amp; Accounts'!X141)</f>
        <v>460318.67411215836</v>
      </c>
      <c r="E141" s="325">
        <f t="shared" si="4"/>
        <v>0</v>
      </c>
      <c r="F141" s="316"/>
      <c r="G141" s="316"/>
      <c r="H141" s="316"/>
      <c r="I141" s="249"/>
      <c r="J141" s="249"/>
      <c r="K141" s="249"/>
      <c r="L141" s="250" t="s">
        <v>15</v>
      </c>
      <c r="N141" s="291" t="s">
        <v>0</v>
      </c>
    </row>
    <row r="142" spans="1:14" ht="12.75" x14ac:dyDescent="0.2">
      <c r="A142" s="127"/>
      <c r="B142" s="388" t="str">
        <f>'I3 TB Data'!B148</f>
        <v>Property Taxes (was Grants in Lieu) - Network - Shared</v>
      </c>
      <c r="C142" s="189">
        <f>'I3 TB Data'!G148</f>
        <v>34566610.375582896</v>
      </c>
      <c r="D142" s="247">
        <f>+SUM('O4 Summary by Class &amp; Accounts'!E142:'O4 Summary by Class &amp; Accounts'!X142)</f>
        <v>34566610.375582896</v>
      </c>
      <c r="E142" s="325">
        <f t="shared" si="4"/>
        <v>0</v>
      </c>
      <c r="F142" s="316"/>
      <c r="G142" s="316"/>
      <c r="H142" s="316"/>
      <c r="I142" s="249"/>
      <c r="J142" s="249"/>
      <c r="K142" s="249"/>
      <c r="L142" s="250" t="s">
        <v>15</v>
      </c>
      <c r="N142" s="291" t="s">
        <v>0</v>
      </c>
    </row>
    <row r="143" spans="1:14" ht="12.75" x14ac:dyDescent="0.2">
      <c r="A143" s="127"/>
      <c r="B143" s="388" t="str">
        <f>'I3 TB Data'!B149</f>
        <v>Property Taxes (was Grants in Lieu) - Line Connection - Dedicated to Domestic</v>
      </c>
      <c r="C143" s="189">
        <f>'I3 TB Data'!G149</f>
        <v>6461154.4103893535</v>
      </c>
      <c r="D143" s="247">
        <f>+SUM('O4 Summary by Class &amp; Accounts'!E143:'O4 Summary by Class &amp; Accounts'!X143)</f>
        <v>6461154.4103893535</v>
      </c>
      <c r="E143" s="325">
        <f t="shared" si="4"/>
        <v>0</v>
      </c>
      <c r="F143" s="316"/>
      <c r="G143" s="316"/>
      <c r="H143" s="316"/>
      <c r="I143" s="249"/>
      <c r="J143" s="249"/>
      <c r="K143" s="249"/>
      <c r="L143" s="250" t="s">
        <v>15</v>
      </c>
      <c r="N143" s="291" t="s">
        <v>0</v>
      </c>
    </row>
    <row r="144" spans="1:14" ht="12.75" x14ac:dyDescent="0.2">
      <c r="A144" s="127"/>
      <c r="B144" s="388" t="str">
        <f>'I3 TB Data'!B150</f>
        <v>Other Taxes (Grants in Lieu) - Line Connection - Dedicated to Interconnect</v>
      </c>
      <c r="C144" s="189">
        <f>'I3 TB Data'!G150</f>
        <v>0</v>
      </c>
      <c r="D144" s="247">
        <f>+SUM('O4 Summary by Class &amp; Accounts'!E144:'O4 Summary by Class &amp; Accounts'!X144)</f>
        <v>0</v>
      </c>
      <c r="E144" s="325">
        <f t="shared" si="4"/>
        <v>0</v>
      </c>
      <c r="F144" s="316"/>
      <c r="G144" s="316"/>
      <c r="H144" s="316"/>
      <c r="I144" s="249"/>
      <c r="J144" s="249"/>
      <c r="K144" s="249"/>
      <c r="L144" s="250" t="s">
        <v>15</v>
      </c>
      <c r="N144" s="291" t="s">
        <v>0</v>
      </c>
    </row>
    <row r="145" spans="1:14" ht="12.75" x14ac:dyDescent="0.2">
      <c r="A145" s="127"/>
      <c r="B145" s="388" t="str">
        <f>'I3 TB Data'!B151</f>
        <v>Other Taxes (Grants in Lieu) - Line Connection - Shared</v>
      </c>
      <c r="C145" s="189">
        <f>'I3 TB Data'!G151</f>
        <v>0</v>
      </c>
      <c r="D145" s="247">
        <f>+SUM('O4 Summary by Class &amp; Accounts'!E145:'O4 Summary by Class &amp; Accounts'!X145)</f>
        <v>0</v>
      </c>
      <c r="E145" s="325">
        <f t="shared" si="4"/>
        <v>0</v>
      </c>
      <c r="F145" s="316"/>
      <c r="G145" s="316"/>
      <c r="H145" s="316"/>
      <c r="I145" s="249"/>
      <c r="J145" s="249"/>
      <c r="K145" s="249"/>
      <c r="L145" s="250" t="s">
        <v>15</v>
      </c>
      <c r="N145" s="291" t="s">
        <v>0</v>
      </c>
    </row>
    <row r="146" spans="1:14" ht="12.75" x14ac:dyDescent="0.2">
      <c r="A146" s="127"/>
      <c r="B146" s="388" t="str">
        <f>'I3 TB Data'!B152</f>
        <v>Property Taxes (was Grants in Lieu) - Transformer Connection - Dedicated to Domestic</v>
      </c>
      <c r="C146" s="189">
        <f>'I3 TB Data'!G152</f>
        <v>19320417.572189871</v>
      </c>
      <c r="D146" s="247">
        <f>+SUM('O4 Summary by Class &amp; Accounts'!E146:'O4 Summary by Class &amp; Accounts'!X146)</f>
        <v>19320417.572189871</v>
      </c>
      <c r="E146" s="325">
        <f t="shared" si="4"/>
        <v>0</v>
      </c>
      <c r="F146" s="316"/>
      <c r="G146" s="316"/>
      <c r="H146" s="316"/>
      <c r="I146" s="249"/>
      <c r="J146" s="249"/>
      <c r="K146" s="249"/>
      <c r="L146" s="250" t="s">
        <v>15</v>
      </c>
      <c r="N146" s="291" t="s">
        <v>0</v>
      </c>
    </row>
    <row r="147" spans="1:14" ht="12.75" x14ac:dyDescent="0.2">
      <c r="A147" s="127"/>
      <c r="B147" s="388" t="str">
        <f>'I3 TB Data'!B153</f>
        <v>Other Taxes (Grants in Lieu) - Transformer Connection - Dedicated to Interconnect</v>
      </c>
      <c r="C147" s="189">
        <f>'I3 TB Data'!G153</f>
        <v>0</v>
      </c>
      <c r="D147" s="247">
        <f>+SUM('O4 Summary by Class &amp; Accounts'!E147:'O4 Summary by Class &amp; Accounts'!X147)</f>
        <v>0</v>
      </c>
      <c r="E147" s="325">
        <f t="shared" si="4"/>
        <v>0</v>
      </c>
      <c r="F147" s="316"/>
      <c r="G147" s="316"/>
      <c r="H147" s="316"/>
      <c r="I147" s="249"/>
      <c r="J147" s="249"/>
      <c r="K147" s="249"/>
      <c r="L147" s="250" t="s">
        <v>15</v>
      </c>
      <c r="N147" s="291" t="s">
        <v>0</v>
      </c>
    </row>
    <row r="148" spans="1:14" ht="12.75" x14ac:dyDescent="0.2">
      <c r="A148" s="127"/>
      <c r="B148" s="388" t="str">
        <f>'I3 TB Data'!B154</f>
        <v>Other Taxes (Grants in Lieu) - Transformer Connection - Shared</v>
      </c>
      <c r="C148" s="189">
        <f>'I3 TB Data'!G154</f>
        <v>0</v>
      </c>
      <c r="D148" s="247">
        <f>+SUM('O4 Summary by Class &amp; Accounts'!E148:'O4 Summary by Class &amp; Accounts'!X148)</f>
        <v>0</v>
      </c>
      <c r="E148" s="325">
        <f t="shared" si="4"/>
        <v>0</v>
      </c>
      <c r="F148" s="248"/>
      <c r="G148" s="248"/>
      <c r="H148" s="248"/>
      <c r="I148" s="249"/>
      <c r="J148" s="249"/>
      <c r="K148" s="249"/>
      <c r="L148" s="250" t="s">
        <v>15</v>
      </c>
      <c r="N148" s="291" t="s">
        <v>99</v>
      </c>
    </row>
    <row r="149" spans="1:14" ht="12.75" x14ac:dyDescent="0.2">
      <c r="A149" s="127"/>
      <c r="B149" s="388" t="str">
        <f>'I3 TB Data'!B155</f>
        <v>Property Taxes (was Grants in Lieu) - Wholesale Revenue Meter - Dedicated to Domestic</v>
      </c>
      <c r="C149" s="189">
        <f>'I3 TB Data'!G155</f>
        <v>0</v>
      </c>
      <c r="D149" s="247">
        <f>+SUM('O4 Summary by Class &amp; Accounts'!E149:'O4 Summary by Class &amp; Accounts'!X149)</f>
        <v>0</v>
      </c>
      <c r="E149" s="325">
        <f t="shared" si="4"/>
        <v>0</v>
      </c>
      <c r="F149" s="316"/>
      <c r="G149" s="316"/>
      <c r="H149" s="316"/>
      <c r="I149" s="249"/>
      <c r="J149" s="249"/>
      <c r="K149" s="249"/>
      <c r="L149" s="250" t="s">
        <v>15</v>
      </c>
      <c r="N149" s="291" t="s">
        <v>0</v>
      </c>
    </row>
    <row r="150" spans="1:14" ht="12.75" x14ac:dyDescent="0.2">
      <c r="A150" s="127"/>
      <c r="B150" s="388" t="str">
        <f>'I3 TB Data'!B156</f>
        <v>Other Taxes (Grants in Lieu) - Wholesale Revenue Meter - Dedicated to Interconnect</v>
      </c>
      <c r="C150" s="189">
        <f>'I3 TB Data'!G156</f>
        <v>0</v>
      </c>
      <c r="D150" s="247">
        <f>+SUM('O4 Summary by Class &amp; Accounts'!E150:'O4 Summary by Class &amp; Accounts'!X150)</f>
        <v>0</v>
      </c>
      <c r="E150" s="325">
        <f t="shared" si="4"/>
        <v>0</v>
      </c>
      <c r="F150" s="316"/>
      <c r="G150" s="316"/>
      <c r="H150" s="316"/>
      <c r="I150" s="249"/>
      <c r="J150" s="249"/>
      <c r="K150" s="249"/>
      <c r="L150" s="250" t="s">
        <v>15</v>
      </c>
      <c r="N150" s="291" t="s">
        <v>0</v>
      </c>
    </row>
    <row r="151" spans="1:14" ht="12.75" x14ac:dyDescent="0.2">
      <c r="A151" s="127"/>
      <c r="B151" s="388" t="str">
        <f>'I3 TB Data'!B157</f>
        <v>Other Taxes (Grants in Lieu) - Wholesale Revenue Meter - Shared</v>
      </c>
      <c r="C151" s="189">
        <f>'I3 TB Data'!G157</f>
        <v>0</v>
      </c>
      <c r="D151" s="247">
        <f>+SUM('O4 Summary by Class &amp; Accounts'!E151:'O4 Summary by Class &amp; Accounts'!X151)</f>
        <v>0</v>
      </c>
      <c r="E151" s="325">
        <f t="shared" si="4"/>
        <v>0</v>
      </c>
      <c r="F151" s="252"/>
      <c r="G151" s="252"/>
      <c r="H151" s="252"/>
      <c r="I151" s="252"/>
      <c r="J151" s="252"/>
      <c r="K151" s="252"/>
      <c r="L151" s="250" t="s">
        <v>15</v>
      </c>
      <c r="N151" s="291" t="s">
        <v>99</v>
      </c>
    </row>
    <row r="152" spans="1:14" ht="12.75" x14ac:dyDescent="0.2">
      <c r="A152" s="127"/>
      <c r="B152" s="388" t="str">
        <f>'I3 TB Data'!B158</f>
        <v>Other Taxes (Grants in Lieu) - Network Dual Function Line - Dedicated to Domestic</v>
      </c>
      <c r="C152" s="189">
        <f>'I3 TB Data'!G158</f>
        <v>0</v>
      </c>
      <c r="D152" s="247">
        <f>+SUM('O4 Summary by Class &amp; Accounts'!E152:'O4 Summary by Class &amp; Accounts'!X152)</f>
        <v>0</v>
      </c>
      <c r="E152" s="325">
        <f t="shared" si="4"/>
        <v>0</v>
      </c>
      <c r="F152" s="316"/>
      <c r="G152" s="316"/>
      <c r="H152" s="316"/>
      <c r="I152" s="249"/>
      <c r="J152" s="249"/>
      <c r="K152" s="249"/>
      <c r="L152" s="250" t="s">
        <v>15</v>
      </c>
      <c r="N152" s="291" t="s">
        <v>99</v>
      </c>
    </row>
    <row r="153" spans="1:14" ht="12.75" x14ac:dyDescent="0.2">
      <c r="A153" s="127"/>
      <c r="B153" s="388" t="str">
        <f>'I3 TB Data'!B159</f>
        <v>Other Taxes (Grants in Lieu) - Network Dual Function Line - Dedicated to Interconnect</v>
      </c>
      <c r="C153" s="189">
        <f>'I3 TB Data'!G159</f>
        <v>0</v>
      </c>
      <c r="D153" s="247">
        <f>+SUM('O4 Summary by Class &amp; Accounts'!E153:'O4 Summary by Class &amp; Accounts'!X153)</f>
        <v>0</v>
      </c>
      <c r="E153" s="325">
        <f t="shared" ref="E153:E184" si="5">+C153-D153</f>
        <v>0</v>
      </c>
      <c r="F153" s="249"/>
      <c r="G153" s="249"/>
      <c r="H153" s="249"/>
      <c r="I153" s="249"/>
      <c r="J153" s="249"/>
      <c r="K153" s="249"/>
      <c r="L153" s="250"/>
      <c r="N153" s="291" t="s">
        <v>68</v>
      </c>
    </row>
    <row r="154" spans="1:14" ht="12.75" x14ac:dyDescent="0.2">
      <c r="A154" s="127"/>
      <c r="B154" s="388" t="str">
        <f>'I3 TB Data'!B160</f>
        <v>Property Taxes (was Grants in Lieu) - Network Dual Function Line - Shared</v>
      </c>
      <c r="C154" s="189">
        <f>'I3 TB Data'!G160</f>
        <v>7271781.2632195717</v>
      </c>
      <c r="D154" s="247">
        <f>+SUM('O4 Summary by Class &amp; Accounts'!E154:'O4 Summary by Class &amp; Accounts'!X154)</f>
        <v>7271781.2632195717</v>
      </c>
      <c r="E154" s="325">
        <f t="shared" si="5"/>
        <v>0</v>
      </c>
      <c r="F154" s="255"/>
      <c r="G154" s="255"/>
      <c r="H154" s="255"/>
      <c r="I154" s="249"/>
      <c r="J154" s="249"/>
      <c r="K154" s="249"/>
      <c r="L154" s="250" t="s">
        <v>15</v>
      </c>
      <c r="N154" s="291" t="s">
        <v>65</v>
      </c>
    </row>
    <row r="155" spans="1:14" ht="12.75" x14ac:dyDescent="0.2">
      <c r="A155" s="127"/>
      <c r="B155" s="388" t="str">
        <f>'I3 TB Data'!B161</f>
        <v>Property Taxes (was Grants in Lieu) - Line Connection Dual Function Line - Dedicated to Domestic</v>
      </c>
      <c r="C155" s="189">
        <f>'I3 TB Data'!G161</f>
        <v>1235137.617679443</v>
      </c>
      <c r="D155" s="247">
        <f>+SUM('O4 Summary by Class &amp; Accounts'!E155:'O4 Summary by Class &amp; Accounts'!X155)</f>
        <v>1235137.617679443</v>
      </c>
      <c r="E155" s="325">
        <f t="shared" si="5"/>
        <v>0</v>
      </c>
      <c r="F155" s="255"/>
      <c r="G155" s="255"/>
      <c r="H155" s="255"/>
      <c r="I155" s="249"/>
      <c r="J155" s="249"/>
      <c r="K155" s="249"/>
      <c r="L155" s="250" t="s">
        <v>15</v>
      </c>
      <c r="N155" s="291" t="s">
        <v>84</v>
      </c>
    </row>
    <row r="156" spans="1:14" ht="12.75" x14ac:dyDescent="0.2">
      <c r="A156" s="127"/>
      <c r="B156" s="388" t="str">
        <f>'I3 TB Data'!B162</f>
        <v>Other Taxes (Grants in Lieu) - Line Connection Dual Function Line - Dedicated to Interconnect</v>
      </c>
      <c r="C156" s="189">
        <f>'I3 TB Data'!G162</f>
        <v>0</v>
      </c>
      <c r="D156" s="247">
        <f>+SUM('O4 Summary by Class &amp; Accounts'!E156:'O4 Summary by Class &amp; Accounts'!X156)</f>
        <v>0</v>
      </c>
      <c r="E156" s="325">
        <f t="shared" si="5"/>
        <v>0</v>
      </c>
      <c r="F156" s="255"/>
      <c r="G156" s="255"/>
      <c r="H156" s="255"/>
      <c r="I156" s="249"/>
      <c r="J156" s="249"/>
      <c r="K156" s="249"/>
      <c r="L156" s="250" t="s">
        <v>27</v>
      </c>
      <c r="N156" s="291" t="s">
        <v>84</v>
      </c>
    </row>
    <row r="157" spans="1:14" ht="12.75" x14ac:dyDescent="0.2">
      <c r="A157" s="127"/>
      <c r="B157" s="388" t="str">
        <f>'I3 TB Data'!B163</f>
        <v>Other Taxes (Grants in Lieu) - Line Connection Dual Function Line - Shared</v>
      </c>
      <c r="C157" s="189">
        <f>'I3 TB Data'!G163</f>
        <v>0</v>
      </c>
      <c r="D157" s="247">
        <f>+SUM('O4 Summary by Class &amp; Accounts'!E157:'O4 Summary by Class &amp; Accounts'!X157)</f>
        <v>0</v>
      </c>
      <c r="E157" s="325">
        <f t="shared" si="5"/>
        <v>0</v>
      </c>
      <c r="F157" s="255"/>
      <c r="G157" s="255"/>
      <c r="H157" s="255"/>
      <c r="I157" s="249"/>
      <c r="J157" s="249"/>
      <c r="K157" s="249"/>
      <c r="L157" s="250" t="s">
        <v>15</v>
      </c>
      <c r="N157" s="291"/>
    </row>
    <row r="158" spans="1:14" ht="12.75" customHeight="1" x14ac:dyDescent="0.2">
      <c r="A158" s="127"/>
      <c r="B158" s="388" t="str">
        <f>'I3 TB Data'!B164</f>
        <v>Other Taxes (Grants in Lieu) - Generation Line Connection - Dedicated to Domestic</v>
      </c>
      <c r="C158" s="189">
        <f>'I3 TB Data'!G164</f>
        <v>0</v>
      </c>
      <c r="D158" s="247">
        <f>+SUM('O4 Summary by Class &amp; Accounts'!E158:'O4 Summary by Class &amp; Accounts'!X158)</f>
        <v>0</v>
      </c>
      <c r="E158" s="325">
        <f t="shared" si="5"/>
        <v>0</v>
      </c>
      <c r="F158" s="255"/>
      <c r="G158" s="255"/>
      <c r="H158" s="255"/>
      <c r="I158" s="249"/>
      <c r="J158" s="249"/>
      <c r="K158" s="249"/>
      <c r="L158" s="250" t="s">
        <v>15</v>
      </c>
      <c r="N158" s="291" t="s">
        <v>84</v>
      </c>
    </row>
    <row r="159" spans="1:14" ht="12.75" x14ac:dyDescent="0.2">
      <c r="A159" s="127"/>
      <c r="B159" s="388" t="str">
        <f>'I3 TB Data'!B165</f>
        <v>Other Taxes (Grants in Lieu) - Generation Line Connection - Dedicated to Interconnect</v>
      </c>
      <c r="C159" s="189">
        <f>'I3 TB Data'!G165</f>
        <v>0</v>
      </c>
      <c r="D159" s="247">
        <f>+SUM('O4 Summary by Class &amp; Accounts'!E159:'O4 Summary by Class &amp; Accounts'!X159)</f>
        <v>0</v>
      </c>
      <c r="E159" s="325">
        <f t="shared" si="5"/>
        <v>0</v>
      </c>
      <c r="F159" s="255"/>
      <c r="G159" s="255"/>
      <c r="H159" s="255"/>
      <c r="I159" s="249"/>
      <c r="J159" s="249"/>
      <c r="K159" s="249"/>
      <c r="L159" s="250" t="s">
        <v>15</v>
      </c>
      <c r="N159" s="291" t="s">
        <v>68</v>
      </c>
    </row>
    <row r="160" spans="1:14" ht="12.75" x14ac:dyDescent="0.2">
      <c r="A160" s="127"/>
      <c r="B160" s="388" t="str">
        <f>'I3 TB Data'!B166</f>
        <v>Property Taxes (was Grants in Lieu) - Generation Line Connection - Shared</v>
      </c>
      <c r="C160" s="189">
        <f>'I3 TB Data'!G166</f>
        <v>1741974.0407464865</v>
      </c>
      <c r="D160" s="247">
        <f>+SUM('O4 Summary by Class &amp; Accounts'!E160:'O4 Summary by Class &amp; Accounts'!X160)</f>
        <v>1741974.0407464865</v>
      </c>
      <c r="E160" s="325">
        <f t="shared" si="5"/>
        <v>0</v>
      </c>
      <c r="F160" s="255"/>
      <c r="G160" s="255"/>
      <c r="H160" s="255"/>
      <c r="I160" s="249"/>
      <c r="J160" s="249"/>
      <c r="K160" s="249"/>
      <c r="L160" s="250" t="s">
        <v>15</v>
      </c>
      <c r="N160" s="291" t="s">
        <v>68</v>
      </c>
    </row>
    <row r="161" spans="1:14" ht="12.75" x14ac:dyDescent="0.2">
      <c r="A161" s="127"/>
      <c r="B161" s="388" t="str">
        <f>'I3 TB Data'!B167</f>
        <v>Other Taxes (Grants in Lieu) - Generation Transformation Connection - Dedicated to Domestic</v>
      </c>
      <c r="C161" s="189">
        <f>'I3 TB Data'!G167</f>
        <v>0</v>
      </c>
      <c r="D161" s="247">
        <f>+SUM('O4 Summary by Class &amp; Accounts'!E161:'O4 Summary by Class &amp; Accounts'!X161)</f>
        <v>0</v>
      </c>
      <c r="E161" s="325">
        <f t="shared" si="5"/>
        <v>0</v>
      </c>
      <c r="F161" s="255"/>
      <c r="G161" s="255"/>
      <c r="H161" s="255"/>
      <c r="I161" s="249"/>
      <c r="J161" s="249"/>
      <c r="K161" s="249"/>
      <c r="L161" s="250" t="s">
        <v>15</v>
      </c>
      <c r="N161" s="291" t="s">
        <v>68</v>
      </c>
    </row>
    <row r="162" spans="1:14" ht="12.75" x14ac:dyDescent="0.2">
      <c r="A162" s="127"/>
      <c r="B162" s="388" t="str">
        <f>'I3 TB Data'!B168</f>
        <v>Other Taxes (Grants in Lieu) - Generation Transformation Connection - Dedicated to Interconnect</v>
      </c>
      <c r="C162" s="189">
        <f>'I3 TB Data'!G168</f>
        <v>0</v>
      </c>
      <c r="D162" s="247">
        <f>+SUM('O4 Summary by Class &amp; Accounts'!E162:'O4 Summary by Class &amp; Accounts'!X162)</f>
        <v>0</v>
      </c>
      <c r="E162" s="325">
        <f t="shared" si="5"/>
        <v>0</v>
      </c>
      <c r="F162" s="255"/>
      <c r="G162" s="255"/>
      <c r="H162" s="255"/>
      <c r="I162" s="249"/>
      <c r="J162" s="249"/>
      <c r="K162" s="249"/>
      <c r="L162" s="250" t="s">
        <v>15</v>
      </c>
      <c r="N162" s="291" t="s">
        <v>68</v>
      </c>
    </row>
    <row r="163" spans="1:14" ht="12.75" x14ac:dyDescent="0.2">
      <c r="A163" s="127"/>
      <c r="B163" s="388" t="str">
        <f>'I3 TB Data'!B169</f>
        <v>Property Taxes (was Grants in Lieu) - Generation Transformation Connection - Shared</v>
      </c>
      <c r="C163" s="189">
        <f>'I3 TB Data'!G169</f>
        <v>303161.09540699277</v>
      </c>
      <c r="D163" s="247">
        <f>+SUM('O4 Summary by Class &amp; Accounts'!E163:'O4 Summary by Class &amp; Accounts'!X163)</f>
        <v>303161.09540699283</v>
      </c>
      <c r="E163" s="325">
        <f t="shared" si="5"/>
        <v>0</v>
      </c>
      <c r="F163" s="255"/>
      <c r="G163" s="255"/>
      <c r="H163" s="255"/>
      <c r="I163" s="249"/>
      <c r="J163" s="249"/>
      <c r="K163" s="249"/>
      <c r="L163" s="250" t="s">
        <v>15</v>
      </c>
      <c r="N163" s="291" t="s">
        <v>87</v>
      </c>
    </row>
    <row r="164" spans="1:14" ht="12.75" x14ac:dyDescent="0.2">
      <c r="A164" s="127"/>
      <c r="B164" s="388" t="str">
        <f>'I3 TB Data'!B170</f>
        <v>Depreciation on fixed assets - Network - Dedicated to Domestic</v>
      </c>
      <c r="C164" s="189">
        <f>'I3 TB Data'!G170</f>
        <v>0</v>
      </c>
      <c r="D164" s="247">
        <f>+SUM('O4 Summary by Class &amp; Accounts'!E164:'O4 Summary by Class &amp; Accounts'!X164)</f>
        <v>0</v>
      </c>
      <c r="E164" s="325">
        <f t="shared" si="5"/>
        <v>0</v>
      </c>
      <c r="F164" s="255"/>
      <c r="G164" s="255"/>
      <c r="H164" s="255"/>
      <c r="I164" s="249"/>
      <c r="J164" s="249"/>
      <c r="K164" s="249"/>
      <c r="L164" s="256" t="s">
        <v>15</v>
      </c>
      <c r="N164" s="291" t="s">
        <v>84</v>
      </c>
    </row>
    <row r="165" spans="1:14" ht="12.75" x14ac:dyDescent="0.2">
      <c r="A165" s="127"/>
      <c r="B165" s="388" t="str">
        <f>'I3 TB Data'!B171</f>
        <v>Depreciation on fixed assets - Network - Dedicated to Interconnect</v>
      </c>
      <c r="C165" s="189">
        <f>'I3 TB Data'!G171</f>
        <v>3133748.8997291196</v>
      </c>
      <c r="D165" s="247">
        <f>+SUM('O4 Summary by Class &amp; Accounts'!E165:'O4 Summary by Class &amp; Accounts'!X165)</f>
        <v>3133748.8997291196</v>
      </c>
      <c r="E165" s="325">
        <f t="shared" si="5"/>
        <v>0</v>
      </c>
      <c r="F165" s="257"/>
      <c r="G165" s="257"/>
      <c r="H165" s="257"/>
      <c r="I165" s="249"/>
      <c r="J165" s="249"/>
      <c r="K165" s="249"/>
      <c r="L165" s="250" t="s">
        <v>15</v>
      </c>
      <c r="N165" s="291" t="s">
        <v>68</v>
      </c>
    </row>
    <row r="166" spans="1:14" ht="12.75" x14ac:dyDescent="0.2">
      <c r="A166" s="127"/>
      <c r="B166" s="388" t="str">
        <f>'I3 TB Data'!B172</f>
        <v>Depreciation on fixed assets - Network - Shared</v>
      </c>
      <c r="C166" s="189">
        <f>'I3 TB Data'!G172</f>
        <v>235321926.57787928</v>
      </c>
      <c r="D166" s="247">
        <f>+SUM('O4 Summary by Class &amp; Accounts'!E166:'O4 Summary by Class &amp; Accounts'!X166)</f>
        <v>235321926.57787928</v>
      </c>
      <c r="E166" s="325">
        <f t="shared" si="5"/>
        <v>0</v>
      </c>
      <c r="F166" s="255"/>
      <c r="G166" s="255"/>
      <c r="H166" s="255"/>
      <c r="I166" s="249"/>
      <c r="J166" s="249"/>
      <c r="K166" s="249"/>
      <c r="L166" s="250" t="s">
        <v>15</v>
      </c>
      <c r="N166" s="291" t="s">
        <v>68</v>
      </c>
    </row>
    <row r="167" spans="1:14" ht="12.75" x14ac:dyDescent="0.2">
      <c r="A167" s="127"/>
      <c r="B167" s="388" t="str">
        <f>'I3 TB Data'!B173</f>
        <v>Depreciation on fixed assets - Line Connection - Dedicated to Domestic</v>
      </c>
      <c r="C167" s="189">
        <f>'I3 TB Data'!G173</f>
        <v>36010901.773349576</v>
      </c>
      <c r="D167" s="247">
        <f>+SUM('O4 Summary by Class &amp; Accounts'!E167:'O4 Summary by Class &amp; Accounts'!X167)</f>
        <v>36010901.773349576</v>
      </c>
      <c r="E167" s="325">
        <f t="shared" si="5"/>
        <v>0</v>
      </c>
      <c r="F167" s="257"/>
      <c r="G167" s="257"/>
      <c r="H167" s="257"/>
      <c r="I167" s="249"/>
      <c r="J167" s="249"/>
      <c r="K167" s="249"/>
      <c r="L167" s="250" t="s">
        <v>15</v>
      </c>
      <c r="N167" s="291" t="s">
        <v>68</v>
      </c>
    </row>
    <row r="168" spans="1:14" ht="12.75" x14ac:dyDescent="0.2">
      <c r="A168" s="127"/>
      <c r="B168" s="388" t="str">
        <f>'I3 TB Data'!B174</f>
        <v>Depreciation on fixed assets - Line Connection - Dedicated to Interconnect</v>
      </c>
      <c r="C168" s="189">
        <f>'I3 TB Data'!G174</f>
        <v>0</v>
      </c>
      <c r="D168" s="247">
        <f>+SUM('O4 Summary by Class &amp; Accounts'!E168:'O4 Summary by Class &amp; Accounts'!X168)</f>
        <v>0</v>
      </c>
      <c r="E168" s="325">
        <f t="shared" si="5"/>
        <v>0</v>
      </c>
      <c r="F168" s="257"/>
      <c r="G168" s="257"/>
      <c r="H168" s="257"/>
      <c r="I168" s="249"/>
      <c r="J168" s="249"/>
      <c r="K168" s="249"/>
      <c r="L168" s="250" t="s">
        <v>15</v>
      </c>
      <c r="N168" s="291" t="s">
        <v>68</v>
      </c>
    </row>
    <row r="169" spans="1:14" ht="12.75" x14ac:dyDescent="0.2">
      <c r="A169" s="127"/>
      <c r="B169" s="388" t="str">
        <f>'I3 TB Data'!B175</f>
        <v>Depreciation on fixed assets - Line Connection - Shared</v>
      </c>
      <c r="C169" s="189">
        <f>'I3 TB Data'!G175</f>
        <v>0</v>
      </c>
      <c r="D169" s="247">
        <f>+SUM('O4 Summary by Class &amp; Accounts'!E169:'O4 Summary by Class &amp; Accounts'!X169)</f>
        <v>0</v>
      </c>
      <c r="E169" s="325">
        <f t="shared" si="5"/>
        <v>0</v>
      </c>
      <c r="F169" s="255"/>
      <c r="G169" s="255"/>
      <c r="H169" s="255"/>
      <c r="I169" s="249"/>
      <c r="J169" s="249"/>
      <c r="K169" s="249"/>
      <c r="L169" s="250" t="s">
        <v>15</v>
      </c>
      <c r="N169" s="291" t="s">
        <v>68</v>
      </c>
    </row>
    <row r="170" spans="1:14" ht="12.75" x14ac:dyDescent="0.2">
      <c r="A170" s="127"/>
      <c r="B170" s="388" t="str">
        <f>'I3 TB Data'!B176</f>
        <v>Depreciation on fixed assets - Transformer Connection - Dedicated to Domestic</v>
      </c>
      <c r="C170" s="189">
        <f>'I3 TB Data'!G176</f>
        <v>152901397.37302583</v>
      </c>
      <c r="D170" s="247">
        <f>+SUM('O4 Summary by Class &amp; Accounts'!E170:'O4 Summary by Class &amp; Accounts'!X170)</f>
        <v>152901397.37302583</v>
      </c>
      <c r="E170" s="325">
        <f t="shared" si="5"/>
        <v>0</v>
      </c>
      <c r="F170" s="255"/>
      <c r="G170" s="255"/>
      <c r="H170" s="255"/>
      <c r="I170" s="249"/>
      <c r="J170" s="249"/>
      <c r="K170" s="249"/>
      <c r="L170" s="250" t="s">
        <v>15</v>
      </c>
      <c r="N170" s="291" t="s">
        <v>68</v>
      </c>
    </row>
    <row r="171" spans="1:14" ht="12.75" x14ac:dyDescent="0.2">
      <c r="A171" s="127"/>
      <c r="B171" s="388" t="str">
        <f>'I3 TB Data'!B177</f>
        <v>Depreciation on fixed assets - Transformer Connection - Dedicated to Interconnect</v>
      </c>
      <c r="C171" s="189">
        <f>'I3 TB Data'!G177</f>
        <v>0</v>
      </c>
      <c r="D171" s="247">
        <f>+SUM('O4 Summary by Class &amp; Accounts'!E171:'O4 Summary by Class &amp; Accounts'!X171)</f>
        <v>0</v>
      </c>
      <c r="E171" s="325">
        <f t="shared" si="5"/>
        <v>0</v>
      </c>
      <c r="F171" s="255"/>
      <c r="G171" s="255"/>
      <c r="H171" s="255"/>
      <c r="I171" s="249"/>
      <c r="J171" s="249"/>
      <c r="K171" s="249"/>
      <c r="L171" s="250" t="s">
        <v>15</v>
      </c>
      <c r="N171" s="291" t="s">
        <v>68</v>
      </c>
    </row>
    <row r="172" spans="1:14" ht="12.75" x14ac:dyDescent="0.2">
      <c r="A172" s="127"/>
      <c r="B172" s="388" t="str">
        <f>'I3 TB Data'!B178</f>
        <v>Depreciation on fixed assets - Transformer Connection - Shared</v>
      </c>
      <c r="C172" s="189">
        <f>'I3 TB Data'!G178</f>
        <v>0</v>
      </c>
      <c r="D172" s="247">
        <f>+SUM('O4 Summary by Class &amp; Accounts'!E172:'O4 Summary by Class &amp; Accounts'!X172)</f>
        <v>0</v>
      </c>
      <c r="E172" s="325">
        <f t="shared" si="5"/>
        <v>0</v>
      </c>
      <c r="F172" s="255"/>
      <c r="G172" s="255"/>
      <c r="H172" s="255"/>
      <c r="I172" s="249"/>
      <c r="J172" s="249"/>
      <c r="K172" s="249"/>
      <c r="L172" s="250" t="s">
        <v>15</v>
      </c>
      <c r="N172" s="291" t="s">
        <v>68</v>
      </c>
    </row>
    <row r="173" spans="1:14" ht="12.75" x14ac:dyDescent="0.2">
      <c r="A173" s="127"/>
      <c r="B173" s="388" t="str">
        <f>'I3 TB Data'!B179</f>
        <v>Depreciation on fixed assets - Wholesale Revenue Meter - Dedicated to Domestic</v>
      </c>
      <c r="C173" s="189">
        <f>'I3 TB Data'!G179</f>
        <v>0</v>
      </c>
      <c r="D173" s="247">
        <f>+SUM('O4 Summary by Class &amp; Accounts'!E173:'O4 Summary by Class &amp; Accounts'!X173)</f>
        <v>0</v>
      </c>
      <c r="E173" s="325">
        <f t="shared" si="5"/>
        <v>0</v>
      </c>
      <c r="F173" s="255"/>
      <c r="G173" s="255"/>
      <c r="H173" s="255"/>
      <c r="I173" s="249"/>
      <c r="J173" s="249"/>
      <c r="K173" s="249"/>
      <c r="L173" s="250" t="s">
        <v>15</v>
      </c>
      <c r="N173" s="291" t="s">
        <v>68</v>
      </c>
    </row>
    <row r="174" spans="1:14" ht="12.75" x14ac:dyDescent="0.2">
      <c r="A174" s="127"/>
      <c r="B174" s="388" t="str">
        <f>'I3 TB Data'!B180</f>
        <v>Depreciation on fixed assets - Wholesale Revenue Meter - Dedicated to Interconnect</v>
      </c>
      <c r="C174" s="189">
        <f>'I3 TB Data'!G180</f>
        <v>0</v>
      </c>
      <c r="D174" s="247">
        <f>+SUM('O4 Summary by Class &amp; Accounts'!E174:'O4 Summary by Class &amp; Accounts'!X174)</f>
        <v>0</v>
      </c>
      <c r="E174" s="325">
        <f t="shared" si="5"/>
        <v>0</v>
      </c>
      <c r="F174" s="255"/>
      <c r="G174" s="255"/>
      <c r="H174" s="255"/>
      <c r="I174" s="249"/>
      <c r="J174" s="249"/>
      <c r="K174" s="249"/>
      <c r="L174" s="250" t="s">
        <v>15</v>
      </c>
      <c r="N174" s="291" t="s">
        <v>68</v>
      </c>
    </row>
    <row r="175" spans="1:14" ht="12.75" x14ac:dyDescent="0.2">
      <c r="A175" s="127"/>
      <c r="B175" s="388" t="str">
        <f>'I3 TB Data'!B181</f>
        <v>Depreciation on fixed assets - Wholesale Revenue Meter - Shared</v>
      </c>
      <c r="C175" s="189">
        <f>'I3 TB Data'!G181</f>
        <v>0</v>
      </c>
      <c r="D175" s="247">
        <f>+SUM('O4 Summary by Class &amp; Accounts'!E175:'O4 Summary by Class &amp; Accounts'!X175)</f>
        <v>0</v>
      </c>
      <c r="E175" s="325">
        <f t="shared" si="5"/>
        <v>0</v>
      </c>
      <c r="F175" s="255"/>
      <c r="G175" s="255"/>
      <c r="H175" s="255"/>
      <c r="I175" s="249"/>
      <c r="J175" s="249"/>
      <c r="K175" s="249"/>
      <c r="L175" s="250" t="s">
        <v>15</v>
      </c>
      <c r="N175" s="291" t="s">
        <v>68</v>
      </c>
    </row>
    <row r="176" spans="1:14" ht="12.75" x14ac:dyDescent="0.2">
      <c r="A176" s="127"/>
      <c r="B176" s="388" t="str">
        <f>'I3 TB Data'!B182</f>
        <v>Depreciation on fixed assets - Network Dual Function Line - Dedicated to Domestic</v>
      </c>
      <c r="C176" s="189">
        <f>'I3 TB Data'!G182</f>
        <v>0</v>
      </c>
      <c r="D176" s="247">
        <f>+SUM('O4 Summary by Class &amp; Accounts'!E176:'O4 Summary by Class &amp; Accounts'!X176)</f>
        <v>0</v>
      </c>
      <c r="E176" s="325">
        <f t="shared" si="5"/>
        <v>0</v>
      </c>
      <c r="F176" s="255"/>
      <c r="G176" s="255"/>
      <c r="H176" s="255"/>
      <c r="I176" s="249"/>
      <c r="J176" s="249"/>
      <c r="K176" s="249"/>
      <c r="L176" s="250" t="s">
        <v>15</v>
      </c>
      <c r="N176" s="291" t="s">
        <v>68</v>
      </c>
    </row>
    <row r="177" spans="1:14" ht="12.75" x14ac:dyDescent="0.2">
      <c r="A177" s="127"/>
      <c r="B177" s="388" t="str">
        <f>'I3 TB Data'!B183</f>
        <v>Depreciation on fixed assets - Network Dual Function Line - Dedicated to Interconnect</v>
      </c>
      <c r="C177" s="189">
        <f>'I3 TB Data'!G183</f>
        <v>0</v>
      </c>
      <c r="D177" s="247">
        <f>+SUM('O4 Summary by Class &amp; Accounts'!E177:'O4 Summary by Class &amp; Accounts'!X177)</f>
        <v>0</v>
      </c>
      <c r="E177" s="325">
        <f t="shared" si="5"/>
        <v>0</v>
      </c>
      <c r="F177" s="255"/>
      <c r="G177" s="255"/>
      <c r="H177" s="255"/>
      <c r="I177" s="249"/>
      <c r="J177" s="249"/>
      <c r="K177" s="249"/>
      <c r="L177" s="250" t="s">
        <v>15</v>
      </c>
      <c r="N177" s="291" t="s">
        <v>68</v>
      </c>
    </row>
    <row r="178" spans="1:14" ht="12.75" x14ac:dyDescent="0.2">
      <c r="A178" s="127"/>
      <c r="B178" s="388" t="str">
        <f>'I3 TB Data'!B184</f>
        <v>Depreciation on fixed assets - Network Dual Function Line - Shared</v>
      </c>
      <c r="C178" s="189">
        <f>'I3 TB Data'!G184</f>
        <v>35468950.581293546</v>
      </c>
      <c r="D178" s="247">
        <f>+SUM('O4 Summary by Class &amp; Accounts'!E178:'O4 Summary by Class &amp; Accounts'!X178)</f>
        <v>35468950.581293546</v>
      </c>
      <c r="E178" s="325">
        <f t="shared" si="5"/>
        <v>0</v>
      </c>
      <c r="F178" s="255"/>
      <c r="G178" s="255"/>
      <c r="H178" s="255"/>
      <c r="I178" s="249"/>
      <c r="J178" s="249"/>
      <c r="K178" s="249"/>
      <c r="L178" s="250" t="s">
        <v>15</v>
      </c>
      <c r="N178" s="291" t="s">
        <v>68</v>
      </c>
    </row>
    <row r="179" spans="1:14" ht="12.75" x14ac:dyDescent="0.2">
      <c r="A179" s="127"/>
      <c r="B179" s="388" t="str">
        <f>'I3 TB Data'!B185</f>
        <v>Depreciation on fixed assets - Line Connection Dual Function Line - Dedicated to Domestic</v>
      </c>
      <c r="C179" s="189">
        <f>'I3 TB Data'!G185</f>
        <v>6082763.1351226522</v>
      </c>
      <c r="D179" s="247">
        <f>+SUM('O4 Summary by Class &amp; Accounts'!E179:'O4 Summary by Class &amp; Accounts'!X179)</f>
        <v>6082763.1351226522</v>
      </c>
      <c r="E179" s="325">
        <f t="shared" si="5"/>
        <v>0</v>
      </c>
      <c r="F179" s="255"/>
      <c r="G179" s="255"/>
      <c r="H179" s="255"/>
      <c r="I179" s="249"/>
      <c r="J179" s="249"/>
      <c r="K179" s="249"/>
      <c r="L179" s="250" t="s">
        <v>15</v>
      </c>
      <c r="N179" s="291" t="s">
        <v>68</v>
      </c>
    </row>
    <row r="180" spans="1:14" ht="12.75" x14ac:dyDescent="0.2">
      <c r="A180" s="127"/>
      <c r="B180" s="388" t="str">
        <f>'I3 TB Data'!B186</f>
        <v>Depreciation on fixed assets - Line Connection Dual Function Line - Dedicated to Interconnect</v>
      </c>
      <c r="C180" s="189">
        <f>'I3 TB Data'!G186</f>
        <v>0</v>
      </c>
      <c r="D180" s="247">
        <f>+SUM('O4 Summary by Class &amp; Accounts'!E180:'O4 Summary by Class &amp; Accounts'!X180)</f>
        <v>0</v>
      </c>
      <c r="E180" s="325">
        <f t="shared" si="5"/>
        <v>0</v>
      </c>
      <c r="F180" s="255"/>
      <c r="G180" s="255"/>
      <c r="H180" s="255"/>
      <c r="I180" s="249"/>
      <c r="J180" s="249"/>
      <c r="K180" s="249"/>
      <c r="L180" s="250" t="s">
        <v>15</v>
      </c>
      <c r="N180" s="291" t="s">
        <v>68</v>
      </c>
    </row>
    <row r="181" spans="1:14" ht="12.75" x14ac:dyDescent="0.2">
      <c r="A181" s="127"/>
      <c r="B181" s="388" t="str">
        <f>'I3 TB Data'!B187</f>
        <v>Depreciation on fixed assets - Line Connection Dual Function Line - Shared</v>
      </c>
      <c r="C181" s="189">
        <f>'I3 TB Data'!G187</f>
        <v>0</v>
      </c>
      <c r="D181" s="247">
        <f>+SUM('O4 Summary by Class &amp; Accounts'!E181:'O4 Summary by Class &amp; Accounts'!X181)</f>
        <v>0</v>
      </c>
      <c r="E181" s="325">
        <f t="shared" si="5"/>
        <v>0</v>
      </c>
      <c r="F181" s="255"/>
      <c r="G181" s="255"/>
      <c r="H181" s="255"/>
      <c r="I181" s="249"/>
      <c r="J181" s="249"/>
      <c r="K181" s="249"/>
      <c r="L181" s="250" t="s">
        <v>15</v>
      </c>
      <c r="N181" s="291"/>
    </row>
    <row r="182" spans="1:14" ht="12.75" x14ac:dyDescent="0.2">
      <c r="A182" s="127"/>
      <c r="B182" s="388" t="str">
        <f>'I3 TB Data'!B188</f>
        <v>Depreciation on fixed assets - Generation Line Connection - Dedicated to Domestic</v>
      </c>
      <c r="C182" s="189">
        <f>'I3 TB Data'!G188</f>
        <v>0</v>
      </c>
      <c r="D182" s="247">
        <f>+SUM('O4 Summary by Class &amp; Accounts'!E182:'O4 Summary by Class &amp; Accounts'!X182)</f>
        <v>0</v>
      </c>
      <c r="E182" s="325">
        <f t="shared" si="5"/>
        <v>0</v>
      </c>
      <c r="F182" s="255"/>
      <c r="G182" s="255"/>
      <c r="H182" s="255"/>
      <c r="I182" s="249"/>
      <c r="J182" s="249"/>
      <c r="K182" s="249"/>
      <c r="L182" s="250" t="s">
        <v>15</v>
      </c>
      <c r="N182" s="291"/>
    </row>
    <row r="183" spans="1:14" ht="12.75" x14ac:dyDescent="0.2">
      <c r="A183" s="127"/>
      <c r="B183" s="388" t="str">
        <f>'I3 TB Data'!B189</f>
        <v>Depreciation on fixed assets - Generation Line Connection - Dedicated to Interconnect</v>
      </c>
      <c r="C183" s="189">
        <f>'I3 TB Data'!G189</f>
        <v>0</v>
      </c>
      <c r="D183" s="247">
        <f>+SUM('O4 Summary by Class &amp; Accounts'!E183:'O4 Summary by Class &amp; Accounts'!X183)</f>
        <v>0</v>
      </c>
      <c r="E183" s="325">
        <f t="shared" si="5"/>
        <v>0</v>
      </c>
      <c r="F183" s="255"/>
      <c r="G183" s="255"/>
      <c r="H183" s="255"/>
      <c r="I183" s="249"/>
      <c r="J183" s="249"/>
      <c r="K183" s="249"/>
      <c r="L183" s="250" t="s">
        <v>15</v>
      </c>
      <c r="N183" s="291" t="s">
        <v>68</v>
      </c>
    </row>
    <row r="184" spans="1:14" ht="12.75" x14ac:dyDescent="0.2">
      <c r="A184" s="127"/>
      <c r="B184" s="388" t="str">
        <f>'I3 TB Data'!B190</f>
        <v>Depreciation on fixed assets - Generation Line Connection - Shared</v>
      </c>
      <c r="C184" s="189">
        <f>'I3 TB Data'!G190</f>
        <v>10416226.088563584</v>
      </c>
      <c r="D184" s="247">
        <f>+SUM('O4 Summary by Class &amp; Accounts'!E184:'O4 Summary by Class &amp; Accounts'!X184)</f>
        <v>10416226.088563584</v>
      </c>
      <c r="E184" s="325">
        <f t="shared" si="5"/>
        <v>0</v>
      </c>
      <c r="F184" s="255"/>
      <c r="G184" s="255"/>
      <c r="H184" s="255"/>
      <c r="I184" s="249"/>
      <c r="J184" s="249"/>
      <c r="K184" s="249"/>
      <c r="L184" s="250" t="s">
        <v>15</v>
      </c>
      <c r="N184" s="291" t="s">
        <v>68</v>
      </c>
    </row>
    <row r="185" spans="1:14" ht="12.75" x14ac:dyDescent="0.2">
      <c r="A185" s="127"/>
      <c r="B185" s="388" t="str">
        <f>'I3 TB Data'!B191</f>
        <v>Depreciation on fixed assets - Generation Transformation Connection - Dedicated to Domestic</v>
      </c>
      <c r="C185" s="189">
        <f>'I3 TB Data'!G191</f>
        <v>0</v>
      </c>
      <c r="D185" s="247">
        <f>+SUM('O4 Summary by Class &amp; Accounts'!E185:'O4 Summary by Class &amp; Accounts'!X185)</f>
        <v>0</v>
      </c>
      <c r="E185" s="325">
        <f t="shared" ref="E185:E216" si="6">+C185-D185</f>
        <v>0</v>
      </c>
      <c r="F185" s="255"/>
      <c r="G185" s="255"/>
      <c r="H185" s="255"/>
      <c r="I185" s="249"/>
      <c r="J185" s="249"/>
      <c r="K185" s="249"/>
      <c r="L185" s="250" t="s">
        <v>15</v>
      </c>
      <c r="N185" s="291" t="s">
        <v>68</v>
      </c>
    </row>
    <row r="186" spans="1:14" ht="12.75" x14ac:dyDescent="0.2">
      <c r="A186" s="127"/>
      <c r="B186" s="388" t="str">
        <f>'I3 TB Data'!B192</f>
        <v>Depreciation on fixed assets - Generation Transformation Connection - Dedicated to Interconnect</v>
      </c>
      <c r="C186" s="189">
        <f>'I3 TB Data'!G192</f>
        <v>0</v>
      </c>
      <c r="D186" s="247">
        <f>+SUM('O4 Summary by Class &amp; Accounts'!E186:'O4 Summary by Class &amp; Accounts'!X186)</f>
        <v>0</v>
      </c>
      <c r="E186" s="325">
        <f t="shared" si="6"/>
        <v>0</v>
      </c>
      <c r="F186" s="255"/>
      <c r="G186" s="255"/>
      <c r="H186" s="255"/>
      <c r="I186" s="249"/>
      <c r="J186" s="249"/>
      <c r="K186" s="249"/>
      <c r="L186" s="250" t="s">
        <v>15</v>
      </c>
      <c r="N186" s="291" t="s">
        <v>68</v>
      </c>
    </row>
    <row r="187" spans="1:14" ht="12.75" x14ac:dyDescent="0.2">
      <c r="A187" s="127"/>
      <c r="B187" s="388" t="str">
        <f>'I3 TB Data'!B193</f>
        <v>Depreciation on fixed assets - Generation Transformation Connection - Shared</v>
      </c>
      <c r="C187" s="189">
        <f>'I3 TB Data'!G193</f>
        <v>2451267.3962833392</v>
      </c>
      <c r="D187" s="247">
        <f>+SUM('O4 Summary by Class &amp; Accounts'!E187:'O4 Summary by Class &amp; Accounts'!X187)</f>
        <v>2451267.3962833392</v>
      </c>
      <c r="E187" s="325">
        <f t="shared" si="6"/>
        <v>0</v>
      </c>
      <c r="F187" s="255"/>
      <c r="G187" s="255"/>
      <c r="H187" s="255"/>
      <c r="I187" s="249"/>
      <c r="J187" s="249"/>
      <c r="K187" s="249"/>
      <c r="L187" s="250" t="s">
        <v>15</v>
      </c>
      <c r="N187" s="291" t="s">
        <v>68</v>
      </c>
    </row>
    <row r="188" spans="1:14" ht="12.75" x14ac:dyDescent="0.2">
      <c r="A188" s="127"/>
      <c r="B188" s="388" t="str">
        <f>'I3 TB Data'!B194</f>
        <v>Capitalized Depreciation - Network - Dedicated to Domestic</v>
      </c>
      <c r="C188" s="189">
        <f>'I3 TB Data'!G194</f>
        <v>0</v>
      </c>
      <c r="D188" s="247">
        <f>+SUM('O4 Summary by Class &amp; Accounts'!E188:'O4 Summary by Class &amp; Accounts'!X188)</f>
        <v>0</v>
      </c>
      <c r="E188" s="325">
        <f t="shared" si="6"/>
        <v>0</v>
      </c>
      <c r="F188" s="249"/>
      <c r="G188" s="249"/>
      <c r="H188" s="249"/>
      <c r="I188" s="249"/>
      <c r="J188" s="249"/>
      <c r="K188" s="249"/>
      <c r="L188" s="250"/>
      <c r="N188" s="291" t="s">
        <v>82</v>
      </c>
    </row>
    <row r="189" spans="1:14" ht="12.75" x14ac:dyDescent="0.2">
      <c r="A189" s="127"/>
      <c r="B189" s="388" t="str">
        <f>'I3 TB Data'!B195</f>
        <v>Capitalized Depreciation - Network - Dedicated to Interconnect</v>
      </c>
      <c r="C189" s="189">
        <f>'I3 TB Data'!G195</f>
        <v>-95236.952144016715</v>
      </c>
      <c r="D189" s="247">
        <f>+SUM('O4 Summary by Class &amp; Accounts'!E189:'O4 Summary by Class &amp; Accounts'!X189)</f>
        <v>-95236.952144016715</v>
      </c>
      <c r="E189" s="325">
        <f t="shared" si="6"/>
        <v>0</v>
      </c>
      <c r="F189" s="249"/>
      <c r="G189" s="249"/>
      <c r="H189" s="249"/>
      <c r="I189" s="249"/>
      <c r="J189" s="249"/>
      <c r="K189" s="249"/>
      <c r="L189" s="250"/>
      <c r="N189" s="291" t="s">
        <v>82</v>
      </c>
    </row>
    <row r="190" spans="1:14" ht="12.75" x14ac:dyDescent="0.2">
      <c r="A190" s="127"/>
      <c r="B190" s="388" t="str">
        <f>'I3 TB Data'!B196</f>
        <v>Capitalized Depreciation - Network - Shared</v>
      </c>
      <c r="C190" s="189">
        <f>'I3 TB Data'!G196</f>
        <v>-7151607.7953382088</v>
      </c>
      <c r="D190" s="247">
        <f>+SUM('O4 Summary by Class &amp; Accounts'!E190:'O4 Summary by Class &amp; Accounts'!X190)</f>
        <v>-7151607.7953382088</v>
      </c>
      <c r="E190" s="325">
        <f t="shared" si="6"/>
        <v>0</v>
      </c>
      <c r="F190" s="249"/>
      <c r="G190" s="249"/>
      <c r="H190" s="249"/>
      <c r="I190" s="249"/>
      <c r="J190" s="249"/>
      <c r="K190" s="249"/>
      <c r="L190" s="250"/>
      <c r="N190" s="291" t="s">
        <v>82</v>
      </c>
    </row>
    <row r="191" spans="1:14" ht="12.75" x14ac:dyDescent="0.2">
      <c r="A191" s="127"/>
      <c r="B191" s="388" t="str">
        <f>'I3 TB Data'!B197</f>
        <v>Capitalized Depreciation - Line Connection - Dedicated to Domestic</v>
      </c>
      <c r="C191" s="189">
        <f>'I3 TB Data'!G197</f>
        <v>-1304253.7571508402</v>
      </c>
      <c r="D191" s="247">
        <f>+SUM('O4 Summary by Class &amp; Accounts'!E191:'O4 Summary by Class &amp; Accounts'!X191)</f>
        <v>-1304253.7571508402</v>
      </c>
      <c r="E191" s="325">
        <f t="shared" si="6"/>
        <v>0</v>
      </c>
      <c r="F191" s="249"/>
      <c r="G191" s="249"/>
      <c r="H191" s="249"/>
      <c r="I191" s="249"/>
      <c r="J191" s="249"/>
      <c r="K191" s="249"/>
      <c r="L191" s="250"/>
      <c r="N191" s="291" t="s">
        <v>82</v>
      </c>
    </row>
    <row r="192" spans="1:14" ht="12.75" x14ac:dyDescent="0.2">
      <c r="A192" s="127"/>
      <c r="B192" s="388" t="str">
        <f>'I3 TB Data'!B198</f>
        <v>Capitalized Depreciation - Line Connection - Dedicated to Interconnect</v>
      </c>
      <c r="C192" s="189">
        <f>'I3 TB Data'!G198</f>
        <v>0</v>
      </c>
      <c r="D192" s="247">
        <f>+SUM('O4 Summary by Class &amp; Accounts'!E192:'O4 Summary by Class &amp; Accounts'!X192)</f>
        <v>0</v>
      </c>
      <c r="E192" s="325">
        <f t="shared" si="6"/>
        <v>0</v>
      </c>
      <c r="F192" s="249"/>
      <c r="G192" s="249"/>
      <c r="H192" s="249"/>
      <c r="I192" s="249"/>
      <c r="J192" s="249"/>
      <c r="K192" s="249"/>
      <c r="L192" s="250"/>
      <c r="N192" s="291" t="s">
        <v>44</v>
      </c>
    </row>
    <row r="193" spans="1:14" ht="12.75" x14ac:dyDescent="0.2">
      <c r="A193" s="127"/>
      <c r="B193" s="388" t="str">
        <f>'I3 TB Data'!B199</f>
        <v>Capitalized Depreciation - Line Connection - Shared</v>
      </c>
      <c r="C193" s="189">
        <f>'I3 TB Data'!G199</f>
        <v>0</v>
      </c>
      <c r="D193" s="247">
        <f>+SUM('O4 Summary by Class &amp; Accounts'!E193:'O4 Summary by Class &amp; Accounts'!X193)</f>
        <v>0</v>
      </c>
      <c r="E193" s="325">
        <f t="shared" si="6"/>
        <v>0</v>
      </c>
      <c r="F193" s="249"/>
      <c r="G193" s="249"/>
      <c r="H193" s="249"/>
      <c r="I193" s="249"/>
      <c r="J193" s="249"/>
      <c r="K193" s="249"/>
      <c r="L193" s="250"/>
      <c r="N193" s="291" t="s">
        <v>82</v>
      </c>
    </row>
    <row r="194" spans="1:14" ht="12.75" x14ac:dyDescent="0.2">
      <c r="A194" s="127"/>
      <c r="B194" s="388" t="str">
        <f>'I3 TB Data'!B200</f>
        <v>Capitalized Depreciation - Transformer Connection - Dedicated to Domestic</v>
      </c>
      <c r="C194" s="189">
        <f>'I3 TB Data'!G200</f>
        <v>-4122576.2693209555</v>
      </c>
      <c r="D194" s="247">
        <f>+SUM('O4 Summary by Class &amp; Accounts'!E194:'O4 Summary by Class &amp; Accounts'!X194)</f>
        <v>-4122576.2693209555</v>
      </c>
      <c r="E194" s="325">
        <f t="shared" si="6"/>
        <v>0</v>
      </c>
      <c r="F194" s="249"/>
      <c r="G194" s="249"/>
      <c r="H194" s="249"/>
      <c r="I194" s="249"/>
      <c r="J194" s="249"/>
      <c r="K194" s="249"/>
      <c r="L194" s="250"/>
      <c r="N194" s="291" t="s">
        <v>44</v>
      </c>
    </row>
    <row r="195" spans="1:14" ht="12.75" x14ac:dyDescent="0.2">
      <c r="A195" s="127"/>
      <c r="B195" s="388" t="str">
        <f>'I3 TB Data'!B201</f>
        <v>Capitalized Depreciation - Transformer Connection - Dedicated to Interconnect</v>
      </c>
      <c r="C195" s="189">
        <f>'I3 TB Data'!G201</f>
        <v>0</v>
      </c>
      <c r="D195" s="247">
        <f>+SUM('O4 Summary by Class &amp; Accounts'!E195:'O4 Summary by Class &amp; Accounts'!X195)</f>
        <v>0</v>
      </c>
      <c r="E195" s="325">
        <f t="shared" si="6"/>
        <v>0</v>
      </c>
      <c r="F195" s="249"/>
      <c r="G195" s="249"/>
      <c r="H195" s="249"/>
      <c r="I195" s="249"/>
      <c r="J195" s="249"/>
      <c r="K195" s="249"/>
      <c r="L195" s="250"/>
      <c r="N195" s="291" t="s">
        <v>82</v>
      </c>
    </row>
    <row r="196" spans="1:14" ht="12.75" x14ac:dyDescent="0.2">
      <c r="A196" s="127"/>
      <c r="B196" s="388" t="str">
        <f>'I3 TB Data'!B202</f>
        <v>Capitalized Depreciation - Transformer Connection - Shared</v>
      </c>
      <c r="C196" s="189">
        <f>'I3 TB Data'!G202</f>
        <v>0</v>
      </c>
      <c r="D196" s="247">
        <f>+SUM('O4 Summary by Class &amp; Accounts'!E196:'O4 Summary by Class &amp; Accounts'!X196)</f>
        <v>0</v>
      </c>
      <c r="E196" s="325">
        <f t="shared" si="6"/>
        <v>0</v>
      </c>
      <c r="F196" s="249"/>
      <c r="G196" s="249"/>
      <c r="H196" s="249"/>
      <c r="I196" s="249"/>
      <c r="J196" s="249"/>
      <c r="K196" s="249"/>
      <c r="L196" s="250"/>
      <c r="N196" s="291"/>
    </row>
    <row r="197" spans="1:14" ht="12.75" x14ac:dyDescent="0.2">
      <c r="A197" s="127"/>
      <c r="B197" s="388" t="str">
        <f>'I3 TB Data'!B203</f>
        <v>Capitalized Depreciation - Wholesale Revenue Meter - Dedicated to Domestic</v>
      </c>
      <c r="C197" s="189">
        <f>'I3 TB Data'!G203</f>
        <v>0</v>
      </c>
      <c r="D197" s="247">
        <f>+SUM('O4 Summary by Class &amp; Accounts'!E197:'O4 Summary by Class &amp; Accounts'!X197)</f>
        <v>0</v>
      </c>
      <c r="E197" s="325">
        <f t="shared" si="6"/>
        <v>0</v>
      </c>
      <c r="F197" s="249"/>
      <c r="G197" s="249"/>
      <c r="H197" s="249"/>
      <c r="I197" s="249"/>
      <c r="J197" s="249"/>
      <c r="K197" s="249"/>
      <c r="L197" s="250"/>
      <c r="N197" s="291"/>
    </row>
    <row r="198" spans="1:14" ht="12.75" x14ac:dyDescent="0.2">
      <c r="A198" s="127"/>
      <c r="B198" s="388" t="str">
        <f>'I3 TB Data'!B204</f>
        <v>Capitalized Depreciation - Wholesale Revenue Meter - Dedicated to Interconnect</v>
      </c>
      <c r="C198" s="189">
        <f>'I3 TB Data'!G204</f>
        <v>0</v>
      </c>
      <c r="D198" s="247">
        <f>+SUM('O4 Summary by Class &amp; Accounts'!E198:'O4 Summary by Class &amp; Accounts'!X198)</f>
        <v>0</v>
      </c>
      <c r="E198" s="325">
        <f t="shared" si="6"/>
        <v>0</v>
      </c>
      <c r="F198" s="248"/>
      <c r="G198" s="248"/>
      <c r="H198" s="248"/>
      <c r="I198" s="249"/>
      <c r="J198" s="249"/>
      <c r="K198" s="249"/>
      <c r="L198" s="250" t="s">
        <v>15</v>
      </c>
      <c r="N198" s="291" t="s">
        <v>6</v>
      </c>
    </row>
    <row r="199" spans="1:14" ht="12.75" x14ac:dyDescent="0.2">
      <c r="A199" s="127"/>
      <c r="B199" s="388" t="str">
        <f>'I3 TB Data'!B205</f>
        <v>Capitalized Depreciation - Wholesale Revenue Meter - Shared</v>
      </c>
      <c r="C199" s="189">
        <f>'I3 TB Data'!G205</f>
        <v>0</v>
      </c>
      <c r="D199" s="247">
        <f>+SUM('O4 Summary by Class &amp; Accounts'!E199:'O4 Summary by Class &amp; Accounts'!X199)</f>
        <v>0</v>
      </c>
      <c r="E199" s="325">
        <f t="shared" si="6"/>
        <v>0</v>
      </c>
      <c r="F199" s="248"/>
      <c r="G199" s="248"/>
      <c r="H199" s="248"/>
      <c r="I199" s="249"/>
      <c r="J199" s="249"/>
      <c r="K199" s="249"/>
      <c r="L199" s="250" t="s">
        <v>15</v>
      </c>
      <c r="N199" s="291" t="s">
        <v>6</v>
      </c>
    </row>
    <row r="200" spans="1:14" ht="12.75" x14ac:dyDescent="0.2">
      <c r="A200" s="127"/>
      <c r="B200" s="388" t="str">
        <f>'I3 TB Data'!B206</f>
        <v>Capitalized Depreciation - Network Dual Function Line - Dedicated to Domestic</v>
      </c>
      <c r="C200" s="189">
        <f>'I3 TB Data'!G206</f>
        <v>0</v>
      </c>
      <c r="D200" s="247">
        <f>+SUM('O4 Summary by Class &amp; Accounts'!E200:'O4 Summary by Class &amp; Accounts'!X200)</f>
        <v>0</v>
      </c>
      <c r="E200" s="325">
        <f t="shared" si="6"/>
        <v>0</v>
      </c>
      <c r="F200" s="248"/>
      <c r="G200" s="248"/>
      <c r="H200" s="248"/>
      <c r="I200" s="249"/>
      <c r="J200" s="249"/>
      <c r="K200" s="249"/>
      <c r="L200" s="250" t="s">
        <v>15</v>
      </c>
      <c r="N200" s="291">
        <v>1808</v>
      </c>
    </row>
    <row r="201" spans="1:14" ht="12.75" x14ac:dyDescent="0.2">
      <c r="A201" s="127"/>
      <c r="B201" s="388" t="str">
        <f>'I3 TB Data'!B207</f>
        <v>Capitalized Depreciation - Network Dual Function Line - Dedicated to Interconnect</v>
      </c>
      <c r="C201" s="189">
        <f>'I3 TB Data'!G207</f>
        <v>0</v>
      </c>
      <c r="D201" s="247">
        <f>+SUM('O4 Summary by Class &amp; Accounts'!E201:'O4 Summary by Class &amp; Accounts'!X201)</f>
        <v>0</v>
      </c>
      <c r="E201" s="325">
        <f t="shared" si="6"/>
        <v>0</v>
      </c>
      <c r="F201" s="248"/>
      <c r="G201" s="248"/>
      <c r="H201" s="248"/>
      <c r="I201" s="249"/>
      <c r="J201" s="249"/>
      <c r="K201" s="249"/>
      <c r="L201" s="250" t="s">
        <v>15</v>
      </c>
      <c r="N201" s="291">
        <v>1815</v>
      </c>
    </row>
    <row r="202" spans="1:14" ht="12.75" x14ac:dyDescent="0.2">
      <c r="A202" s="127"/>
      <c r="B202" s="388" t="str">
        <f>'I3 TB Data'!B208</f>
        <v>Capitalized Depreciation - Network Dual Function Line - Shared</v>
      </c>
      <c r="C202" s="189">
        <f>'I3 TB Data'!G208</f>
        <v>-1450120.3585387177</v>
      </c>
      <c r="D202" s="247">
        <f>+SUM('O4 Summary by Class &amp; Accounts'!E202:'O4 Summary by Class &amp; Accounts'!X202)</f>
        <v>-1450120.3585387177</v>
      </c>
      <c r="E202" s="325">
        <f t="shared" si="6"/>
        <v>0</v>
      </c>
      <c r="F202" s="248"/>
      <c r="G202" s="248"/>
      <c r="H202" s="248"/>
      <c r="I202" s="249"/>
      <c r="J202" s="249"/>
      <c r="K202" s="249"/>
      <c r="L202" s="250" t="s">
        <v>15</v>
      </c>
      <c r="N202" s="291">
        <v>1815</v>
      </c>
    </row>
    <row r="203" spans="1:14" ht="12.75" x14ac:dyDescent="0.2">
      <c r="A203" s="127"/>
      <c r="B203" s="388" t="str">
        <f>'I3 TB Data'!B209</f>
        <v>Capitalized Depreciation - Line Connection Dual Function Line - Dedicated to Domestic</v>
      </c>
      <c r="C203" s="189">
        <f>'I3 TB Data'!G209</f>
        <v>-247254.91153010231</v>
      </c>
      <c r="D203" s="247">
        <f>+SUM('O4 Summary by Class &amp; Accounts'!E203:'O4 Summary by Class &amp; Accounts'!X203)</f>
        <v>-247254.91153010231</v>
      </c>
      <c r="E203" s="325">
        <f t="shared" si="6"/>
        <v>0</v>
      </c>
      <c r="F203" s="248"/>
      <c r="G203" s="248"/>
      <c r="H203" s="248"/>
      <c r="I203" s="249"/>
      <c r="J203" s="249"/>
      <c r="K203" s="249"/>
      <c r="L203" s="250" t="s">
        <v>15</v>
      </c>
      <c r="N203" s="291">
        <v>1820</v>
      </c>
    </row>
    <row r="204" spans="1:14" ht="12.75" x14ac:dyDescent="0.2">
      <c r="A204" s="127"/>
      <c r="B204" s="388" t="str">
        <f>'I3 TB Data'!B210</f>
        <v>Capitalized Depreciation - Line Connection Dual Function Line - Dedicated to Interconnect</v>
      </c>
      <c r="C204" s="189">
        <f>'I3 TB Data'!G210</f>
        <v>0</v>
      </c>
      <c r="D204" s="247">
        <f>+SUM('O4 Summary by Class &amp; Accounts'!E204:'O4 Summary by Class &amp; Accounts'!X204)</f>
        <v>0</v>
      </c>
      <c r="E204" s="325">
        <f t="shared" si="6"/>
        <v>0</v>
      </c>
      <c r="F204" s="248"/>
      <c r="G204" s="248"/>
      <c r="H204" s="248"/>
      <c r="I204" s="249"/>
      <c r="J204" s="249"/>
      <c r="K204" s="249"/>
      <c r="L204" s="250" t="s">
        <v>15</v>
      </c>
      <c r="N204" s="291">
        <v>1820</v>
      </c>
    </row>
    <row r="205" spans="1:14" ht="12.75" x14ac:dyDescent="0.2">
      <c r="A205" s="127"/>
      <c r="B205" s="388" t="str">
        <f>'I3 TB Data'!B211</f>
        <v>Capitalized Depreciation - Line Connection Dual Function Line - Shared</v>
      </c>
      <c r="C205" s="189">
        <f>'I3 TB Data'!G211</f>
        <v>0</v>
      </c>
      <c r="D205" s="247">
        <f>+SUM('O4 Summary by Class &amp; Accounts'!E205:'O4 Summary by Class &amp; Accounts'!X205)</f>
        <v>0</v>
      </c>
      <c r="E205" s="325">
        <f t="shared" si="6"/>
        <v>0</v>
      </c>
      <c r="F205" s="248"/>
      <c r="G205" s="248"/>
      <c r="H205" s="248"/>
      <c r="I205" s="249"/>
      <c r="J205" s="249"/>
      <c r="K205" s="249"/>
      <c r="L205" s="250" t="s">
        <v>15</v>
      </c>
      <c r="N205" s="291" t="s">
        <v>20</v>
      </c>
    </row>
    <row r="206" spans="1:14" ht="12.75" x14ac:dyDescent="0.2">
      <c r="A206" s="127"/>
      <c r="B206" s="388" t="str">
        <f>'I3 TB Data'!B212</f>
        <v>Capitalized Depreciation - Generation Line Connection - Dedicated to Domestic</v>
      </c>
      <c r="C206" s="189">
        <f>'I3 TB Data'!G212</f>
        <v>0</v>
      </c>
      <c r="D206" s="247">
        <f>+SUM('O4 Summary by Class &amp; Accounts'!E206:'O4 Summary by Class &amp; Accounts'!X206)</f>
        <v>0</v>
      </c>
      <c r="E206" s="325">
        <f t="shared" si="6"/>
        <v>0</v>
      </c>
      <c r="F206" s="248"/>
      <c r="G206" s="248"/>
      <c r="H206" s="248"/>
      <c r="I206" s="249"/>
      <c r="J206" s="249"/>
      <c r="K206" s="249"/>
      <c r="L206" s="250" t="s">
        <v>15</v>
      </c>
      <c r="N206" s="291" t="s">
        <v>20</v>
      </c>
    </row>
    <row r="207" spans="1:14" ht="12.75" x14ac:dyDescent="0.2">
      <c r="A207" s="127"/>
      <c r="B207" s="388" t="str">
        <f>'I3 TB Data'!B213</f>
        <v>Capitalized Depreciation - Generation Line Connection - Dedicated to Interconnect</v>
      </c>
      <c r="C207" s="189">
        <f>'I3 TB Data'!G213</f>
        <v>0</v>
      </c>
      <c r="D207" s="247">
        <f>+SUM('O4 Summary by Class &amp; Accounts'!E207:'O4 Summary by Class &amp; Accounts'!X207)</f>
        <v>0</v>
      </c>
      <c r="E207" s="325">
        <f t="shared" si="6"/>
        <v>0</v>
      </c>
      <c r="F207" s="248"/>
      <c r="G207" s="248"/>
      <c r="H207" s="248"/>
      <c r="I207" s="249"/>
      <c r="J207" s="249"/>
      <c r="K207" s="249"/>
      <c r="L207" s="250" t="s">
        <v>15</v>
      </c>
      <c r="N207" s="291" t="s">
        <v>20</v>
      </c>
    </row>
    <row r="208" spans="1:14" ht="12.75" x14ac:dyDescent="0.2">
      <c r="A208" s="127"/>
      <c r="B208" s="388" t="str">
        <f>'I3 TB Data'!B214</f>
        <v>Capitalized Depreciation - Generation Line Connection - Shared</v>
      </c>
      <c r="C208" s="189">
        <f>'I3 TB Data'!G214</f>
        <v>-351179.64633179794</v>
      </c>
      <c r="D208" s="247">
        <f>+SUM('O4 Summary by Class &amp; Accounts'!E208:'O4 Summary by Class &amp; Accounts'!X208)</f>
        <v>-351179.64633179794</v>
      </c>
      <c r="E208" s="325">
        <f t="shared" si="6"/>
        <v>0</v>
      </c>
      <c r="F208" s="248"/>
      <c r="G208" s="248"/>
      <c r="H208" s="248"/>
      <c r="I208" s="249"/>
      <c r="J208" s="249"/>
      <c r="K208" s="249"/>
      <c r="L208" s="250" t="s">
        <v>15</v>
      </c>
      <c r="N208" s="291">
        <v>1850</v>
      </c>
    </row>
    <row r="209" spans="1:14" ht="12.75" x14ac:dyDescent="0.2">
      <c r="A209" s="127"/>
      <c r="B209" s="388" t="str">
        <f>'I3 TB Data'!B215</f>
        <v>Capitalized Depreciation - Generation Transformation Connection - Dedicated to Domestic</v>
      </c>
      <c r="C209" s="189">
        <f>'I3 TB Data'!G215</f>
        <v>0</v>
      </c>
      <c r="D209" s="247">
        <f>+SUM('O4 Summary by Class &amp; Accounts'!E209:'O4 Summary by Class &amp; Accounts'!X209)</f>
        <v>0</v>
      </c>
      <c r="E209" s="325">
        <f t="shared" si="6"/>
        <v>0</v>
      </c>
      <c r="F209" s="248"/>
      <c r="G209" s="248"/>
      <c r="H209" s="248"/>
      <c r="I209" s="249"/>
      <c r="J209" s="249"/>
      <c r="K209" s="249"/>
      <c r="L209" s="250" t="s">
        <v>15</v>
      </c>
      <c r="N209" s="291" t="s">
        <v>21</v>
      </c>
    </row>
    <row r="210" spans="1:14" ht="12.75" x14ac:dyDescent="0.2">
      <c r="A210" s="127"/>
      <c r="B210" s="388" t="str">
        <f>'I3 TB Data'!B216</f>
        <v>Capitalized Depreciation - Generation Transformation Connection - Dedicated to Interconnect</v>
      </c>
      <c r="C210" s="189">
        <f>'I3 TB Data'!G216</f>
        <v>0</v>
      </c>
      <c r="D210" s="247">
        <f>+SUM('O4 Summary by Class &amp; Accounts'!E210:'O4 Summary by Class &amp; Accounts'!X210)</f>
        <v>0</v>
      </c>
      <c r="E210" s="325">
        <f t="shared" si="6"/>
        <v>0</v>
      </c>
      <c r="F210" s="248"/>
      <c r="G210" s="248"/>
      <c r="H210" s="248"/>
      <c r="I210" s="249"/>
      <c r="J210" s="249"/>
      <c r="K210" s="249"/>
      <c r="L210" s="250" t="s">
        <v>15</v>
      </c>
      <c r="N210" s="291" t="s">
        <v>21</v>
      </c>
    </row>
    <row r="211" spans="1:14" ht="12.75" x14ac:dyDescent="0.2">
      <c r="A211" s="127"/>
      <c r="B211" s="388" t="str">
        <f>'I3 TB Data'!B217</f>
        <v>Capitalized Depreciation - Generation Transformation Connection - Shared</v>
      </c>
      <c r="C211" s="189">
        <f>'I3 TB Data'!G217</f>
        <v>-65644.870775330055</v>
      </c>
      <c r="D211" s="247">
        <f>+SUM('O4 Summary by Class &amp; Accounts'!E211:'O4 Summary by Class &amp; Accounts'!X211)</f>
        <v>-65644.870775330055</v>
      </c>
      <c r="E211" s="325">
        <f t="shared" si="6"/>
        <v>0</v>
      </c>
      <c r="F211" s="248"/>
      <c r="G211" s="248"/>
      <c r="H211" s="248"/>
      <c r="I211" s="249"/>
      <c r="J211" s="249"/>
      <c r="K211" s="249"/>
      <c r="L211" s="250" t="s">
        <v>15</v>
      </c>
      <c r="N211" s="291" t="s">
        <v>21</v>
      </c>
    </row>
    <row r="212" spans="1:14" ht="12.75" x14ac:dyDescent="0.2">
      <c r="A212" s="127"/>
      <c r="B212" s="388" t="str">
        <f>'I3 TB Data'!B218</f>
        <v>Asset Removal Costs - Network - Dedicated to Domestic</v>
      </c>
      <c r="C212" s="189">
        <f>'I3 TB Data'!G218</f>
        <v>0</v>
      </c>
      <c r="D212" s="247">
        <f>+SUM('O4 Summary by Class &amp; Accounts'!E212:'O4 Summary by Class &amp; Accounts'!X212)</f>
        <v>0</v>
      </c>
      <c r="E212" s="325">
        <f t="shared" si="6"/>
        <v>0</v>
      </c>
      <c r="F212" s="248"/>
      <c r="G212" s="248"/>
      <c r="H212" s="248"/>
      <c r="I212" s="249"/>
      <c r="J212" s="249"/>
      <c r="K212" s="249"/>
      <c r="L212" s="250" t="s">
        <v>15</v>
      </c>
      <c r="N212" s="291">
        <v>1850</v>
      </c>
    </row>
    <row r="213" spans="1:14" ht="12.75" x14ac:dyDescent="0.2">
      <c r="A213" s="127"/>
      <c r="B213" s="388" t="str">
        <f>'I3 TB Data'!B219</f>
        <v>Asset Removal Costs - Network - Dedicated to Interconnect</v>
      </c>
      <c r="C213" s="189">
        <f>'I3 TB Data'!G219</f>
        <v>394292.58578996098</v>
      </c>
      <c r="D213" s="247">
        <f>+SUM('O4 Summary by Class &amp; Accounts'!E213:'O4 Summary by Class &amp; Accounts'!X213)</f>
        <v>394292.58578996098</v>
      </c>
      <c r="E213" s="325">
        <f t="shared" si="6"/>
        <v>0</v>
      </c>
      <c r="F213" s="248"/>
      <c r="G213" s="248"/>
      <c r="H213" s="248"/>
      <c r="I213" s="249"/>
      <c r="J213" s="249"/>
      <c r="K213" s="249"/>
      <c r="L213" s="250" t="s">
        <v>15</v>
      </c>
      <c r="N213" s="291" t="s">
        <v>45</v>
      </c>
    </row>
    <row r="214" spans="1:14" ht="12.75" x14ac:dyDescent="0.2">
      <c r="A214" s="127"/>
      <c r="B214" s="388" t="str">
        <f>'I3 TB Data'!B220</f>
        <v>Asset Removal Costs - Network - Shared</v>
      </c>
      <c r="C214" s="189">
        <f>'I3 TB Data'!G220</f>
        <v>29608527.642877746</v>
      </c>
      <c r="D214" s="247">
        <f>+SUM('O4 Summary by Class &amp; Accounts'!E214:'O4 Summary by Class &amp; Accounts'!X214)</f>
        <v>29608527.642877746</v>
      </c>
      <c r="E214" s="325">
        <f t="shared" si="6"/>
        <v>0</v>
      </c>
      <c r="F214" s="248"/>
      <c r="G214" s="248"/>
      <c r="H214" s="248"/>
      <c r="I214" s="249"/>
      <c r="J214" s="249"/>
      <c r="K214" s="249"/>
      <c r="L214" s="250" t="s">
        <v>15</v>
      </c>
      <c r="N214" s="291" t="s">
        <v>38</v>
      </c>
    </row>
    <row r="215" spans="1:14" ht="12.75" x14ac:dyDescent="0.2">
      <c r="A215" s="127"/>
      <c r="B215" s="388" t="str">
        <f>'I3 TB Data'!B221</f>
        <v>Asset Removal Costs - Line Connection - Dedicated to Domestic</v>
      </c>
      <c r="C215" s="189">
        <f>'I3 TB Data'!G221</f>
        <v>5399769.4682167014</v>
      </c>
      <c r="D215" s="247">
        <f>+SUM('O4 Summary by Class &amp; Accounts'!E215:'O4 Summary by Class &amp; Accounts'!X215)</f>
        <v>5399769.4682167014</v>
      </c>
      <c r="E215" s="325">
        <f t="shared" si="6"/>
        <v>0</v>
      </c>
      <c r="F215" s="248"/>
      <c r="G215" s="248"/>
      <c r="H215" s="248"/>
      <c r="I215" s="249"/>
      <c r="J215" s="249"/>
      <c r="K215" s="249"/>
      <c r="L215" s="250" t="s">
        <v>15</v>
      </c>
      <c r="N215" s="291" t="s">
        <v>38</v>
      </c>
    </row>
    <row r="216" spans="1:14" ht="12.75" x14ac:dyDescent="0.2">
      <c r="A216" s="127"/>
      <c r="B216" s="388" t="str">
        <f>'I3 TB Data'!B222</f>
        <v>Asset Removal Costs - Line Connection - Dedicated to Interconnect</v>
      </c>
      <c r="C216" s="189">
        <f>'I3 TB Data'!G222</f>
        <v>0</v>
      </c>
      <c r="D216" s="247">
        <f>+SUM('O4 Summary by Class &amp; Accounts'!E216:'O4 Summary by Class &amp; Accounts'!X216)</f>
        <v>0</v>
      </c>
      <c r="E216" s="325">
        <f t="shared" si="6"/>
        <v>0</v>
      </c>
      <c r="F216" s="248"/>
      <c r="G216" s="248"/>
      <c r="H216" s="248"/>
      <c r="I216" s="249"/>
      <c r="J216" s="249"/>
      <c r="K216" s="249"/>
      <c r="L216" s="250" t="s">
        <v>15</v>
      </c>
      <c r="N216" s="291" t="s">
        <v>6</v>
      </c>
    </row>
    <row r="217" spans="1:14" ht="12.75" x14ac:dyDescent="0.2">
      <c r="A217" s="127"/>
      <c r="B217" s="388" t="str">
        <f>'I3 TB Data'!B223</f>
        <v>Asset Removal Costs - Line Connection - Shared</v>
      </c>
      <c r="C217" s="189">
        <f>'I3 TB Data'!G223</f>
        <v>0</v>
      </c>
      <c r="D217" s="247">
        <f>+SUM('O4 Summary by Class &amp; Accounts'!E217:'O4 Summary by Class &amp; Accounts'!X217)</f>
        <v>0</v>
      </c>
      <c r="E217" s="325">
        <f t="shared" ref="E217:E248" si="7">+C217-D217</f>
        <v>0</v>
      </c>
      <c r="F217" s="248"/>
      <c r="G217" s="248"/>
      <c r="H217" s="248"/>
      <c r="I217" s="249"/>
      <c r="J217" s="249"/>
      <c r="K217" s="249"/>
      <c r="L217" s="250" t="s">
        <v>15</v>
      </c>
      <c r="N217" s="291" t="s">
        <v>21</v>
      </c>
    </row>
    <row r="218" spans="1:14" ht="12.75" x14ac:dyDescent="0.2">
      <c r="A218" s="127"/>
      <c r="B218" s="388" t="str">
        <f>'I3 TB Data'!B224</f>
        <v>Asset Removal Costs - Transformer Connection - Dedicated to Domestic</v>
      </c>
      <c r="C218" s="189">
        <f>'I3 TB Data'!G224</f>
        <v>17067968.060221177</v>
      </c>
      <c r="D218" s="247">
        <f>+SUM('O4 Summary by Class &amp; Accounts'!E218:'O4 Summary by Class &amp; Accounts'!X218)</f>
        <v>17067968.060221177</v>
      </c>
      <c r="E218" s="325">
        <f t="shared" si="7"/>
        <v>0</v>
      </c>
      <c r="F218" s="248"/>
      <c r="G218" s="248"/>
      <c r="H218" s="248"/>
      <c r="I218" s="249"/>
      <c r="J218" s="249"/>
      <c r="K218" s="249"/>
      <c r="L218" s="250" t="s">
        <v>15</v>
      </c>
      <c r="N218" s="291" t="s">
        <v>20</v>
      </c>
    </row>
    <row r="219" spans="1:14" ht="12.75" x14ac:dyDescent="0.2">
      <c r="A219" s="127"/>
      <c r="B219" s="388" t="str">
        <f>'I3 TB Data'!B225</f>
        <v>Asset Removal Costs - Transformer Connection - Dedicated to Interconnect</v>
      </c>
      <c r="C219" s="189">
        <f>'I3 TB Data'!G225</f>
        <v>0</v>
      </c>
      <c r="D219" s="247">
        <f>+SUM('O4 Summary by Class &amp; Accounts'!E219:'O4 Summary by Class &amp; Accounts'!X219)</f>
        <v>0</v>
      </c>
      <c r="E219" s="325">
        <f t="shared" si="7"/>
        <v>0</v>
      </c>
      <c r="F219" s="316"/>
      <c r="G219" s="316"/>
      <c r="H219" s="316"/>
      <c r="I219" s="249"/>
      <c r="J219" s="249"/>
      <c r="K219" s="249"/>
      <c r="L219" s="250" t="s">
        <v>15</v>
      </c>
      <c r="N219" s="291" t="s">
        <v>66</v>
      </c>
    </row>
    <row r="220" spans="1:14" ht="12.75" x14ac:dyDescent="0.2">
      <c r="A220" s="127"/>
      <c r="B220" s="388" t="str">
        <f>'I3 TB Data'!B226</f>
        <v>Asset Removal Costs - Transformer Connection - Shared</v>
      </c>
      <c r="C220" s="189">
        <f>'I3 TB Data'!G226</f>
        <v>0</v>
      </c>
      <c r="D220" s="247">
        <f>+SUM('O4 Summary by Class &amp; Accounts'!E220:'O4 Summary by Class &amp; Accounts'!X220)</f>
        <v>0</v>
      </c>
      <c r="E220" s="325">
        <f t="shared" si="7"/>
        <v>0</v>
      </c>
      <c r="F220" s="248"/>
      <c r="G220" s="248"/>
      <c r="H220" s="248"/>
      <c r="I220" s="249"/>
      <c r="J220" s="249"/>
      <c r="K220" s="249"/>
      <c r="L220" s="250" t="s">
        <v>15</v>
      </c>
      <c r="N220" s="291" t="s">
        <v>6</v>
      </c>
    </row>
    <row r="221" spans="1:14" ht="12.75" x14ac:dyDescent="0.2">
      <c r="A221" s="127"/>
      <c r="B221" s="388" t="str">
        <f>'I3 TB Data'!B227</f>
        <v>Asset Removal Costs - Wholesale Revenue Meter - Dedicated to Domestic</v>
      </c>
      <c r="C221" s="189">
        <f>'I3 TB Data'!G227</f>
        <v>0</v>
      </c>
      <c r="D221" s="247">
        <f>+SUM('O4 Summary by Class &amp; Accounts'!E221:'O4 Summary by Class &amp; Accounts'!X221)</f>
        <v>0</v>
      </c>
      <c r="E221" s="325">
        <f t="shared" si="7"/>
        <v>0</v>
      </c>
      <c r="F221" s="248"/>
      <c r="G221" s="248"/>
      <c r="H221" s="248"/>
      <c r="I221" s="249"/>
      <c r="J221" s="249"/>
      <c r="K221" s="249"/>
      <c r="L221" s="250" t="s">
        <v>15</v>
      </c>
      <c r="N221" s="291">
        <v>1808</v>
      </c>
    </row>
    <row r="222" spans="1:14" ht="12.75" x14ac:dyDescent="0.2">
      <c r="A222" s="127"/>
      <c r="B222" s="388" t="str">
        <f>'I3 TB Data'!B228</f>
        <v>Asset Removal Costs - Wholesale Revenue Meter - Dedicated to Interconnect</v>
      </c>
      <c r="C222" s="189">
        <f>'I3 TB Data'!G228</f>
        <v>0</v>
      </c>
      <c r="D222" s="247">
        <f>+SUM('O4 Summary by Class &amp; Accounts'!E222:'O4 Summary by Class &amp; Accounts'!X222)</f>
        <v>0</v>
      </c>
      <c r="E222" s="325">
        <f t="shared" si="7"/>
        <v>0</v>
      </c>
      <c r="F222" s="248"/>
      <c r="G222" s="248"/>
      <c r="H222" s="248"/>
      <c r="I222" s="249"/>
      <c r="J222" s="249"/>
      <c r="K222" s="249"/>
      <c r="L222" s="250" t="s">
        <v>15</v>
      </c>
      <c r="N222" s="291">
        <v>1815</v>
      </c>
    </row>
    <row r="223" spans="1:14" ht="12.75" x14ac:dyDescent="0.2">
      <c r="A223" s="127"/>
      <c r="B223" s="388" t="str">
        <f>'I3 TB Data'!B229</f>
        <v>Asset Removal Costs - Wholesale Revenue Meter - Shared</v>
      </c>
      <c r="C223" s="189">
        <f>'I3 TB Data'!G229</f>
        <v>0</v>
      </c>
      <c r="D223" s="247">
        <f>+SUM('O4 Summary by Class &amp; Accounts'!E223:'O4 Summary by Class &amp; Accounts'!X223)</f>
        <v>0</v>
      </c>
      <c r="E223" s="325">
        <f t="shared" si="7"/>
        <v>0</v>
      </c>
      <c r="F223" s="248"/>
      <c r="G223" s="248"/>
      <c r="H223" s="248"/>
      <c r="I223" s="249"/>
      <c r="J223" s="249"/>
      <c r="K223" s="249"/>
      <c r="L223" s="250" t="s">
        <v>15</v>
      </c>
      <c r="N223" s="291">
        <v>1820</v>
      </c>
    </row>
    <row r="224" spans="1:14" ht="12.75" x14ac:dyDescent="0.2">
      <c r="A224" s="127"/>
      <c r="B224" s="388" t="str">
        <f>'I3 TB Data'!B230</f>
        <v>Asset Removal Costs - Network Dual Function Line - Dedicated to Domestic</v>
      </c>
      <c r="C224" s="189">
        <f>'I3 TB Data'!G230</f>
        <v>0</v>
      </c>
      <c r="D224" s="247">
        <f>+SUM('O4 Summary by Class &amp; Accounts'!E224:'O4 Summary by Class &amp; Accounts'!X224)</f>
        <v>0</v>
      </c>
      <c r="E224" s="325">
        <f t="shared" si="7"/>
        <v>0</v>
      </c>
      <c r="F224" s="248"/>
      <c r="G224" s="248"/>
      <c r="H224" s="248"/>
      <c r="I224" s="249"/>
      <c r="J224" s="249"/>
      <c r="K224" s="249"/>
      <c r="L224" s="250" t="s">
        <v>15</v>
      </c>
      <c r="N224" s="291">
        <v>1830</v>
      </c>
    </row>
    <row r="225" spans="1:14" ht="12.75" x14ac:dyDescent="0.2">
      <c r="A225" s="127"/>
      <c r="B225" s="388" t="str">
        <f>'I3 TB Data'!B231</f>
        <v>Asset Removal Costs - Network Dual Function Line - Dedicated to Interconnect</v>
      </c>
      <c r="C225" s="189">
        <f>'I3 TB Data'!G231</f>
        <v>0</v>
      </c>
      <c r="D225" s="247">
        <f>+SUM('O4 Summary by Class &amp; Accounts'!E225:'O4 Summary by Class &amp; Accounts'!X225)</f>
        <v>0</v>
      </c>
      <c r="E225" s="325">
        <f t="shared" si="7"/>
        <v>0</v>
      </c>
      <c r="F225" s="248"/>
      <c r="G225" s="248"/>
      <c r="H225" s="248"/>
      <c r="I225" s="249"/>
      <c r="J225" s="249"/>
      <c r="K225" s="249"/>
      <c r="L225" s="250" t="s">
        <v>15</v>
      </c>
      <c r="N225" s="291">
        <v>1835</v>
      </c>
    </row>
    <row r="226" spans="1:14" ht="12.75" x14ac:dyDescent="0.2">
      <c r="A226" s="127"/>
      <c r="B226" s="388" t="str">
        <f>'I3 TB Data'!B232</f>
        <v>Asset Removal Costs - Network Dual Function Line - Shared</v>
      </c>
      <c r="C226" s="189">
        <f>'I3 TB Data'!G232</f>
        <v>6003674.9707221482</v>
      </c>
      <c r="D226" s="247">
        <f>+SUM('O4 Summary by Class &amp; Accounts'!E226:'O4 Summary by Class &amp; Accounts'!X226)</f>
        <v>6003674.9707221482</v>
      </c>
      <c r="E226" s="325">
        <f t="shared" si="7"/>
        <v>0</v>
      </c>
      <c r="F226" s="248"/>
      <c r="G226" s="248"/>
      <c r="H226" s="248"/>
      <c r="I226" s="249"/>
      <c r="J226" s="249"/>
      <c r="K226" s="249"/>
      <c r="L226" s="250" t="s">
        <v>15</v>
      </c>
      <c r="N226" s="291">
        <v>1855</v>
      </c>
    </row>
    <row r="227" spans="1:14" ht="12.75" x14ac:dyDescent="0.2">
      <c r="A227" s="127"/>
      <c r="B227" s="388" t="str">
        <f>'I3 TB Data'!B233</f>
        <v>Asset Removal Costs - Line Connection Dual Function Line - Dedicated to Domestic</v>
      </c>
      <c r="C227" s="189">
        <f>'I3 TB Data'!G233</f>
        <v>1023665.4599051755</v>
      </c>
      <c r="D227" s="247">
        <f>+SUM('O4 Summary by Class &amp; Accounts'!E227:'O4 Summary by Class &amp; Accounts'!X227)</f>
        <v>1023665.4599051755</v>
      </c>
      <c r="E227" s="325">
        <f t="shared" si="7"/>
        <v>0</v>
      </c>
      <c r="F227" s="248"/>
      <c r="G227" s="248"/>
      <c r="H227" s="248"/>
      <c r="I227" s="249"/>
      <c r="J227" s="249"/>
      <c r="K227" s="249"/>
      <c r="L227" s="250" t="s">
        <v>15</v>
      </c>
      <c r="N227" s="291" t="s">
        <v>20</v>
      </c>
    </row>
    <row r="228" spans="1:14" ht="12.75" x14ac:dyDescent="0.2">
      <c r="A228" s="127"/>
      <c r="B228" s="388" t="str">
        <f>'I3 TB Data'!B234</f>
        <v>Asset Removal Costs - Line Connection Dual Function Line - Dedicated to Interconnect</v>
      </c>
      <c r="C228" s="189">
        <f>'I3 TB Data'!G234</f>
        <v>0</v>
      </c>
      <c r="D228" s="247">
        <f>+SUM('O4 Summary by Class &amp; Accounts'!E228:'O4 Summary by Class &amp; Accounts'!X228)</f>
        <v>0</v>
      </c>
      <c r="E228" s="325">
        <f t="shared" si="7"/>
        <v>0</v>
      </c>
      <c r="F228" s="248"/>
      <c r="G228" s="248"/>
      <c r="H228" s="248"/>
      <c r="I228" s="249"/>
      <c r="J228" s="249"/>
      <c r="K228" s="249"/>
      <c r="L228" s="250" t="s">
        <v>15</v>
      </c>
      <c r="N228" s="291">
        <v>1840</v>
      </c>
    </row>
    <row r="229" spans="1:14" ht="12.75" x14ac:dyDescent="0.2">
      <c r="A229" s="127"/>
      <c r="B229" s="388" t="str">
        <f>'I3 TB Data'!B235</f>
        <v>Asset Removal Costs - Line Connection Dual Function Line - Shared</v>
      </c>
      <c r="C229" s="189">
        <f>'I3 TB Data'!G235</f>
        <v>0</v>
      </c>
      <c r="D229" s="247">
        <f>+SUM('O4 Summary by Class &amp; Accounts'!E229:'O4 Summary by Class &amp; Accounts'!X229)</f>
        <v>0</v>
      </c>
      <c r="E229" s="325">
        <f t="shared" si="7"/>
        <v>0</v>
      </c>
      <c r="F229" s="248"/>
      <c r="G229" s="248"/>
      <c r="H229" s="248"/>
      <c r="I229" s="249"/>
      <c r="J229" s="249"/>
      <c r="K229" s="249"/>
      <c r="L229" s="250" t="s">
        <v>15</v>
      </c>
      <c r="N229" s="291">
        <v>1845</v>
      </c>
    </row>
    <row r="230" spans="1:14" ht="12.75" x14ac:dyDescent="0.2">
      <c r="A230" s="127"/>
      <c r="B230" s="388" t="str">
        <f>'I3 TB Data'!B236</f>
        <v>Asset Removal Costs - Generation Line Connection - Dedicated to Domestic</v>
      </c>
      <c r="C230" s="189">
        <f>'I3 TB Data'!G236</f>
        <v>0</v>
      </c>
      <c r="D230" s="247">
        <f>+SUM('O4 Summary by Class &amp; Accounts'!E230:'O4 Summary by Class &amp; Accounts'!X230)</f>
        <v>0</v>
      </c>
      <c r="E230" s="325">
        <f t="shared" si="7"/>
        <v>0</v>
      </c>
      <c r="F230" s="248"/>
      <c r="G230" s="248"/>
      <c r="H230" s="248"/>
      <c r="I230" s="249"/>
      <c r="J230" s="249"/>
      <c r="K230" s="249"/>
      <c r="L230" s="250" t="s">
        <v>15</v>
      </c>
      <c r="N230" s="291">
        <v>1855</v>
      </c>
    </row>
    <row r="231" spans="1:14" ht="12.75" x14ac:dyDescent="0.2">
      <c r="A231" s="127"/>
      <c r="B231" s="388" t="str">
        <f>'I3 TB Data'!B237</f>
        <v>Asset Removal Costs - Generation Line Connection - Dedicated to Interconnect</v>
      </c>
      <c r="C231" s="189">
        <f>'I3 TB Data'!G237</f>
        <v>0</v>
      </c>
      <c r="D231" s="247">
        <f>+SUM('O4 Summary by Class &amp; Accounts'!E231:'O4 Summary by Class &amp; Accounts'!X231)</f>
        <v>0</v>
      </c>
      <c r="E231" s="325">
        <f t="shared" si="7"/>
        <v>0</v>
      </c>
      <c r="F231" s="248"/>
      <c r="G231" s="248"/>
      <c r="H231" s="248"/>
      <c r="I231" s="249"/>
      <c r="J231" s="249"/>
      <c r="K231" s="249"/>
      <c r="L231" s="250" t="s">
        <v>15</v>
      </c>
      <c r="N231" s="291">
        <v>1850</v>
      </c>
    </row>
    <row r="232" spans="1:14" ht="12.75" x14ac:dyDescent="0.2">
      <c r="A232" s="127"/>
      <c r="B232" s="388" t="str">
        <f>'I3 TB Data'!B238</f>
        <v>Asset Removal Costs - Generation Line Connection - Shared</v>
      </c>
      <c r="C232" s="189">
        <f>'I3 TB Data'!G238</f>
        <v>1453926.5244395772</v>
      </c>
      <c r="D232" s="247">
        <f>+SUM('O4 Summary by Class &amp; Accounts'!E232:'O4 Summary by Class &amp; Accounts'!X232)</f>
        <v>1453926.5244395772</v>
      </c>
      <c r="E232" s="325">
        <f t="shared" si="7"/>
        <v>0</v>
      </c>
      <c r="F232" s="253"/>
      <c r="G232" s="253"/>
      <c r="H232" s="253"/>
      <c r="I232" s="249"/>
      <c r="J232" s="249"/>
      <c r="K232" s="249"/>
      <c r="L232" s="250" t="s">
        <v>15</v>
      </c>
      <c r="N232" s="291">
        <v>1860</v>
      </c>
    </row>
    <row r="233" spans="1:14" ht="12.75" x14ac:dyDescent="0.2">
      <c r="A233" s="127"/>
      <c r="B233" s="388" t="str">
        <f>'I3 TB Data'!B239</f>
        <v>Asset Removal Costs - Generation Transformation Connection - Dedicated to Domestic</v>
      </c>
      <c r="C233" s="189">
        <f>'I3 TB Data'!G239</f>
        <v>0</v>
      </c>
      <c r="D233" s="247">
        <f>+SUM('O4 Summary by Class &amp; Accounts'!E233:'O4 Summary by Class &amp; Accounts'!X233)</f>
        <v>0</v>
      </c>
      <c r="E233" s="325">
        <f t="shared" si="7"/>
        <v>0</v>
      </c>
      <c r="F233" s="253"/>
      <c r="G233" s="253"/>
      <c r="H233" s="253"/>
      <c r="I233" s="249"/>
      <c r="J233" s="249"/>
      <c r="K233" s="249"/>
      <c r="L233" s="250" t="s">
        <v>15</v>
      </c>
      <c r="N233" s="291" t="s">
        <v>84</v>
      </c>
    </row>
    <row r="234" spans="1:14" ht="12.75" x14ac:dyDescent="0.2">
      <c r="A234" s="127"/>
      <c r="B234" s="388" t="str">
        <f>'I3 TB Data'!B240</f>
        <v>Asset Removal Costs - Generation Transformation Connection - Dedicated to Interconnect</v>
      </c>
      <c r="C234" s="189">
        <f>'I3 TB Data'!G240</f>
        <v>0</v>
      </c>
      <c r="D234" s="247">
        <f>+SUM('O4 Summary by Class &amp; Accounts'!E234:'O4 Summary by Class &amp; Accounts'!X234)</f>
        <v>0</v>
      </c>
      <c r="E234" s="325">
        <f t="shared" si="7"/>
        <v>0</v>
      </c>
      <c r="F234" s="253"/>
      <c r="G234" s="253"/>
      <c r="H234" s="253"/>
      <c r="I234" s="249"/>
      <c r="J234" s="249"/>
      <c r="K234" s="249"/>
      <c r="L234" s="250" t="s">
        <v>15</v>
      </c>
      <c r="N234" s="291" t="s">
        <v>46</v>
      </c>
    </row>
    <row r="235" spans="1:14" ht="12.75" x14ac:dyDescent="0.2">
      <c r="A235" s="127"/>
      <c r="B235" s="388" t="str">
        <f>'I3 TB Data'!B241</f>
        <v>Asset Removal Costs - Generation Transformation Connection - Shared</v>
      </c>
      <c r="C235" s="189">
        <f>'I3 TB Data'!G241</f>
        <v>271777.7633487492</v>
      </c>
      <c r="D235" s="247">
        <f>+SUM('O4 Summary by Class &amp; Accounts'!E235:'O4 Summary by Class &amp; Accounts'!X235)</f>
        <v>271777.7633487492</v>
      </c>
      <c r="E235" s="325">
        <f t="shared" si="7"/>
        <v>0</v>
      </c>
      <c r="F235" s="253"/>
      <c r="G235" s="253"/>
      <c r="H235" s="253"/>
      <c r="I235" s="249"/>
      <c r="J235" s="249"/>
      <c r="K235" s="249"/>
      <c r="L235" s="250" t="s">
        <v>15</v>
      </c>
      <c r="N235" s="291" t="s">
        <v>84</v>
      </c>
    </row>
    <row r="236" spans="1:14" ht="12.75" x14ac:dyDescent="0.2">
      <c r="A236" s="127"/>
      <c r="B236" s="388" t="str">
        <f>'I3 TB Data'!B242</f>
        <v>OPEB amortization - Network - Dedicated to Domestic</v>
      </c>
      <c r="C236" s="189">
        <f>'I3 TB Data'!G242</f>
        <v>0</v>
      </c>
      <c r="D236" s="247">
        <f>+SUM('O4 Summary by Class &amp; Accounts'!E236:'O4 Summary by Class &amp; Accounts'!X236)</f>
        <v>0</v>
      </c>
      <c r="E236" s="325">
        <f t="shared" si="7"/>
        <v>0</v>
      </c>
      <c r="F236" s="253"/>
      <c r="G236" s="253"/>
      <c r="H236" s="253"/>
      <c r="I236" s="249"/>
      <c r="J236" s="249"/>
      <c r="K236" s="249"/>
      <c r="L236" s="250" t="s">
        <v>15</v>
      </c>
      <c r="N236" s="291" t="s">
        <v>84</v>
      </c>
    </row>
    <row r="237" spans="1:14" ht="12.75" x14ac:dyDescent="0.2">
      <c r="A237" s="127"/>
      <c r="B237" s="388" t="str">
        <f>'I3 TB Data'!B243</f>
        <v>OPEB amortization - Network - Dedicated to Interconnect</v>
      </c>
      <c r="C237" s="189">
        <f>'I3 TB Data'!G243</f>
        <v>0</v>
      </c>
      <c r="D237" s="247">
        <f>+SUM('O4 Summary by Class &amp; Accounts'!E237:'O4 Summary by Class &amp; Accounts'!X237)</f>
        <v>0</v>
      </c>
      <c r="E237" s="325">
        <f t="shared" si="7"/>
        <v>0</v>
      </c>
      <c r="F237" s="253"/>
      <c r="G237" s="253"/>
      <c r="H237" s="253"/>
      <c r="I237" s="249"/>
      <c r="J237" s="249"/>
      <c r="K237" s="249"/>
      <c r="L237" s="250" t="s">
        <v>15</v>
      </c>
      <c r="N237" s="291" t="s">
        <v>84</v>
      </c>
    </row>
    <row r="238" spans="1:14" ht="12.75" x14ac:dyDescent="0.2">
      <c r="A238" s="127"/>
      <c r="B238" s="388" t="str">
        <f>'I3 TB Data'!B244</f>
        <v>OPEB amortization - Network - Shared</v>
      </c>
      <c r="C238" s="189">
        <f>'I3 TB Data'!G244</f>
        <v>0</v>
      </c>
      <c r="D238" s="247">
        <f>+SUM('O4 Summary by Class &amp; Accounts'!E238:'O4 Summary by Class &amp; Accounts'!X238)</f>
        <v>0</v>
      </c>
      <c r="E238" s="325">
        <f t="shared" si="7"/>
        <v>0</v>
      </c>
      <c r="F238" s="253"/>
      <c r="G238" s="253"/>
      <c r="H238" s="253"/>
      <c r="I238" s="249"/>
      <c r="J238" s="249"/>
      <c r="K238" s="249"/>
      <c r="L238" s="250" t="s">
        <v>15</v>
      </c>
      <c r="N238" s="291" t="s">
        <v>84</v>
      </c>
    </row>
    <row r="239" spans="1:14" ht="12.75" x14ac:dyDescent="0.2">
      <c r="A239" s="127"/>
      <c r="B239" s="388" t="str">
        <f>'I3 TB Data'!B245</f>
        <v>OPEB amortization - Line Connection - Dedicated to Domestic</v>
      </c>
      <c r="C239" s="189">
        <f>'I3 TB Data'!G245</f>
        <v>0</v>
      </c>
      <c r="D239" s="247">
        <f>+SUM('O4 Summary by Class &amp; Accounts'!E239:'O4 Summary by Class &amp; Accounts'!X239)</f>
        <v>0</v>
      </c>
      <c r="E239" s="325">
        <f t="shared" si="7"/>
        <v>0</v>
      </c>
      <c r="F239" s="253"/>
      <c r="G239" s="253"/>
      <c r="H239" s="253"/>
      <c r="I239" s="249"/>
      <c r="J239" s="249"/>
      <c r="K239" s="249"/>
      <c r="L239" s="250" t="s">
        <v>15</v>
      </c>
      <c r="N239" s="291" t="s">
        <v>86</v>
      </c>
    </row>
    <row r="240" spans="1:14" ht="12.75" x14ac:dyDescent="0.2">
      <c r="A240" s="127"/>
      <c r="B240" s="388" t="str">
        <f>'I3 TB Data'!B246</f>
        <v>OPEB amortization - Line Connection - Dedicated to Interconnect</v>
      </c>
      <c r="C240" s="189">
        <f>'I3 TB Data'!G246</f>
        <v>0</v>
      </c>
      <c r="D240" s="247">
        <f>+SUM('O4 Summary by Class &amp; Accounts'!E240:'O4 Summary by Class &amp; Accounts'!X240)</f>
        <v>0</v>
      </c>
      <c r="E240" s="325">
        <f t="shared" si="7"/>
        <v>0</v>
      </c>
      <c r="F240" s="253"/>
      <c r="G240" s="253"/>
      <c r="H240" s="253"/>
      <c r="I240" s="249"/>
      <c r="J240" s="249"/>
      <c r="K240" s="249"/>
      <c r="L240" s="250" t="s">
        <v>15</v>
      </c>
      <c r="N240" s="291" t="s">
        <v>84</v>
      </c>
    </row>
    <row r="241" spans="1:14" ht="12.75" x14ac:dyDescent="0.2">
      <c r="A241" s="127"/>
      <c r="B241" s="388" t="str">
        <f>'I3 TB Data'!B247</f>
        <v>OPEB amortization - Line Connection - Shared</v>
      </c>
      <c r="C241" s="189">
        <f>'I3 TB Data'!G247</f>
        <v>0</v>
      </c>
      <c r="D241" s="247">
        <f>+SUM('O4 Summary by Class &amp; Accounts'!E241:'O4 Summary by Class &amp; Accounts'!X241)</f>
        <v>0</v>
      </c>
      <c r="E241" s="325">
        <f t="shared" si="7"/>
        <v>0</v>
      </c>
      <c r="F241" s="316"/>
      <c r="G241" s="316"/>
      <c r="H241" s="316"/>
      <c r="I241" s="249"/>
      <c r="J241" s="249"/>
      <c r="K241" s="249"/>
      <c r="L241" s="250" t="s">
        <v>15</v>
      </c>
      <c r="N241" s="291" t="s">
        <v>66</v>
      </c>
    </row>
    <row r="242" spans="1:14" ht="12.75" x14ac:dyDescent="0.2">
      <c r="A242" s="127"/>
      <c r="B242" s="388" t="str">
        <f>'I3 TB Data'!B248</f>
        <v>OPEB amortization - Transformer Connection - Dedicated to Domestic</v>
      </c>
      <c r="C242" s="189">
        <f>'I3 TB Data'!G248</f>
        <v>0</v>
      </c>
      <c r="D242" s="247">
        <f>+SUM('O4 Summary by Class &amp; Accounts'!E242:'O4 Summary by Class &amp; Accounts'!X242)</f>
        <v>0</v>
      </c>
      <c r="E242" s="325">
        <f t="shared" si="7"/>
        <v>0</v>
      </c>
      <c r="F242" s="316"/>
      <c r="G242" s="316"/>
      <c r="H242" s="316"/>
      <c r="I242" s="249"/>
      <c r="J242" s="249"/>
      <c r="K242" s="249"/>
      <c r="L242" s="250" t="s">
        <v>15</v>
      </c>
      <c r="N242" s="291" t="s">
        <v>66</v>
      </c>
    </row>
    <row r="243" spans="1:14" ht="12.75" x14ac:dyDescent="0.2">
      <c r="A243" s="127"/>
      <c r="B243" s="388" t="str">
        <f>'I3 TB Data'!B249</f>
        <v>OPEB amortization - Transformer Connection - Dedicated to Interconnect</v>
      </c>
      <c r="C243" s="189">
        <f>'I3 TB Data'!G249</f>
        <v>0</v>
      </c>
      <c r="D243" s="247">
        <f>+SUM('O4 Summary by Class &amp; Accounts'!E243:'O4 Summary by Class &amp; Accounts'!X243)</f>
        <v>0</v>
      </c>
      <c r="E243" s="325">
        <f t="shared" si="7"/>
        <v>0</v>
      </c>
      <c r="F243" s="316"/>
      <c r="G243" s="316"/>
      <c r="H243" s="316"/>
      <c r="I243" s="249"/>
      <c r="J243" s="249"/>
      <c r="K243" s="249"/>
      <c r="L243" s="250" t="s">
        <v>15</v>
      </c>
      <c r="N243" s="291" t="s">
        <v>83</v>
      </c>
    </row>
    <row r="244" spans="1:14" ht="12.75" x14ac:dyDescent="0.2">
      <c r="A244" s="127"/>
      <c r="B244" s="388" t="str">
        <f>'I3 TB Data'!B250</f>
        <v>OPEB amortization - Transformer Connection - Shared</v>
      </c>
      <c r="C244" s="189">
        <f>'I3 TB Data'!G250</f>
        <v>0</v>
      </c>
      <c r="D244" s="247">
        <f>+SUM('O4 Summary by Class &amp; Accounts'!E244:'O4 Summary by Class &amp; Accounts'!X244)</f>
        <v>0</v>
      </c>
      <c r="E244" s="325">
        <f t="shared" si="7"/>
        <v>0</v>
      </c>
      <c r="F244" s="316"/>
      <c r="G244" s="316"/>
      <c r="H244" s="316"/>
      <c r="I244" s="249"/>
      <c r="J244" s="249"/>
      <c r="K244" s="249"/>
      <c r="L244" s="250" t="s">
        <v>15</v>
      </c>
      <c r="N244" s="291" t="s">
        <v>0</v>
      </c>
    </row>
    <row r="245" spans="1:14" ht="12.75" x14ac:dyDescent="0.2">
      <c r="A245" s="127"/>
      <c r="B245" s="388" t="str">
        <f>'I3 TB Data'!B251</f>
        <v>OPEB amortization - Wholesale Revenue Meter - Dedicated to Domestic</v>
      </c>
      <c r="C245" s="189">
        <f>'I3 TB Data'!G251</f>
        <v>0</v>
      </c>
      <c r="D245" s="247">
        <f>+SUM('O4 Summary by Class &amp; Accounts'!E245:'O4 Summary by Class &amp; Accounts'!X245)</f>
        <v>0</v>
      </c>
      <c r="E245" s="325">
        <f t="shared" si="7"/>
        <v>0</v>
      </c>
      <c r="F245" s="316"/>
      <c r="G245" s="316"/>
      <c r="H245" s="316"/>
      <c r="I245" s="249"/>
      <c r="J245" s="249"/>
      <c r="K245" s="249"/>
      <c r="L245" s="250" t="s">
        <v>15</v>
      </c>
      <c r="N245" s="291" t="s">
        <v>66</v>
      </c>
    </row>
    <row r="246" spans="1:14" ht="12.75" x14ac:dyDescent="0.2">
      <c r="A246" s="127"/>
      <c r="B246" s="388" t="str">
        <f>'I3 TB Data'!B252</f>
        <v>OPEB amortization - Wholesale Revenue Meter - Dedicated to Interconnect</v>
      </c>
      <c r="C246" s="189">
        <f>'I3 TB Data'!G252</f>
        <v>0</v>
      </c>
      <c r="D246" s="247">
        <f>+SUM('O4 Summary by Class &amp; Accounts'!E246:'O4 Summary by Class &amp; Accounts'!X246)</f>
        <v>0</v>
      </c>
      <c r="E246" s="325">
        <f t="shared" si="7"/>
        <v>0</v>
      </c>
      <c r="F246" s="316"/>
      <c r="G246" s="316"/>
      <c r="H246" s="316"/>
      <c r="I246" s="249"/>
      <c r="J246" s="249"/>
      <c r="K246" s="249"/>
      <c r="L246" s="250" t="s">
        <v>15</v>
      </c>
      <c r="N246" s="291" t="s">
        <v>66</v>
      </c>
    </row>
    <row r="247" spans="1:14" ht="12.75" x14ac:dyDescent="0.2">
      <c r="A247" s="127"/>
      <c r="B247" s="388" t="str">
        <f>'I3 TB Data'!B253</f>
        <v>OPEB amortization - Wholesale Revenue Meter - Shared</v>
      </c>
      <c r="C247" s="189">
        <f>'I3 TB Data'!G253</f>
        <v>0</v>
      </c>
      <c r="D247" s="247">
        <f>+SUM('O4 Summary by Class &amp; Accounts'!E247:'O4 Summary by Class &amp; Accounts'!X247)</f>
        <v>0</v>
      </c>
      <c r="E247" s="325">
        <f t="shared" si="7"/>
        <v>0</v>
      </c>
      <c r="F247" s="316"/>
      <c r="G247" s="316"/>
      <c r="H247" s="316"/>
      <c r="I247" s="249"/>
      <c r="J247" s="249"/>
      <c r="K247" s="249"/>
      <c r="L247" s="250" t="s">
        <v>15</v>
      </c>
      <c r="N247" s="291" t="s">
        <v>66</v>
      </c>
    </row>
    <row r="248" spans="1:14" ht="12.75" x14ac:dyDescent="0.2">
      <c r="A248" s="127"/>
      <c r="B248" s="388" t="str">
        <f>'I3 TB Data'!B254</f>
        <v>OPEB amortization - Network Dual Function Line - Dedicated to Domestic</v>
      </c>
      <c r="C248" s="189">
        <f>'I3 TB Data'!G254</f>
        <v>0</v>
      </c>
      <c r="D248" s="247">
        <f>+SUM('O4 Summary by Class &amp; Accounts'!E248:'O4 Summary by Class &amp; Accounts'!X248)</f>
        <v>0</v>
      </c>
      <c r="E248" s="325">
        <f t="shared" si="7"/>
        <v>0</v>
      </c>
      <c r="F248" s="316"/>
      <c r="G248" s="316"/>
      <c r="H248" s="316"/>
      <c r="I248" s="249"/>
      <c r="J248" s="249"/>
      <c r="K248" s="249"/>
      <c r="L248" s="250" t="s">
        <v>15</v>
      </c>
      <c r="N248" s="291" t="s">
        <v>66</v>
      </c>
    </row>
    <row r="249" spans="1:14" ht="12.75" x14ac:dyDescent="0.2">
      <c r="A249" s="127"/>
      <c r="B249" s="388" t="str">
        <f>'I3 TB Data'!B255</f>
        <v>OPEB amortization - Network Dual Function Line - Dedicated to Interconnect</v>
      </c>
      <c r="C249" s="189">
        <f>'I3 TB Data'!G255</f>
        <v>0</v>
      </c>
      <c r="D249" s="247">
        <f>+SUM('O4 Summary by Class &amp; Accounts'!E249:'O4 Summary by Class &amp; Accounts'!X249)</f>
        <v>0</v>
      </c>
      <c r="E249" s="325">
        <f t="shared" ref="E249:E278" si="8">+C249-D249</f>
        <v>0</v>
      </c>
      <c r="F249" s="316"/>
      <c r="G249" s="316"/>
      <c r="H249" s="316"/>
      <c r="I249" s="249"/>
      <c r="J249" s="249"/>
      <c r="K249" s="249"/>
      <c r="L249" s="250" t="s">
        <v>15</v>
      </c>
      <c r="N249" s="291" t="s">
        <v>66</v>
      </c>
    </row>
    <row r="250" spans="1:14" ht="12.75" x14ac:dyDescent="0.2">
      <c r="A250" s="127"/>
      <c r="B250" s="388" t="str">
        <f>'I3 TB Data'!B256</f>
        <v>OPEB amortization - Network Dual Function Line - Shared</v>
      </c>
      <c r="C250" s="189">
        <f>'I3 TB Data'!G256</f>
        <v>0</v>
      </c>
      <c r="D250" s="247">
        <f>+SUM('O4 Summary by Class &amp; Accounts'!E250:'O4 Summary by Class &amp; Accounts'!X250)</f>
        <v>0</v>
      </c>
      <c r="E250" s="325">
        <f t="shared" si="8"/>
        <v>0</v>
      </c>
      <c r="F250" s="316"/>
      <c r="G250" s="316"/>
      <c r="H250" s="316"/>
      <c r="I250" s="249"/>
      <c r="J250" s="249"/>
      <c r="K250" s="249"/>
      <c r="L250" s="250" t="s">
        <v>15</v>
      </c>
      <c r="N250" s="291" t="s">
        <v>66</v>
      </c>
    </row>
    <row r="251" spans="1:14" ht="12.75" x14ac:dyDescent="0.2">
      <c r="A251" s="127"/>
      <c r="B251" s="388" t="str">
        <f>'I3 TB Data'!B257</f>
        <v>OPEB amortization - Line Connection Dual Function Line - Dedicated to Domestic</v>
      </c>
      <c r="C251" s="189">
        <f>'I3 TB Data'!G257</f>
        <v>0</v>
      </c>
      <c r="D251" s="247">
        <f>+SUM('O4 Summary by Class &amp; Accounts'!E251:'O4 Summary by Class &amp; Accounts'!X251)</f>
        <v>0</v>
      </c>
      <c r="E251" s="325">
        <f t="shared" si="8"/>
        <v>0</v>
      </c>
      <c r="F251" s="316"/>
      <c r="G251" s="316"/>
      <c r="H251" s="316"/>
      <c r="I251" s="249"/>
      <c r="J251" s="249"/>
      <c r="K251" s="249"/>
      <c r="L251" s="250" t="s">
        <v>15</v>
      </c>
      <c r="N251" s="291" t="s">
        <v>66</v>
      </c>
    </row>
    <row r="252" spans="1:14" ht="12.75" x14ac:dyDescent="0.2">
      <c r="A252" s="127"/>
      <c r="B252" s="388" t="str">
        <f>'I3 TB Data'!B258</f>
        <v>OPEB amortization - Line Connection Dual Function Line - Dedicated to Interconnect</v>
      </c>
      <c r="C252" s="189">
        <f>'I3 TB Data'!G258</f>
        <v>0</v>
      </c>
      <c r="D252" s="247">
        <f>+SUM('O4 Summary by Class &amp; Accounts'!E252:'O4 Summary by Class &amp; Accounts'!X252)</f>
        <v>0</v>
      </c>
      <c r="E252" s="325">
        <f t="shared" si="8"/>
        <v>0</v>
      </c>
      <c r="F252" s="316"/>
      <c r="G252" s="316"/>
      <c r="H252" s="316"/>
      <c r="I252" s="249"/>
      <c r="J252" s="249"/>
      <c r="K252" s="249"/>
      <c r="L252" s="250" t="s">
        <v>15</v>
      </c>
      <c r="N252" s="291" t="s">
        <v>66</v>
      </c>
    </row>
    <row r="253" spans="1:14" ht="12.75" x14ac:dyDescent="0.2">
      <c r="A253" s="127"/>
      <c r="B253" s="388" t="str">
        <f>'I3 TB Data'!B259</f>
        <v>OPEB amortization - Line Connection Dual Function Line - Shared</v>
      </c>
      <c r="C253" s="189">
        <f>'I3 TB Data'!G259</f>
        <v>0</v>
      </c>
      <c r="D253" s="247">
        <f>+SUM('O4 Summary by Class &amp; Accounts'!E253:'O4 Summary by Class &amp; Accounts'!X253)</f>
        <v>0</v>
      </c>
      <c r="E253" s="325">
        <f t="shared" si="8"/>
        <v>0</v>
      </c>
      <c r="F253" s="316"/>
      <c r="G253" s="316"/>
      <c r="H253" s="316"/>
      <c r="I253" s="249"/>
      <c r="J253" s="249"/>
      <c r="K253" s="249"/>
      <c r="L253" s="250" t="s">
        <v>15</v>
      </c>
      <c r="N253" s="291" t="s">
        <v>66</v>
      </c>
    </row>
    <row r="254" spans="1:14" ht="12.75" x14ac:dyDescent="0.2">
      <c r="A254" s="127"/>
      <c r="B254" s="388" t="str">
        <f>'I3 TB Data'!B260</f>
        <v>OPEB amortization - Generation Line Connection - Dedicated to Domestic</v>
      </c>
      <c r="C254" s="189">
        <f>'I3 TB Data'!G260</f>
        <v>0</v>
      </c>
      <c r="D254" s="247">
        <f>+SUM('O4 Summary by Class &amp; Accounts'!E254:'O4 Summary by Class &amp; Accounts'!X254)</f>
        <v>0</v>
      </c>
      <c r="E254" s="325">
        <f t="shared" si="8"/>
        <v>0</v>
      </c>
      <c r="F254" s="316"/>
      <c r="G254" s="316"/>
      <c r="H254" s="316"/>
      <c r="I254" s="249"/>
      <c r="J254" s="249"/>
      <c r="K254" s="249"/>
      <c r="L254" s="250" t="s">
        <v>15</v>
      </c>
      <c r="N254" s="291" t="s">
        <v>66</v>
      </c>
    </row>
    <row r="255" spans="1:14" ht="12.75" x14ac:dyDescent="0.2">
      <c r="A255" s="127"/>
      <c r="B255" s="388" t="str">
        <f>'I3 TB Data'!B261</f>
        <v>OPEB amortization - Generation Line Connection - Dedicated to Interconnect</v>
      </c>
      <c r="C255" s="189">
        <f>'I3 TB Data'!G261</f>
        <v>0</v>
      </c>
      <c r="D255" s="247">
        <f>+SUM('O4 Summary by Class &amp; Accounts'!E255:'O4 Summary by Class &amp; Accounts'!X255)</f>
        <v>0</v>
      </c>
      <c r="E255" s="325">
        <f t="shared" si="8"/>
        <v>0</v>
      </c>
      <c r="F255" s="316"/>
      <c r="G255" s="316"/>
      <c r="H255" s="316"/>
      <c r="I255" s="249"/>
      <c r="J255" s="249"/>
      <c r="K255" s="249"/>
      <c r="L255" s="250" t="s">
        <v>15</v>
      </c>
      <c r="N255" s="291" t="s">
        <v>66</v>
      </c>
    </row>
    <row r="256" spans="1:14" ht="12.75" x14ac:dyDescent="0.2">
      <c r="A256" s="127"/>
      <c r="B256" s="388" t="str">
        <f>'I3 TB Data'!B262</f>
        <v>OPEB amortization - Generation Line Connection - Shared</v>
      </c>
      <c r="C256" s="189">
        <f>'I3 TB Data'!G262</f>
        <v>0</v>
      </c>
      <c r="D256" s="247">
        <f>+SUM('O4 Summary by Class &amp; Accounts'!E256:'O4 Summary by Class &amp; Accounts'!X256)</f>
        <v>0</v>
      </c>
      <c r="E256" s="325">
        <f t="shared" si="8"/>
        <v>0</v>
      </c>
      <c r="F256" s="316"/>
      <c r="G256" s="316"/>
      <c r="H256" s="316"/>
      <c r="I256" s="249"/>
      <c r="J256" s="249"/>
      <c r="K256" s="249"/>
      <c r="L256" s="250" t="s">
        <v>15</v>
      </c>
      <c r="N256" s="291" t="s">
        <v>0</v>
      </c>
    </row>
    <row r="257" spans="1:14" ht="12.75" x14ac:dyDescent="0.2">
      <c r="A257" s="127"/>
      <c r="B257" s="388" t="str">
        <f>'I3 TB Data'!B263</f>
        <v>OPEB amortization - Generation Transformation Connection - Dedicated to Domestic</v>
      </c>
      <c r="C257" s="189">
        <f>'I3 TB Data'!G263</f>
        <v>0</v>
      </c>
      <c r="D257" s="247">
        <f>+SUM('O4 Summary by Class &amp; Accounts'!E257:'O4 Summary by Class &amp; Accounts'!X257)</f>
        <v>0</v>
      </c>
      <c r="E257" s="325">
        <f t="shared" si="8"/>
        <v>0</v>
      </c>
      <c r="F257" s="316"/>
      <c r="G257" s="316"/>
      <c r="H257" s="316"/>
      <c r="I257" s="249"/>
      <c r="J257" s="249"/>
      <c r="K257" s="249"/>
      <c r="L257" s="250" t="s">
        <v>15</v>
      </c>
      <c r="N257" s="291" t="s">
        <v>66</v>
      </c>
    </row>
    <row r="258" spans="1:14" ht="12.75" x14ac:dyDescent="0.2">
      <c r="A258" s="127"/>
      <c r="B258" s="388" t="str">
        <f>'I3 TB Data'!B264</f>
        <v>OPEB amortization - Generation Transformation Connection - Dedicated to Interconnect</v>
      </c>
      <c r="C258" s="189">
        <f>'I3 TB Data'!G264</f>
        <v>0</v>
      </c>
      <c r="D258" s="247">
        <f>+SUM('O4 Summary by Class &amp; Accounts'!E258:'O4 Summary by Class &amp; Accounts'!X258)</f>
        <v>0</v>
      </c>
      <c r="E258" s="325">
        <f t="shared" si="8"/>
        <v>0</v>
      </c>
      <c r="F258" s="316"/>
      <c r="G258" s="316"/>
      <c r="H258" s="316"/>
      <c r="I258" s="249"/>
      <c r="J258" s="249"/>
      <c r="K258" s="249"/>
      <c r="L258" s="250" t="s">
        <v>15</v>
      </c>
      <c r="N258" s="291" t="s">
        <v>66</v>
      </c>
    </row>
    <row r="259" spans="1:14" ht="12.75" x14ac:dyDescent="0.2">
      <c r="A259" s="127"/>
      <c r="B259" s="388" t="str">
        <f>'I3 TB Data'!B265</f>
        <v>OPEB amortization - Generation Transformation Connection - Shared</v>
      </c>
      <c r="C259" s="189">
        <f>'I3 TB Data'!G265</f>
        <v>0</v>
      </c>
      <c r="D259" s="247">
        <f>+SUM('O4 Summary by Class &amp; Accounts'!E259:'O4 Summary by Class &amp; Accounts'!X259)</f>
        <v>0</v>
      </c>
      <c r="E259" s="325">
        <f t="shared" si="8"/>
        <v>0</v>
      </c>
      <c r="F259" s="316"/>
      <c r="G259" s="316"/>
      <c r="H259" s="316"/>
      <c r="I259" s="249"/>
      <c r="J259" s="249"/>
      <c r="K259" s="249"/>
      <c r="L259" s="250" t="s">
        <v>15</v>
      </c>
      <c r="N259" s="291" t="s">
        <v>66</v>
      </c>
    </row>
    <row r="260" spans="1:14" ht="12.75" x14ac:dyDescent="0.2">
      <c r="A260" s="127"/>
      <c r="B260" s="388" t="str">
        <f>'I3 TB Data'!B266</f>
        <v>Other amortization - Network - Dedicated to Domestic</v>
      </c>
      <c r="C260" s="189">
        <f>'I3 TB Data'!G266</f>
        <v>0</v>
      </c>
      <c r="D260" s="247">
        <f>+SUM('O4 Summary by Class &amp; Accounts'!E260:'O4 Summary by Class &amp; Accounts'!X260)</f>
        <v>0</v>
      </c>
      <c r="E260" s="325">
        <f t="shared" si="8"/>
        <v>0</v>
      </c>
      <c r="F260" s="316"/>
      <c r="G260" s="316"/>
      <c r="H260" s="316"/>
      <c r="I260" s="249"/>
      <c r="J260" s="249"/>
      <c r="K260" s="249"/>
      <c r="L260" s="250" t="s">
        <v>15</v>
      </c>
      <c r="N260" s="291" t="s">
        <v>66</v>
      </c>
    </row>
    <row r="261" spans="1:14" ht="12.75" x14ac:dyDescent="0.2">
      <c r="A261" s="127"/>
      <c r="B261" s="388" t="str">
        <f>'I3 TB Data'!B267</f>
        <v>Other amortization - Network - Dedicated to Interconnect</v>
      </c>
      <c r="C261" s="189">
        <f>'I3 TB Data'!G267</f>
        <v>0</v>
      </c>
      <c r="D261" s="247">
        <f>+SUM('O4 Summary by Class &amp; Accounts'!E261:'O4 Summary by Class &amp; Accounts'!X261)</f>
        <v>0</v>
      </c>
      <c r="E261" s="325">
        <f t="shared" si="8"/>
        <v>0</v>
      </c>
      <c r="F261" s="316"/>
      <c r="G261" s="316"/>
      <c r="H261" s="316"/>
      <c r="I261" s="249"/>
      <c r="J261" s="249"/>
      <c r="K261" s="249"/>
      <c r="L261" s="250" t="s">
        <v>15</v>
      </c>
      <c r="N261" s="291" t="s">
        <v>66</v>
      </c>
    </row>
    <row r="262" spans="1:14" ht="12.75" x14ac:dyDescent="0.2">
      <c r="A262" s="127"/>
      <c r="B262" s="388" t="str">
        <f>'I3 TB Data'!B268</f>
        <v>Other amortization - Network - Shared</v>
      </c>
      <c r="C262" s="189">
        <f>'I3 TB Data'!G268</f>
        <v>0</v>
      </c>
      <c r="D262" s="247">
        <f>+SUM('O4 Summary by Class &amp; Accounts'!E262:'O4 Summary by Class &amp; Accounts'!X262)</f>
        <v>0</v>
      </c>
      <c r="E262" s="325">
        <f t="shared" si="8"/>
        <v>0</v>
      </c>
      <c r="F262" s="316"/>
      <c r="G262" s="316"/>
      <c r="H262" s="316"/>
      <c r="I262" s="249"/>
      <c r="J262" s="249"/>
      <c r="K262" s="249"/>
      <c r="L262" s="250" t="s">
        <v>15</v>
      </c>
      <c r="N262" s="291" t="s">
        <v>66</v>
      </c>
    </row>
    <row r="263" spans="1:14" ht="12.75" x14ac:dyDescent="0.2">
      <c r="A263" s="127"/>
      <c r="B263" s="388" t="str">
        <f>'I3 TB Data'!B269</f>
        <v>Other amortization - Line Connection - Dedicated to Domestic</v>
      </c>
      <c r="C263" s="189">
        <f>'I3 TB Data'!G269</f>
        <v>0</v>
      </c>
      <c r="D263" s="247">
        <f>+SUM('O4 Summary by Class &amp; Accounts'!E263:'O4 Summary by Class &amp; Accounts'!X263)</f>
        <v>0</v>
      </c>
      <c r="E263" s="325">
        <f t="shared" si="8"/>
        <v>0</v>
      </c>
      <c r="F263" s="316"/>
      <c r="G263" s="316"/>
      <c r="H263" s="316"/>
      <c r="I263" s="249"/>
      <c r="J263" s="249"/>
      <c r="K263" s="249"/>
      <c r="L263" s="250" t="s">
        <v>15</v>
      </c>
      <c r="N263" s="291" t="s">
        <v>66</v>
      </c>
    </row>
    <row r="264" spans="1:14" ht="12.75" x14ac:dyDescent="0.2">
      <c r="A264" s="127"/>
      <c r="B264" s="388" t="str">
        <f>'I3 TB Data'!B270</f>
        <v>Other amortization - Line Connection - Dedicated to Interconnect</v>
      </c>
      <c r="C264" s="189">
        <f>'I3 TB Data'!G270</f>
        <v>0</v>
      </c>
      <c r="D264" s="247">
        <f>+SUM('O4 Summary by Class &amp; Accounts'!E264:'O4 Summary by Class &amp; Accounts'!X264)</f>
        <v>0</v>
      </c>
      <c r="E264" s="325">
        <f t="shared" si="8"/>
        <v>0</v>
      </c>
      <c r="F264" s="316"/>
      <c r="G264" s="316"/>
      <c r="H264" s="316"/>
      <c r="I264" s="249"/>
      <c r="J264" s="249"/>
      <c r="K264" s="249"/>
      <c r="L264" s="250" t="s">
        <v>15</v>
      </c>
      <c r="N264" s="291" t="s">
        <v>66</v>
      </c>
    </row>
    <row r="265" spans="1:14" ht="12.75" x14ac:dyDescent="0.2">
      <c r="A265" s="127"/>
      <c r="B265" s="388" t="str">
        <f>'I3 TB Data'!B271</f>
        <v>Other amortization - Line Connection - Shared</v>
      </c>
      <c r="C265" s="189">
        <f>'I3 TB Data'!G271</f>
        <v>0</v>
      </c>
      <c r="D265" s="247">
        <f>+SUM('O4 Summary by Class &amp; Accounts'!E265:'O4 Summary by Class &amp; Accounts'!X265)</f>
        <v>0</v>
      </c>
      <c r="E265" s="325">
        <f t="shared" si="8"/>
        <v>0</v>
      </c>
      <c r="F265" s="316"/>
      <c r="G265" s="316"/>
      <c r="H265" s="316"/>
      <c r="I265" s="249"/>
      <c r="J265" s="249"/>
      <c r="K265" s="249"/>
      <c r="L265" s="250" t="s">
        <v>15</v>
      </c>
      <c r="N265" s="291" t="s">
        <v>66</v>
      </c>
    </row>
    <row r="266" spans="1:14" ht="12.75" x14ac:dyDescent="0.2">
      <c r="A266" s="127"/>
      <c r="B266" s="388" t="str">
        <f>'I3 TB Data'!B272</f>
        <v>Other amortization - Transformer Connection - Dedicated to Domestic</v>
      </c>
      <c r="C266" s="189">
        <f>'I3 TB Data'!G272</f>
        <v>0</v>
      </c>
      <c r="D266" s="247">
        <f>+SUM('O4 Summary by Class &amp; Accounts'!E266:'O4 Summary by Class &amp; Accounts'!X266)</f>
        <v>0</v>
      </c>
      <c r="E266" s="325">
        <f t="shared" si="8"/>
        <v>0</v>
      </c>
      <c r="F266" s="249"/>
      <c r="G266" s="249"/>
      <c r="H266" s="249"/>
      <c r="I266" s="249"/>
      <c r="J266" s="249"/>
      <c r="K266" s="249"/>
      <c r="L266" s="250" t="s">
        <v>15</v>
      </c>
      <c r="N266" s="291" t="s">
        <v>68</v>
      </c>
    </row>
    <row r="267" spans="1:14" ht="12.75" x14ac:dyDescent="0.2">
      <c r="A267" s="127"/>
      <c r="B267" s="388" t="str">
        <f>'I3 TB Data'!B273</f>
        <v>Other amortization - Transformer Connection - Dedicated to Interconnect</v>
      </c>
      <c r="C267" s="189">
        <f>'I3 TB Data'!G273</f>
        <v>0</v>
      </c>
      <c r="D267" s="247">
        <f>+SUM('O4 Summary by Class &amp; Accounts'!E267:'O4 Summary by Class &amp; Accounts'!X267)</f>
        <v>0</v>
      </c>
      <c r="E267" s="325">
        <f t="shared" si="8"/>
        <v>0</v>
      </c>
      <c r="F267" s="248"/>
      <c r="G267" s="248"/>
      <c r="H267" s="248"/>
      <c r="I267" s="249"/>
      <c r="J267" s="249"/>
      <c r="K267" s="249"/>
      <c r="L267" s="250" t="s">
        <v>15</v>
      </c>
      <c r="N267" s="291" t="s">
        <v>99</v>
      </c>
    </row>
    <row r="268" spans="1:14" ht="12.75" x14ac:dyDescent="0.2">
      <c r="A268" s="127"/>
      <c r="B268" s="388" t="str">
        <f>'I3 TB Data'!B274</f>
        <v>Other amortization - Transformer Connection - Shared</v>
      </c>
      <c r="C268" s="189">
        <f>'I3 TB Data'!G274</f>
        <v>0</v>
      </c>
      <c r="D268" s="247">
        <f>+SUM('O4 Summary by Class &amp; Accounts'!E268:'O4 Summary by Class &amp; Accounts'!X268)</f>
        <v>0</v>
      </c>
      <c r="E268" s="325">
        <f t="shared" si="8"/>
        <v>0</v>
      </c>
      <c r="F268" s="248"/>
      <c r="G268" s="248"/>
      <c r="H268" s="248"/>
      <c r="I268" s="249"/>
      <c r="J268" s="249"/>
      <c r="K268" s="249"/>
      <c r="L268" s="250" t="s">
        <v>15</v>
      </c>
      <c r="N268" s="291" t="s">
        <v>99</v>
      </c>
    </row>
    <row r="269" spans="1:14" ht="12.75" x14ac:dyDescent="0.2">
      <c r="A269" s="127"/>
      <c r="B269" s="388" t="str">
        <f>'I3 TB Data'!B275</f>
        <v>Other amortization - Wholesale Revenue Meter - Dedicated to Domestic</v>
      </c>
      <c r="C269" s="189">
        <f>'I3 TB Data'!G275</f>
        <v>0</v>
      </c>
      <c r="D269" s="247">
        <f>+SUM('O4 Summary by Class &amp; Accounts'!E269:'O4 Summary by Class &amp; Accounts'!X269)</f>
        <v>0</v>
      </c>
      <c r="E269" s="325">
        <f t="shared" si="8"/>
        <v>0</v>
      </c>
      <c r="F269" s="316"/>
      <c r="G269" s="316"/>
      <c r="H269" s="316"/>
      <c r="I269" s="249"/>
      <c r="J269" s="249"/>
      <c r="K269" s="249"/>
      <c r="L269" s="250" t="s">
        <v>15</v>
      </c>
      <c r="N269" s="291" t="s">
        <v>99</v>
      </c>
    </row>
    <row r="270" spans="1:14" ht="12.75" x14ac:dyDescent="0.2">
      <c r="A270" s="127"/>
      <c r="B270" s="388" t="str">
        <f>'I3 TB Data'!B276</f>
        <v>Other amortization - Wholesale Revenue Meter - Dedicated to Interconnect</v>
      </c>
      <c r="C270" s="189">
        <f>'I3 TB Data'!G276</f>
        <v>0</v>
      </c>
      <c r="D270" s="247">
        <f>+SUM('O4 Summary by Class &amp; Accounts'!E270:'O4 Summary by Class &amp; Accounts'!X270)</f>
        <v>0</v>
      </c>
      <c r="E270" s="325">
        <f t="shared" si="8"/>
        <v>0</v>
      </c>
      <c r="F270" s="257"/>
      <c r="G270" s="257"/>
      <c r="H270" s="257"/>
      <c r="I270" s="249"/>
      <c r="J270" s="249"/>
      <c r="K270" s="249"/>
      <c r="L270" s="250" t="s">
        <v>15</v>
      </c>
      <c r="N270" s="291" t="s">
        <v>99</v>
      </c>
    </row>
    <row r="271" spans="1:14" ht="12.75" x14ac:dyDescent="0.2">
      <c r="A271" s="127"/>
      <c r="B271" s="388" t="str">
        <f>'I3 TB Data'!B277</f>
        <v>Other amortization - Wholesale Revenue Meter - Shared</v>
      </c>
      <c r="C271" s="189">
        <f>'I3 TB Data'!G277</f>
        <v>0</v>
      </c>
      <c r="D271" s="247">
        <f>+SUM('O4 Summary by Class &amp; Accounts'!E271:'O4 Summary by Class &amp; Accounts'!X271)</f>
        <v>0</v>
      </c>
      <c r="E271" s="325">
        <f t="shared" si="8"/>
        <v>0</v>
      </c>
      <c r="F271" s="316"/>
      <c r="G271" s="316"/>
      <c r="H271" s="316"/>
      <c r="I271" s="249"/>
      <c r="J271" s="249"/>
      <c r="K271" s="249"/>
      <c r="L271" s="250" t="s">
        <v>15</v>
      </c>
      <c r="N271" s="291" t="s">
        <v>66</v>
      </c>
    </row>
    <row r="272" spans="1:14" ht="12.75" x14ac:dyDescent="0.2">
      <c r="A272" s="127"/>
      <c r="B272" s="388" t="str">
        <f>'I3 TB Data'!B278</f>
        <v>Other amortization - Network Dual Function Line - Dedicated to Domestic</v>
      </c>
      <c r="C272" s="189">
        <f>'I3 TB Data'!G278</f>
        <v>0</v>
      </c>
      <c r="D272" s="247">
        <f>+SUM('O4 Summary by Class &amp; Accounts'!E272:'O4 Summary by Class &amp; Accounts'!X272)</f>
        <v>0</v>
      </c>
      <c r="E272" s="325">
        <f t="shared" si="8"/>
        <v>0</v>
      </c>
      <c r="F272" s="316"/>
      <c r="G272" s="316"/>
      <c r="H272" s="316"/>
      <c r="I272" s="249"/>
      <c r="J272" s="249"/>
      <c r="K272" s="249"/>
      <c r="L272" s="250" t="s">
        <v>15</v>
      </c>
      <c r="N272" s="291" t="s">
        <v>66</v>
      </c>
    </row>
    <row r="273" spans="1:14" ht="12.75" x14ac:dyDescent="0.2">
      <c r="A273" s="127"/>
      <c r="B273" s="388" t="str">
        <f>'I3 TB Data'!B279</f>
        <v>Other amortization - Network Dual Function Line - Dedicated to Interconnect</v>
      </c>
      <c r="C273" s="189">
        <f>'I3 TB Data'!G279</f>
        <v>0</v>
      </c>
      <c r="D273" s="247">
        <f>+SUM('O4 Summary by Class &amp; Accounts'!E273:'O4 Summary by Class &amp; Accounts'!X273)</f>
        <v>0</v>
      </c>
      <c r="E273" s="325">
        <f t="shared" si="8"/>
        <v>0</v>
      </c>
      <c r="F273" s="316"/>
      <c r="G273" s="316"/>
      <c r="H273" s="316"/>
      <c r="I273" s="249"/>
      <c r="J273" s="249"/>
      <c r="K273" s="249"/>
      <c r="L273" s="250" t="s">
        <v>15</v>
      </c>
      <c r="N273" s="291" t="s">
        <v>66</v>
      </c>
    </row>
    <row r="274" spans="1:14" ht="12.75" x14ac:dyDescent="0.2">
      <c r="A274" s="127"/>
      <c r="B274" s="388" t="str">
        <f>'I3 TB Data'!B280</f>
        <v>Other amortization - Network Dual Function Line - Shared</v>
      </c>
      <c r="C274" s="189">
        <f>'I3 TB Data'!G280</f>
        <v>0</v>
      </c>
      <c r="D274" s="247">
        <f>+SUM('O4 Summary by Class &amp; Accounts'!E274:'O4 Summary by Class &amp; Accounts'!X274)</f>
        <v>0</v>
      </c>
      <c r="E274" s="325">
        <f t="shared" si="8"/>
        <v>0</v>
      </c>
      <c r="F274" s="316"/>
      <c r="G274" s="316"/>
      <c r="H274" s="316"/>
      <c r="I274" s="249"/>
      <c r="J274" s="249"/>
      <c r="K274" s="249"/>
      <c r="L274" s="250"/>
      <c r="N274" s="291" t="s">
        <v>68</v>
      </c>
    </row>
    <row r="275" spans="1:14" ht="12.75" x14ac:dyDescent="0.2">
      <c r="A275" s="127"/>
      <c r="B275" s="388" t="str">
        <f>'I3 TB Data'!B281</f>
        <v>Other amortization - Line Connection Dual Function Line - Dedicated to Domestic</v>
      </c>
      <c r="C275" s="189">
        <f>'I3 TB Data'!G281</f>
        <v>0</v>
      </c>
      <c r="D275" s="247">
        <f>+SUM('O4 Summary by Class &amp; Accounts'!E275:'O4 Summary by Class &amp; Accounts'!X275)</f>
        <v>0</v>
      </c>
      <c r="E275" s="325">
        <f t="shared" si="8"/>
        <v>0</v>
      </c>
      <c r="F275" s="257"/>
      <c r="G275" s="257"/>
      <c r="H275" s="257"/>
      <c r="I275" s="249"/>
      <c r="J275" s="249"/>
      <c r="K275" s="249"/>
      <c r="L275" s="250" t="s">
        <v>15</v>
      </c>
      <c r="N275" s="291" t="s">
        <v>68</v>
      </c>
    </row>
    <row r="276" spans="1:14" ht="12.75" x14ac:dyDescent="0.2">
      <c r="A276" s="127"/>
      <c r="B276" s="388" t="str">
        <f>'I3 TB Data'!B282</f>
        <v>Other amortization - Line Connection Dual Function Line - Dedicated to Interconnect</v>
      </c>
      <c r="C276" s="189">
        <f>'I3 TB Data'!G282</f>
        <v>0</v>
      </c>
      <c r="D276" s="247">
        <f>+SUM('O4 Summary by Class &amp; Accounts'!E276:'O4 Summary by Class &amp; Accounts'!X276)</f>
        <v>0</v>
      </c>
      <c r="E276" s="325">
        <f t="shared" si="8"/>
        <v>0</v>
      </c>
      <c r="F276" s="257"/>
      <c r="G276" s="257"/>
      <c r="H276" s="257"/>
      <c r="I276" s="249"/>
      <c r="J276" s="249"/>
      <c r="K276" s="249"/>
      <c r="L276" s="250"/>
      <c r="N276" s="291" t="s">
        <v>68</v>
      </c>
    </row>
    <row r="277" spans="1:14" ht="12.75" x14ac:dyDescent="0.2">
      <c r="A277" s="127"/>
      <c r="B277" s="388" t="str">
        <f>'I3 TB Data'!B283</f>
        <v>Other amortization - Line Connection Dual Function Line - Shared</v>
      </c>
      <c r="C277" s="189">
        <f>'I3 TB Data'!G283</f>
        <v>0</v>
      </c>
      <c r="D277" s="247">
        <f>+SUM('O4 Summary by Class &amp; Accounts'!E277:'O4 Summary by Class &amp; Accounts'!X277)</f>
        <v>0</v>
      </c>
      <c r="E277" s="325">
        <f t="shared" si="8"/>
        <v>0</v>
      </c>
      <c r="F277" s="257"/>
      <c r="G277" s="257"/>
      <c r="H277" s="257"/>
      <c r="I277" s="249"/>
      <c r="J277" s="249"/>
      <c r="K277" s="249"/>
      <c r="L277" s="250" t="s">
        <v>15</v>
      </c>
      <c r="N277" s="291" t="s">
        <v>66</v>
      </c>
    </row>
    <row r="278" spans="1:14" ht="12.75" x14ac:dyDescent="0.2">
      <c r="A278" s="127"/>
      <c r="B278" s="388" t="str">
        <f>'I3 TB Data'!B284</f>
        <v>Other amortization - Generation Line Connection - Dedicated to Domestic</v>
      </c>
      <c r="C278" s="189">
        <f>'I3 TB Data'!G284</f>
        <v>0</v>
      </c>
      <c r="D278" s="247">
        <f>+SUM('O4 Summary by Class &amp; Accounts'!E278:'O4 Summary by Class &amp; Accounts'!X278)</f>
        <v>0</v>
      </c>
      <c r="E278" s="325">
        <f t="shared" si="8"/>
        <v>0</v>
      </c>
      <c r="F278" s="316"/>
      <c r="G278" s="316"/>
      <c r="H278" s="316"/>
      <c r="I278" s="249"/>
      <c r="J278" s="249"/>
      <c r="K278" s="249"/>
      <c r="L278" s="250" t="s">
        <v>15</v>
      </c>
      <c r="N278" s="291" t="s">
        <v>66</v>
      </c>
    </row>
    <row r="279" spans="1:14" ht="12.75" x14ac:dyDescent="0.2">
      <c r="A279" s="127"/>
      <c r="B279" s="388" t="str">
        <f>'I3 TB Data'!B285</f>
        <v>Other amortization - Generation Line Connection - Dedicated to Interconnect</v>
      </c>
      <c r="C279" s="189">
        <f>'I3 TB Data'!G285</f>
        <v>0</v>
      </c>
      <c r="D279" s="247">
        <f>+SUM('O4 Summary by Class &amp; Accounts'!E279:'O4 Summary by Class &amp; Accounts'!X279)</f>
        <v>0</v>
      </c>
      <c r="E279" s="325">
        <f t="shared" ref="E279:E342" si="9">+C279-D279</f>
        <v>0</v>
      </c>
      <c r="F279" s="316"/>
      <c r="G279" s="316"/>
      <c r="H279" s="316"/>
      <c r="I279" s="249"/>
      <c r="J279" s="249"/>
      <c r="K279" s="249"/>
      <c r="L279" s="250"/>
      <c r="N279" s="291"/>
    </row>
    <row r="280" spans="1:14" ht="12.75" x14ac:dyDescent="0.2">
      <c r="A280" s="127"/>
      <c r="B280" s="388" t="str">
        <f>'I3 TB Data'!B286</f>
        <v>Other amortization - Generation Line Connection - Shared</v>
      </c>
      <c r="C280" s="189">
        <f>'I3 TB Data'!G286</f>
        <v>0</v>
      </c>
      <c r="D280" s="247">
        <f>+SUM('O4 Summary by Class &amp; Accounts'!E280:'O4 Summary by Class &amp; Accounts'!X280)</f>
        <v>0</v>
      </c>
      <c r="E280" s="325">
        <f t="shared" si="9"/>
        <v>0</v>
      </c>
      <c r="F280" s="316"/>
      <c r="G280" s="316"/>
      <c r="H280" s="316"/>
      <c r="I280" s="249"/>
      <c r="J280" s="249"/>
      <c r="K280" s="249"/>
      <c r="L280" s="250"/>
      <c r="N280" s="291"/>
    </row>
    <row r="281" spans="1:14" ht="12.75" x14ac:dyDescent="0.2">
      <c r="A281" s="127"/>
      <c r="B281" s="388" t="str">
        <f>'I3 TB Data'!B287</f>
        <v>Other amortization - Generation Transformation Connection - Dedicated to Domestic</v>
      </c>
      <c r="C281" s="189">
        <f>'I3 TB Data'!G287</f>
        <v>0</v>
      </c>
      <c r="D281" s="247">
        <f>+SUM('O4 Summary by Class &amp; Accounts'!E281:'O4 Summary by Class &amp; Accounts'!X281)</f>
        <v>0</v>
      </c>
      <c r="E281" s="325">
        <f t="shared" si="9"/>
        <v>0</v>
      </c>
      <c r="F281" s="316"/>
      <c r="G281" s="316"/>
      <c r="H281" s="316"/>
      <c r="I281" s="249"/>
      <c r="J281" s="249"/>
      <c r="K281" s="249"/>
      <c r="L281" s="250"/>
      <c r="N281" s="291"/>
    </row>
    <row r="282" spans="1:14" ht="12.75" x14ac:dyDescent="0.2">
      <c r="A282" s="127"/>
      <c r="B282" s="388" t="str">
        <f>'I3 TB Data'!B288</f>
        <v>Other amortization - Generation Transformation Connection - Dedicated to Interconnect</v>
      </c>
      <c r="C282" s="189">
        <f>'I3 TB Data'!G288</f>
        <v>0</v>
      </c>
      <c r="D282" s="247">
        <f>+SUM('O4 Summary by Class &amp; Accounts'!E282:'O4 Summary by Class &amp; Accounts'!X282)</f>
        <v>0</v>
      </c>
      <c r="E282" s="325">
        <f t="shared" si="9"/>
        <v>0</v>
      </c>
      <c r="F282" s="316"/>
      <c r="G282" s="316"/>
      <c r="H282" s="316"/>
      <c r="I282" s="249"/>
      <c r="J282" s="249"/>
      <c r="K282" s="249"/>
      <c r="L282" s="250"/>
      <c r="N282" s="291"/>
    </row>
    <row r="283" spans="1:14" ht="12.75" x14ac:dyDescent="0.2">
      <c r="A283" s="127"/>
      <c r="B283" s="388" t="str">
        <f>'I3 TB Data'!B289</f>
        <v>Other amortization - Generation Transformation Connection - Shared</v>
      </c>
      <c r="C283" s="189">
        <f>'I3 TB Data'!G289</f>
        <v>0</v>
      </c>
      <c r="D283" s="247">
        <f>+SUM('O4 Summary by Class &amp; Accounts'!E283:'O4 Summary by Class &amp; Accounts'!X283)</f>
        <v>0</v>
      </c>
      <c r="E283" s="325">
        <f t="shared" si="9"/>
        <v>0</v>
      </c>
      <c r="F283" s="316"/>
      <c r="G283" s="316"/>
      <c r="H283" s="316"/>
      <c r="I283" s="249"/>
      <c r="J283" s="249"/>
      <c r="K283" s="249"/>
      <c r="L283" s="250"/>
      <c r="N283" s="291"/>
    </row>
    <row r="284" spans="1:14" ht="12.75" x14ac:dyDescent="0.2">
      <c r="A284" s="127"/>
      <c r="B284" s="388" t="str">
        <f>'I3 TB Data'!B290</f>
        <v>Return on Debt - Network - Dedicated to Domestic</v>
      </c>
      <c r="C284" s="189">
        <f>'I3 TB Data'!G290</f>
        <v>0</v>
      </c>
      <c r="D284" s="247">
        <f>+SUM('O4 Summary by Class &amp; Accounts'!E284:'O4 Summary by Class &amp; Accounts'!X284)</f>
        <v>0</v>
      </c>
      <c r="E284" s="325">
        <f t="shared" si="9"/>
        <v>0</v>
      </c>
      <c r="F284" s="316"/>
      <c r="G284" s="316"/>
      <c r="H284" s="316"/>
      <c r="I284" s="249"/>
      <c r="J284" s="249"/>
      <c r="K284" s="249"/>
      <c r="L284" s="250"/>
      <c r="N284" s="291"/>
    </row>
    <row r="285" spans="1:14" ht="12.75" x14ac:dyDescent="0.2">
      <c r="A285" s="127"/>
      <c r="B285" s="388" t="str">
        <f>'I3 TB Data'!B291</f>
        <v>Return on Debt - Network - Dedicated to Interconnect</v>
      </c>
      <c r="C285" s="189">
        <f>'I3 TB Data'!G291</f>
        <v>2190024.2910848041</v>
      </c>
      <c r="D285" s="247">
        <f>+SUM('O4 Summary by Class &amp; Accounts'!E285:'O4 Summary by Class &amp; Accounts'!X285)</f>
        <v>2190024.2910848041</v>
      </c>
      <c r="E285" s="325">
        <f t="shared" si="9"/>
        <v>0</v>
      </c>
      <c r="F285" s="316"/>
      <c r="G285" s="316"/>
      <c r="H285" s="316"/>
      <c r="I285" s="249"/>
      <c r="J285" s="249"/>
      <c r="K285" s="249"/>
      <c r="L285" s="250"/>
      <c r="N285" s="291"/>
    </row>
    <row r="286" spans="1:14" ht="12.75" x14ac:dyDescent="0.2">
      <c r="A286" s="127"/>
      <c r="B286" s="388" t="str">
        <f>'I3 TB Data'!B292</f>
        <v>Return on Debt - Network - Shared</v>
      </c>
      <c r="C286" s="189">
        <f>'I3 TB Data'!G292</f>
        <v>164455019.1864377</v>
      </c>
      <c r="D286" s="247">
        <f>+SUM('O4 Summary by Class &amp; Accounts'!E286:'O4 Summary by Class &amp; Accounts'!X286)</f>
        <v>164455019.1864377</v>
      </c>
      <c r="E286" s="325">
        <f t="shared" si="9"/>
        <v>0</v>
      </c>
      <c r="F286" s="316"/>
      <c r="G286" s="316"/>
      <c r="H286" s="316"/>
      <c r="I286" s="249"/>
      <c r="J286" s="249"/>
      <c r="K286" s="249"/>
      <c r="L286" s="250"/>
      <c r="N286" s="291"/>
    </row>
    <row r="287" spans="1:14" ht="12.75" x14ac:dyDescent="0.2">
      <c r="A287" s="127"/>
      <c r="B287" s="388" t="str">
        <f>'I3 TB Data'!B293</f>
        <v>Return on Debt - Line Connection - Dedicated to Domestic</v>
      </c>
      <c r="C287" s="189">
        <f>'I3 TB Data'!G293</f>
        <v>30747592.557364449</v>
      </c>
      <c r="D287" s="247">
        <f>+SUM('O4 Summary by Class &amp; Accounts'!E287:'O4 Summary by Class &amp; Accounts'!X287)</f>
        <v>30747592.557364449</v>
      </c>
      <c r="E287" s="325">
        <f t="shared" si="9"/>
        <v>0</v>
      </c>
      <c r="F287" s="316"/>
      <c r="G287" s="316"/>
      <c r="H287" s="316"/>
      <c r="I287" s="249"/>
      <c r="J287" s="249"/>
      <c r="K287" s="249"/>
      <c r="L287" s="250"/>
      <c r="N287" s="291"/>
    </row>
    <row r="288" spans="1:14" ht="12.75" x14ac:dyDescent="0.2">
      <c r="A288" s="127"/>
      <c r="B288" s="388" t="str">
        <f>'I3 TB Data'!B294</f>
        <v>Return on Debt - Line Connection - Dedicated to Interconnect</v>
      </c>
      <c r="C288" s="189">
        <f>'I3 TB Data'!G294</f>
        <v>0</v>
      </c>
      <c r="D288" s="247">
        <f>+SUM('O4 Summary by Class &amp; Accounts'!E288:'O4 Summary by Class &amp; Accounts'!X288)</f>
        <v>0</v>
      </c>
      <c r="E288" s="325">
        <f t="shared" si="9"/>
        <v>0</v>
      </c>
      <c r="F288" s="316"/>
      <c r="G288" s="316"/>
      <c r="H288" s="316"/>
      <c r="I288" s="249"/>
      <c r="J288" s="249"/>
      <c r="K288" s="249"/>
      <c r="L288" s="250"/>
      <c r="N288" s="291"/>
    </row>
    <row r="289" spans="1:14" ht="12.75" x14ac:dyDescent="0.2">
      <c r="A289" s="127"/>
      <c r="B289" s="388" t="str">
        <f>'I3 TB Data'!B295</f>
        <v>Return on Debt - Line Connection - Shared</v>
      </c>
      <c r="C289" s="189">
        <f>'I3 TB Data'!G295</f>
        <v>0</v>
      </c>
      <c r="D289" s="247">
        <f>+SUM('O4 Summary by Class &amp; Accounts'!E289:'O4 Summary by Class &amp; Accounts'!X289)</f>
        <v>0</v>
      </c>
      <c r="E289" s="325">
        <f t="shared" si="9"/>
        <v>0</v>
      </c>
      <c r="F289" s="316"/>
      <c r="G289" s="316"/>
      <c r="H289" s="316"/>
      <c r="I289" s="249"/>
      <c r="J289" s="249"/>
      <c r="K289" s="249"/>
      <c r="L289" s="250"/>
      <c r="N289" s="291"/>
    </row>
    <row r="290" spans="1:14" ht="12.75" x14ac:dyDescent="0.2">
      <c r="A290" s="127"/>
      <c r="B290" s="388" t="str">
        <f>'I3 TB Data'!B296</f>
        <v>Return on Debt - Transformer Connection - Dedicated to Domestic</v>
      </c>
      <c r="C290" s="189">
        <f>'I3 TB Data'!G296</f>
        <v>91938316.287218988</v>
      </c>
      <c r="D290" s="247">
        <f>+SUM('O4 Summary by Class &amp; Accounts'!E290:'O4 Summary by Class &amp; Accounts'!X290)</f>
        <v>91938316.287218988</v>
      </c>
      <c r="E290" s="325">
        <f t="shared" si="9"/>
        <v>0</v>
      </c>
      <c r="F290" s="316"/>
      <c r="G290" s="316"/>
      <c r="H290" s="316"/>
      <c r="I290" s="249"/>
      <c r="J290" s="249"/>
      <c r="K290" s="249"/>
      <c r="L290" s="250"/>
      <c r="N290" s="291"/>
    </row>
    <row r="291" spans="1:14" ht="12.75" x14ac:dyDescent="0.2">
      <c r="A291" s="127"/>
      <c r="B291" s="388" t="str">
        <f>'I3 TB Data'!B297</f>
        <v>Return on Debt - Transformer Connection - Dedicated to Interconnect</v>
      </c>
      <c r="C291" s="189">
        <f>'I3 TB Data'!G297</f>
        <v>0</v>
      </c>
      <c r="D291" s="247">
        <f>+SUM('O4 Summary by Class &amp; Accounts'!E291:'O4 Summary by Class &amp; Accounts'!X291)</f>
        <v>0</v>
      </c>
      <c r="E291" s="325">
        <f t="shared" si="9"/>
        <v>0</v>
      </c>
      <c r="F291" s="316"/>
      <c r="G291" s="316"/>
      <c r="H291" s="316"/>
      <c r="I291" s="249"/>
      <c r="J291" s="249"/>
      <c r="K291" s="249"/>
      <c r="L291" s="250"/>
      <c r="N291" s="291"/>
    </row>
    <row r="292" spans="1:14" ht="12.75" x14ac:dyDescent="0.2">
      <c r="A292" s="127"/>
      <c r="B292" s="388" t="str">
        <f>'I3 TB Data'!B298</f>
        <v>Return on Debt - Transformer Connection - Shared</v>
      </c>
      <c r="C292" s="189">
        <f>'I3 TB Data'!G298</f>
        <v>0</v>
      </c>
      <c r="D292" s="247">
        <f>+SUM('O4 Summary by Class &amp; Accounts'!E292:'O4 Summary by Class &amp; Accounts'!X292)</f>
        <v>0</v>
      </c>
      <c r="E292" s="325">
        <f t="shared" si="9"/>
        <v>0</v>
      </c>
      <c r="F292" s="316"/>
      <c r="G292" s="316"/>
      <c r="H292" s="316"/>
      <c r="I292" s="249"/>
      <c r="J292" s="249"/>
      <c r="K292" s="249"/>
      <c r="L292" s="250"/>
      <c r="N292" s="291"/>
    </row>
    <row r="293" spans="1:14" ht="12.75" x14ac:dyDescent="0.2">
      <c r="A293" s="127"/>
      <c r="B293" s="388" t="str">
        <f>'I3 TB Data'!B299</f>
        <v>Return on Debt - Wholesale Revenue Meter - Dedicated to Domestic</v>
      </c>
      <c r="C293" s="189">
        <f>'I3 TB Data'!G299</f>
        <v>0</v>
      </c>
      <c r="D293" s="247">
        <f>+SUM('O4 Summary by Class &amp; Accounts'!E293:'O4 Summary by Class &amp; Accounts'!X293)</f>
        <v>0</v>
      </c>
      <c r="E293" s="325">
        <f t="shared" si="9"/>
        <v>0</v>
      </c>
      <c r="F293" s="316"/>
      <c r="G293" s="316"/>
      <c r="H293" s="316"/>
      <c r="I293" s="249"/>
      <c r="J293" s="249"/>
      <c r="K293" s="249"/>
      <c r="L293" s="250"/>
      <c r="N293" s="291"/>
    </row>
    <row r="294" spans="1:14" ht="12.75" x14ac:dyDescent="0.2">
      <c r="A294" s="127"/>
      <c r="B294" s="388" t="str">
        <f>'I3 TB Data'!B300</f>
        <v>Return on Debt - Wholesale Revenue Meter - Dedicated to Interconnect</v>
      </c>
      <c r="C294" s="189">
        <f>'I3 TB Data'!G300</f>
        <v>0</v>
      </c>
      <c r="D294" s="247">
        <f>+SUM('O4 Summary by Class &amp; Accounts'!E294:'O4 Summary by Class &amp; Accounts'!X294)</f>
        <v>0</v>
      </c>
      <c r="E294" s="325">
        <f t="shared" si="9"/>
        <v>0</v>
      </c>
      <c r="F294" s="316"/>
      <c r="G294" s="316"/>
      <c r="H294" s="316"/>
      <c r="I294" s="249"/>
      <c r="J294" s="249"/>
      <c r="K294" s="249"/>
      <c r="L294" s="250"/>
      <c r="N294" s="291"/>
    </row>
    <row r="295" spans="1:14" ht="12.75" x14ac:dyDescent="0.2">
      <c r="A295" s="127"/>
      <c r="B295" s="388" t="str">
        <f>'I3 TB Data'!B301</f>
        <v>Return on Debt - Wholesale Revenue Meter - Shared</v>
      </c>
      <c r="C295" s="189">
        <f>'I3 TB Data'!G301</f>
        <v>0</v>
      </c>
      <c r="D295" s="247">
        <f>+SUM('O4 Summary by Class &amp; Accounts'!E295:'O4 Summary by Class &amp; Accounts'!X295)</f>
        <v>0</v>
      </c>
      <c r="E295" s="325">
        <f t="shared" si="9"/>
        <v>0</v>
      </c>
      <c r="F295" s="316"/>
      <c r="G295" s="316"/>
      <c r="H295" s="316"/>
      <c r="I295" s="249"/>
      <c r="J295" s="249"/>
      <c r="K295" s="249"/>
      <c r="L295" s="250"/>
      <c r="N295" s="291"/>
    </row>
    <row r="296" spans="1:14" ht="12.75" x14ac:dyDescent="0.2">
      <c r="A296" s="127"/>
      <c r="B296" s="388" t="str">
        <f>'I3 TB Data'!B302</f>
        <v>Return on Debt - Network Dual Function Line - Dedicated to Domestic</v>
      </c>
      <c r="C296" s="189">
        <f>'I3 TB Data'!G302</f>
        <v>0</v>
      </c>
      <c r="D296" s="247">
        <f>+SUM('O4 Summary by Class &amp; Accounts'!E296:'O4 Summary by Class &amp; Accounts'!X296)</f>
        <v>0</v>
      </c>
      <c r="E296" s="325">
        <f t="shared" si="9"/>
        <v>0</v>
      </c>
      <c r="F296" s="316"/>
      <c r="G296" s="316"/>
      <c r="H296" s="316"/>
      <c r="I296" s="249"/>
      <c r="J296" s="249"/>
      <c r="K296" s="249"/>
      <c r="L296" s="250"/>
      <c r="N296" s="291"/>
    </row>
    <row r="297" spans="1:14" ht="12.75" x14ac:dyDescent="0.2">
      <c r="A297" s="127"/>
      <c r="B297" s="388" t="str">
        <f>'I3 TB Data'!B303</f>
        <v>Return on Debt - Network Dual Function Line - Dedicated to Interconnect</v>
      </c>
      <c r="C297" s="189">
        <f>'I3 TB Data'!G303</f>
        <v>0</v>
      </c>
      <c r="D297" s="247">
        <f>+SUM('O4 Summary by Class &amp; Accounts'!E297:'O4 Summary by Class &amp; Accounts'!X297)</f>
        <v>0</v>
      </c>
      <c r="E297" s="325">
        <f t="shared" si="9"/>
        <v>0</v>
      </c>
      <c r="F297" s="316"/>
      <c r="G297" s="316"/>
      <c r="H297" s="316"/>
      <c r="I297" s="249"/>
      <c r="J297" s="249"/>
      <c r="K297" s="249"/>
      <c r="L297" s="250"/>
      <c r="N297" s="291"/>
    </row>
    <row r="298" spans="1:14" ht="12.75" x14ac:dyDescent="0.2">
      <c r="A298" s="127"/>
      <c r="B298" s="388" t="str">
        <f>'I3 TB Data'!B304</f>
        <v>Return on Debt - Network Dual Function Line - Shared</v>
      </c>
      <c r="C298" s="189">
        <f>'I3 TB Data'!G304</f>
        <v>34592398.046316132</v>
      </c>
      <c r="D298" s="247">
        <f>+SUM('O4 Summary by Class &amp; Accounts'!E298:'O4 Summary by Class &amp; Accounts'!X298)</f>
        <v>34592398.046316132</v>
      </c>
      <c r="E298" s="325">
        <f t="shared" si="9"/>
        <v>0</v>
      </c>
      <c r="F298" s="316"/>
      <c r="G298" s="316"/>
      <c r="H298" s="316"/>
      <c r="I298" s="249"/>
      <c r="J298" s="249"/>
      <c r="K298" s="249"/>
      <c r="L298" s="250"/>
      <c r="N298" s="291"/>
    </row>
    <row r="299" spans="1:14" ht="12.75" x14ac:dyDescent="0.2">
      <c r="A299" s="127"/>
      <c r="B299" s="388" t="str">
        <f>'I3 TB Data'!B305</f>
        <v>Return on Debt - Line Connection Dual Function Line - Dedicated to Domestic</v>
      </c>
      <c r="C299" s="189">
        <f>'I3 TB Data'!G305</f>
        <v>5875780.9019371504</v>
      </c>
      <c r="D299" s="247">
        <f>+SUM('O4 Summary by Class &amp; Accounts'!E299:'O4 Summary by Class &amp; Accounts'!X299)</f>
        <v>5875780.9019371504</v>
      </c>
      <c r="E299" s="325">
        <f t="shared" si="9"/>
        <v>0</v>
      </c>
      <c r="F299" s="316"/>
      <c r="G299" s="316"/>
      <c r="H299" s="316"/>
      <c r="I299" s="249"/>
      <c r="J299" s="249"/>
      <c r="K299" s="249"/>
      <c r="L299" s="250"/>
      <c r="N299" s="291"/>
    </row>
    <row r="300" spans="1:14" ht="12.75" x14ac:dyDescent="0.2">
      <c r="A300" s="127"/>
      <c r="B300" s="388" t="str">
        <f>'I3 TB Data'!B306</f>
        <v>Return on Debt - Line Connection Dual Function Line - Dedicated to Interconnect</v>
      </c>
      <c r="C300" s="189">
        <f>'I3 TB Data'!G306</f>
        <v>0</v>
      </c>
      <c r="D300" s="247">
        <f>+SUM('O4 Summary by Class &amp; Accounts'!E300:'O4 Summary by Class &amp; Accounts'!X300)</f>
        <v>0</v>
      </c>
      <c r="E300" s="325">
        <f t="shared" si="9"/>
        <v>0</v>
      </c>
      <c r="F300" s="316"/>
      <c r="G300" s="316"/>
      <c r="H300" s="316"/>
      <c r="I300" s="249"/>
      <c r="J300" s="249"/>
      <c r="K300" s="249"/>
      <c r="L300" s="250"/>
      <c r="N300" s="291"/>
    </row>
    <row r="301" spans="1:14" ht="12.75" x14ac:dyDescent="0.2">
      <c r="A301" s="127"/>
      <c r="B301" s="388" t="str">
        <f>'I3 TB Data'!B307</f>
        <v>Return on Debt - Line Connection Dual Function Line - Shared</v>
      </c>
      <c r="C301" s="189">
        <f>'I3 TB Data'!G307</f>
        <v>0</v>
      </c>
      <c r="D301" s="247">
        <f>+SUM('O4 Summary by Class &amp; Accounts'!E301:'O4 Summary by Class &amp; Accounts'!X301)</f>
        <v>0</v>
      </c>
      <c r="E301" s="325">
        <f t="shared" si="9"/>
        <v>0</v>
      </c>
      <c r="F301" s="316"/>
      <c r="G301" s="316"/>
      <c r="H301" s="316"/>
      <c r="I301" s="249"/>
      <c r="J301" s="249"/>
      <c r="K301" s="249"/>
      <c r="L301" s="250"/>
      <c r="N301" s="291"/>
    </row>
    <row r="302" spans="1:14" ht="12.75" x14ac:dyDescent="0.2">
      <c r="A302" s="127"/>
      <c r="B302" s="388" t="str">
        <f>'I3 TB Data'!B308</f>
        <v>Return on Debt - Generation Line Connection - Dedicated to Domestic</v>
      </c>
      <c r="C302" s="189">
        <f>'I3 TB Data'!G308</f>
        <v>0</v>
      </c>
      <c r="D302" s="247">
        <f>+SUM('O4 Summary by Class &amp; Accounts'!E302:'O4 Summary by Class &amp; Accounts'!X302)</f>
        <v>0</v>
      </c>
      <c r="E302" s="325">
        <f t="shared" si="9"/>
        <v>0</v>
      </c>
      <c r="F302" s="316"/>
      <c r="G302" s="316"/>
      <c r="H302" s="316"/>
      <c r="I302" s="249"/>
      <c r="J302" s="249"/>
      <c r="K302" s="249"/>
      <c r="L302" s="250"/>
      <c r="N302" s="291"/>
    </row>
    <row r="303" spans="1:14" ht="12.75" x14ac:dyDescent="0.2">
      <c r="A303" s="127"/>
      <c r="B303" s="388" t="str">
        <f>'I3 TB Data'!B309</f>
        <v>Return on Debt - Generation Line Connection - Dedicated to Interconnect</v>
      </c>
      <c r="C303" s="189">
        <f>'I3 TB Data'!G309</f>
        <v>0</v>
      </c>
      <c r="D303" s="247">
        <f>+SUM('O4 Summary by Class &amp; Accounts'!E303:'O4 Summary by Class &amp; Accounts'!X303)</f>
        <v>0</v>
      </c>
      <c r="E303" s="325">
        <f t="shared" si="9"/>
        <v>0</v>
      </c>
      <c r="F303" s="316"/>
      <c r="G303" s="316"/>
      <c r="H303" s="316"/>
      <c r="I303" s="249"/>
      <c r="J303" s="249"/>
      <c r="K303" s="249"/>
      <c r="L303" s="250"/>
      <c r="N303" s="291"/>
    </row>
    <row r="304" spans="1:14" ht="12.75" x14ac:dyDescent="0.2">
      <c r="A304" s="127"/>
      <c r="B304" s="388" t="str">
        <f>'I3 TB Data'!B310</f>
        <v>Return on Debt - Generation Line Connection - Shared</v>
      </c>
      <c r="C304" s="189">
        <f>'I3 TB Data'!G310</f>
        <v>8284715.8166297683</v>
      </c>
      <c r="D304" s="247">
        <f>+SUM('O4 Summary by Class &amp; Accounts'!E304:'O4 Summary by Class &amp; Accounts'!X304)</f>
        <v>8284715.8166297693</v>
      </c>
      <c r="E304" s="325">
        <f t="shared" si="9"/>
        <v>0</v>
      </c>
      <c r="F304" s="316"/>
      <c r="G304" s="316"/>
      <c r="H304" s="316"/>
      <c r="I304" s="249"/>
      <c r="J304" s="249"/>
      <c r="K304" s="249"/>
      <c r="L304" s="250"/>
      <c r="N304" s="291"/>
    </row>
    <row r="305" spans="1:14" ht="12.75" x14ac:dyDescent="0.2">
      <c r="A305" s="127"/>
      <c r="B305" s="388" t="str">
        <f>'I3 TB Data'!B311</f>
        <v>Return on Debt - Generation Transformation Connection - Dedicated to Domestic</v>
      </c>
      <c r="C305" s="189">
        <f>'I3 TB Data'!G311</f>
        <v>0</v>
      </c>
      <c r="D305" s="247">
        <f>+SUM('O4 Summary by Class &amp; Accounts'!E305:'O4 Summary by Class &amp; Accounts'!X305)</f>
        <v>0</v>
      </c>
      <c r="E305" s="325">
        <f t="shared" si="9"/>
        <v>0</v>
      </c>
      <c r="F305" s="316"/>
      <c r="G305" s="316"/>
      <c r="H305" s="316"/>
      <c r="I305" s="249"/>
      <c r="J305" s="249"/>
      <c r="K305" s="249"/>
      <c r="L305" s="250"/>
      <c r="N305" s="291"/>
    </row>
    <row r="306" spans="1:14" ht="12.75" x14ac:dyDescent="0.2">
      <c r="A306" s="127"/>
      <c r="B306" s="388" t="str">
        <f>'I3 TB Data'!B312</f>
        <v>Return on Debt - Generation Transformation Connection - Dedicated to Interconnect</v>
      </c>
      <c r="C306" s="189">
        <f>'I3 TB Data'!G312</f>
        <v>0</v>
      </c>
      <c r="D306" s="247">
        <f>+SUM('O4 Summary by Class &amp; Accounts'!E306:'O4 Summary by Class &amp; Accounts'!X306)</f>
        <v>0</v>
      </c>
      <c r="E306" s="325">
        <f t="shared" si="9"/>
        <v>0</v>
      </c>
      <c r="F306" s="316"/>
      <c r="G306" s="316"/>
      <c r="H306" s="316"/>
      <c r="I306" s="249"/>
      <c r="J306" s="249"/>
      <c r="K306" s="249"/>
      <c r="L306" s="250"/>
      <c r="N306" s="291"/>
    </row>
    <row r="307" spans="1:14" ht="12.75" x14ac:dyDescent="0.2">
      <c r="A307" s="127"/>
      <c r="B307" s="388" t="str">
        <f>'I3 TB Data'!B313</f>
        <v>Return on Debt - Generation Transformation Connection - Shared</v>
      </c>
      <c r="C307" s="189">
        <f>'I3 TB Data'!G313</f>
        <v>1444087.362351534</v>
      </c>
      <c r="D307" s="247">
        <f>+SUM('O4 Summary by Class &amp; Accounts'!E307:'O4 Summary by Class &amp; Accounts'!X307)</f>
        <v>1444087.362351534</v>
      </c>
      <c r="E307" s="325">
        <f t="shared" si="9"/>
        <v>0</v>
      </c>
      <c r="F307" s="316"/>
      <c r="G307" s="316"/>
      <c r="H307" s="316"/>
      <c r="I307" s="249"/>
      <c r="J307" s="249"/>
      <c r="K307" s="249"/>
      <c r="L307" s="250"/>
      <c r="N307" s="291"/>
    </row>
    <row r="308" spans="1:14" ht="12.75" x14ac:dyDescent="0.2">
      <c r="A308" s="127"/>
      <c r="B308" s="388" t="str">
        <f>'I3 TB Data'!B314</f>
        <v>Return on Equity - Network - Dedicated to Domestic</v>
      </c>
      <c r="C308" s="189">
        <f>'I3 TB Data'!G314</f>
        <v>0</v>
      </c>
      <c r="D308" s="247">
        <f>+SUM('O4 Summary by Class &amp; Accounts'!E308:'O4 Summary by Class &amp; Accounts'!X308)</f>
        <v>0</v>
      </c>
      <c r="E308" s="325">
        <f t="shared" si="9"/>
        <v>0</v>
      </c>
      <c r="F308" s="316"/>
      <c r="G308" s="316"/>
      <c r="H308" s="316"/>
      <c r="I308" s="249"/>
      <c r="J308" s="249"/>
      <c r="K308" s="249"/>
      <c r="L308" s="250"/>
      <c r="N308" s="291"/>
    </row>
    <row r="309" spans="1:14" ht="12.75" x14ac:dyDescent="0.2">
      <c r="A309" s="127"/>
      <c r="B309" s="388" t="str">
        <f>'I3 TB Data'!B315</f>
        <v>Return on Equity - Network - Dedicated to Interconnect</v>
      </c>
      <c r="C309" s="189">
        <f>'I3 TB Data'!G315</f>
        <v>3140048.4045837969</v>
      </c>
      <c r="D309" s="247">
        <f>+SUM('O4 Summary by Class &amp; Accounts'!E309:'O4 Summary by Class &amp; Accounts'!X309)</f>
        <v>3140048.4045837969</v>
      </c>
      <c r="E309" s="325">
        <f t="shared" si="9"/>
        <v>0</v>
      </c>
      <c r="F309" s="316"/>
      <c r="G309" s="316"/>
      <c r="H309" s="316"/>
      <c r="I309" s="249"/>
      <c r="J309" s="249"/>
      <c r="K309" s="249"/>
      <c r="L309" s="250"/>
      <c r="N309" s="291"/>
    </row>
    <row r="310" spans="1:14" ht="12.75" x14ac:dyDescent="0.2">
      <c r="A310" s="127"/>
      <c r="B310" s="388" t="str">
        <f>'I3 TB Data'!B316</f>
        <v>Return on Equity - Network - Shared</v>
      </c>
      <c r="C310" s="189">
        <f>'I3 TB Data'!G316</f>
        <v>235794973.92989194</v>
      </c>
      <c r="D310" s="247">
        <f>+SUM('O4 Summary by Class &amp; Accounts'!E310:'O4 Summary by Class &amp; Accounts'!X310)</f>
        <v>235794973.92989194</v>
      </c>
      <c r="E310" s="325">
        <f t="shared" si="9"/>
        <v>0</v>
      </c>
      <c r="F310" s="316"/>
      <c r="G310" s="316"/>
      <c r="H310" s="316"/>
      <c r="I310" s="249"/>
      <c r="J310" s="249"/>
      <c r="K310" s="249"/>
      <c r="L310" s="250"/>
      <c r="N310" s="291"/>
    </row>
    <row r="311" spans="1:14" ht="12.75" x14ac:dyDescent="0.2">
      <c r="A311" s="127"/>
      <c r="B311" s="388" t="str">
        <f>'I3 TB Data'!B317</f>
        <v>Return on Equity - Line Connection - Dedicated to Domestic</v>
      </c>
      <c r="C311" s="189">
        <f>'I3 TB Data'!G317</f>
        <v>44085779.93750035</v>
      </c>
      <c r="D311" s="247">
        <f>+SUM('O4 Summary by Class &amp; Accounts'!E311:'O4 Summary by Class &amp; Accounts'!X311)</f>
        <v>44085779.93750035</v>
      </c>
      <c r="E311" s="325">
        <f t="shared" si="9"/>
        <v>0</v>
      </c>
      <c r="F311" s="316"/>
      <c r="G311" s="316"/>
      <c r="H311" s="316"/>
      <c r="I311" s="249"/>
      <c r="J311" s="249"/>
      <c r="K311" s="249"/>
      <c r="L311" s="250"/>
      <c r="N311" s="291"/>
    </row>
    <row r="312" spans="1:14" ht="12.75" x14ac:dyDescent="0.2">
      <c r="A312" s="127"/>
      <c r="B312" s="388" t="str">
        <f>'I3 TB Data'!B318</f>
        <v>Return on Equity - Line Connection - Dedicated to Interconnect</v>
      </c>
      <c r="C312" s="189">
        <f>'I3 TB Data'!G318</f>
        <v>0</v>
      </c>
      <c r="D312" s="247">
        <f>+SUM('O4 Summary by Class &amp; Accounts'!E312:'O4 Summary by Class &amp; Accounts'!X312)</f>
        <v>0</v>
      </c>
      <c r="E312" s="325">
        <f t="shared" si="9"/>
        <v>0</v>
      </c>
      <c r="F312" s="316"/>
      <c r="G312" s="316"/>
      <c r="H312" s="316"/>
      <c r="I312" s="249"/>
      <c r="J312" s="249"/>
      <c r="K312" s="249"/>
      <c r="L312" s="250"/>
      <c r="N312" s="291"/>
    </row>
    <row r="313" spans="1:14" ht="12.75" x14ac:dyDescent="0.2">
      <c r="A313" s="127"/>
      <c r="B313" s="388" t="str">
        <f>'I3 TB Data'!B319</f>
        <v>Return on Equity - Line Connection - Shared</v>
      </c>
      <c r="C313" s="189">
        <f>'I3 TB Data'!G319</f>
        <v>0</v>
      </c>
      <c r="D313" s="247">
        <f>+SUM('O4 Summary by Class &amp; Accounts'!E313:'O4 Summary by Class &amp; Accounts'!X313)</f>
        <v>0</v>
      </c>
      <c r="E313" s="325">
        <f t="shared" si="9"/>
        <v>0</v>
      </c>
      <c r="F313" s="316"/>
      <c r="G313" s="316"/>
      <c r="H313" s="316"/>
      <c r="I313" s="249"/>
      <c r="J313" s="249"/>
      <c r="K313" s="249"/>
      <c r="L313" s="250"/>
      <c r="N313" s="291"/>
    </row>
    <row r="314" spans="1:14" ht="12.75" x14ac:dyDescent="0.2">
      <c r="A314" s="127"/>
      <c r="B314" s="388" t="str">
        <f>'I3 TB Data'!B320</f>
        <v>Return on Equity - Transformer Connection - Dedicated to Domestic</v>
      </c>
      <c r="C314" s="189">
        <f>'I3 TB Data'!G320</f>
        <v>131820804.24998517</v>
      </c>
      <c r="D314" s="247">
        <f>+SUM('O4 Summary by Class &amp; Accounts'!E314:'O4 Summary by Class &amp; Accounts'!X314)</f>
        <v>131820804.24998517</v>
      </c>
      <c r="E314" s="325">
        <f t="shared" si="9"/>
        <v>0</v>
      </c>
      <c r="F314" s="316"/>
      <c r="G314" s="316"/>
      <c r="H314" s="316"/>
      <c r="I314" s="249"/>
      <c r="J314" s="249"/>
      <c r="K314" s="249"/>
      <c r="L314" s="250"/>
      <c r="N314" s="291"/>
    </row>
    <row r="315" spans="1:14" ht="12.75" x14ac:dyDescent="0.2">
      <c r="A315" s="127"/>
      <c r="B315" s="388" t="str">
        <f>'I3 TB Data'!B321</f>
        <v>Return on Equity - Transformer Connection - Dedicated to Interconnect</v>
      </c>
      <c r="C315" s="189">
        <f>'I3 TB Data'!G321</f>
        <v>0</v>
      </c>
      <c r="D315" s="247">
        <f>+SUM('O4 Summary by Class &amp; Accounts'!E315:'O4 Summary by Class &amp; Accounts'!X315)</f>
        <v>0</v>
      </c>
      <c r="E315" s="325">
        <f t="shared" si="9"/>
        <v>0</v>
      </c>
      <c r="F315" s="316"/>
      <c r="G315" s="316"/>
      <c r="H315" s="316"/>
      <c r="I315" s="249"/>
      <c r="J315" s="249"/>
      <c r="K315" s="249"/>
      <c r="L315" s="250"/>
      <c r="N315" s="291"/>
    </row>
    <row r="316" spans="1:14" ht="12.75" x14ac:dyDescent="0.2">
      <c r="A316" s="127"/>
      <c r="B316" s="388" t="str">
        <f>'I3 TB Data'!B322</f>
        <v>Return on Equity - Transformer Connection - Shared</v>
      </c>
      <c r="C316" s="189">
        <f>'I3 TB Data'!G322</f>
        <v>0</v>
      </c>
      <c r="D316" s="247">
        <f>+SUM('O4 Summary by Class &amp; Accounts'!E316:'O4 Summary by Class &amp; Accounts'!X316)</f>
        <v>0</v>
      </c>
      <c r="E316" s="325">
        <f t="shared" si="9"/>
        <v>0</v>
      </c>
      <c r="F316" s="316"/>
      <c r="G316" s="316"/>
      <c r="H316" s="316"/>
      <c r="I316" s="249"/>
      <c r="J316" s="249"/>
      <c r="K316" s="249"/>
      <c r="L316" s="250"/>
      <c r="N316" s="291"/>
    </row>
    <row r="317" spans="1:14" ht="12.75" x14ac:dyDescent="0.2">
      <c r="A317" s="127"/>
      <c r="B317" s="388" t="str">
        <f>'I3 TB Data'!B323</f>
        <v>Return on Equity - Wholesale Revenue Meter - Dedicated to Domestic</v>
      </c>
      <c r="C317" s="189">
        <f>'I3 TB Data'!G323</f>
        <v>0</v>
      </c>
      <c r="D317" s="247">
        <f>+SUM('O4 Summary by Class &amp; Accounts'!E317:'O4 Summary by Class &amp; Accounts'!X317)</f>
        <v>0</v>
      </c>
      <c r="E317" s="325">
        <f t="shared" si="9"/>
        <v>0</v>
      </c>
      <c r="F317" s="316"/>
      <c r="G317" s="316"/>
      <c r="H317" s="316"/>
      <c r="I317" s="249"/>
      <c r="J317" s="249"/>
      <c r="K317" s="249"/>
      <c r="L317" s="250"/>
      <c r="N317" s="291"/>
    </row>
    <row r="318" spans="1:14" ht="12.75" x14ac:dyDescent="0.2">
      <c r="A318" s="127"/>
      <c r="B318" s="388" t="str">
        <f>'I3 TB Data'!B324</f>
        <v>Return on Equity - Wholesale Revenue Meter - Dedicated to Interconnect</v>
      </c>
      <c r="C318" s="189">
        <f>'I3 TB Data'!G324</f>
        <v>0</v>
      </c>
      <c r="D318" s="247">
        <f>+SUM('O4 Summary by Class &amp; Accounts'!E318:'O4 Summary by Class &amp; Accounts'!X318)</f>
        <v>0</v>
      </c>
      <c r="E318" s="325">
        <f t="shared" si="9"/>
        <v>0</v>
      </c>
      <c r="F318" s="316"/>
      <c r="G318" s="316"/>
      <c r="H318" s="316"/>
      <c r="I318" s="249"/>
      <c r="J318" s="249"/>
      <c r="K318" s="249"/>
      <c r="L318" s="250"/>
      <c r="N318" s="291"/>
    </row>
    <row r="319" spans="1:14" ht="12.75" x14ac:dyDescent="0.2">
      <c r="A319" s="127"/>
      <c r="B319" s="388" t="str">
        <f>'I3 TB Data'!B325</f>
        <v>Return on Equity - Wholesale Revenue Meter - Shared</v>
      </c>
      <c r="C319" s="189">
        <f>'I3 TB Data'!G325</f>
        <v>0</v>
      </c>
      <c r="D319" s="247">
        <f>+SUM('O4 Summary by Class &amp; Accounts'!E319:'O4 Summary by Class &amp; Accounts'!X319)</f>
        <v>0</v>
      </c>
      <c r="E319" s="325">
        <f t="shared" si="9"/>
        <v>0</v>
      </c>
      <c r="F319" s="316"/>
      <c r="G319" s="316"/>
      <c r="H319" s="316"/>
      <c r="I319" s="249"/>
      <c r="J319" s="249"/>
      <c r="K319" s="249"/>
      <c r="L319" s="250"/>
      <c r="N319" s="291"/>
    </row>
    <row r="320" spans="1:14" ht="12.75" x14ac:dyDescent="0.2">
      <c r="A320" s="127"/>
      <c r="B320" s="388" t="str">
        <f>'I3 TB Data'!B326</f>
        <v>Return on Equity - Network Dual Function Line - Dedicated to Domestic</v>
      </c>
      <c r="C320" s="189">
        <f>'I3 TB Data'!G326</f>
        <v>0</v>
      </c>
      <c r="D320" s="247">
        <f>+SUM('O4 Summary by Class &amp; Accounts'!E320:'O4 Summary by Class &amp; Accounts'!X320)</f>
        <v>0</v>
      </c>
      <c r="E320" s="325">
        <f t="shared" si="9"/>
        <v>0</v>
      </c>
      <c r="F320" s="316"/>
      <c r="G320" s="316"/>
      <c r="H320" s="316"/>
      <c r="I320" s="249"/>
      <c r="J320" s="249"/>
      <c r="K320" s="249"/>
      <c r="L320" s="250"/>
      <c r="N320" s="291"/>
    </row>
    <row r="321" spans="1:14" ht="12.75" x14ac:dyDescent="0.2">
      <c r="A321" s="127"/>
      <c r="B321" s="388" t="str">
        <f>'I3 TB Data'!B327</f>
        <v>Return on Equity - Network Dual Function Line - Dedicated to Interconnect</v>
      </c>
      <c r="C321" s="189">
        <f>'I3 TB Data'!G327</f>
        <v>0</v>
      </c>
      <c r="D321" s="247">
        <f>+SUM('O4 Summary by Class &amp; Accounts'!E321:'O4 Summary by Class &amp; Accounts'!X321)</f>
        <v>0</v>
      </c>
      <c r="E321" s="325">
        <f t="shared" si="9"/>
        <v>0</v>
      </c>
      <c r="F321" s="316"/>
      <c r="G321" s="316"/>
      <c r="H321" s="316"/>
      <c r="I321" s="249"/>
      <c r="J321" s="249"/>
      <c r="K321" s="249"/>
      <c r="L321" s="250"/>
      <c r="N321" s="291"/>
    </row>
    <row r="322" spans="1:14" ht="12.75" x14ac:dyDescent="0.2">
      <c r="A322" s="127"/>
      <c r="B322" s="388" t="str">
        <f>'I3 TB Data'!B328</f>
        <v>Return on Equity - Network Dual Function Line - Shared</v>
      </c>
      <c r="C322" s="189">
        <f>'I3 TB Data'!G328</f>
        <v>49598447.258435674</v>
      </c>
      <c r="D322" s="247">
        <f>+SUM('O4 Summary by Class &amp; Accounts'!E322:'O4 Summary by Class &amp; Accounts'!X322)</f>
        <v>49598447.258435674</v>
      </c>
      <c r="E322" s="325">
        <f t="shared" si="9"/>
        <v>0</v>
      </c>
      <c r="F322" s="316"/>
      <c r="G322" s="316"/>
      <c r="H322" s="316"/>
      <c r="I322" s="249"/>
      <c r="J322" s="249"/>
      <c r="K322" s="249"/>
      <c r="L322" s="250"/>
      <c r="N322" s="291"/>
    </row>
    <row r="323" spans="1:14" ht="12.75" x14ac:dyDescent="0.2">
      <c r="A323" s="127"/>
      <c r="B323" s="388" t="str">
        <f>'I3 TB Data'!B329</f>
        <v>Return on Equity - Line Connection Dual Function Line - Dedicated to Domestic</v>
      </c>
      <c r="C323" s="189">
        <f>'I3 TB Data'!G329</f>
        <v>8424672.0558850858</v>
      </c>
      <c r="D323" s="247">
        <f>+SUM('O4 Summary by Class &amp; Accounts'!E323:'O4 Summary by Class &amp; Accounts'!X323)</f>
        <v>8424672.0558850858</v>
      </c>
      <c r="E323" s="325">
        <f t="shared" si="9"/>
        <v>0</v>
      </c>
      <c r="F323" s="316"/>
      <c r="G323" s="316"/>
      <c r="H323" s="316"/>
      <c r="I323" s="249"/>
      <c r="J323" s="249"/>
      <c r="K323" s="249"/>
      <c r="L323" s="250"/>
      <c r="N323" s="291"/>
    </row>
    <row r="324" spans="1:14" ht="12.75" x14ac:dyDescent="0.2">
      <c r="A324" s="127"/>
      <c r="B324" s="388" t="str">
        <f>'I3 TB Data'!B330</f>
        <v>Return on Equity - Line Connection Dual Function Line - Dedicated to Interconnect</v>
      </c>
      <c r="C324" s="189">
        <f>'I3 TB Data'!G330</f>
        <v>0</v>
      </c>
      <c r="D324" s="247">
        <f>+SUM('O4 Summary by Class &amp; Accounts'!E324:'O4 Summary by Class &amp; Accounts'!X324)</f>
        <v>0</v>
      </c>
      <c r="E324" s="325">
        <f t="shared" si="9"/>
        <v>0</v>
      </c>
      <c r="F324" s="316"/>
      <c r="G324" s="316"/>
      <c r="H324" s="316"/>
      <c r="I324" s="249"/>
      <c r="J324" s="249"/>
      <c r="K324" s="249"/>
      <c r="L324" s="250"/>
      <c r="N324" s="291"/>
    </row>
    <row r="325" spans="1:14" ht="12.75" x14ac:dyDescent="0.2">
      <c r="A325" s="127"/>
      <c r="B325" s="388" t="str">
        <f>'I3 TB Data'!B331</f>
        <v>Return on Equity - Line Connection Dual Function Line - Shared</v>
      </c>
      <c r="C325" s="189">
        <f>'I3 TB Data'!G331</f>
        <v>0</v>
      </c>
      <c r="D325" s="247">
        <f>+SUM('O4 Summary by Class &amp; Accounts'!E325:'O4 Summary by Class &amp; Accounts'!X325)</f>
        <v>0</v>
      </c>
      <c r="E325" s="325">
        <f t="shared" si="9"/>
        <v>0</v>
      </c>
      <c r="F325" s="316"/>
      <c r="G325" s="316"/>
      <c r="H325" s="316"/>
      <c r="I325" s="249"/>
      <c r="J325" s="249"/>
      <c r="K325" s="249"/>
      <c r="L325" s="250"/>
      <c r="N325" s="291"/>
    </row>
    <row r="326" spans="1:14" ht="12.75" x14ac:dyDescent="0.2">
      <c r="A326" s="127"/>
      <c r="B326" s="388" t="str">
        <f>'I3 TB Data'!B332</f>
        <v>Return on Equity - Generation Line Connection - Dedicated to Domestic</v>
      </c>
      <c r="C326" s="189">
        <f>'I3 TB Data'!G332</f>
        <v>0</v>
      </c>
      <c r="D326" s="247">
        <f>+SUM('O4 Summary by Class &amp; Accounts'!E326:'O4 Summary by Class &amp; Accounts'!X326)</f>
        <v>0</v>
      </c>
      <c r="E326" s="325">
        <f t="shared" si="9"/>
        <v>0</v>
      </c>
      <c r="F326" s="316"/>
      <c r="G326" s="316"/>
      <c r="H326" s="316"/>
      <c r="I326" s="249"/>
      <c r="J326" s="249"/>
      <c r="K326" s="249"/>
      <c r="L326" s="250"/>
      <c r="N326" s="291"/>
    </row>
    <row r="327" spans="1:14" ht="12.75" x14ac:dyDescent="0.2">
      <c r="A327" s="127"/>
      <c r="B327" s="388" t="str">
        <f>'I3 TB Data'!B333</f>
        <v>Return on Equity - Generation Line Connection - Dedicated to Interconnect</v>
      </c>
      <c r="C327" s="189">
        <f>'I3 TB Data'!G333</f>
        <v>0</v>
      </c>
      <c r="D327" s="247">
        <f>+SUM('O4 Summary by Class &amp; Accounts'!E327:'O4 Summary by Class &amp; Accounts'!X327)</f>
        <v>0</v>
      </c>
      <c r="E327" s="325">
        <f t="shared" si="9"/>
        <v>0</v>
      </c>
      <c r="F327" s="316"/>
      <c r="G327" s="316"/>
      <c r="H327" s="316"/>
      <c r="I327" s="249"/>
      <c r="J327" s="249"/>
      <c r="K327" s="249"/>
      <c r="L327" s="250"/>
      <c r="N327" s="291"/>
    </row>
    <row r="328" spans="1:14" ht="12.75" x14ac:dyDescent="0.2">
      <c r="A328" s="127"/>
      <c r="B328" s="388" t="str">
        <f>'I3 TB Data'!B334</f>
        <v>Return on Equity - Generation Line Connection - Shared</v>
      </c>
      <c r="C328" s="189">
        <f>'I3 TB Data'!G334</f>
        <v>11878593.670553539</v>
      </c>
      <c r="D328" s="247">
        <f>+SUM('O4 Summary by Class &amp; Accounts'!E328:'O4 Summary by Class &amp; Accounts'!X328)</f>
        <v>11878593.670553539</v>
      </c>
      <c r="E328" s="325">
        <f t="shared" si="9"/>
        <v>0</v>
      </c>
      <c r="F328" s="316"/>
      <c r="G328" s="316"/>
      <c r="H328" s="316"/>
      <c r="I328" s="249"/>
      <c r="J328" s="249"/>
      <c r="K328" s="249"/>
      <c r="L328" s="250"/>
      <c r="N328" s="291"/>
    </row>
    <row r="329" spans="1:14" ht="12.75" x14ac:dyDescent="0.2">
      <c r="A329" s="127"/>
      <c r="B329" s="388" t="str">
        <f>'I3 TB Data'!B335</f>
        <v>Return on Equity - Generation Transformation Connection - Dedicated to Domestic</v>
      </c>
      <c r="C329" s="189">
        <f>'I3 TB Data'!G335</f>
        <v>0</v>
      </c>
      <c r="D329" s="247">
        <f>+SUM('O4 Summary by Class &amp; Accounts'!E329:'O4 Summary by Class &amp; Accounts'!X329)</f>
        <v>0</v>
      </c>
      <c r="E329" s="325">
        <f t="shared" si="9"/>
        <v>0</v>
      </c>
      <c r="F329" s="316"/>
      <c r="G329" s="316"/>
      <c r="H329" s="316"/>
      <c r="I329" s="249"/>
      <c r="J329" s="249"/>
      <c r="K329" s="249"/>
      <c r="L329" s="250"/>
      <c r="N329" s="291"/>
    </row>
    <row r="330" spans="1:14" ht="12.75" x14ac:dyDescent="0.2">
      <c r="A330" s="127"/>
      <c r="B330" s="388" t="str">
        <f>'I3 TB Data'!B336</f>
        <v>Return on Equity - Generation Transformation Connection - Dedicated to Interconnect</v>
      </c>
      <c r="C330" s="189">
        <f>'I3 TB Data'!G336</f>
        <v>0</v>
      </c>
      <c r="D330" s="247">
        <f>+SUM('O4 Summary by Class &amp; Accounts'!E330:'O4 Summary by Class &amp; Accounts'!X330)</f>
        <v>0</v>
      </c>
      <c r="E330" s="325">
        <f t="shared" si="9"/>
        <v>0</v>
      </c>
      <c r="F330" s="316"/>
      <c r="G330" s="316"/>
      <c r="H330" s="316"/>
      <c r="I330" s="249"/>
      <c r="J330" s="249"/>
      <c r="K330" s="249"/>
      <c r="L330" s="250"/>
      <c r="N330" s="291"/>
    </row>
    <row r="331" spans="1:14" ht="12.75" x14ac:dyDescent="0.2">
      <c r="A331" s="127"/>
      <c r="B331" s="388" t="str">
        <f>'I3 TB Data'!B337</f>
        <v>Return on Equity - Generation Transformation Connection - Shared</v>
      </c>
      <c r="C331" s="189">
        <f>'I3 TB Data'!G337</f>
        <v>2070526.9054278128</v>
      </c>
      <c r="D331" s="247">
        <f>+SUM('O4 Summary by Class &amp; Accounts'!E331:'O4 Summary by Class &amp; Accounts'!X331)</f>
        <v>2070526.9054278131</v>
      </c>
      <c r="E331" s="325">
        <f t="shared" si="9"/>
        <v>0</v>
      </c>
      <c r="F331" s="316"/>
      <c r="G331" s="316"/>
      <c r="H331" s="316"/>
      <c r="I331" s="249"/>
      <c r="J331" s="249"/>
      <c r="K331" s="249"/>
      <c r="L331" s="250"/>
      <c r="N331" s="291"/>
    </row>
    <row r="332" spans="1:14" ht="12.75" x14ac:dyDescent="0.2">
      <c r="A332" s="127"/>
      <c r="B332" s="388" t="str">
        <f>'I3 TB Data'!B338</f>
        <v>Income Tax - Network - Dedicated to Domestic</v>
      </c>
      <c r="C332" s="189">
        <f>'I3 TB Data'!G338</f>
        <v>0</v>
      </c>
      <c r="D332" s="247">
        <f>+SUM('O4 Summary by Class &amp; Accounts'!E332:'O4 Summary by Class &amp; Accounts'!X332)</f>
        <v>0</v>
      </c>
      <c r="E332" s="325">
        <f t="shared" si="9"/>
        <v>0</v>
      </c>
      <c r="F332" s="316"/>
      <c r="G332" s="316"/>
      <c r="H332" s="316"/>
      <c r="I332" s="249"/>
      <c r="J332" s="249"/>
      <c r="K332" s="249"/>
      <c r="L332" s="250"/>
      <c r="N332" s="291"/>
    </row>
    <row r="333" spans="1:14" ht="12.75" x14ac:dyDescent="0.2">
      <c r="A333" s="127"/>
      <c r="B333" s="388" t="str">
        <f>'I3 TB Data'!B339</f>
        <v>Income Tax - Network - Dedicated to Interconnect</v>
      </c>
      <c r="C333" s="189">
        <f>'I3 TB Data'!G339</f>
        <v>261217.49405830837</v>
      </c>
      <c r="D333" s="247">
        <f>+SUM('O4 Summary by Class &amp; Accounts'!E333:'O4 Summary by Class &amp; Accounts'!X333)</f>
        <v>261217.49405830837</v>
      </c>
      <c r="E333" s="325">
        <f t="shared" si="9"/>
        <v>0</v>
      </c>
      <c r="F333" s="316"/>
      <c r="G333" s="316"/>
      <c r="H333" s="316"/>
      <c r="I333" s="249"/>
      <c r="J333" s="249"/>
      <c r="K333" s="249"/>
      <c r="L333" s="250"/>
      <c r="N333" s="291"/>
    </row>
    <row r="334" spans="1:14" ht="12.75" x14ac:dyDescent="0.2">
      <c r="A334" s="127"/>
      <c r="B334" s="388" t="str">
        <f>'I3 TB Data'!B340</f>
        <v>Income Tax - Network - Shared</v>
      </c>
      <c r="C334" s="189">
        <f>'I3 TB Data'!G340</f>
        <v>19615548.63663784</v>
      </c>
      <c r="D334" s="247">
        <f>+SUM('O4 Summary by Class &amp; Accounts'!E334:'O4 Summary by Class &amp; Accounts'!X334)</f>
        <v>19615548.636637844</v>
      </c>
      <c r="E334" s="325">
        <f t="shared" si="9"/>
        <v>0</v>
      </c>
      <c r="F334" s="316"/>
      <c r="G334" s="316"/>
      <c r="H334" s="316"/>
      <c r="I334" s="249"/>
      <c r="J334" s="249"/>
      <c r="K334" s="249"/>
      <c r="L334" s="250"/>
      <c r="N334" s="291"/>
    </row>
    <row r="335" spans="1:14" ht="12.75" x14ac:dyDescent="0.2">
      <c r="A335" s="127"/>
      <c r="B335" s="388" t="str">
        <f>'I3 TB Data'!B341</f>
        <v>Income Tax - Line Connection - Dedicated to Domestic</v>
      </c>
      <c r="C335" s="189">
        <f>'I3 TB Data'!G341</f>
        <v>3667452.0501241419</v>
      </c>
      <c r="D335" s="247">
        <f>+SUM('O4 Summary by Class &amp; Accounts'!E335:'O4 Summary by Class &amp; Accounts'!X335)</f>
        <v>3667452.0501241419</v>
      </c>
      <c r="E335" s="325">
        <f t="shared" si="9"/>
        <v>0</v>
      </c>
      <c r="F335" s="316"/>
      <c r="G335" s="316"/>
      <c r="H335" s="316"/>
      <c r="I335" s="249"/>
      <c r="J335" s="249"/>
      <c r="K335" s="249"/>
      <c r="L335" s="250"/>
      <c r="N335" s="291"/>
    </row>
    <row r="336" spans="1:14" ht="12.75" x14ac:dyDescent="0.2">
      <c r="A336" s="127"/>
      <c r="B336" s="388" t="str">
        <f>'I3 TB Data'!B342</f>
        <v>Income Tax - Line Connection - Dedicated to Interconnect</v>
      </c>
      <c r="C336" s="189">
        <f>'I3 TB Data'!G342</f>
        <v>0</v>
      </c>
      <c r="D336" s="247">
        <f>+SUM('O4 Summary by Class &amp; Accounts'!E336:'O4 Summary by Class &amp; Accounts'!X336)</f>
        <v>0</v>
      </c>
      <c r="E336" s="325">
        <f t="shared" si="9"/>
        <v>0</v>
      </c>
      <c r="F336" s="316"/>
      <c r="G336" s="316"/>
      <c r="H336" s="316"/>
      <c r="I336" s="249"/>
      <c r="J336" s="249"/>
      <c r="K336" s="249"/>
      <c r="L336" s="250"/>
      <c r="N336" s="291"/>
    </row>
    <row r="337" spans="1:14" ht="12.75" x14ac:dyDescent="0.2">
      <c r="A337" s="127"/>
      <c r="B337" s="388" t="str">
        <f>'I3 TB Data'!B343</f>
        <v>Income Tax - Line Connection - Shared</v>
      </c>
      <c r="C337" s="189">
        <f>'I3 TB Data'!G343</f>
        <v>0</v>
      </c>
      <c r="D337" s="247">
        <f>+SUM('O4 Summary by Class &amp; Accounts'!E337:'O4 Summary by Class &amp; Accounts'!X337)</f>
        <v>0</v>
      </c>
      <c r="E337" s="325">
        <f t="shared" si="9"/>
        <v>0</v>
      </c>
      <c r="F337" s="316"/>
      <c r="G337" s="316"/>
      <c r="H337" s="316"/>
      <c r="I337" s="249"/>
      <c r="J337" s="249"/>
      <c r="K337" s="249"/>
      <c r="L337" s="250"/>
      <c r="N337" s="291"/>
    </row>
    <row r="338" spans="1:14" ht="12.75" x14ac:dyDescent="0.2">
      <c r="A338" s="127"/>
      <c r="B338" s="388" t="str">
        <f>'I3 TB Data'!B344</f>
        <v>Income Tax - Transformer Connection - Dedicated to Domestic</v>
      </c>
      <c r="C338" s="189">
        <f>'I3 TB Data'!G344</f>
        <v>10966041.192443345</v>
      </c>
      <c r="D338" s="247">
        <f>+SUM('O4 Summary by Class &amp; Accounts'!E338:'O4 Summary by Class &amp; Accounts'!X338)</f>
        <v>10966041.192443345</v>
      </c>
      <c r="E338" s="325">
        <f t="shared" si="9"/>
        <v>0</v>
      </c>
      <c r="F338" s="316"/>
      <c r="G338" s="316"/>
      <c r="H338" s="316"/>
      <c r="I338" s="249"/>
      <c r="J338" s="249"/>
      <c r="K338" s="249"/>
      <c r="L338" s="250"/>
      <c r="N338" s="291"/>
    </row>
    <row r="339" spans="1:14" ht="12.75" x14ac:dyDescent="0.2">
      <c r="A339" s="127"/>
      <c r="B339" s="388" t="str">
        <f>'I3 TB Data'!B345</f>
        <v>Income Tax - Transformer Connection - Dedicated to Interconnect</v>
      </c>
      <c r="C339" s="189">
        <f>'I3 TB Data'!G345</f>
        <v>0</v>
      </c>
      <c r="D339" s="247">
        <f>+SUM('O4 Summary by Class &amp; Accounts'!E339:'O4 Summary by Class &amp; Accounts'!X339)</f>
        <v>0</v>
      </c>
      <c r="E339" s="325">
        <f t="shared" si="9"/>
        <v>0</v>
      </c>
      <c r="F339" s="316"/>
      <c r="G339" s="316"/>
      <c r="H339" s="316"/>
      <c r="I339" s="249"/>
      <c r="J339" s="249"/>
      <c r="K339" s="249"/>
      <c r="L339" s="250"/>
      <c r="N339" s="291"/>
    </row>
    <row r="340" spans="1:14" ht="12.75" x14ac:dyDescent="0.2">
      <c r="A340" s="127"/>
      <c r="B340" s="388" t="str">
        <f>'I3 TB Data'!B346</f>
        <v>Income Tax - Transformer Connection - Shared</v>
      </c>
      <c r="C340" s="189">
        <f>'I3 TB Data'!G346</f>
        <v>0</v>
      </c>
      <c r="D340" s="247">
        <f>+SUM('O4 Summary by Class &amp; Accounts'!E340:'O4 Summary by Class &amp; Accounts'!X340)</f>
        <v>0</v>
      </c>
      <c r="E340" s="325">
        <f t="shared" si="9"/>
        <v>0</v>
      </c>
      <c r="F340" s="316"/>
      <c r="G340" s="316"/>
      <c r="H340" s="316"/>
      <c r="I340" s="249"/>
      <c r="J340" s="249"/>
      <c r="K340" s="249"/>
      <c r="L340" s="250"/>
      <c r="N340" s="291"/>
    </row>
    <row r="341" spans="1:14" ht="12.75" x14ac:dyDescent="0.2">
      <c r="A341" s="127"/>
      <c r="B341" s="388" t="str">
        <f>'I3 TB Data'!B347</f>
        <v>Income Tax - Wholesale Revenue Meter - Dedicated to Domestic</v>
      </c>
      <c r="C341" s="189">
        <f>'I3 TB Data'!G347</f>
        <v>0</v>
      </c>
      <c r="D341" s="247">
        <f>+SUM('O4 Summary by Class &amp; Accounts'!E341:'O4 Summary by Class &amp; Accounts'!X341)</f>
        <v>0</v>
      </c>
      <c r="E341" s="325">
        <f t="shared" si="9"/>
        <v>0</v>
      </c>
      <c r="F341" s="316"/>
      <c r="G341" s="316"/>
      <c r="H341" s="316"/>
      <c r="I341" s="249"/>
      <c r="J341" s="249"/>
      <c r="K341" s="249"/>
      <c r="L341" s="250"/>
      <c r="N341" s="291"/>
    </row>
    <row r="342" spans="1:14" ht="12.75" x14ac:dyDescent="0.2">
      <c r="A342" s="127"/>
      <c r="B342" s="388" t="str">
        <f>'I3 TB Data'!B348</f>
        <v>Income Tax - Wholesale Revenue Meter - Dedicated to Interconnect</v>
      </c>
      <c r="C342" s="189">
        <f>'I3 TB Data'!G348</f>
        <v>0</v>
      </c>
      <c r="D342" s="247">
        <f>+SUM('O4 Summary by Class &amp; Accounts'!E342:'O4 Summary by Class &amp; Accounts'!X342)</f>
        <v>0</v>
      </c>
      <c r="E342" s="325">
        <f t="shared" si="9"/>
        <v>0</v>
      </c>
      <c r="F342" s="316"/>
      <c r="G342" s="316"/>
      <c r="H342" s="316"/>
      <c r="I342" s="249"/>
      <c r="J342" s="249"/>
      <c r="K342" s="249"/>
      <c r="L342" s="250"/>
      <c r="N342" s="291"/>
    </row>
    <row r="343" spans="1:14" ht="12.75" x14ac:dyDescent="0.2">
      <c r="A343" s="127"/>
      <c r="B343" s="388" t="str">
        <f>'I3 TB Data'!B349</f>
        <v>Income Tax - Wholesale Revenue Meter - Shared</v>
      </c>
      <c r="C343" s="189">
        <f>'I3 TB Data'!G349</f>
        <v>0</v>
      </c>
      <c r="D343" s="247">
        <f>+SUM('O4 Summary by Class &amp; Accounts'!E343:'O4 Summary by Class &amp; Accounts'!X343)</f>
        <v>0</v>
      </c>
      <c r="E343" s="325">
        <f t="shared" ref="E343:E403" si="10">+C343-D343</f>
        <v>0</v>
      </c>
      <c r="F343" s="316"/>
      <c r="G343" s="316"/>
      <c r="H343" s="316"/>
      <c r="I343" s="249"/>
      <c r="J343" s="249"/>
      <c r="K343" s="249"/>
      <c r="L343" s="250"/>
      <c r="N343" s="291"/>
    </row>
    <row r="344" spans="1:14" ht="12.75" x14ac:dyDescent="0.2">
      <c r="A344" s="127"/>
      <c r="B344" s="388" t="str">
        <f>'I3 TB Data'!B350</f>
        <v>Income Tax - Network Dual Function Line - Dedicated to Domestic</v>
      </c>
      <c r="C344" s="189">
        <f>'I3 TB Data'!G350</f>
        <v>0</v>
      </c>
      <c r="D344" s="247">
        <f>+SUM('O4 Summary by Class &amp; Accounts'!E344:'O4 Summary by Class &amp; Accounts'!X344)</f>
        <v>0</v>
      </c>
      <c r="E344" s="325">
        <f t="shared" si="10"/>
        <v>0</v>
      </c>
      <c r="F344" s="316"/>
      <c r="G344" s="316"/>
      <c r="H344" s="316"/>
      <c r="I344" s="249"/>
      <c r="J344" s="249"/>
      <c r="K344" s="249"/>
      <c r="L344" s="250"/>
      <c r="N344" s="291"/>
    </row>
    <row r="345" spans="1:14" ht="12.75" x14ac:dyDescent="0.2">
      <c r="A345" s="127"/>
      <c r="B345" s="388" t="str">
        <f>'I3 TB Data'!B351</f>
        <v>Income Tax - Network Dual Function Line - Dedicated to Interconnect</v>
      </c>
      <c r="C345" s="189">
        <f>'I3 TB Data'!G351</f>
        <v>0</v>
      </c>
      <c r="D345" s="247">
        <f>+SUM('O4 Summary by Class &amp; Accounts'!E345:'O4 Summary by Class &amp; Accounts'!X345)</f>
        <v>0</v>
      </c>
      <c r="E345" s="325">
        <f t="shared" si="10"/>
        <v>0</v>
      </c>
      <c r="F345" s="316"/>
      <c r="G345" s="316"/>
      <c r="H345" s="316"/>
      <c r="I345" s="249"/>
      <c r="J345" s="249"/>
      <c r="K345" s="249"/>
      <c r="L345" s="250"/>
      <c r="N345" s="291"/>
    </row>
    <row r="346" spans="1:14" ht="12.75" x14ac:dyDescent="0.2">
      <c r="A346" s="127"/>
      <c r="B346" s="388" t="str">
        <f>'I3 TB Data'!B352</f>
        <v>Income Tax - Network Dual Function Line - Shared</v>
      </c>
      <c r="C346" s="189">
        <f>'I3 TB Data'!G352</f>
        <v>4126045.344752898</v>
      </c>
      <c r="D346" s="247">
        <f>+SUM('O4 Summary by Class &amp; Accounts'!E346:'O4 Summary by Class &amp; Accounts'!X346)</f>
        <v>4126045.344752898</v>
      </c>
      <c r="E346" s="325">
        <f t="shared" si="10"/>
        <v>0</v>
      </c>
      <c r="F346" s="316"/>
      <c r="G346" s="316"/>
      <c r="H346" s="316"/>
      <c r="I346" s="249"/>
      <c r="J346" s="249"/>
      <c r="K346" s="249"/>
      <c r="L346" s="250"/>
      <c r="N346" s="291"/>
    </row>
    <row r="347" spans="1:14" ht="12.75" x14ac:dyDescent="0.2">
      <c r="A347" s="127"/>
      <c r="B347" s="388" t="str">
        <f>'I3 TB Data'!B353</f>
        <v>Income Tax - Line Connection Dual Function Line - Dedicated to Domestic</v>
      </c>
      <c r="C347" s="189">
        <f>'I3 TB Data'!G353</f>
        <v>700840.06332158786</v>
      </c>
      <c r="D347" s="247">
        <f>+SUM('O4 Summary by Class &amp; Accounts'!E347:'O4 Summary by Class &amp; Accounts'!X347)</f>
        <v>700840.06332158786</v>
      </c>
      <c r="E347" s="325">
        <f t="shared" si="10"/>
        <v>0</v>
      </c>
      <c r="F347" s="316"/>
      <c r="G347" s="316"/>
      <c r="H347" s="316"/>
      <c r="I347" s="249"/>
      <c r="J347" s="249"/>
      <c r="K347" s="249"/>
      <c r="L347" s="250"/>
      <c r="N347" s="291"/>
    </row>
    <row r="348" spans="1:14" ht="12.75" x14ac:dyDescent="0.2">
      <c r="A348" s="127"/>
      <c r="B348" s="388" t="str">
        <f>'I3 TB Data'!B354</f>
        <v>Income Tax - Line Connection Dual Function Line - Dedicated to Interconnect</v>
      </c>
      <c r="C348" s="189">
        <f>'I3 TB Data'!G354</f>
        <v>0</v>
      </c>
      <c r="D348" s="247">
        <f>+SUM('O4 Summary by Class &amp; Accounts'!E348:'O4 Summary by Class &amp; Accounts'!X348)</f>
        <v>0</v>
      </c>
      <c r="E348" s="325">
        <f t="shared" si="10"/>
        <v>0</v>
      </c>
      <c r="F348" s="316"/>
      <c r="G348" s="316"/>
      <c r="H348" s="316"/>
      <c r="I348" s="249"/>
      <c r="J348" s="249"/>
      <c r="K348" s="249"/>
      <c r="L348" s="250"/>
      <c r="N348" s="291"/>
    </row>
    <row r="349" spans="1:14" ht="12.75" x14ac:dyDescent="0.2">
      <c r="A349" s="127"/>
      <c r="B349" s="388" t="str">
        <f>'I3 TB Data'!B355</f>
        <v>Income Tax - Line Connection Dual Function Line - Shared</v>
      </c>
      <c r="C349" s="189">
        <f>'I3 TB Data'!G355</f>
        <v>0</v>
      </c>
      <c r="D349" s="247">
        <f>+SUM('O4 Summary by Class &amp; Accounts'!E349:'O4 Summary by Class &amp; Accounts'!X349)</f>
        <v>0</v>
      </c>
      <c r="E349" s="325">
        <f t="shared" si="10"/>
        <v>0</v>
      </c>
      <c r="F349" s="316"/>
      <c r="G349" s="316"/>
      <c r="H349" s="316"/>
      <c r="I349" s="249"/>
      <c r="J349" s="249"/>
      <c r="K349" s="249"/>
      <c r="L349" s="250"/>
      <c r="N349" s="291"/>
    </row>
    <row r="350" spans="1:14" ht="12.75" x14ac:dyDescent="0.2">
      <c r="A350" s="127"/>
      <c r="B350" s="388" t="str">
        <f>'I3 TB Data'!B356</f>
        <v>Income Tax - Generation Line Connection - Dedicated to Domestic</v>
      </c>
      <c r="C350" s="189">
        <f>'I3 TB Data'!G356</f>
        <v>0</v>
      </c>
      <c r="D350" s="247">
        <f>+SUM('O4 Summary by Class &amp; Accounts'!E350:'O4 Summary by Class &amp; Accounts'!X350)</f>
        <v>0</v>
      </c>
      <c r="E350" s="325">
        <f t="shared" si="10"/>
        <v>0</v>
      </c>
      <c r="F350" s="316"/>
      <c r="G350" s="316"/>
      <c r="H350" s="316"/>
      <c r="I350" s="249"/>
      <c r="J350" s="249"/>
      <c r="K350" s="249"/>
      <c r="L350" s="250"/>
      <c r="N350" s="291"/>
    </row>
    <row r="351" spans="1:14" ht="12.75" x14ac:dyDescent="0.2">
      <c r="A351" s="127"/>
      <c r="B351" s="388" t="str">
        <f>'I3 TB Data'!B357</f>
        <v>Income Tax - Generation Line Connection - Dedicated to Interconnect</v>
      </c>
      <c r="C351" s="189">
        <f>'I3 TB Data'!G357</f>
        <v>0</v>
      </c>
      <c r="D351" s="247">
        <f>+SUM('O4 Summary by Class &amp; Accounts'!E351:'O4 Summary by Class &amp; Accounts'!X351)</f>
        <v>0</v>
      </c>
      <c r="E351" s="325">
        <f t="shared" si="10"/>
        <v>0</v>
      </c>
      <c r="F351" s="316"/>
      <c r="G351" s="316"/>
      <c r="H351" s="316"/>
      <c r="I351" s="249"/>
      <c r="J351" s="249"/>
      <c r="K351" s="249"/>
      <c r="L351" s="250"/>
      <c r="N351" s="291"/>
    </row>
    <row r="352" spans="1:14" ht="12.75" x14ac:dyDescent="0.2">
      <c r="A352" s="127"/>
      <c r="B352" s="388" t="str">
        <f>'I3 TB Data'!B358</f>
        <v>Income Tax - Generation Line Connection - Shared</v>
      </c>
      <c r="C352" s="189">
        <f>'I3 TB Data'!G358</f>
        <v>988168.35658626002</v>
      </c>
      <c r="D352" s="247">
        <f>+SUM('O4 Summary by Class &amp; Accounts'!E352:'O4 Summary by Class &amp; Accounts'!X352)</f>
        <v>988168.35658626002</v>
      </c>
      <c r="E352" s="325">
        <f t="shared" si="10"/>
        <v>0</v>
      </c>
      <c r="F352" s="316"/>
      <c r="G352" s="316"/>
      <c r="H352" s="316"/>
      <c r="I352" s="249"/>
      <c r="J352" s="249"/>
      <c r="K352" s="249"/>
      <c r="L352" s="250"/>
      <c r="N352" s="291"/>
    </row>
    <row r="353" spans="1:14" ht="12.75" x14ac:dyDescent="0.2">
      <c r="A353" s="127"/>
      <c r="B353" s="388" t="str">
        <f>'I3 TB Data'!B359</f>
        <v>Income Tax - Generation Transformation Connection - Dedicated to Domestic</v>
      </c>
      <c r="C353" s="189">
        <f>'I3 TB Data'!G359</f>
        <v>0</v>
      </c>
      <c r="D353" s="247">
        <f>+SUM('O4 Summary by Class &amp; Accounts'!E353:'O4 Summary by Class &amp; Accounts'!X353)</f>
        <v>0</v>
      </c>
      <c r="E353" s="325">
        <f t="shared" si="10"/>
        <v>0</v>
      </c>
      <c r="F353" s="316"/>
      <c r="G353" s="316"/>
      <c r="H353" s="316"/>
      <c r="I353" s="249"/>
      <c r="J353" s="249"/>
      <c r="K353" s="249"/>
      <c r="L353" s="250"/>
      <c r="N353" s="291"/>
    </row>
    <row r="354" spans="1:14" ht="12.75" x14ac:dyDescent="0.2">
      <c r="A354" s="127"/>
      <c r="B354" s="388" t="str">
        <f>'I3 TB Data'!B360</f>
        <v>Income Tax - Generation Transformation Connection - Dedicated to Interconnect</v>
      </c>
      <c r="C354" s="189">
        <f>'I3 TB Data'!G360</f>
        <v>0</v>
      </c>
      <c r="D354" s="247">
        <f>+SUM('O4 Summary by Class &amp; Accounts'!E354:'O4 Summary by Class &amp; Accounts'!X354)</f>
        <v>0</v>
      </c>
      <c r="E354" s="325">
        <f t="shared" si="10"/>
        <v>0</v>
      </c>
      <c r="F354" s="316"/>
      <c r="G354" s="316"/>
      <c r="H354" s="316"/>
      <c r="I354" s="249"/>
      <c r="J354" s="249"/>
      <c r="K354" s="249"/>
      <c r="L354" s="250"/>
      <c r="N354" s="291"/>
    </row>
    <row r="355" spans="1:14" ht="12.75" x14ac:dyDescent="0.2">
      <c r="A355" s="127"/>
      <c r="B355" s="388" t="str">
        <f>'I3 TB Data'!B361</f>
        <v>Income Tax - Generation Transformation Connection - Shared</v>
      </c>
      <c r="C355" s="189">
        <f>'I3 TB Data'!G361</f>
        <v>172245.06756858295</v>
      </c>
      <c r="D355" s="247">
        <f>+SUM('O4 Summary by Class &amp; Accounts'!E355:'O4 Summary by Class &amp; Accounts'!X355)</f>
        <v>172245.06756858295</v>
      </c>
      <c r="E355" s="325">
        <f t="shared" si="10"/>
        <v>0</v>
      </c>
      <c r="F355" s="316"/>
      <c r="G355" s="316"/>
      <c r="H355" s="316"/>
      <c r="I355" s="249"/>
      <c r="J355" s="249"/>
      <c r="K355" s="249"/>
      <c r="L355" s="250"/>
      <c r="N355" s="291"/>
    </row>
    <row r="356" spans="1:14" ht="12.75" x14ac:dyDescent="0.2">
      <c r="A356" s="127"/>
      <c r="B356" s="388" t="str">
        <f>'I3 TB Data'!B362</f>
        <v>Capital Tax - Network - Dedicated to Domestic</v>
      </c>
      <c r="C356" s="189">
        <f>'I3 TB Data'!G362</f>
        <v>0</v>
      </c>
      <c r="D356" s="247">
        <f>+SUM('O4 Summary by Class &amp; Accounts'!E356:'O4 Summary by Class &amp; Accounts'!X356)</f>
        <v>0</v>
      </c>
      <c r="E356" s="325">
        <f t="shared" si="10"/>
        <v>0</v>
      </c>
      <c r="F356" s="316"/>
      <c r="G356" s="316"/>
      <c r="H356" s="316"/>
      <c r="I356" s="249"/>
      <c r="J356" s="249"/>
      <c r="K356" s="249"/>
      <c r="L356" s="250"/>
      <c r="N356" s="291"/>
    </row>
    <row r="357" spans="1:14" ht="12.75" x14ac:dyDescent="0.2">
      <c r="A357" s="127"/>
      <c r="B357" s="388" t="str">
        <f>'I3 TB Data'!B363</f>
        <v>Capital Tax - Network - Dedicated to Interconnect</v>
      </c>
      <c r="C357" s="189">
        <f>'I3 TB Data'!G363</f>
        <v>0</v>
      </c>
      <c r="D357" s="247">
        <f>+SUM('O4 Summary by Class &amp; Accounts'!E357:'O4 Summary by Class &amp; Accounts'!X357)</f>
        <v>0</v>
      </c>
      <c r="E357" s="325">
        <f t="shared" si="10"/>
        <v>0</v>
      </c>
      <c r="F357" s="316"/>
      <c r="G357" s="316"/>
      <c r="H357" s="316"/>
      <c r="I357" s="249"/>
      <c r="J357" s="249"/>
      <c r="K357" s="249"/>
      <c r="L357" s="250"/>
      <c r="N357" s="291"/>
    </row>
    <row r="358" spans="1:14" ht="12.75" x14ac:dyDescent="0.2">
      <c r="A358" s="127"/>
      <c r="B358" s="388" t="str">
        <f>'I3 TB Data'!B364</f>
        <v>Capital Tax - Network - Shared</v>
      </c>
      <c r="C358" s="189">
        <f>'I3 TB Data'!G364</f>
        <v>0</v>
      </c>
      <c r="D358" s="247">
        <f>+SUM('O4 Summary by Class &amp; Accounts'!E358:'O4 Summary by Class &amp; Accounts'!X358)</f>
        <v>0</v>
      </c>
      <c r="E358" s="325">
        <f t="shared" si="10"/>
        <v>0</v>
      </c>
      <c r="F358" s="316"/>
      <c r="G358" s="316"/>
      <c r="H358" s="316"/>
      <c r="I358" s="249"/>
      <c r="J358" s="249"/>
      <c r="K358" s="249"/>
      <c r="L358" s="250"/>
      <c r="N358" s="291"/>
    </row>
    <row r="359" spans="1:14" ht="12.75" x14ac:dyDescent="0.2">
      <c r="A359" s="127"/>
      <c r="B359" s="388" t="str">
        <f>'I3 TB Data'!B365</f>
        <v>Capital Tax - Line Connection - Dedicated to Domestic</v>
      </c>
      <c r="C359" s="189">
        <f>'I3 TB Data'!G365</f>
        <v>0</v>
      </c>
      <c r="D359" s="247">
        <f>+SUM('O4 Summary by Class &amp; Accounts'!E359:'O4 Summary by Class &amp; Accounts'!X359)</f>
        <v>0</v>
      </c>
      <c r="E359" s="325">
        <f t="shared" si="10"/>
        <v>0</v>
      </c>
      <c r="F359" s="316"/>
      <c r="G359" s="316"/>
      <c r="H359" s="316"/>
      <c r="I359" s="249"/>
      <c r="J359" s="249"/>
      <c r="K359" s="249"/>
      <c r="L359" s="250"/>
      <c r="N359" s="291"/>
    </row>
    <row r="360" spans="1:14" ht="12.75" x14ac:dyDescent="0.2">
      <c r="A360" s="127"/>
      <c r="B360" s="388" t="str">
        <f>'I3 TB Data'!B366</f>
        <v>Capital Tax - Line Connection - Dedicated to Interconnect</v>
      </c>
      <c r="C360" s="189">
        <f>'I3 TB Data'!G366</f>
        <v>0</v>
      </c>
      <c r="D360" s="247">
        <f>+SUM('O4 Summary by Class &amp; Accounts'!E360:'O4 Summary by Class &amp; Accounts'!X360)</f>
        <v>0</v>
      </c>
      <c r="E360" s="325">
        <f t="shared" si="10"/>
        <v>0</v>
      </c>
      <c r="F360" s="316"/>
      <c r="G360" s="316"/>
      <c r="H360" s="316"/>
      <c r="I360" s="249"/>
      <c r="J360" s="249"/>
      <c r="K360" s="249"/>
      <c r="L360" s="250"/>
      <c r="N360" s="291"/>
    </row>
    <row r="361" spans="1:14" ht="12.75" x14ac:dyDescent="0.2">
      <c r="A361" s="127"/>
      <c r="B361" s="388" t="str">
        <f>'I3 TB Data'!B367</f>
        <v>Capital Tax - Line Connection - Shared</v>
      </c>
      <c r="C361" s="189">
        <f>'I3 TB Data'!G367</f>
        <v>0</v>
      </c>
      <c r="D361" s="247">
        <f>+SUM('O4 Summary by Class &amp; Accounts'!E361:'O4 Summary by Class &amp; Accounts'!X361)</f>
        <v>0</v>
      </c>
      <c r="E361" s="325">
        <f t="shared" si="10"/>
        <v>0</v>
      </c>
      <c r="F361" s="316"/>
      <c r="G361" s="316"/>
      <c r="H361" s="316"/>
      <c r="I361" s="249"/>
      <c r="J361" s="249"/>
      <c r="K361" s="249"/>
      <c r="L361" s="250"/>
      <c r="N361" s="291"/>
    </row>
    <row r="362" spans="1:14" ht="12.75" x14ac:dyDescent="0.2">
      <c r="A362" s="127"/>
      <c r="B362" s="388" t="str">
        <f>'I3 TB Data'!B368</f>
        <v>Capital Tax - Transformer Connection - Dedicated to Domestic</v>
      </c>
      <c r="C362" s="189">
        <f>'I3 TB Data'!G368</f>
        <v>0</v>
      </c>
      <c r="D362" s="247">
        <f>+SUM('O4 Summary by Class &amp; Accounts'!E362:'O4 Summary by Class &amp; Accounts'!X362)</f>
        <v>0</v>
      </c>
      <c r="E362" s="325">
        <f t="shared" si="10"/>
        <v>0</v>
      </c>
      <c r="F362" s="316"/>
      <c r="G362" s="316"/>
      <c r="H362" s="316"/>
      <c r="I362" s="249"/>
      <c r="J362" s="249"/>
      <c r="K362" s="249"/>
      <c r="L362" s="250"/>
      <c r="N362" s="291"/>
    </row>
    <row r="363" spans="1:14" ht="12.75" x14ac:dyDescent="0.2">
      <c r="A363" s="127"/>
      <c r="B363" s="388" t="str">
        <f>'I3 TB Data'!B369</f>
        <v>Capital Tax - Transformer Connection - Dedicated to Interconnect</v>
      </c>
      <c r="C363" s="189">
        <f>'I3 TB Data'!G369</f>
        <v>0</v>
      </c>
      <c r="D363" s="247">
        <f>+SUM('O4 Summary by Class &amp; Accounts'!E363:'O4 Summary by Class &amp; Accounts'!X363)</f>
        <v>0</v>
      </c>
      <c r="E363" s="325">
        <f t="shared" si="10"/>
        <v>0</v>
      </c>
      <c r="F363" s="316"/>
      <c r="G363" s="316"/>
      <c r="H363" s="316"/>
      <c r="I363" s="249"/>
      <c r="J363" s="249"/>
      <c r="K363" s="249"/>
      <c r="L363" s="250"/>
      <c r="N363" s="291"/>
    </row>
    <row r="364" spans="1:14" ht="12.75" x14ac:dyDescent="0.2">
      <c r="A364" s="127"/>
      <c r="B364" s="388" t="str">
        <f>'I3 TB Data'!B370</f>
        <v>Capital Tax - Transformer Connection - Shared</v>
      </c>
      <c r="C364" s="189">
        <f>'I3 TB Data'!G370</f>
        <v>0</v>
      </c>
      <c r="D364" s="247">
        <f>+SUM('O4 Summary by Class &amp; Accounts'!E364:'O4 Summary by Class &amp; Accounts'!X364)</f>
        <v>0</v>
      </c>
      <c r="E364" s="325">
        <f t="shared" si="10"/>
        <v>0</v>
      </c>
      <c r="F364" s="316"/>
      <c r="G364" s="316"/>
      <c r="H364" s="316"/>
      <c r="I364" s="249"/>
      <c r="J364" s="249"/>
      <c r="K364" s="249"/>
      <c r="L364" s="250"/>
      <c r="N364" s="291"/>
    </row>
    <row r="365" spans="1:14" ht="12.75" x14ac:dyDescent="0.2">
      <c r="A365" s="127"/>
      <c r="B365" s="388" t="str">
        <f>'I3 TB Data'!B371</f>
        <v>Capital Tax - Wholesale Revenue Meter - Dedicated to Domestic</v>
      </c>
      <c r="C365" s="189">
        <f>'I3 TB Data'!G371</f>
        <v>0</v>
      </c>
      <c r="D365" s="247">
        <f>+SUM('O4 Summary by Class &amp; Accounts'!E365:'O4 Summary by Class &amp; Accounts'!X365)</f>
        <v>0</v>
      </c>
      <c r="E365" s="325">
        <f t="shared" si="10"/>
        <v>0</v>
      </c>
      <c r="F365" s="316"/>
      <c r="G365" s="316"/>
      <c r="H365" s="316"/>
      <c r="I365" s="249"/>
      <c r="J365" s="249"/>
      <c r="K365" s="249"/>
      <c r="L365" s="250"/>
      <c r="N365" s="291"/>
    </row>
    <row r="366" spans="1:14" ht="12.75" x14ac:dyDescent="0.2">
      <c r="A366" s="127"/>
      <c r="B366" s="388" t="str">
        <f>'I3 TB Data'!B372</f>
        <v>Capital Tax - Wholesale Revenue Meter - Dedicated to Interconnect</v>
      </c>
      <c r="C366" s="189">
        <f>'I3 TB Data'!G372</f>
        <v>0</v>
      </c>
      <c r="D366" s="247">
        <f>+SUM('O4 Summary by Class &amp; Accounts'!E366:'O4 Summary by Class &amp; Accounts'!X366)</f>
        <v>0</v>
      </c>
      <c r="E366" s="325">
        <f t="shared" si="10"/>
        <v>0</v>
      </c>
      <c r="F366" s="316"/>
      <c r="G366" s="316"/>
      <c r="H366" s="316"/>
      <c r="I366" s="249"/>
      <c r="J366" s="249"/>
      <c r="K366" s="249"/>
      <c r="L366" s="250"/>
      <c r="N366" s="291"/>
    </row>
    <row r="367" spans="1:14" ht="12.75" x14ac:dyDescent="0.2">
      <c r="A367" s="127"/>
      <c r="B367" s="388" t="str">
        <f>'I3 TB Data'!B373</f>
        <v>Capital Tax - Wholesale Revenue Meter - Shared</v>
      </c>
      <c r="C367" s="189">
        <f>'I3 TB Data'!G373</f>
        <v>0</v>
      </c>
      <c r="D367" s="247">
        <f>+SUM('O4 Summary by Class &amp; Accounts'!E367:'O4 Summary by Class &amp; Accounts'!X367)</f>
        <v>0</v>
      </c>
      <c r="E367" s="325">
        <f t="shared" si="10"/>
        <v>0</v>
      </c>
      <c r="F367" s="316"/>
      <c r="G367" s="316"/>
      <c r="H367" s="316"/>
      <c r="I367" s="249"/>
      <c r="J367" s="249"/>
      <c r="K367" s="249"/>
      <c r="L367" s="250"/>
      <c r="N367" s="291"/>
    </row>
    <row r="368" spans="1:14" ht="12.75" x14ac:dyDescent="0.2">
      <c r="A368" s="127"/>
      <c r="B368" s="388" t="str">
        <f>'I3 TB Data'!B374</f>
        <v>Capital Tax - Network Dual Function Line - Dedicated to Domestic</v>
      </c>
      <c r="C368" s="189">
        <f>'I3 TB Data'!G374</f>
        <v>0</v>
      </c>
      <c r="D368" s="247">
        <f>+SUM('O4 Summary by Class &amp; Accounts'!E368:'O4 Summary by Class &amp; Accounts'!X368)</f>
        <v>0</v>
      </c>
      <c r="E368" s="325">
        <f t="shared" si="10"/>
        <v>0</v>
      </c>
      <c r="F368" s="316"/>
      <c r="G368" s="316"/>
      <c r="H368" s="316"/>
      <c r="I368" s="249"/>
      <c r="J368" s="249"/>
      <c r="K368" s="249"/>
      <c r="L368" s="250"/>
      <c r="N368" s="291"/>
    </row>
    <row r="369" spans="1:14" ht="12.75" x14ac:dyDescent="0.2">
      <c r="A369" s="127"/>
      <c r="B369" s="388" t="str">
        <f>'I3 TB Data'!B375</f>
        <v>Capital Tax - Network Dual Function Line - Dedicated to Interconnect</v>
      </c>
      <c r="C369" s="189">
        <f>'I3 TB Data'!G375</f>
        <v>0</v>
      </c>
      <c r="D369" s="247">
        <f>+SUM('O4 Summary by Class &amp; Accounts'!E369:'O4 Summary by Class &amp; Accounts'!X369)</f>
        <v>0</v>
      </c>
      <c r="E369" s="325">
        <f t="shared" si="10"/>
        <v>0</v>
      </c>
      <c r="F369" s="316"/>
      <c r="G369" s="316"/>
      <c r="H369" s="316"/>
      <c r="I369" s="249"/>
      <c r="J369" s="249"/>
      <c r="K369" s="249"/>
      <c r="L369" s="250"/>
      <c r="N369" s="291"/>
    </row>
    <row r="370" spans="1:14" ht="12.75" x14ac:dyDescent="0.2">
      <c r="A370" s="127"/>
      <c r="B370" s="388" t="str">
        <f>'I3 TB Data'!B376</f>
        <v>Capital Tax - Network Dual Function Line - Shared</v>
      </c>
      <c r="C370" s="189">
        <f>'I3 TB Data'!G376</f>
        <v>0</v>
      </c>
      <c r="D370" s="247">
        <f>+SUM('O4 Summary by Class &amp; Accounts'!E370:'O4 Summary by Class &amp; Accounts'!X370)</f>
        <v>0</v>
      </c>
      <c r="E370" s="325">
        <f t="shared" si="10"/>
        <v>0</v>
      </c>
      <c r="F370" s="316"/>
      <c r="G370" s="316"/>
      <c r="H370" s="316"/>
      <c r="I370" s="249"/>
      <c r="J370" s="249"/>
      <c r="K370" s="249"/>
      <c r="L370" s="250"/>
      <c r="N370" s="291"/>
    </row>
    <row r="371" spans="1:14" ht="12.75" x14ac:dyDescent="0.2">
      <c r="A371" s="127"/>
      <c r="B371" s="388" t="str">
        <f>'I3 TB Data'!B377</f>
        <v>Capital Tax - Line Connection Dual Function Line - Dedicated to Domestic</v>
      </c>
      <c r="C371" s="189">
        <f>'I3 TB Data'!G377</f>
        <v>0</v>
      </c>
      <c r="D371" s="247">
        <f>+SUM('O4 Summary by Class &amp; Accounts'!E371:'O4 Summary by Class &amp; Accounts'!X371)</f>
        <v>0</v>
      </c>
      <c r="E371" s="325">
        <f t="shared" si="10"/>
        <v>0</v>
      </c>
      <c r="F371" s="316"/>
      <c r="G371" s="316"/>
      <c r="H371" s="316"/>
      <c r="I371" s="249"/>
      <c r="J371" s="249"/>
      <c r="K371" s="249"/>
      <c r="L371" s="250"/>
      <c r="N371" s="291"/>
    </row>
    <row r="372" spans="1:14" ht="12.75" x14ac:dyDescent="0.2">
      <c r="A372" s="127"/>
      <c r="B372" s="388" t="str">
        <f>'I3 TB Data'!B378</f>
        <v>Capital Tax - Line Connection Dual Function Line - Dedicated to Interconnect</v>
      </c>
      <c r="C372" s="189">
        <f>'I3 TB Data'!G378</f>
        <v>0</v>
      </c>
      <c r="D372" s="247">
        <f>+SUM('O4 Summary by Class &amp; Accounts'!E372:'O4 Summary by Class &amp; Accounts'!X372)</f>
        <v>0</v>
      </c>
      <c r="E372" s="325">
        <f t="shared" si="10"/>
        <v>0</v>
      </c>
      <c r="F372" s="316"/>
      <c r="G372" s="316"/>
      <c r="H372" s="316"/>
      <c r="I372" s="249"/>
      <c r="J372" s="249"/>
      <c r="K372" s="249"/>
      <c r="L372" s="250"/>
      <c r="N372" s="291"/>
    </row>
    <row r="373" spans="1:14" ht="12.75" x14ac:dyDescent="0.2">
      <c r="A373" s="127"/>
      <c r="B373" s="388" t="str">
        <f>'I3 TB Data'!B379</f>
        <v>Capital Tax - Line Connection Dual Function Line - Shared</v>
      </c>
      <c r="C373" s="189">
        <f>'I3 TB Data'!G379</f>
        <v>0</v>
      </c>
      <c r="D373" s="247">
        <f>+SUM('O4 Summary by Class &amp; Accounts'!E373:'O4 Summary by Class &amp; Accounts'!X373)</f>
        <v>0</v>
      </c>
      <c r="E373" s="325">
        <f t="shared" si="10"/>
        <v>0</v>
      </c>
      <c r="F373" s="316"/>
      <c r="G373" s="316"/>
      <c r="H373" s="316"/>
      <c r="I373" s="249"/>
      <c r="J373" s="249"/>
      <c r="K373" s="249"/>
      <c r="L373" s="250"/>
      <c r="N373" s="291"/>
    </row>
    <row r="374" spans="1:14" ht="12.75" x14ac:dyDescent="0.2">
      <c r="A374" s="127"/>
      <c r="B374" s="388" t="str">
        <f>'I3 TB Data'!B380</f>
        <v>Capital Tax - Generation Line Connection - Dedicated to Domestic</v>
      </c>
      <c r="C374" s="189">
        <f>'I3 TB Data'!G380</f>
        <v>0</v>
      </c>
      <c r="D374" s="247">
        <f>+SUM('O4 Summary by Class &amp; Accounts'!E374:'O4 Summary by Class &amp; Accounts'!X374)</f>
        <v>0</v>
      </c>
      <c r="E374" s="325">
        <f t="shared" si="10"/>
        <v>0</v>
      </c>
      <c r="F374" s="316"/>
      <c r="G374" s="316"/>
      <c r="H374" s="316"/>
      <c r="I374" s="249"/>
      <c r="J374" s="249"/>
      <c r="K374" s="249"/>
      <c r="L374" s="250"/>
      <c r="N374" s="291"/>
    </row>
    <row r="375" spans="1:14" ht="12.75" x14ac:dyDescent="0.2">
      <c r="A375" s="127"/>
      <c r="B375" s="388" t="str">
        <f>'I3 TB Data'!B381</f>
        <v>Capital Tax - Generation Line Connection - Dedicated to Interconnect</v>
      </c>
      <c r="C375" s="189">
        <f>'I3 TB Data'!G381</f>
        <v>0</v>
      </c>
      <c r="D375" s="247">
        <f>+SUM('O4 Summary by Class &amp; Accounts'!E375:'O4 Summary by Class &amp; Accounts'!X375)</f>
        <v>0</v>
      </c>
      <c r="E375" s="325">
        <f t="shared" si="10"/>
        <v>0</v>
      </c>
      <c r="F375" s="316"/>
      <c r="G375" s="316"/>
      <c r="H375" s="316"/>
      <c r="I375" s="249"/>
      <c r="J375" s="249"/>
      <c r="K375" s="249"/>
      <c r="L375" s="250"/>
      <c r="N375" s="291"/>
    </row>
    <row r="376" spans="1:14" ht="12.75" x14ac:dyDescent="0.2">
      <c r="A376" s="127"/>
      <c r="B376" s="388" t="str">
        <f>'I3 TB Data'!B382</f>
        <v>Capital Tax - Generation Line Connection - Shared</v>
      </c>
      <c r="C376" s="189">
        <f>'I3 TB Data'!G382</f>
        <v>0</v>
      </c>
      <c r="D376" s="247">
        <f>+SUM('O4 Summary by Class &amp; Accounts'!E376:'O4 Summary by Class &amp; Accounts'!X376)</f>
        <v>0</v>
      </c>
      <c r="E376" s="325">
        <f t="shared" si="10"/>
        <v>0</v>
      </c>
      <c r="F376" s="316"/>
      <c r="G376" s="316"/>
      <c r="H376" s="316"/>
      <c r="I376" s="249"/>
      <c r="J376" s="249"/>
      <c r="K376" s="249"/>
      <c r="L376" s="250"/>
      <c r="N376" s="291"/>
    </row>
    <row r="377" spans="1:14" ht="12.75" x14ac:dyDescent="0.2">
      <c r="A377" s="127"/>
      <c r="B377" s="388" t="str">
        <f>'I3 TB Data'!B383</f>
        <v>Capital Tax - Generation Transformation Connection - Dedicated to Domestic</v>
      </c>
      <c r="C377" s="189">
        <f>'I3 TB Data'!G383</f>
        <v>0</v>
      </c>
      <c r="D377" s="247">
        <f>+SUM('O4 Summary by Class &amp; Accounts'!E377:'O4 Summary by Class &amp; Accounts'!X377)</f>
        <v>0</v>
      </c>
      <c r="E377" s="325">
        <f t="shared" si="10"/>
        <v>0</v>
      </c>
      <c r="F377" s="316"/>
      <c r="G377" s="316"/>
      <c r="H377" s="316"/>
      <c r="I377" s="249"/>
      <c r="J377" s="249"/>
      <c r="K377" s="249"/>
      <c r="L377" s="250"/>
      <c r="N377" s="291"/>
    </row>
    <row r="378" spans="1:14" ht="12.75" x14ac:dyDescent="0.2">
      <c r="A378" s="127"/>
      <c r="B378" s="388" t="str">
        <f>'I3 TB Data'!B384</f>
        <v>Capital Tax - Generation Transformation Connection - Dedicated to Interconnect</v>
      </c>
      <c r="C378" s="189">
        <f>'I3 TB Data'!G384</f>
        <v>0</v>
      </c>
      <c r="D378" s="247">
        <f>+SUM('O4 Summary by Class &amp; Accounts'!E378:'O4 Summary by Class &amp; Accounts'!X378)</f>
        <v>0</v>
      </c>
      <c r="E378" s="325">
        <f t="shared" si="10"/>
        <v>0</v>
      </c>
      <c r="F378" s="316"/>
      <c r="G378" s="316"/>
      <c r="H378" s="316"/>
      <c r="I378" s="249"/>
      <c r="J378" s="249"/>
      <c r="K378" s="249"/>
      <c r="L378" s="250"/>
      <c r="N378" s="291"/>
    </row>
    <row r="379" spans="1:14" ht="12.75" x14ac:dyDescent="0.2">
      <c r="A379" s="127"/>
      <c r="B379" s="388" t="str">
        <f>'I3 TB Data'!B385</f>
        <v>Capital Tax - Generation Transformation Connection - Shared</v>
      </c>
      <c r="C379" s="189">
        <f>'I3 TB Data'!G385</f>
        <v>0</v>
      </c>
      <c r="D379" s="247">
        <f>+SUM('O4 Summary by Class &amp; Accounts'!E379:'O4 Summary by Class &amp; Accounts'!X379)</f>
        <v>0</v>
      </c>
      <c r="E379" s="325">
        <f t="shared" si="10"/>
        <v>0</v>
      </c>
      <c r="F379" s="316"/>
      <c r="G379" s="316"/>
      <c r="H379" s="316"/>
      <c r="I379" s="249"/>
      <c r="J379" s="249"/>
      <c r="K379" s="249"/>
      <c r="L379" s="250"/>
      <c r="N379" s="291"/>
    </row>
    <row r="380" spans="1:14" ht="12.75" x14ac:dyDescent="0.2">
      <c r="A380" s="127"/>
      <c r="B380" s="388" t="str">
        <f>'I3 TB Data'!B386</f>
        <v>AFUDC - Network - Dedicated to Domestic</v>
      </c>
      <c r="C380" s="189">
        <f>'I3 TB Data'!G386</f>
        <v>0</v>
      </c>
      <c r="D380" s="247">
        <f>+SUM('O4 Summary by Class &amp; Accounts'!E380:'O4 Summary by Class &amp; Accounts'!X380)</f>
        <v>0</v>
      </c>
      <c r="E380" s="325">
        <f t="shared" si="10"/>
        <v>0</v>
      </c>
      <c r="F380" s="316"/>
      <c r="G380" s="316"/>
      <c r="H380" s="316"/>
      <c r="I380" s="249"/>
      <c r="J380" s="249"/>
      <c r="K380" s="249"/>
      <c r="L380" s="250"/>
      <c r="N380" s="291"/>
    </row>
    <row r="381" spans="1:14" ht="12.75" x14ac:dyDescent="0.2">
      <c r="A381" s="127"/>
      <c r="B381" s="388" t="str">
        <f>'I3 TB Data'!B387</f>
        <v>AFUDC - Network - Dedicated to Interconnect</v>
      </c>
      <c r="C381" s="189">
        <f>'I3 TB Data'!G387</f>
        <v>0</v>
      </c>
      <c r="D381" s="247">
        <f>+SUM('O4 Summary by Class &amp; Accounts'!E381:'O4 Summary by Class &amp; Accounts'!X381)</f>
        <v>0</v>
      </c>
      <c r="E381" s="325">
        <f t="shared" si="10"/>
        <v>0</v>
      </c>
      <c r="F381" s="316"/>
      <c r="G381" s="316"/>
      <c r="H381" s="316"/>
      <c r="I381" s="249"/>
      <c r="J381" s="249"/>
      <c r="K381" s="249"/>
      <c r="L381" s="250"/>
      <c r="N381" s="291"/>
    </row>
    <row r="382" spans="1:14" ht="12.75" x14ac:dyDescent="0.2">
      <c r="A382" s="127"/>
      <c r="B382" s="388" t="str">
        <f>'I3 TB Data'!B388</f>
        <v>AFUDC - Network - Shared</v>
      </c>
      <c r="C382" s="189">
        <f>'I3 TB Data'!G388</f>
        <v>0</v>
      </c>
      <c r="D382" s="247">
        <f>+SUM('O4 Summary by Class &amp; Accounts'!E382:'O4 Summary by Class &amp; Accounts'!X382)</f>
        <v>0</v>
      </c>
      <c r="E382" s="325">
        <f t="shared" si="10"/>
        <v>0</v>
      </c>
      <c r="F382" s="316"/>
      <c r="G382" s="316"/>
      <c r="H382" s="316"/>
      <c r="I382" s="249"/>
      <c r="J382" s="249"/>
      <c r="K382" s="249"/>
      <c r="L382" s="250"/>
      <c r="N382" s="291"/>
    </row>
    <row r="383" spans="1:14" ht="12.75" x14ac:dyDescent="0.2">
      <c r="A383" s="127"/>
      <c r="B383" s="388" t="str">
        <f>'I3 TB Data'!B389</f>
        <v>AFUDC - Line Connection - Dedicated to Domestic</v>
      </c>
      <c r="C383" s="189">
        <f>'I3 TB Data'!G389</f>
        <v>0</v>
      </c>
      <c r="D383" s="247">
        <f>+SUM('O4 Summary by Class &amp; Accounts'!E383:'O4 Summary by Class &amp; Accounts'!X383)</f>
        <v>0</v>
      </c>
      <c r="E383" s="325">
        <f t="shared" si="10"/>
        <v>0</v>
      </c>
      <c r="F383" s="316"/>
      <c r="G383" s="316"/>
      <c r="H383" s="316"/>
      <c r="I383" s="249"/>
      <c r="J383" s="249"/>
      <c r="K383" s="249"/>
      <c r="L383" s="250"/>
      <c r="N383" s="291"/>
    </row>
    <row r="384" spans="1:14" ht="12.75" x14ac:dyDescent="0.2">
      <c r="A384" s="127"/>
      <c r="B384" s="388" t="str">
        <f>'I3 TB Data'!B390</f>
        <v>AFUDC - Line Connection - Dedicated to Interconnect</v>
      </c>
      <c r="C384" s="189">
        <f>'I3 TB Data'!G390</f>
        <v>0</v>
      </c>
      <c r="D384" s="247">
        <f>+SUM('O4 Summary by Class &amp; Accounts'!E384:'O4 Summary by Class &amp; Accounts'!X384)</f>
        <v>0</v>
      </c>
      <c r="E384" s="325">
        <f t="shared" si="10"/>
        <v>0</v>
      </c>
      <c r="F384" s="316"/>
      <c r="G384" s="316"/>
      <c r="H384" s="316"/>
      <c r="I384" s="249"/>
      <c r="J384" s="249"/>
      <c r="K384" s="249"/>
      <c r="L384" s="250"/>
      <c r="N384" s="291"/>
    </row>
    <row r="385" spans="1:14" ht="12.75" x14ac:dyDescent="0.2">
      <c r="A385" s="127"/>
      <c r="B385" s="388" t="str">
        <f>'I3 TB Data'!B391</f>
        <v>AFUDC - Line Connection - Shared</v>
      </c>
      <c r="C385" s="189">
        <f>'I3 TB Data'!G391</f>
        <v>0</v>
      </c>
      <c r="D385" s="247">
        <f>+SUM('O4 Summary by Class &amp; Accounts'!E385:'O4 Summary by Class &amp; Accounts'!X385)</f>
        <v>0</v>
      </c>
      <c r="E385" s="325">
        <f t="shared" si="10"/>
        <v>0</v>
      </c>
      <c r="F385" s="316"/>
      <c r="G385" s="316"/>
      <c r="H385" s="316"/>
      <c r="I385" s="249"/>
      <c r="J385" s="249"/>
      <c r="K385" s="249"/>
      <c r="L385" s="250"/>
      <c r="N385" s="291"/>
    </row>
    <row r="386" spans="1:14" ht="12.75" x14ac:dyDescent="0.2">
      <c r="A386" s="127"/>
      <c r="B386" s="388" t="str">
        <f>'I3 TB Data'!B392</f>
        <v>AFUDC - Transformer Connection - Dedicated to Domestic</v>
      </c>
      <c r="C386" s="189">
        <f>'I3 TB Data'!G392</f>
        <v>0</v>
      </c>
      <c r="D386" s="247">
        <f>+SUM('O4 Summary by Class &amp; Accounts'!E386:'O4 Summary by Class &amp; Accounts'!X386)</f>
        <v>0</v>
      </c>
      <c r="E386" s="325">
        <f t="shared" si="10"/>
        <v>0</v>
      </c>
      <c r="F386" s="316"/>
      <c r="G386" s="316"/>
      <c r="H386" s="316"/>
      <c r="I386" s="249"/>
      <c r="J386" s="249"/>
      <c r="K386" s="249"/>
      <c r="L386" s="250"/>
      <c r="N386" s="291"/>
    </row>
    <row r="387" spans="1:14" ht="12.75" x14ac:dyDescent="0.2">
      <c r="A387" s="127"/>
      <c r="B387" s="388" t="str">
        <f>'I3 TB Data'!B393</f>
        <v>AFUDC - Transformer Connection - Dedicated to Interconnect</v>
      </c>
      <c r="C387" s="189">
        <f>'I3 TB Data'!G393</f>
        <v>0</v>
      </c>
      <c r="D387" s="247">
        <f>+SUM('O4 Summary by Class &amp; Accounts'!E387:'O4 Summary by Class &amp; Accounts'!X387)</f>
        <v>0</v>
      </c>
      <c r="E387" s="325">
        <f t="shared" si="10"/>
        <v>0</v>
      </c>
      <c r="F387" s="316"/>
      <c r="G387" s="316"/>
      <c r="H387" s="316"/>
      <c r="I387" s="249"/>
      <c r="J387" s="249"/>
      <c r="K387" s="249"/>
      <c r="L387" s="250"/>
      <c r="N387" s="291"/>
    </row>
    <row r="388" spans="1:14" ht="12.75" x14ac:dyDescent="0.2">
      <c r="A388" s="127"/>
      <c r="B388" s="388" t="str">
        <f>'I3 TB Data'!B394</f>
        <v>AFUDC - Transformer Connection - Shared</v>
      </c>
      <c r="C388" s="189">
        <f>'I3 TB Data'!G394</f>
        <v>0</v>
      </c>
      <c r="D388" s="247">
        <f>+SUM('O4 Summary by Class &amp; Accounts'!E388:'O4 Summary by Class &amp; Accounts'!X388)</f>
        <v>0</v>
      </c>
      <c r="E388" s="325">
        <f t="shared" si="10"/>
        <v>0</v>
      </c>
      <c r="F388" s="316"/>
      <c r="G388" s="316"/>
      <c r="H388" s="316"/>
      <c r="I388" s="249"/>
      <c r="J388" s="249"/>
      <c r="K388" s="249"/>
      <c r="L388" s="250"/>
      <c r="N388" s="291"/>
    </row>
    <row r="389" spans="1:14" ht="12.75" x14ac:dyDescent="0.2">
      <c r="A389" s="127"/>
      <c r="B389" s="388" t="str">
        <f>'I3 TB Data'!B395</f>
        <v>AFUDC - Wholesale Revenue Meter - Dedicated to Domestic</v>
      </c>
      <c r="C389" s="189">
        <f>'I3 TB Data'!G395</f>
        <v>0</v>
      </c>
      <c r="D389" s="247">
        <f>+SUM('O4 Summary by Class &amp; Accounts'!E389:'O4 Summary by Class &amp; Accounts'!X389)</f>
        <v>0</v>
      </c>
      <c r="E389" s="325">
        <f t="shared" si="10"/>
        <v>0</v>
      </c>
      <c r="F389" s="316"/>
      <c r="G389" s="316"/>
      <c r="H389" s="316"/>
      <c r="I389" s="249"/>
      <c r="J389" s="249"/>
      <c r="K389" s="249"/>
      <c r="L389" s="250"/>
      <c r="N389" s="291"/>
    </row>
    <row r="390" spans="1:14" ht="12.75" x14ac:dyDescent="0.2">
      <c r="A390" s="127"/>
      <c r="B390" s="388" t="str">
        <f>'I3 TB Data'!B396</f>
        <v>AFUDC - Wholesale Revenue Meter - Dedicated to Interconnect</v>
      </c>
      <c r="C390" s="189">
        <f>'I3 TB Data'!G396</f>
        <v>0</v>
      </c>
      <c r="D390" s="247">
        <f>+SUM('O4 Summary by Class &amp; Accounts'!E390:'O4 Summary by Class &amp; Accounts'!X390)</f>
        <v>0</v>
      </c>
      <c r="E390" s="325">
        <f t="shared" si="10"/>
        <v>0</v>
      </c>
      <c r="F390" s="316"/>
      <c r="G390" s="316"/>
      <c r="H390" s="316"/>
      <c r="I390" s="249"/>
      <c r="J390" s="249"/>
      <c r="K390" s="249"/>
      <c r="L390" s="250"/>
      <c r="N390" s="291"/>
    </row>
    <row r="391" spans="1:14" ht="12.75" x14ac:dyDescent="0.2">
      <c r="A391" s="127"/>
      <c r="B391" s="388" t="str">
        <f>'I3 TB Data'!B397</f>
        <v>AFUDC - Wholesale Revenue Meter - Shared</v>
      </c>
      <c r="C391" s="189">
        <f>'I3 TB Data'!G397</f>
        <v>0</v>
      </c>
      <c r="D391" s="247">
        <f>+SUM('O4 Summary by Class &amp; Accounts'!E391:'O4 Summary by Class &amp; Accounts'!X391)</f>
        <v>0</v>
      </c>
      <c r="E391" s="325">
        <f t="shared" si="10"/>
        <v>0</v>
      </c>
      <c r="F391" s="316"/>
      <c r="G391" s="316"/>
      <c r="H391" s="316"/>
      <c r="I391" s="249"/>
      <c r="J391" s="249"/>
      <c r="K391" s="249"/>
      <c r="L391" s="250"/>
      <c r="N391" s="291"/>
    </row>
    <row r="392" spans="1:14" ht="12.75" x14ac:dyDescent="0.2">
      <c r="A392" s="127"/>
      <c r="B392" s="388" t="str">
        <f>'I3 TB Data'!B398</f>
        <v>AFUDC - Network Dual Function Line - Dedicated to Domestic</v>
      </c>
      <c r="C392" s="189">
        <f>'I3 TB Data'!G398</f>
        <v>0</v>
      </c>
      <c r="D392" s="247">
        <f>+SUM('O4 Summary by Class &amp; Accounts'!E392:'O4 Summary by Class &amp; Accounts'!X392)</f>
        <v>0</v>
      </c>
      <c r="E392" s="325">
        <f t="shared" si="10"/>
        <v>0</v>
      </c>
      <c r="F392" s="316"/>
      <c r="G392" s="316"/>
      <c r="H392" s="316"/>
      <c r="I392" s="249"/>
      <c r="J392" s="249"/>
      <c r="K392" s="249"/>
      <c r="L392" s="250"/>
      <c r="N392" s="291"/>
    </row>
    <row r="393" spans="1:14" ht="12.75" x14ac:dyDescent="0.2">
      <c r="A393" s="127"/>
      <c r="B393" s="388" t="str">
        <f>'I3 TB Data'!B399</f>
        <v>AFUDC - Network Dual Function Line - Dedicated to Interconnect</v>
      </c>
      <c r="C393" s="189">
        <f>'I3 TB Data'!G399</f>
        <v>0</v>
      </c>
      <c r="D393" s="247">
        <f>+SUM('O4 Summary by Class &amp; Accounts'!E393:'O4 Summary by Class &amp; Accounts'!X393)</f>
        <v>0</v>
      </c>
      <c r="E393" s="325">
        <f t="shared" si="10"/>
        <v>0</v>
      </c>
      <c r="F393" s="316"/>
      <c r="G393" s="316"/>
      <c r="H393" s="316"/>
      <c r="I393" s="249"/>
      <c r="J393" s="249"/>
      <c r="K393" s="249"/>
      <c r="L393" s="250"/>
      <c r="N393" s="291"/>
    </row>
    <row r="394" spans="1:14" ht="12.75" x14ac:dyDescent="0.2">
      <c r="A394" s="127"/>
      <c r="B394" s="388" t="str">
        <f>'I3 TB Data'!B400</f>
        <v>AFUDC - Network Dual Function Line - Shared</v>
      </c>
      <c r="C394" s="189">
        <f>'I3 TB Data'!G400</f>
        <v>0</v>
      </c>
      <c r="D394" s="247">
        <f>+SUM('O4 Summary by Class &amp; Accounts'!E394:'O4 Summary by Class &amp; Accounts'!X394)</f>
        <v>0</v>
      </c>
      <c r="E394" s="325">
        <f t="shared" si="10"/>
        <v>0</v>
      </c>
      <c r="F394" s="316"/>
      <c r="G394" s="316"/>
      <c r="H394" s="316"/>
      <c r="I394" s="249"/>
      <c r="J394" s="249"/>
      <c r="K394" s="249"/>
      <c r="L394" s="250"/>
      <c r="N394" s="291"/>
    </row>
    <row r="395" spans="1:14" ht="12.75" x14ac:dyDescent="0.2">
      <c r="A395" s="127"/>
      <c r="B395" s="388" t="str">
        <f>'I3 TB Data'!B401</f>
        <v>AFUDC - Line Connection Dual Function Line - Dedicated to Domestic</v>
      </c>
      <c r="C395" s="189">
        <f>'I3 TB Data'!G401</f>
        <v>0</v>
      </c>
      <c r="D395" s="247">
        <f>+SUM('O4 Summary by Class &amp; Accounts'!E395:'O4 Summary by Class &amp; Accounts'!X395)</f>
        <v>0</v>
      </c>
      <c r="E395" s="325">
        <f t="shared" si="10"/>
        <v>0</v>
      </c>
      <c r="F395" s="316"/>
      <c r="G395" s="316"/>
      <c r="H395" s="316"/>
      <c r="I395" s="249"/>
      <c r="J395" s="249"/>
      <c r="K395" s="249"/>
      <c r="L395" s="250"/>
      <c r="N395" s="291"/>
    </row>
    <row r="396" spans="1:14" ht="12.75" x14ac:dyDescent="0.2">
      <c r="A396" s="127"/>
      <c r="B396" s="388" t="str">
        <f>'I3 TB Data'!B402</f>
        <v>AFUDC - Line Connection Dual Function Line - Dedicated to Interconnect</v>
      </c>
      <c r="C396" s="189">
        <f>'I3 TB Data'!G402</f>
        <v>0</v>
      </c>
      <c r="D396" s="247">
        <f>+SUM('O4 Summary by Class &amp; Accounts'!E396:'O4 Summary by Class &amp; Accounts'!X396)</f>
        <v>0</v>
      </c>
      <c r="E396" s="325">
        <f t="shared" si="10"/>
        <v>0</v>
      </c>
      <c r="F396" s="316"/>
      <c r="G396" s="316"/>
      <c r="H396" s="316"/>
      <c r="I396" s="249"/>
      <c r="J396" s="249"/>
      <c r="K396" s="249"/>
      <c r="L396" s="250"/>
      <c r="N396" s="291"/>
    </row>
    <row r="397" spans="1:14" ht="12.75" x14ac:dyDescent="0.2">
      <c r="A397" s="127"/>
      <c r="B397" s="388" t="str">
        <f>'I3 TB Data'!B403</f>
        <v>AFUDC - Line Connection Dual Function Line - Shared</v>
      </c>
      <c r="C397" s="189">
        <f>'I3 TB Data'!G403</f>
        <v>0</v>
      </c>
      <c r="D397" s="247">
        <f>+SUM('O4 Summary by Class &amp; Accounts'!E397:'O4 Summary by Class &amp; Accounts'!X397)</f>
        <v>0</v>
      </c>
      <c r="E397" s="325">
        <f t="shared" si="10"/>
        <v>0</v>
      </c>
      <c r="F397" s="316"/>
      <c r="G397" s="316"/>
      <c r="H397" s="316"/>
      <c r="I397" s="249"/>
      <c r="J397" s="249"/>
      <c r="K397" s="249"/>
      <c r="L397" s="250"/>
      <c r="N397" s="291"/>
    </row>
    <row r="398" spans="1:14" ht="12.75" x14ac:dyDescent="0.2">
      <c r="A398" s="127"/>
      <c r="B398" s="388" t="str">
        <f>'I3 TB Data'!B404</f>
        <v>AFUDC - Generation Line Connection - Dedicated to Domestic</v>
      </c>
      <c r="C398" s="189">
        <f>'I3 TB Data'!G404</f>
        <v>0</v>
      </c>
      <c r="D398" s="247">
        <f>+SUM('O4 Summary by Class &amp; Accounts'!E398:'O4 Summary by Class &amp; Accounts'!X398)</f>
        <v>0</v>
      </c>
      <c r="E398" s="325">
        <f t="shared" si="10"/>
        <v>0</v>
      </c>
      <c r="F398" s="316"/>
      <c r="G398" s="316"/>
      <c r="H398" s="316"/>
      <c r="I398" s="249"/>
      <c r="J398" s="249"/>
      <c r="K398" s="249"/>
      <c r="L398" s="250"/>
      <c r="N398" s="291"/>
    </row>
    <row r="399" spans="1:14" ht="12.75" x14ac:dyDescent="0.2">
      <c r="A399" s="127"/>
      <c r="B399" s="388" t="str">
        <f>'I3 TB Data'!B405</f>
        <v>AFUDC - Generation Line Connection - Dedicated to Interconnect</v>
      </c>
      <c r="C399" s="189">
        <f>'I3 TB Data'!G405</f>
        <v>0</v>
      </c>
      <c r="D399" s="247">
        <f>+SUM('O4 Summary by Class &amp; Accounts'!E399:'O4 Summary by Class &amp; Accounts'!X399)</f>
        <v>0</v>
      </c>
      <c r="E399" s="325">
        <f t="shared" si="10"/>
        <v>0</v>
      </c>
      <c r="F399" s="316"/>
      <c r="G399" s="316"/>
      <c r="H399" s="316"/>
      <c r="I399" s="249"/>
      <c r="J399" s="249"/>
      <c r="K399" s="249"/>
      <c r="L399" s="250"/>
      <c r="N399" s="291"/>
    </row>
    <row r="400" spans="1:14" ht="12.75" x14ac:dyDescent="0.2">
      <c r="A400" s="127"/>
      <c r="B400" s="388" t="str">
        <f>'I3 TB Data'!B406</f>
        <v>AFUDC - Generation Line Connection - Shared</v>
      </c>
      <c r="C400" s="189">
        <f>'I3 TB Data'!G406</f>
        <v>0</v>
      </c>
      <c r="D400" s="247">
        <f>+SUM('O4 Summary by Class &amp; Accounts'!E400:'O4 Summary by Class &amp; Accounts'!X400)</f>
        <v>0</v>
      </c>
      <c r="E400" s="325">
        <f t="shared" si="10"/>
        <v>0</v>
      </c>
      <c r="F400" s="316"/>
      <c r="G400" s="316"/>
      <c r="H400" s="316"/>
      <c r="I400" s="249"/>
      <c r="J400" s="249"/>
      <c r="K400" s="249"/>
      <c r="L400" s="250"/>
      <c r="N400" s="291"/>
    </row>
    <row r="401" spans="1:14" ht="12.75" x14ac:dyDescent="0.2">
      <c r="A401" s="127"/>
      <c r="B401" s="388" t="str">
        <f>'I3 TB Data'!B407</f>
        <v>AFUDC - Generation Transformation Connection - Dedicated to Domestic</v>
      </c>
      <c r="C401" s="189">
        <f>'I3 TB Data'!G407</f>
        <v>0</v>
      </c>
      <c r="D401" s="247">
        <f>+SUM('O4 Summary by Class &amp; Accounts'!E401:'O4 Summary by Class &amp; Accounts'!X401)</f>
        <v>0</v>
      </c>
      <c r="E401" s="325">
        <f t="shared" si="10"/>
        <v>0</v>
      </c>
      <c r="F401" s="316"/>
      <c r="G401" s="316"/>
      <c r="H401" s="316"/>
      <c r="I401" s="249"/>
      <c r="J401" s="249"/>
      <c r="K401" s="249"/>
      <c r="L401" s="250"/>
      <c r="N401" s="291"/>
    </row>
    <row r="402" spans="1:14" ht="12.75" x14ac:dyDescent="0.2">
      <c r="A402" s="127"/>
      <c r="B402" s="388" t="str">
        <f>'I3 TB Data'!B408</f>
        <v>AFUDC - Generation Transformation Connection - Dedicated to Interconnect</v>
      </c>
      <c r="C402" s="189">
        <f>'I3 TB Data'!G408</f>
        <v>0</v>
      </c>
      <c r="D402" s="247">
        <f>+SUM('O4 Summary by Class &amp; Accounts'!E402:'O4 Summary by Class &amp; Accounts'!X402)</f>
        <v>0</v>
      </c>
      <c r="E402" s="325">
        <f t="shared" si="10"/>
        <v>0</v>
      </c>
      <c r="F402" s="316"/>
      <c r="G402" s="316"/>
      <c r="H402" s="316"/>
      <c r="I402" s="249"/>
      <c r="J402" s="249"/>
      <c r="K402" s="249"/>
      <c r="L402" s="250"/>
      <c r="N402" s="291"/>
    </row>
    <row r="403" spans="1:14" ht="12.75" x14ac:dyDescent="0.2">
      <c r="A403" s="127"/>
      <c r="B403" s="388" t="str">
        <f>'I3 TB Data'!B409</f>
        <v>AFUDC - Generation Transformation Connection - Shared</v>
      </c>
      <c r="C403" s="189">
        <f>'I3 TB Data'!G409</f>
        <v>0</v>
      </c>
      <c r="D403" s="247">
        <f>+SUM('O4 Summary by Class &amp; Accounts'!E403:'O4 Summary by Class &amp; Accounts'!X403)</f>
        <v>0</v>
      </c>
      <c r="E403" s="325">
        <f t="shared" si="10"/>
        <v>0</v>
      </c>
      <c r="F403" s="316"/>
      <c r="G403" s="316"/>
      <c r="H403" s="316"/>
      <c r="I403" s="249"/>
      <c r="J403" s="249"/>
      <c r="K403" s="249"/>
      <c r="L403" s="250"/>
      <c r="N403" s="291"/>
    </row>
    <row r="404" spans="1:14" ht="12.75" x14ac:dyDescent="0.2">
      <c r="A404" s="127"/>
      <c r="B404" s="388" t="str">
        <f>'I3 TB Data'!B410</f>
        <v>Deferral/Variance Accounts - Long-Term Transmission Future Corridor Acquisition and Development Deferral Account</v>
      </c>
      <c r="C404" s="189">
        <f>'I3 TB Data'!G410</f>
        <v>-258.36990965751124</v>
      </c>
      <c r="D404" s="247">
        <f>+SUM('O4 Summary by Class &amp; Accounts'!E404:'O4 Summary by Class &amp; Accounts'!X404)</f>
        <v>-258.36990965751124</v>
      </c>
      <c r="E404" s="325">
        <f t="shared" ref="E404:E417" si="11">+C404-D404</f>
        <v>0</v>
      </c>
      <c r="F404" s="316"/>
      <c r="G404" s="316"/>
      <c r="H404" s="316"/>
      <c r="I404" s="249"/>
      <c r="J404" s="249"/>
      <c r="K404" s="249"/>
      <c r="L404" s="250"/>
      <c r="N404" s="291"/>
    </row>
    <row r="405" spans="1:14" ht="12.75" x14ac:dyDescent="0.2">
      <c r="A405" s="127"/>
      <c r="B405" s="388" t="str">
        <f>'I3 TB Data'!B411</f>
        <v>Deferral/Variance Accounts - LDC CDM and Demand Response Variance Account</v>
      </c>
      <c r="C405" s="189">
        <f>'I3 TB Data'!G411</f>
        <v>5359512.0895245615</v>
      </c>
      <c r="D405" s="247">
        <f>+SUM('O4 Summary by Class &amp; Accounts'!E405:'O4 Summary by Class &amp; Accounts'!X405)</f>
        <v>5359512.0895245606</v>
      </c>
      <c r="E405" s="325">
        <f t="shared" si="11"/>
        <v>0</v>
      </c>
      <c r="F405" s="316"/>
      <c r="G405" s="316"/>
      <c r="H405" s="316"/>
      <c r="I405" s="249"/>
      <c r="J405" s="249"/>
      <c r="K405" s="249"/>
      <c r="L405" s="250"/>
      <c r="N405" s="291"/>
    </row>
    <row r="406" spans="1:14" ht="12.75" x14ac:dyDescent="0.2">
      <c r="A406" s="127"/>
      <c r="B406" s="388" t="str">
        <f>'I3 TB Data'!B412</f>
        <v>Deferral/Variance Accounts - Waasigan Transmission Deferral Account - OMA</v>
      </c>
      <c r="C406" s="189">
        <f>'I3 TB Data'!G412</f>
        <v>3681.2763176762601</v>
      </c>
      <c r="D406" s="247">
        <f>+SUM('O4 Summary by Class &amp; Accounts'!E406:'O4 Summary by Class &amp; Accounts'!X406)</f>
        <v>3681.2763176762601</v>
      </c>
      <c r="E406" s="325">
        <f t="shared" si="11"/>
        <v>0</v>
      </c>
      <c r="F406" s="316"/>
      <c r="G406" s="316"/>
      <c r="H406" s="316"/>
      <c r="I406" s="249"/>
      <c r="J406" s="249"/>
      <c r="K406" s="249"/>
      <c r="L406" s="250"/>
      <c r="N406" s="291"/>
    </row>
    <row r="407" spans="1:14" ht="12.75" x14ac:dyDescent="0.2">
      <c r="A407" s="127"/>
      <c r="B407" s="388" t="str">
        <f>'I3 TB Data'!B413</f>
        <v>Deferral/Variance Accounts - OPEB Cost Deferral Account</v>
      </c>
      <c r="C407" s="189">
        <f>'I3 TB Data'!G413</f>
        <v>5890854.4946154049</v>
      </c>
      <c r="D407" s="247">
        <f>+SUM('O4 Summary by Class &amp; Accounts'!E407:'O4 Summary by Class &amp; Accounts'!X407)</f>
        <v>5890854.4946154049</v>
      </c>
      <c r="E407" s="325">
        <f t="shared" si="11"/>
        <v>0</v>
      </c>
      <c r="F407" s="316"/>
      <c r="G407" s="316"/>
      <c r="H407" s="316"/>
      <c r="I407" s="249"/>
      <c r="J407" s="249"/>
      <c r="K407" s="249"/>
      <c r="L407" s="250"/>
      <c r="N407" s="291"/>
    </row>
    <row r="408" spans="1:14" ht="12.75" x14ac:dyDescent="0.2">
      <c r="A408" s="127"/>
      <c r="B408" s="388" t="str">
        <f>'I3 TB Data'!B414</f>
        <v>Deferral/Variance Accounts - Customer Connection and Cost Recovery Agreements (CCRA) True-Up Variance Account</v>
      </c>
      <c r="C408" s="189">
        <f>'I3 TB Data'!G414</f>
        <v>129706.00385080003</v>
      </c>
      <c r="D408" s="247">
        <f>+SUM('O4 Summary by Class &amp; Accounts'!E408:'O4 Summary by Class &amp; Accounts'!X408)</f>
        <v>129706.00385080001</v>
      </c>
      <c r="E408" s="325">
        <f t="shared" si="11"/>
        <v>0</v>
      </c>
      <c r="F408" s="316"/>
      <c r="G408" s="316"/>
      <c r="H408" s="316"/>
      <c r="I408" s="249"/>
      <c r="J408" s="249"/>
      <c r="K408" s="249"/>
      <c r="L408" s="250"/>
      <c r="N408" s="291"/>
    </row>
    <row r="409" spans="1:14" ht="12.75" x14ac:dyDescent="0.2">
      <c r="A409" s="127"/>
      <c r="B409" s="388" t="str">
        <f>'I3 TB Data'!B415</f>
        <v>Deferral/Variance Accounts - OPEB Asymmetrical Carrying Charge Account</v>
      </c>
      <c r="C409" s="189">
        <f>'I3 TB Data'!G415</f>
        <v>-204855.424</v>
      </c>
      <c r="D409" s="247">
        <f>+SUM('O4 Summary by Class &amp; Accounts'!E409:'O4 Summary by Class &amp; Accounts'!X409)</f>
        <v>-204855.424</v>
      </c>
      <c r="E409" s="325">
        <f t="shared" si="11"/>
        <v>0</v>
      </c>
      <c r="F409" s="316"/>
      <c r="G409" s="316"/>
      <c r="H409" s="316"/>
      <c r="I409" s="249"/>
      <c r="J409" s="249"/>
      <c r="K409" s="249"/>
      <c r="L409" s="250"/>
      <c r="N409" s="291"/>
    </row>
    <row r="410" spans="1:14" ht="12.75" x14ac:dyDescent="0.2">
      <c r="A410" s="127"/>
      <c r="B410" s="388" t="str">
        <f>'I3 TB Data'!B416</f>
        <v>Deferral/Variance Accounts - Tax Rate Changes Variance Account</v>
      </c>
      <c r="C410" s="189">
        <f>'I3 TB Data'!G416</f>
        <v>-4191747.6453525727</v>
      </c>
      <c r="D410" s="247">
        <f>+SUM('O4 Summary by Class &amp; Accounts'!E410:'O4 Summary by Class &amp; Accounts'!X410)</f>
        <v>-4191747.6453525722</v>
      </c>
      <c r="E410" s="325">
        <f t="shared" si="11"/>
        <v>0</v>
      </c>
      <c r="F410" s="316"/>
      <c r="G410" s="316"/>
      <c r="H410" s="316"/>
      <c r="I410" s="249"/>
      <c r="J410" s="249"/>
      <c r="K410" s="249"/>
      <c r="L410" s="250"/>
      <c r="N410" s="291"/>
    </row>
    <row r="411" spans="1:14" ht="12.75" x14ac:dyDescent="0.2">
      <c r="A411" s="127"/>
      <c r="B411" s="388" t="str">
        <f>'I3 TB Data'!B417</f>
        <v>Deferral/Variance Accounts - External Secondary Land Use Revenue Variance Account</v>
      </c>
      <c r="C411" s="189">
        <f>'I3 TB Data'!G417</f>
        <v>-3319662.7470665253</v>
      </c>
      <c r="D411" s="247">
        <f>+SUM('O4 Summary by Class &amp; Accounts'!E411:'O4 Summary by Class &amp; Accounts'!X411)</f>
        <v>-3319662.7470665253</v>
      </c>
      <c r="E411" s="325">
        <f t="shared" si="11"/>
        <v>0</v>
      </c>
      <c r="F411" s="316"/>
      <c r="G411" s="316"/>
      <c r="H411" s="316"/>
      <c r="I411" s="249"/>
      <c r="J411" s="249"/>
      <c r="K411" s="249"/>
      <c r="L411" s="250"/>
      <c r="N411" s="291"/>
    </row>
    <row r="412" spans="1:14" ht="12.75" x14ac:dyDescent="0.2">
      <c r="A412" s="127"/>
      <c r="B412" s="388" t="str">
        <f>'I3 TB Data'!B418</f>
        <v>Deferral/Variance Accounts - External Station Maintenance, E&amp;CS and Other External Revenue Account</v>
      </c>
      <c r="C412" s="189">
        <f>'I3 TB Data'!G418</f>
        <v>1887643.3095825445</v>
      </c>
      <c r="D412" s="247">
        <f>+SUM('O4 Summary by Class &amp; Accounts'!E412:'O4 Summary by Class &amp; Accounts'!X412)</f>
        <v>1887643.3095825445</v>
      </c>
      <c r="E412" s="325">
        <f t="shared" si="11"/>
        <v>0</v>
      </c>
      <c r="F412" s="316"/>
      <c r="G412" s="316"/>
      <c r="H412" s="316"/>
      <c r="I412" s="249"/>
      <c r="J412" s="249"/>
      <c r="K412" s="249"/>
      <c r="L412" s="250"/>
      <c r="N412" s="291"/>
    </row>
    <row r="413" spans="1:14" ht="12.75" x14ac:dyDescent="0.2">
      <c r="A413" s="127"/>
      <c r="B413" s="388" t="str">
        <f>'I3 TB Data'!B419</f>
        <v>Deferral/Variance Accounts - Rights Payments Variance Account</v>
      </c>
      <c r="C413" s="189">
        <f>'I3 TB Data'!G419</f>
        <v>187060.10978754857</v>
      </c>
      <c r="D413" s="247">
        <f>+SUM('O4 Summary by Class &amp; Accounts'!E413:'O4 Summary by Class &amp; Accounts'!X413)</f>
        <v>187060.10978754857</v>
      </c>
      <c r="E413" s="325">
        <f t="shared" si="11"/>
        <v>0</v>
      </c>
      <c r="F413" s="316"/>
      <c r="G413" s="316"/>
      <c r="H413" s="316"/>
      <c r="I413" s="249"/>
      <c r="J413" s="249"/>
      <c r="K413" s="249"/>
      <c r="L413" s="250"/>
      <c r="N413" s="291"/>
    </row>
    <row r="414" spans="1:14" ht="12.75" x14ac:dyDescent="0.2">
      <c r="A414" s="127"/>
      <c r="B414" s="388" t="str">
        <f>'I3 TB Data'!B420</f>
        <v>Deferral/Variance Accounts - Pension Costs Differential Variance Account</v>
      </c>
      <c r="C414" s="189">
        <f>'I3 TB Data'!G420</f>
        <v>-901361.47971528792</v>
      </c>
      <c r="D414" s="247">
        <f>+SUM('O4 Summary by Class &amp; Accounts'!E414:'O4 Summary by Class &amp; Accounts'!X414)</f>
        <v>-901361.4797152878</v>
      </c>
      <c r="E414" s="325">
        <f t="shared" si="11"/>
        <v>0</v>
      </c>
      <c r="F414" s="316"/>
      <c r="G414" s="316"/>
      <c r="H414" s="316"/>
      <c r="I414" s="249"/>
      <c r="J414" s="249"/>
      <c r="K414" s="249"/>
      <c r="L414" s="250"/>
      <c r="N414" s="291"/>
    </row>
    <row r="415" spans="1:14" ht="12.75" x14ac:dyDescent="0.2">
      <c r="A415" s="127"/>
      <c r="B415" s="388" t="str">
        <f>'I3 TB Data'!B421</f>
        <v>Deferral/Variance Accounts - External Revenue – Partnership Transmission Projects Deferral Account</v>
      </c>
      <c r="C415" s="189">
        <f>'I3 TB Data'!G421</f>
        <v>374.93046405000018</v>
      </c>
      <c r="D415" s="247">
        <f>+SUM('O4 Summary by Class &amp; Accounts'!E415:'O4 Summary by Class &amp; Accounts'!X415)</f>
        <v>374.93046405000018</v>
      </c>
      <c r="E415" s="325">
        <f t="shared" si="11"/>
        <v>0</v>
      </c>
      <c r="F415" s="316"/>
      <c r="G415" s="316"/>
      <c r="H415" s="316"/>
      <c r="I415" s="249"/>
      <c r="J415" s="249"/>
      <c r="K415" s="249"/>
      <c r="L415" s="250"/>
      <c r="N415" s="291"/>
    </row>
    <row r="416" spans="1:14" ht="12.75" x14ac:dyDescent="0.2">
      <c r="A416" s="127"/>
      <c r="B416" s="388" t="str">
        <f>'I3 TB Data'!B422</f>
        <v>Deferral/Variance Accounts - Capital In-Service Variance Account</v>
      </c>
      <c r="C416" s="189">
        <f>'I3 TB Data'!G422</f>
        <v>-669.90468816606221</v>
      </c>
      <c r="D416" s="247">
        <f>+SUM('O4 Summary by Class &amp; Accounts'!E416:'O4 Summary by Class &amp; Accounts'!X416)</f>
        <v>-669.9046881660621</v>
      </c>
      <c r="E416" s="325">
        <f t="shared" si="11"/>
        <v>0</v>
      </c>
      <c r="F416" s="316"/>
      <c r="G416" s="316"/>
      <c r="H416" s="316"/>
      <c r="I416" s="249"/>
      <c r="J416" s="249"/>
      <c r="K416" s="249"/>
      <c r="L416" s="250"/>
      <c r="N416" s="291"/>
    </row>
    <row r="417" spans="1:14" ht="13.5" thickBot="1" x14ac:dyDescent="0.25">
      <c r="A417" s="127"/>
      <c r="B417" s="388" t="str">
        <f>'I3 TB Data'!B423</f>
        <v xml:space="preserve">Deferral/Variance Accounts - Depreciation Expense (Asset Removal Costs) Asymmetrical Cumulative Variance Account </v>
      </c>
      <c r="C417" s="189">
        <f>'I3 TB Data'!G423</f>
        <v>-3924995.4898132002</v>
      </c>
      <c r="D417" s="247">
        <f>+SUM('O4 Summary by Class &amp; Accounts'!E417:'O4 Summary by Class &amp; Accounts'!X417)</f>
        <v>-3924995.4898131997</v>
      </c>
      <c r="E417" s="325">
        <f t="shared" si="11"/>
        <v>0</v>
      </c>
      <c r="F417" s="316"/>
      <c r="G417" s="316"/>
      <c r="H417" s="316"/>
      <c r="I417" s="249"/>
      <c r="J417" s="249"/>
      <c r="K417" s="249"/>
      <c r="L417" s="250"/>
      <c r="N417" s="291"/>
    </row>
    <row r="418" spans="1:14" s="20" customFormat="1" ht="15.75" x14ac:dyDescent="0.25">
      <c r="A418" s="391"/>
      <c r="B418" s="389" t="s">
        <v>43</v>
      </c>
      <c r="C418" s="262">
        <f>IF(ISERROR(SUM(C13:C417)), "-", SUM(C13:C403))</f>
        <v>16286538621.722637</v>
      </c>
      <c r="D418" s="264">
        <f>IF(ISERROR(SUM(D13:D417)), "-", SUM(D13:D403))</f>
        <v>16286538621.722637</v>
      </c>
      <c r="E418" s="263">
        <f>IF(ISERROR(SUM(E13:E403)), "-", SUM(E13:E403))</f>
        <v>0</v>
      </c>
      <c r="F418" s="258"/>
      <c r="G418" s="258"/>
      <c r="H418" s="258"/>
      <c r="I418" s="258"/>
      <c r="J418" s="258"/>
      <c r="K418" s="258"/>
      <c r="L418" s="42"/>
      <c r="N418" s="292"/>
    </row>
    <row r="419" spans="1:14" s="20" customFormat="1" ht="13.5" thickBot="1" x14ac:dyDescent="0.25">
      <c r="A419" s="391"/>
      <c r="B419" s="390"/>
      <c r="C419" s="259" t="s">
        <v>15</v>
      </c>
      <c r="D419" s="261"/>
      <c r="E419" s="260"/>
      <c r="F419" s="258"/>
      <c r="G419" s="258"/>
      <c r="H419" s="258"/>
      <c r="I419" s="258"/>
      <c r="J419" s="258"/>
      <c r="K419" s="258"/>
      <c r="L419" s="42"/>
    </row>
    <row r="420" spans="1:14" ht="12.75" x14ac:dyDescent="0.2">
      <c r="A420" s="148"/>
      <c r="B420" s="77"/>
      <c r="C420" s="246"/>
      <c r="D420" s="71"/>
      <c r="E420" s="71"/>
    </row>
  </sheetData>
  <mergeCells count="4">
    <mergeCell ref="A1:C1"/>
    <mergeCell ref="A2:C2"/>
    <mergeCell ref="A3:C3"/>
    <mergeCell ref="A4:C4"/>
  </mergeCells>
  <phoneticPr fontId="7" type="noConversion"/>
  <pageMargins left="0.75" right="0.75" top="1" bottom="1" header="0.5" footer="0.5"/>
  <pageSetup orientation="landscape"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Q78"/>
  <sheetViews>
    <sheetView zoomScaleNormal="100" workbookViewId="0">
      <selection activeCell="D33" sqref="D33"/>
    </sheetView>
  </sheetViews>
  <sheetFormatPr defaultColWidth="9.28515625" defaultRowHeight="11.25" x14ac:dyDescent="0.2"/>
  <cols>
    <col min="1" max="1" width="9.28515625" style="17"/>
    <col min="2" max="2" width="9.28515625" style="16"/>
    <col min="3" max="3" width="42.28515625" style="3" customWidth="1"/>
    <col min="4" max="4" width="30.5703125" style="3" customWidth="1"/>
    <col min="5" max="5" width="15" style="3" customWidth="1"/>
    <col min="6" max="6" width="5.42578125" style="3" customWidth="1"/>
    <col min="7" max="7" width="15.7109375" style="3" customWidth="1"/>
    <col min="8" max="16384" width="9.28515625" style="3"/>
  </cols>
  <sheetData>
    <row r="1" spans="1:7" s="4" customFormat="1" ht="20.25" customHeight="1" x14ac:dyDescent="0.2">
      <c r="C1" s="538"/>
      <c r="D1" s="538"/>
      <c r="E1" s="8"/>
      <c r="F1" s="9"/>
      <c r="G1" s="9"/>
    </row>
    <row r="2" spans="1:7" s="4" customFormat="1" ht="78" customHeight="1" x14ac:dyDescent="0.3">
      <c r="C2" s="10"/>
    </row>
    <row r="3" spans="1:7" s="4" customFormat="1" ht="50.25" customHeight="1" x14ac:dyDescent="0.25">
      <c r="C3" s="11"/>
      <c r="G3" s="5"/>
    </row>
    <row r="4" spans="1:7" s="4" customFormat="1" ht="18" customHeight="1" x14ac:dyDescent="0.25">
      <c r="A4" s="67"/>
      <c r="C4" s="12" t="s">
        <v>15</v>
      </c>
    </row>
    <row r="5" spans="1:7" s="4" customFormat="1" ht="21" customHeight="1" x14ac:dyDescent="0.35">
      <c r="B5" s="6"/>
      <c r="C5" s="13" t="s">
        <v>534</v>
      </c>
      <c r="D5" s="14" t="str">
        <f>C17</f>
        <v xml:space="preserve"> </v>
      </c>
    </row>
    <row r="6" spans="1:7" s="4" customFormat="1" ht="6" customHeight="1" x14ac:dyDescent="0.2">
      <c r="A6" s="7"/>
      <c r="B6" s="7"/>
      <c r="C6" s="7"/>
      <c r="D6" s="7"/>
      <c r="E6" s="7"/>
    </row>
    <row r="7" spans="1:7" x14ac:dyDescent="0.2">
      <c r="A7" s="15"/>
    </row>
    <row r="8" spans="1:7" x14ac:dyDescent="0.2">
      <c r="A8" s="15"/>
    </row>
    <row r="9" spans="1:7" ht="12.75" x14ac:dyDescent="0.2">
      <c r="C9" s="537"/>
      <c r="D9" s="537"/>
      <c r="E9" s="537"/>
      <c r="F9" s="537"/>
      <c r="G9" s="537"/>
    </row>
    <row r="10" spans="1:7" x14ac:dyDescent="0.2">
      <c r="A10" s="18"/>
    </row>
    <row r="11" spans="1:7" x14ac:dyDescent="0.2">
      <c r="A11" s="19"/>
      <c r="B11" s="20"/>
    </row>
    <row r="12" spans="1:7" x14ac:dyDescent="0.2">
      <c r="A12" s="19"/>
      <c r="B12" s="20"/>
    </row>
    <row r="13" spans="1:7" x14ac:dyDescent="0.2">
      <c r="A13" s="19"/>
      <c r="B13" s="20"/>
    </row>
    <row r="14" spans="1:7" ht="12" thickBot="1" x14ac:dyDescent="0.25">
      <c r="A14" s="19"/>
      <c r="B14" s="20"/>
      <c r="C14" s="33" t="s">
        <v>101</v>
      </c>
    </row>
    <row r="15" spans="1:7" ht="18" customHeight="1" thickBot="1" x14ac:dyDescent="0.25">
      <c r="A15" s="21"/>
      <c r="C15" s="543"/>
      <c r="D15" s="544"/>
      <c r="E15" s="545"/>
    </row>
    <row r="16" spans="1:7" ht="15" customHeight="1" thickBot="1" x14ac:dyDescent="0.25">
      <c r="A16" s="539"/>
      <c r="B16" s="539"/>
      <c r="C16" s="192" t="s">
        <v>100</v>
      </c>
      <c r="D16" s="324"/>
      <c r="E16" s="324"/>
      <c r="F16" s="4"/>
      <c r="G16" s="28"/>
    </row>
    <row r="17" spans="1:17" ht="21" customHeight="1" thickBot="1" x14ac:dyDescent="0.25">
      <c r="A17" s="539"/>
      <c r="B17" s="539"/>
      <c r="C17" s="540" t="s">
        <v>15</v>
      </c>
      <c r="D17" s="541"/>
      <c r="E17" s="542"/>
      <c r="F17" s="4"/>
      <c r="G17" s="28"/>
    </row>
    <row r="18" spans="1:17" ht="12" thickBot="1" x14ac:dyDescent="0.25"/>
    <row r="19" spans="1:17" ht="13.5" customHeight="1" thickBot="1" x14ac:dyDescent="0.25">
      <c r="D19" s="22" t="s">
        <v>33</v>
      </c>
      <c r="E19" s="23" t="s">
        <v>26</v>
      </c>
      <c r="F19" s="29"/>
      <c r="G19" s="29"/>
    </row>
    <row r="20" spans="1:17" ht="13.5" customHeight="1" thickBot="1" x14ac:dyDescent="0.25">
      <c r="B20" s="24">
        <v>1</v>
      </c>
      <c r="C20" s="326" t="s">
        <v>102</v>
      </c>
      <c r="D20" s="300"/>
      <c r="E20" s="299" t="s">
        <v>67</v>
      </c>
      <c r="F20" s="29"/>
      <c r="G20" s="30"/>
      <c r="Q20" s="267" t="s">
        <v>24</v>
      </c>
    </row>
    <row r="21" spans="1:17" ht="13.5" customHeight="1" thickBot="1" x14ac:dyDescent="0.25">
      <c r="B21" s="25">
        <v>2</v>
      </c>
      <c r="C21" s="327" t="s">
        <v>103</v>
      </c>
      <c r="D21" s="301"/>
      <c r="E21" s="299" t="s">
        <v>67</v>
      </c>
      <c r="G21" s="30"/>
      <c r="Q21" s="267" t="s">
        <v>24</v>
      </c>
    </row>
    <row r="22" spans="1:17" ht="13.5" customHeight="1" thickBot="1" x14ac:dyDescent="0.25">
      <c r="B22" s="25">
        <v>3</v>
      </c>
      <c r="C22" s="318" t="s">
        <v>88</v>
      </c>
      <c r="D22" s="301"/>
      <c r="E22" s="299" t="s">
        <v>104</v>
      </c>
      <c r="G22" s="29"/>
      <c r="Q22" s="267" t="s">
        <v>24</v>
      </c>
    </row>
    <row r="23" spans="1:17" ht="13.5" customHeight="1" thickBot="1" x14ac:dyDescent="0.25">
      <c r="B23" s="25">
        <v>4</v>
      </c>
      <c r="C23" s="318" t="s">
        <v>39</v>
      </c>
      <c r="D23" s="301"/>
      <c r="E23" s="299" t="s">
        <v>104</v>
      </c>
      <c r="G23" s="29"/>
      <c r="Q23" s="267" t="s">
        <v>24</v>
      </c>
    </row>
    <row r="24" spans="1:17" ht="13.5" customHeight="1" thickBot="1" x14ac:dyDescent="0.25">
      <c r="B24" s="25">
        <v>5</v>
      </c>
      <c r="C24" s="318" t="s">
        <v>40</v>
      </c>
      <c r="D24" s="301"/>
      <c r="E24" s="299" t="s">
        <v>104</v>
      </c>
      <c r="G24" s="29"/>
      <c r="Q24" s="267" t="s">
        <v>24</v>
      </c>
    </row>
    <row r="25" spans="1:17" ht="13.5" customHeight="1" thickBot="1" x14ac:dyDescent="0.25">
      <c r="B25" s="25">
        <v>6</v>
      </c>
      <c r="C25" s="318" t="s">
        <v>41</v>
      </c>
      <c r="D25" s="301"/>
      <c r="E25" s="299" t="s">
        <v>104</v>
      </c>
      <c r="G25" s="29"/>
      <c r="Q25" s="267" t="s">
        <v>24</v>
      </c>
    </row>
    <row r="26" spans="1:17" ht="13.5" customHeight="1" thickBot="1" x14ac:dyDescent="0.25">
      <c r="B26" s="25">
        <v>7</v>
      </c>
      <c r="C26" s="318" t="s">
        <v>89</v>
      </c>
      <c r="D26" s="301"/>
      <c r="E26" s="299" t="s">
        <v>104</v>
      </c>
      <c r="G26" s="29"/>
      <c r="Q26" s="267" t="s">
        <v>24</v>
      </c>
    </row>
    <row r="27" spans="1:17" ht="13.5" customHeight="1" thickBot="1" x14ac:dyDescent="0.25">
      <c r="B27" s="25">
        <v>8</v>
      </c>
      <c r="C27" s="318" t="s">
        <v>90</v>
      </c>
      <c r="D27" s="301"/>
      <c r="E27" s="299" t="s">
        <v>104</v>
      </c>
      <c r="G27" s="29"/>
      <c r="Q27" s="267" t="s">
        <v>24</v>
      </c>
    </row>
    <row r="28" spans="1:17" ht="13.5" customHeight="1" thickBot="1" x14ac:dyDescent="0.25">
      <c r="B28" s="25">
        <v>9</v>
      </c>
      <c r="C28" s="318" t="s">
        <v>91</v>
      </c>
      <c r="D28" s="301"/>
      <c r="E28" s="299" t="s">
        <v>104</v>
      </c>
      <c r="G28" s="29"/>
      <c r="Q28" s="267" t="s">
        <v>24</v>
      </c>
    </row>
    <row r="29" spans="1:17" ht="13.5" customHeight="1" thickBot="1" x14ac:dyDescent="0.25">
      <c r="B29" s="25">
        <v>10</v>
      </c>
      <c r="C29" s="318" t="s">
        <v>92</v>
      </c>
      <c r="D29" s="301"/>
      <c r="E29" s="299" t="s">
        <v>104</v>
      </c>
      <c r="G29" s="29"/>
      <c r="Q29" s="267" t="s">
        <v>24</v>
      </c>
    </row>
    <row r="30" spans="1:17" ht="13.5" customHeight="1" thickBot="1" x14ac:dyDescent="0.25">
      <c r="B30" s="25">
        <v>11</v>
      </c>
      <c r="C30" s="327" t="s">
        <v>4</v>
      </c>
      <c r="D30" s="301"/>
      <c r="E30" s="299" t="s">
        <v>104</v>
      </c>
      <c r="G30" s="29"/>
      <c r="Q30" s="267" t="s">
        <v>24</v>
      </c>
    </row>
    <row r="31" spans="1:17" ht="13.5" customHeight="1" thickBot="1" x14ac:dyDescent="0.25">
      <c r="B31" s="25">
        <v>12</v>
      </c>
      <c r="C31" s="327" t="s">
        <v>443</v>
      </c>
      <c r="D31" s="301"/>
      <c r="E31" s="299" t="s">
        <v>104</v>
      </c>
      <c r="G31" s="29"/>
      <c r="Q31" s="267" t="s">
        <v>24</v>
      </c>
    </row>
    <row r="32" spans="1:17" ht="13.5" customHeight="1" thickBot="1" x14ac:dyDescent="0.25">
      <c r="B32" s="25">
        <v>13</v>
      </c>
      <c r="C32" s="318" t="s">
        <v>39</v>
      </c>
      <c r="D32" s="301"/>
      <c r="E32" s="299" t="s">
        <v>104</v>
      </c>
      <c r="G32" s="29"/>
      <c r="Q32" s="267" t="s">
        <v>24</v>
      </c>
    </row>
    <row r="33" spans="2:17" ht="13.5" customHeight="1" thickBot="1" x14ac:dyDescent="0.25">
      <c r="B33" s="25">
        <v>14</v>
      </c>
      <c r="C33" s="318" t="s">
        <v>40</v>
      </c>
      <c r="D33" s="301"/>
      <c r="E33" s="299" t="s">
        <v>104</v>
      </c>
      <c r="G33" s="29"/>
      <c r="Q33" s="267" t="s">
        <v>24</v>
      </c>
    </row>
    <row r="34" spans="2:17" ht="13.5" customHeight="1" thickBot="1" x14ac:dyDescent="0.25">
      <c r="B34" s="25">
        <v>15</v>
      </c>
      <c r="C34" s="318" t="s">
        <v>41</v>
      </c>
      <c r="D34" s="301"/>
      <c r="E34" s="299" t="s">
        <v>104</v>
      </c>
      <c r="G34" s="29"/>
      <c r="Q34" s="267" t="s">
        <v>24</v>
      </c>
    </row>
    <row r="35" spans="2:17" ht="13.5" customHeight="1" thickBot="1" x14ac:dyDescent="0.25">
      <c r="B35" s="25">
        <v>16</v>
      </c>
      <c r="C35" s="318" t="s">
        <v>89</v>
      </c>
      <c r="D35" s="301"/>
      <c r="E35" s="299" t="s">
        <v>104</v>
      </c>
      <c r="G35" s="29"/>
      <c r="Q35" s="267" t="s">
        <v>24</v>
      </c>
    </row>
    <row r="36" spans="2:17" ht="13.5" customHeight="1" thickBot="1" x14ac:dyDescent="0.25">
      <c r="B36" s="25">
        <v>17</v>
      </c>
      <c r="C36" s="318" t="s">
        <v>90</v>
      </c>
      <c r="D36" s="301"/>
      <c r="E36" s="299" t="s">
        <v>104</v>
      </c>
      <c r="G36" s="29"/>
      <c r="Q36" s="267" t="s">
        <v>24</v>
      </c>
    </row>
    <row r="37" spans="2:17" ht="13.5" customHeight="1" thickBot="1" x14ac:dyDescent="0.25">
      <c r="B37" s="25">
        <v>18</v>
      </c>
      <c r="C37" s="318" t="s">
        <v>91</v>
      </c>
      <c r="D37" s="301"/>
      <c r="E37" s="299" t="s">
        <v>104</v>
      </c>
      <c r="G37" s="29"/>
      <c r="Q37" s="267" t="s">
        <v>24</v>
      </c>
    </row>
    <row r="38" spans="2:17" ht="13.5" customHeight="1" thickBot="1" x14ac:dyDescent="0.25">
      <c r="B38" s="25">
        <v>19</v>
      </c>
      <c r="C38" s="318" t="s">
        <v>92</v>
      </c>
      <c r="D38" s="301"/>
      <c r="E38" s="299" t="s">
        <v>104</v>
      </c>
      <c r="G38" s="29"/>
      <c r="Q38" s="267" t="s">
        <v>24</v>
      </c>
    </row>
    <row r="39" spans="2:17" ht="13.5" customHeight="1" thickBot="1" x14ac:dyDescent="0.25">
      <c r="B39" s="26">
        <v>20</v>
      </c>
      <c r="C39" s="319" t="s">
        <v>4</v>
      </c>
      <c r="D39" s="302"/>
      <c r="E39" s="299" t="s">
        <v>104</v>
      </c>
      <c r="F39" s="29"/>
      <c r="G39" s="29"/>
      <c r="Q39" s="267" t="s">
        <v>24</v>
      </c>
    </row>
    <row r="40" spans="2:17" ht="15" customHeight="1" x14ac:dyDescent="0.2">
      <c r="C40" s="32"/>
      <c r="E40" s="16"/>
      <c r="G40" s="31"/>
      <c r="H40" s="31"/>
      <c r="I40" s="31"/>
      <c r="J40" s="31"/>
      <c r="K40" s="31"/>
    </row>
    <row r="41" spans="2:17" ht="15" customHeight="1" x14ac:dyDescent="0.2">
      <c r="C41" s="32"/>
      <c r="E41" s="16"/>
      <c r="G41" s="31"/>
      <c r="H41" s="31"/>
      <c r="I41" s="31"/>
      <c r="J41" s="31"/>
      <c r="K41" s="31"/>
    </row>
    <row r="42" spans="2:17" ht="15" customHeight="1" x14ac:dyDescent="0.2">
      <c r="C42" s="32"/>
      <c r="E42" s="16"/>
      <c r="G42" s="16"/>
    </row>
    <row r="43" spans="2:17" ht="15" customHeight="1" x14ac:dyDescent="0.2">
      <c r="C43" s="32"/>
      <c r="E43" s="16"/>
      <c r="G43" s="16"/>
    </row>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sheetData>
  <dataConsolidate/>
  <mergeCells count="5">
    <mergeCell ref="C9:G9"/>
    <mergeCell ref="C1:D1"/>
    <mergeCell ref="A16:B17"/>
    <mergeCell ref="C17:E17"/>
    <mergeCell ref="C15:E15"/>
  </mergeCells>
  <phoneticPr fontId="0" type="noConversion"/>
  <dataValidations count="2">
    <dataValidation type="list" allowBlank="1" showInputMessage="1" showErrorMessage="1" sqref="E20:E39" xr:uid="{00000000-0002-0000-0100-000000000000}">
      <formula1>"YES,NO"</formula1>
    </dataValidation>
    <dataValidation type="textLength" allowBlank="1" showInputMessage="1" showErrorMessage="1" errorTitle="Character Error" error="You may only enter a maximum of 40 characters in this cell.  Please revise." sqref="C17" xr:uid="{00000000-0002-0000-0100-000001000000}">
      <formula1>0</formula1>
      <formula2>40</formula2>
    </dataValidation>
  </dataValidations>
  <pageMargins left="0.75" right="0.75" top="1" bottom="1" header="0.5" footer="0.5"/>
  <pageSetup scale="74" orientation="portrait" r:id="rId1"/>
  <headerFooter alignWithMargins="0"/>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76">
              <controlPr defaultSize="0" print="0" autoFill="0" autoPict="0" macro="[0]!HideUnhide">
                <anchor moveWithCells="1" sizeWithCells="1">
                  <from>
                    <xdr:col>3</xdr:col>
                    <xdr:colOff>1933575</xdr:colOff>
                    <xdr:row>40</xdr:row>
                    <xdr:rowOff>19050</xdr:rowOff>
                  </from>
                  <to>
                    <xdr:col>5</xdr:col>
                    <xdr:colOff>19050</xdr:colOff>
                    <xdr:row>41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2"/>
  </sheetPr>
  <dimension ref="A1:M588"/>
  <sheetViews>
    <sheetView topLeftCell="A85" zoomScaleNormal="100" workbookViewId="0">
      <selection activeCell="D107" sqref="D107"/>
    </sheetView>
  </sheetViews>
  <sheetFormatPr defaultColWidth="9.28515625" defaultRowHeight="11.25" x14ac:dyDescent="0.2"/>
  <cols>
    <col min="1" max="1" width="2.7109375" style="33" customWidth="1"/>
    <col min="2" max="2" width="46" style="34" customWidth="1"/>
    <col min="3" max="3" width="3" style="34" customWidth="1"/>
    <col min="4" max="4" width="19.42578125" style="35" customWidth="1"/>
    <col min="5" max="5" width="18.7109375" style="35" customWidth="1"/>
    <col min="6" max="6" width="21.7109375" style="35" bestFit="1" customWidth="1"/>
    <col min="7" max="7" width="29.7109375" style="35" bestFit="1" customWidth="1"/>
    <col min="8" max="8" width="10.7109375" style="36" bestFit="1" customWidth="1"/>
    <col min="9" max="9" width="9.28515625" style="4"/>
    <col min="10" max="10" width="13.42578125" style="33" customWidth="1"/>
    <col min="11" max="12" width="9.28515625" style="33"/>
    <col min="13" max="13" width="9.28515625" style="304"/>
    <col min="14" max="16384" width="9.28515625" style="33"/>
  </cols>
  <sheetData>
    <row r="1" spans="1:13" s="4" customFormat="1" ht="21.75" x14ac:dyDescent="0.2">
      <c r="A1" s="550"/>
      <c r="B1" s="550"/>
      <c r="C1" s="550"/>
      <c r="D1" s="550"/>
      <c r="E1" s="550"/>
      <c r="F1" s="550"/>
      <c r="G1" s="3"/>
      <c r="M1" s="303"/>
    </row>
    <row r="2" spans="1:13" s="4" customFormat="1" ht="20.25" x14ac:dyDescent="0.3">
      <c r="B2" s="551"/>
      <c r="C2" s="551"/>
      <c r="D2" s="551"/>
      <c r="E2" s="551"/>
      <c r="F2" s="551"/>
      <c r="G2" s="3"/>
      <c r="M2" s="303"/>
    </row>
    <row r="3" spans="1:13" s="4" customFormat="1" ht="18" x14ac:dyDescent="0.25">
      <c r="A3" s="67"/>
      <c r="B3" s="556" t="e">
        <f>#REF!</f>
        <v>#REF!</v>
      </c>
      <c r="C3" s="556"/>
      <c r="D3" s="556"/>
      <c r="E3" s="556"/>
      <c r="F3" s="556"/>
      <c r="G3" s="3"/>
      <c r="M3" s="303"/>
    </row>
    <row r="4" spans="1:13" s="4" customFormat="1" ht="18" x14ac:dyDescent="0.25">
      <c r="A4" s="67"/>
      <c r="B4" s="404"/>
      <c r="C4" s="404"/>
      <c r="D4" s="404"/>
      <c r="E4" s="404"/>
      <c r="F4" s="404"/>
      <c r="G4" s="3"/>
      <c r="M4" s="303"/>
    </row>
    <row r="5" spans="1:13" s="4" customFormat="1" ht="18" x14ac:dyDescent="0.25">
      <c r="A5" s="67"/>
      <c r="B5" s="404"/>
      <c r="C5" s="404"/>
      <c r="D5" s="404"/>
      <c r="E5" s="404"/>
      <c r="F5" s="404"/>
      <c r="G5" s="3"/>
      <c r="M5" s="303"/>
    </row>
    <row r="6" spans="1:13" s="4" customFormat="1" ht="18" x14ac:dyDescent="0.25">
      <c r="A6" s="67"/>
      <c r="B6" s="404"/>
      <c r="C6" s="404"/>
      <c r="D6" s="404"/>
      <c r="E6" s="404"/>
      <c r="F6" s="404"/>
      <c r="G6" s="3"/>
      <c r="M6" s="303"/>
    </row>
    <row r="7" spans="1:13" s="4" customFormat="1" ht="18" x14ac:dyDescent="0.25">
      <c r="A7" s="67"/>
      <c r="B7" s="404"/>
      <c r="C7" s="404"/>
      <c r="D7" s="404"/>
      <c r="E7" s="404"/>
      <c r="F7" s="404"/>
      <c r="G7" s="3"/>
      <c r="M7" s="303"/>
    </row>
    <row r="8" spans="1:13" s="4" customFormat="1" ht="18" x14ac:dyDescent="0.25">
      <c r="B8" s="557" t="str">
        <f>'I2 Class'!C4</f>
        <v xml:space="preserve"> </v>
      </c>
      <c r="C8" s="557"/>
      <c r="D8" s="557"/>
      <c r="E8" s="557"/>
      <c r="F8" s="557"/>
      <c r="G8" s="3"/>
      <c r="M8" s="303"/>
    </row>
    <row r="9" spans="1:13" s="4" customFormat="1" ht="20.25" x14ac:dyDescent="0.3">
      <c r="B9" s="37" t="str">
        <f>"Sheet I3 Trial Balance Data "</f>
        <v xml:space="preserve">Sheet I3 Trial Balance Data </v>
      </c>
      <c r="C9" s="38"/>
      <c r="D9" s="38"/>
      <c r="F9" s="14"/>
      <c r="G9" s="3"/>
      <c r="M9" s="303"/>
    </row>
    <row r="10" spans="1:13" s="4" customFormat="1" x14ac:dyDescent="0.2">
      <c r="A10" s="7"/>
      <c r="B10" s="7"/>
      <c r="C10" s="7"/>
      <c r="D10" s="7"/>
      <c r="E10" s="7"/>
      <c r="F10" s="7"/>
      <c r="G10" s="295"/>
      <c r="M10" s="303"/>
    </row>
    <row r="11" spans="1:13" ht="12" thickBot="1" x14ac:dyDescent="0.25">
      <c r="D11" s="34"/>
      <c r="E11" s="34"/>
      <c r="F11" s="34"/>
    </row>
    <row r="12" spans="1:13" s="444" customFormat="1" ht="12.75" x14ac:dyDescent="0.2">
      <c r="A12" s="441"/>
      <c r="B12" s="80"/>
      <c r="C12" s="442"/>
      <c r="D12" s="552"/>
      <c r="E12" s="553"/>
      <c r="F12" s="443"/>
      <c r="M12" s="445"/>
    </row>
    <row r="13" spans="1:13" s="444" customFormat="1" ht="12.75" x14ac:dyDescent="0.2">
      <c r="A13" s="441"/>
      <c r="B13" s="80"/>
      <c r="C13" s="442"/>
      <c r="D13" s="554" t="s">
        <v>56</v>
      </c>
      <c r="E13" s="555"/>
      <c r="F13" s="446">
        <v>1823201837.3787751</v>
      </c>
      <c r="G13" s="397" t="s">
        <v>95</v>
      </c>
      <c r="H13" s="549" t="s">
        <v>47</v>
      </c>
      <c r="I13" s="549"/>
      <c r="M13" s="445"/>
    </row>
    <row r="14" spans="1:13" s="444" customFormat="1" ht="12.75" x14ac:dyDescent="0.2">
      <c r="A14" s="441"/>
      <c r="B14" s="80"/>
      <c r="C14" s="442"/>
      <c r="D14" s="554" t="s">
        <v>11</v>
      </c>
      <c r="E14" s="555"/>
      <c r="F14" s="447">
        <f>ROUND(F13,0)</f>
        <v>1823201837</v>
      </c>
      <c r="G14" s="43">
        <f>ROUND(F12+SUM(G122:G409),0)</f>
        <v>1823201837</v>
      </c>
      <c r="H14" s="548" t="str">
        <f>IF(ROUND(F14-G14,-1)=0,"Rev Req Matches", "Rev Req does not match")</f>
        <v>Rev Req Matches</v>
      </c>
      <c r="I14" s="548"/>
      <c r="J14" s="448">
        <f>F14-G14</f>
        <v>0</v>
      </c>
      <c r="M14" s="445"/>
    </row>
    <row r="15" spans="1:13" s="444" customFormat="1" ht="12.75" x14ac:dyDescent="0.2">
      <c r="A15" s="441"/>
      <c r="B15" s="80"/>
      <c r="C15" s="442"/>
      <c r="D15" s="554" t="s">
        <v>17</v>
      </c>
      <c r="E15" s="555"/>
      <c r="F15" s="446">
        <v>14592741199.408365</v>
      </c>
      <c r="G15" s="449"/>
      <c r="H15" s="450"/>
      <c r="M15" s="445"/>
    </row>
    <row r="16" spans="1:13" s="444" customFormat="1" ht="13.5" thickBot="1" x14ac:dyDescent="0.25">
      <c r="A16" s="451"/>
      <c r="B16" s="442"/>
      <c r="C16" s="442"/>
      <c r="D16" s="558" t="s">
        <v>13</v>
      </c>
      <c r="E16" s="559"/>
      <c r="F16" s="452">
        <f>ROUND(F15,0)</f>
        <v>14592741199</v>
      </c>
      <c r="G16" s="43">
        <f>ROUND(SUM(G19:G45),0)</f>
        <v>14592741199</v>
      </c>
      <c r="H16" s="548" t="str">
        <f>IF(ROUND(F16-G16,-1)=0,"Rate Base Matches","Rate Base does not match")</f>
        <v>Rate Base Matches</v>
      </c>
      <c r="I16" s="548"/>
      <c r="J16" s="448">
        <f>F16-G16</f>
        <v>0</v>
      </c>
      <c r="K16" s="448">
        <f>J16*(100/15)</f>
        <v>0</v>
      </c>
      <c r="M16" s="305"/>
    </row>
    <row r="17" spans="1:12" s="444" customFormat="1" ht="12.75" x14ac:dyDescent="0.2">
      <c r="A17" s="451"/>
      <c r="B17" s="442"/>
      <c r="C17" s="442"/>
      <c r="D17" s="453"/>
      <c r="E17" s="453"/>
      <c r="F17" s="454"/>
      <c r="G17" s="136"/>
      <c r="L17" s="305"/>
    </row>
    <row r="18" spans="1:12" s="44" customFormat="1" ht="25.5" x14ac:dyDescent="0.2">
      <c r="A18" s="42"/>
      <c r="B18" s="49" t="s">
        <v>9</v>
      </c>
      <c r="C18" s="45"/>
      <c r="D18" s="46" t="s">
        <v>18</v>
      </c>
      <c r="E18" s="47" t="s">
        <v>12</v>
      </c>
      <c r="F18" s="48" t="s">
        <v>59</v>
      </c>
      <c r="G18" s="48" t="s">
        <v>60</v>
      </c>
      <c r="H18" s="4"/>
      <c r="L18" s="306"/>
    </row>
    <row r="19" spans="1:12" s="71" customFormat="1" ht="12.75" x14ac:dyDescent="0.2">
      <c r="A19" s="42"/>
      <c r="B19" s="328" t="s">
        <v>384</v>
      </c>
      <c r="C19" s="64"/>
      <c r="D19" s="321">
        <v>0</v>
      </c>
      <c r="E19" s="266"/>
      <c r="F19" s="322"/>
      <c r="G19" s="265">
        <f t="shared" ref="G19:G45" si="0">+D19+E19+F19</f>
        <v>0</v>
      </c>
      <c r="H19" s="147" t="str">
        <f t="shared" ref="H19:H45" si="1">LEFT(B19,FIND("-",B19)-2)</f>
        <v>Rate Base</v>
      </c>
      <c r="I19" s="120"/>
      <c r="L19" s="307"/>
    </row>
    <row r="20" spans="1:12" s="71" customFormat="1" ht="12.75" x14ac:dyDescent="0.2">
      <c r="A20" s="42"/>
      <c r="B20" s="328" t="s">
        <v>385</v>
      </c>
      <c r="C20" s="64"/>
      <c r="D20" s="321">
        <v>94126151.216540605</v>
      </c>
      <c r="E20" s="266"/>
      <c r="F20" s="322"/>
      <c r="G20" s="265">
        <f t="shared" si="0"/>
        <v>94126151.216540605</v>
      </c>
      <c r="H20" s="147" t="str">
        <f t="shared" si="1"/>
        <v>Rate Base</v>
      </c>
      <c r="I20" s="120"/>
      <c r="L20" s="307"/>
    </row>
    <row r="21" spans="1:12" s="71" customFormat="1" ht="12.75" x14ac:dyDescent="0.2">
      <c r="A21" s="42"/>
      <c r="B21" s="328" t="s">
        <v>386</v>
      </c>
      <c r="C21" s="64"/>
      <c r="D21" s="321">
        <v>7068194662.1670198</v>
      </c>
      <c r="E21" s="266"/>
      <c r="F21" s="322"/>
      <c r="G21" s="265">
        <f t="shared" si="0"/>
        <v>7068194662.1670198</v>
      </c>
      <c r="H21" s="147" t="str">
        <f t="shared" si="1"/>
        <v>Rate Base</v>
      </c>
      <c r="I21" s="120"/>
      <c r="L21" s="307"/>
    </row>
    <row r="22" spans="1:12" s="71" customFormat="1" ht="25.5" x14ac:dyDescent="0.2">
      <c r="A22" s="42"/>
      <c r="B22" s="328" t="s">
        <v>387</v>
      </c>
      <c r="C22" s="64"/>
      <c r="D22" s="321">
        <v>1321516185.176868</v>
      </c>
      <c r="E22" s="266"/>
      <c r="F22" s="322"/>
      <c r="G22" s="265">
        <f t="shared" si="0"/>
        <v>1321516185.176868</v>
      </c>
      <c r="H22" s="147" t="str">
        <f t="shared" si="1"/>
        <v>Rate Base</v>
      </c>
      <c r="I22" s="120"/>
      <c r="L22" s="307"/>
    </row>
    <row r="23" spans="1:12" s="71" customFormat="1" ht="25.5" x14ac:dyDescent="0.2">
      <c r="A23" s="42"/>
      <c r="B23" s="328" t="s">
        <v>388</v>
      </c>
      <c r="C23" s="64"/>
      <c r="D23" s="321">
        <v>0</v>
      </c>
      <c r="E23" s="266"/>
      <c r="F23" s="322"/>
      <c r="G23" s="265">
        <f t="shared" si="0"/>
        <v>0</v>
      </c>
      <c r="H23" s="147" t="str">
        <f t="shared" si="1"/>
        <v>Rate Base</v>
      </c>
      <c r="I23" s="120"/>
      <c r="L23" s="307"/>
    </row>
    <row r="24" spans="1:12" s="71" customFormat="1" ht="12.75" x14ac:dyDescent="0.2">
      <c r="A24" s="42"/>
      <c r="B24" s="328" t="s">
        <v>389</v>
      </c>
      <c r="C24" s="64"/>
      <c r="D24" s="321">
        <v>0</v>
      </c>
      <c r="E24" s="266"/>
      <c r="F24" s="322"/>
      <c r="G24" s="265">
        <f t="shared" si="0"/>
        <v>0</v>
      </c>
      <c r="H24" s="147" t="str">
        <f t="shared" si="1"/>
        <v>Rate Base</v>
      </c>
      <c r="I24" s="120"/>
      <c r="L24" s="307"/>
    </row>
    <row r="25" spans="1:12" s="71" customFormat="1" ht="25.5" x14ac:dyDescent="0.2">
      <c r="A25" s="42"/>
      <c r="B25" s="328" t="s">
        <v>390</v>
      </c>
      <c r="C25" s="64"/>
      <c r="D25" s="321">
        <v>3951462957.1338449</v>
      </c>
      <c r="E25" s="266"/>
      <c r="F25" s="322"/>
      <c r="G25" s="265">
        <f t="shared" si="0"/>
        <v>3951462957.1338449</v>
      </c>
      <c r="H25" s="147" t="str">
        <f t="shared" si="1"/>
        <v>Rate Base</v>
      </c>
      <c r="I25" s="120"/>
      <c r="L25" s="307"/>
    </row>
    <row r="26" spans="1:12" s="71" customFormat="1" ht="25.5" x14ac:dyDescent="0.2">
      <c r="A26" s="42"/>
      <c r="B26" s="328" t="s">
        <v>391</v>
      </c>
      <c r="C26" s="64"/>
      <c r="D26" s="321">
        <v>0</v>
      </c>
      <c r="E26" s="266"/>
      <c r="F26" s="322"/>
      <c r="G26" s="265">
        <f t="shared" si="0"/>
        <v>0</v>
      </c>
      <c r="H26" s="147" t="str">
        <f t="shared" si="1"/>
        <v>Rate Base</v>
      </c>
      <c r="I26" s="120"/>
      <c r="L26" s="307"/>
    </row>
    <row r="27" spans="1:12" s="71" customFormat="1" ht="12.75" x14ac:dyDescent="0.2">
      <c r="A27" s="42"/>
      <c r="B27" s="328" t="s">
        <v>392</v>
      </c>
      <c r="C27" s="64"/>
      <c r="D27" s="321">
        <v>0</v>
      </c>
      <c r="E27" s="266"/>
      <c r="F27" s="322"/>
      <c r="G27" s="265">
        <f t="shared" si="0"/>
        <v>0</v>
      </c>
      <c r="H27" s="147" t="str">
        <f t="shared" si="1"/>
        <v>Rate Base</v>
      </c>
      <c r="I27" s="120"/>
      <c r="L27" s="307"/>
    </row>
    <row r="28" spans="1:12" s="71" customFormat="1" ht="25.5" x14ac:dyDescent="0.2">
      <c r="A28" s="42"/>
      <c r="B28" s="328" t="s">
        <v>393</v>
      </c>
      <c r="C28" s="64"/>
      <c r="D28" s="321">
        <v>0</v>
      </c>
      <c r="E28" s="266"/>
      <c r="F28" s="322"/>
      <c r="G28" s="265">
        <f t="shared" si="0"/>
        <v>0</v>
      </c>
      <c r="H28" s="147" t="str">
        <f t="shared" si="1"/>
        <v>Rate Base</v>
      </c>
      <c r="I28" s="120"/>
      <c r="L28" s="307"/>
    </row>
    <row r="29" spans="1:12" s="71" customFormat="1" ht="25.5" x14ac:dyDescent="0.2">
      <c r="A29" s="42"/>
      <c r="B29" s="328" t="s">
        <v>394</v>
      </c>
      <c r="C29" s="64"/>
      <c r="D29" s="321">
        <v>0</v>
      </c>
      <c r="E29" s="266"/>
      <c r="F29" s="322"/>
      <c r="G29" s="265">
        <f t="shared" si="0"/>
        <v>0</v>
      </c>
      <c r="H29" s="147" t="str">
        <f t="shared" si="1"/>
        <v>Rate Base</v>
      </c>
      <c r="I29" s="120"/>
      <c r="L29" s="307"/>
    </row>
    <row r="30" spans="1:12" s="71" customFormat="1" ht="12.75" x14ac:dyDescent="0.2">
      <c r="A30" s="42"/>
      <c r="B30" s="328" t="s">
        <v>395</v>
      </c>
      <c r="C30" s="64"/>
      <c r="D30" s="321">
        <v>0</v>
      </c>
      <c r="E30" s="266"/>
      <c r="F30" s="322"/>
      <c r="G30" s="265">
        <f t="shared" si="0"/>
        <v>0</v>
      </c>
      <c r="H30" s="147" t="str">
        <f t="shared" si="1"/>
        <v>Rate Base</v>
      </c>
      <c r="I30" s="120"/>
      <c r="L30" s="307"/>
    </row>
    <row r="31" spans="1:12" s="71" customFormat="1" ht="25.5" x14ac:dyDescent="0.2">
      <c r="A31" s="42"/>
      <c r="B31" s="328" t="s">
        <v>396</v>
      </c>
      <c r="C31" s="64"/>
      <c r="D31" s="321">
        <v>0</v>
      </c>
      <c r="E31" s="266"/>
      <c r="F31" s="322"/>
      <c r="G31" s="265">
        <f t="shared" si="0"/>
        <v>0</v>
      </c>
      <c r="H31" s="147" t="str">
        <f t="shared" si="1"/>
        <v>Rate Base</v>
      </c>
      <c r="I31" s="120"/>
      <c r="L31" s="307"/>
    </row>
    <row r="32" spans="1:12" s="71" customFormat="1" ht="25.5" x14ac:dyDescent="0.2">
      <c r="A32" s="42"/>
      <c r="B32" s="328" t="s">
        <v>397</v>
      </c>
      <c r="C32" s="64"/>
      <c r="D32" s="321">
        <v>0</v>
      </c>
      <c r="E32" s="266"/>
      <c r="F32" s="322"/>
      <c r="G32" s="265">
        <f t="shared" si="0"/>
        <v>0</v>
      </c>
      <c r="H32" s="147" t="str">
        <f t="shared" si="1"/>
        <v>Rate Base</v>
      </c>
      <c r="I32" s="120"/>
      <c r="L32" s="307"/>
    </row>
    <row r="33" spans="1:12" s="71" customFormat="1" ht="12.75" x14ac:dyDescent="0.2">
      <c r="A33" s="42"/>
      <c r="B33" s="328" t="s">
        <v>398</v>
      </c>
      <c r="C33" s="64"/>
      <c r="D33" s="321">
        <v>1486764006.5478308</v>
      </c>
      <c r="E33" s="266"/>
      <c r="F33" s="322"/>
      <c r="G33" s="265">
        <f t="shared" si="0"/>
        <v>1486764006.5478308</v>
      </c>
      <c r="H33" s="147" t="str">
        <f t="shared" si="1"/>
        <v>Rate Base</v>
      </c>
      <c r="I33" s="120"/>
      <c r="L33" s="307"/>
    </row>
    <row r="34" spans="1:12" s="71" customFormat="1" ht="25.5" x14ac:dyDescent="0.2">
      <c r="A34" s="42"/>
      <c r="B34" s="328" t="s">
        <v>399</v>
      </c>
      <c r="C34" s="64"/>
      <c r="D34" s="321">
        <v>252538131.17161512</v>
      </c>
      <c r="E34" s="266"/>
      <c r="F34" s="322"/>
      <c r="G34" s="265">
        <f t="shared" si="0"/>
        <v>252538131.17161512</v>
      </c>
      <c r="H34" s="147" t="str">
        <f t="shared" si="1"/>
        <v>Rate Base</v>
      </c>
      <c r="I34" s="120"/>
      <c r="L34" s="307"/>
    </row>
    <row r="35" spans="1:12" s="71" customFormat="1" ht="25.5" x14ac:dyDescent="0.2">
      <c r="A35" s="42"/>
      <c r="B35" s="328" t="s">
        <v>400</v>
      </c>
      <c r="C35" s="64"/>
      <c r="D35" s="321">
        <v>0</v>
      </c>
      <c r="E35" s="266"/>
      <c r="F35" s="322"/>
      <c r="G35" s="265">
        <f t="shared" si="0"/>
        <v>0</v>
      </c>
      <c r="H35" s="147" t="str">
        <f t="shared" si="1"/>
        <v>Rate Base</v>
      </c>
      <c r="I35" s="120"/>
      <c r="L35" s="307"/>
    </row>
    <row r="36" spans="1:12" s="71" customFormat="1" ht="25.5" x14ac:dyDescent="0.2">
      <c r="A36" s="42"/>
      <c r="B36" s="328" t="s">
        <v>401</v>
      </c>
      <c r="C36" s="64"/>
      <c r="D36" s="321">
        <v>0</v>
      </c>
      <c r="E36" s="266"/>
      <c r="F36" s="322"/>
      <c r="G36" s="265">
        <f t="shared" si="0"/>
        <v>0</v>
      </c>
      <c r="H36" s="147" t="str">
        <f t="shared" si="1"/>
        <v>Rate Base</v>
      </c>
      <c r="I36" s="120"/>
      <c r="L36" s="307"/>
    </row>
    <row r="37" spans="1:12" s="71" customFormat="1" ht="25.5" x14ac:dyDescent="0.2">
      <c r="A37" s="42"/>
      <c r="B37" s="328" t="s">
        <v>402</v>
      </c>
      <c r="C37" s="64"/>
      <c r="D37" s="321">
        <v>0</v>
      </c>
      <c r="E37" s="266"/>
      <c r="F37" s="322"/>
      <c r="G37" s="265">
        <f t="shared" si="0"/>
        <v>0</v>
      </c>
      <c r="H37" s="147" t="str">
        <f t="shared" si="1"/>
        <v>Rate Base</v>
      </c>
      <c r="I37" s="120"/>
      <c r="L37" s="307"/>
    </row>
    <row r="38" spans="1:12" s="71" customFormat="1" ht="25.5" x14ac:dyDescent="0.2">
      <c r="A38" s="42"/>
      <c r="B38" s="328" t="s">
        <v>403</v>
      </c>
      <c r="C38" s="64"/>
      <c r="D38" s="321">
        <v>0</v>
      </c>
      <c r="E38" s="266"/>
      <c r="F38" s="322"/>
      <c r="G38" s="265">
        <f t="shared" si="0"/>
        <v>0</v>
      </c>
      <c r="H38" s="147" t="str">
        <f t="shared" si="1"/>
        <v>Rate Base</v>
      </c>
      <c r="I38" s="120"/>
      <c r="L38" s="307"/>
    </row>
    <row r="39" spans="1:12" s="71" customFormat="1" ht="12.75" x14ac:dyDescent="0.2">
      <c r="A39" s="42"/>
      <c r="B39" s="328" t="s">
        <v>404</v>
      </c>
      <c r="C39" s="64"/>
      <c r="D39" s="321">
        <v>356072951.75520176</v>
      </c>
      <c r="E39" s="266"/>
      <c r="F39" s="322"/>
      <c r="G39" s="265">
        <f t="shared" si="0"/>
        <v>356072951.75520176</v>
      </c>
      <c r="H39" s="147" t="str">
        <f t="shared" si="1"/>
        <v>Rate Base</v>
      </c>
      <c r="I39" s="120"/>
      <c r="L39" s="307"/>
    </row>
    <row r="40" spans="1:12" s="71" customFormat="1" ht="25.5" x14ac:dyDescent="0.2">
      <c r="A40" s="42"/>
      <c r="B40" s="328" t="s">
        <v>405</v>
      </c>
      <c r="C40" s="64"/>
      <c r="D40" s="321">
        <v>0</v>
      </c>
      <c r="E40" s="266"/>
      <c r="F40" s="322"/>
      <c r="G40" s="265">
        <f t="shared" si="0"/>
        <v>0</v>
      </c>
      <c r="H40" s="147" t="str">
        <f t="shared" si="1"/>
        <v>Rate Base</v>
      </c>
      <c r="I40" s="120"/>
      <c r="L40" s="307"/>
    </row>
    <row r="41" spans="1:12" s="71" customFormat="1" ht="25.5" x14ac:dyDescent="0.2">
      <c r="A41" s="42"/>
      <c r="B41" s="328" t="s">
        <v>406</v>
      </c>
      <c r="C41" s="64"/>
      <c r="D41" s="321">
        <v>0</v>
      </c>
      <c r="E41" s="266"/>
      <c r="F41" s="322"/>
      <c r="G41" s="265">
        <f t="shared" si="0"/>
        <v>0</v>
      </c>
      <c r="H41" s="147" t="str">
        <f t="shared" si="1"/>
        <v>Rate Base</v>
      </c>
      <c r="I41" s="120"/>
      <c r="L41" s="307"/>
    </row>
    <row r="42" spans="1:12" s="71" customFormat="1" ht="25.5" x14ac:dyDescent="0.2">
      <c r="A42" s="42"/>
      <c r="B42" s="328" t="s">
        <v>407</v>
      </c>
      <c r="C42" s="64"/>
      <c r="D42" s="321">
        <v>62066154.239442781</v>
      </c>
      <c r="E42" s="266"/>
      <c r="F42" s="322"/>
      <c r="G42" s="265">
        <f t="shared" si="0"/>
        <v>62066154.239442781</v>
      </c>
      <c r="H42" s="147" t="str">
        <f t="shared" si="1"/>
        <v>Rate Base</v>
      </c>
      <c r="I42" s="120"/>
      <c r="L42" s="307"/>
    </row>
    <row r="43" spans="1:12" s="71" customFormat="1" ht="12.75" x14ac:dyDescent="0.2">
      <c r="A43" s="42"/>
      <c r="B43" s="65" t="s">
        <v>57</v>
      </c>
      <c r="C43" s="64"/>
      <c r="D43" s="321">
        <v>0</v>
      </c>
      <c r="E43" s="266"/>
      <c r="F43" s="322"/>
      <c r="G43" s="265">
        <f t="shared" si="0"/>
        <v>0</v>
      </c>
      <c r="H43" s="147" t="str">
        <f t="shared" si="1"/>
        <v>Contributions and Grants</v>
      </c>
      <c r="I43" s="120"/>
      <c r="L43" s="307"/>
    </row>
    <row r="44" spans="1:12" s="71" customFormat="1" ht="25.5" x14ac:dyDescent="0.2">
      <c r="A44" s="42"/>
      <c r="B44" s="65" t="s">
        <v>98</v>
      </c>
      <c r="C44" s="64"/>
      <c r="D44" s="321">
        <v>0</v>
      </c>
      <c r="E44" s="266"/>
      <c r="F44" s="322"/>
      <c r="G44" s="265">
        <f t="shared" si="0"/>
        <v>0</v>
      </c>
      <c r="H44" s="147" t="str">
        <f t="shared" si="1"/>
        <v>Accum. Amortization of Electric Utility Plant</v>
      </c>
      <c r="I44" s="120"/>
      <c r="L44" s="307"/>
    </row>
    <row r="45" spans="1:12" s="71" customFormat="1" ht="25.5" x14ac:dyDescent="0.2">
      <c r="A45" s="42"/>
      <c r="B45" s="65" t="s">
        <v>5</v>
      </c>
      <c r="C45" s="64"/>
      <c r="D45" s="321">
        <v>0</v>
      </c>
      <c r="E45" s="266"/>
      <c r="F45" s="322"/>
      <c r="G45" s="265">
        <f t="shared" si="0"/>
        <v>0</v>
      </c>
      <c r="H45" s="147" t="str">
        <f t="shared" si="1"/>
        <v>Accumulated Amortization of Electric Utility Plant</v>
      </c>
      <c r="I45" s="120"/>
      <c r="L45" s="307"/>
    </row>
    <row r="46" spans="1:12" s="71" customFormat="1" ht="25.5" x14ac:dyDescent="0.2">
      <c r="A46" s="42"/>
      <c r="B46" s="328" t="s">
        <v>454</v>
      </c>
      <c r="C46" s="64"/>
      <c r="D46" s="321">
        <v>-19588023.717349023</v>
      </c>
      <c r="E46" s="266"/>
      <c r="F46" s="322">
        <f>-D46</f>
        <v>19588023.717349023</v>
      </c>
      <c r="G46" s="265">
        <f t="shared" ref="G46:G113" si="2">+D46+E46+F46</f>
        <v>0</v>
      </c>
      <c r="H46" s="147" t="str">
        <f t="shared" ref="H46:H113" si="3">LEFT(B46,FIND("-",B46)-2)</f>
        <v>External Revenues</v>
      </c>
      <c r="I46" s="120"/>
      <c r="L46" s="307"/>
    </row>
    <row r="47" spans="1:12" s="71" customFormat="1" ht="25.5" x14ac:dyDescent="0.2">
      <c r="A47" s="42"/>
      <c r="B47" s="328" t="s">
        <v>455</v>
      </c>
      <c r="C47" s="64"/>
      <c r="D47" s="321">
        <v>0</v>
      </c>
      <c r="E47" s="437"/>
      <c r="F47" s="322"/>
      <c r="G47" s="265">
        <f t="shared" si="2"/>
        <v>0</v>
      </c>
      <c r="H47" s="147" t="str">
        <f t="shared" si="3"/>
        <v>External Revenues</v>
      </c>
      <c r="I47" s="120"/>
      <c r="L47" s="307"/>
    </row>
    <row r="48" spans="1:12" s="71" customFormat="1" ht="12.75" x14ac:dyDescent="0.2">
      <c r="A48" s="42"/>
      <c r="B48" s="328" t="s">
        <v>456</v>
      </c>
      <c r="C48" s="64"/>
      <c r="D48" s="321">
        <v>0</v>
      </c>
      <c r="E48" s="266"/>
      <c r="F48" s="322">
        <f>-F46</f>
        <v>-19588023.717349023</v>
      </c>
      <c r="G48" s="265">
        <f>+D48+E48+F48</f>
        <v>-19588023.717349023</v>
      </c>
      <c r="H48" s="147" t="str">
        <f t="shared" si="3"/>
        <v>External Revenues</v>
      </c>
      <c r="I48" s="120"/>
      <c r="L48" s="307"/>
    </row>
    <row r="49" spans="1:12" s="71" customFormat="1" ht="25.5" x14ac:dyDescent="0.2">
      <c r="A49" s="42"/>
      <c r="B49" s="328" t="s">
        <v>457</v>
      </c>
      <c r="C49" s="64"/>
      <c r="D49" s="321">
        <v>-3518751.3598388764</v>
      </c>
      <c r="E49" s="266"/>
      <c r="F49" s="322"/>
      <c r="G49" s="265">
        <f t="shared" si="2"/>
        <v>-3518751.3598388764</v>
      </c>
      <c r="H49" s="147" t="str">
        <f t="shared" si="3"/>
        <v>External Revenues</v>
      </c>
      <c r="I49" s="120"/>
      <c r="L49" s="307"/>
    </row>
    <row r="50" spans="1:12" s="71" customFormat="1" ht="25.5" x14ac:dyDescent="0.2">
      <c r="A50" s="42"/>
      <c r="B50" s="328" t="s">
        <v>458</v>
      </c>
      <c r="C50" s="64"/>
      <c r="D50" s="321">
        <v>0</v>
      </c>
      <c r="E50" s="266"/>
      <c r="F50" s="322"/>
      <c r="G50" s="265">
        <f t="shared" si="2"/>
        <v>0</v>
      </c>
      <c r="H50" s="147" t="str">
        <f t="shared" si="3"/>
        <v>External Revenues</v>
      </c>
      <c r="I50" s="120"/>
      <c r="L50" s="307"/>
    </row>
    <row r="51" spans="1:12" s="71" customFormat="1" ht="12.75" x14ac:dyDescent="0.2">
      <c r="A51" s="42"/>
      <c r="B51" s="328" t="s">
        <v>459</v>
      </c>
      <c r="C51" s="64"/>
      <c r="D51" s="321">
        <v>0</v>
      </c>
      <c r="E51" s="266"/>
      <c r="F51" s="322"/>
      <c r="G51" s="265">
        <f t="shared" si="2"/>
        <v>0</v>
      </c>
      <c r="H51" s="147" t="str">
        <f t="shared" si="3"/>
        <v>External Revenues</v>
      </c>
      <c r="I51" s="120"/>
      <c r="L51" s="307"/>
    </row>
    <row r="52" spans="1:12" s="71" customFormat="1" ht="25.5" x14ac:dyDescent="0.2">
      <c r="A52" s="42"/>
      <c r="B52" s="328" t="s">
        <v>460</v>
      </c>
      <c r="C52" s="64"/>
      <c r="D52" s="321">
        <v>-11569843.692585498</v>
      </c>
      <c r="E52" s="266"/>
      <c r="F52" s="322"/>
      <c r="G52" s="265">
        <f t="shared" si="2"/>
        <v>-11569843.692585498</v>
      </c>
      <c r="H52" s="147" t="str">
        <f t="shared" si="3"/>
        <v>External Revenues</v>
      </c>
      <c r="I52" s="120"/>
      <c r="L52" s="307"/>
    </row>
    <row r="53" spans="1:12" s="71" customFormat="1" ht="25.5" x14ac:dyDescent="0.2">
      <c r="A53" s="42"/>
      <c r="B53" s="328" t="s">
        <v>461</v>
      </c>
      <c r="C53" s="64"/>
      <c r="D53" s="321">
        <v>0</v>
      </c>
      <c r="E53" s="266"/>
      <c r="F53" s="322"/>
      <c r="G53" s="265">
        <f t="shared" si="2"/>
        <v>0</v>
      </c>
      <c r="H53" s="147" t="str">
        <f t="shared" si="3"/>
        <v>External Revenues</v>
      </c>
      <c r="I53" s="120"/>
      <c r="L53" s="307"/>
    </row>
    <row r="54" spans="1:12" s="71" customFormat="1" ht="25.5" x14ac:dyDescent="0.2">
      <c r="A54" s="42"/>
      <c r="B54" s="328" t="s">
        <v>462</v>
      </c>
      <c r="C54" s="64"/>
      <c r="D54" s="321">
        <v>0</v>
      </c>
      <c r="E54" s="266"/>
      <c r="F54" s="322"/>
      <c r="G54" s="265">
        <f t="shared" si="2"/>
        <v>0</v>
      </c>
      <c r="H54" s="147" t="str">
        <f t="shared" si="3"/>
        <v>External Revenues</v>
      </c>
      <c r="I54" s="120"/>
      <c r="L54" s="307"/>
    </row>
    <row r="55" spans="1:12" s="71" customFormat="1" ht="25.5" x14ac:dyDescent="0.2">
      <c r="A55" s="42"/>
      <c r="B55" s="328" t="s">
        <v>463</v>
      </c>
      <c r="C55" s="64"/>
      <c r="D55" s="321">
        <v>0</v>
      </c>
      <c r="E55" s="266"/>
      <c r="F55" s="322"/>
      <c r="G55" s="265">
        <f t="shared" si="2"/>
        <v>0</v>
      </c>
      <c r="H55" s="147" t="str">
        <f t="shared" si="3"/>
        <v>External Revenues</v>
      </c>
      <c r="I55" s="120"/>
      <c r="L55" s="307"/>
    </row>
    <row r="56" spans="1:12" s="71" customFormat="1" ht="25.5" x14ac:dyDescent="0.2">
      <c r="A56" s="42"/>
      <c r="B56" s="328" t="s">
        <v>464</v>
      </c>
      <c r="C56" s="64"/>
      <c r="D56" s="321">
        <v>0</v>
      </c>
      <c r="E56" s="266"/>
      <c r="F56" s="322"/>
      <c r="G56" s="265">
        <f t="shared" si="2"/>
        <v>0</v>
      </c>
      <c r="H56" s="147" t="str">
        <f t="shared" si="3"/>
        <v>External Revenues</v>
      </c>
      <c r="I56" s="120"/>
      <c r="L56" s="307"/>
    </row>
    <row r="57" spans="1:12" s="71" customFormat="1" ht="25.5" x14ac:dyDescent="0.2">
      <c r="A57" s="42"/>
      <c r="B57" s="328" t="s">
        <v>465</v>
      </c>
      <c r="C57" s="64"/>
      <c r="D57" s="321">
        <v>0</v>
      </c>
      <c r="E57" s="266"/>
      <c r="F57" s="322"/>
      <c r="G57" s="265">
        <f t="shared" si="2"/>
        <v>0</v>
      </c>
      <c r="H57" s="147" t="str">
        <f t="shared" si="3"/>
        <v>External Revenues</v>
      </c>
      <c r="I57" s="120"/>
      <c r="L57" s="307"/>
    </row>
    <row r="58" spans="1:12" s="71" customFormat="1" ht="25.5" x14ac:dyDescent="0.2">
      <c r="A58" s="42"/>
      <c r="B58" s="328" t="s">
        <v>466</v>
      </c>
      <c r="C58" s="64"/>
      <c r="D58" s="321">
        <v>-3728031.3108878904</v>
      </c>
      <c r="E58" s="266"/>
      <c r="F58" s="322"/>
      <c r="G58" s="265">
        <f t="shared" si="2"/>
        <v>-3728031.3108878904</v>
      </c>
      <c r="H58" s="147" t="str">
        <f t="shared" si="3"/>
        <v>External Revenues</v>
      </c>
      <c r="I58" s="120"/>
      <c r="L58" s="307"/>
    </row>
    <row r="59" spans="1:12" s="71" customFormat="1" ht="25.5" x14ac:dyDescent="0.2">
      <c r="A59" s="42"/>
      <c r="B59" s="328" t="s">
        <v>467</v>
      </c>
      <c r="C59" s="64"/>
      <c r="D59" s="321">
        <v>0</v>
      </c>
      <c r="E59" s="266"/>
      <c r="F59" s="322"/>
      <c r="G59" s="265">
        <f t="shared" si="2"/>
        <v>0</v>
      </c>
      <c r="H59" s="147" t="str">
        <f t="shared" si="3"/>
        <v>External Revenues</v>
      </c>
      <c r="I59" s="120"/>
      <c r="L59" s="307"/>
    </row>
    <row r="60" spans="1:12" s="71" customFormat="1" ht="25.5" x14ac:dyDescent="0.2">
      <c r="A60" s="42"/>
      <c r="B60" s="328" t="s">
        <v>468</v>
      </c>
      <c r="C60" s="64"/>
      <c r="D60" s="321">
        <v>0</v>
      </c>
      <c r="E60" s="266"/>
      <c r="F60" s="322"/>
      <c r="G60" s="265">
        <f t="shared" si="2"/>
        <v>0</v>
      </c>
      <c r="H60" s="147" t="str">
        <f t="shared" si="3"/>
        <v>External Revenues</v>
      </c>
      <c r="I60" s="120"/>
      <c r="L60" s="307"/>
    </row>
    <row r="61" spans="1:12" s="71" customFormat="1" ht="25.5" x14ac:dyDescent="0.2">
      <c r="A61" s="42"/>
      <c r="B61" s="328" t="s">
        <v>469</v>
      </c>
      <c r="C61" s="64"/>
      <c r="D61" s="321">
        <v>-636787.35834468901</v>
      </c>
      <c r="E61" s="266"/>
      <c r="F61" s="322"/>
      <c r="G61" s="265">
        <f t="shared" si="2"/>
        <v>-636787.35834468901</v>
      </c>
      <c r="H61" s="147" t="str">
        <f t="shared" si="3"/>
        <v>External Revenues</v>
      </c>
      <c r="I61" s="120"/>
      <c r="L61" s="307"/>
    </row>
    <row r="62" spans="1:12" s="71" customFormat="1" ht="25.5" x14ac:dyDescent="0.2">
      <c r="A62" s="42"/>
      <c r="B62" s="328" t="s">
        <v>470</v>
      </c>
      <c r="C62" s="64"/>
      <c r="D62" s="321">
        <v>0</v>
      </c>
      <c r="E62" s="266"/>
      <c r="F62" s="322"/>
      <c r="G62" s="265">
        <f t="shared" si="2"/>
        <v>0</v>
      </c>
      <c r="H62" s="147" t="str">
        <f t="shared" si="3"/>
        <v>External Revenues</v>
      </c>
      <c r="I62" s="120"/>
      <c r="L62" s="307"/>
    </row>
    <row r="63" spans="1:12" s="71" customFormat="1" ht="25.5" x14ac:dyDescent="0.2">
      <c r="A63" s="42"/>
      <c r="B63" s="328" t="s">
        <v>471</v>
      </c>
      <c r="C63" s="64"/>
      <c r="D63" s="321">
        <v>0</v>
      </c>
      <c r="E63" s="266"/>
      <c r="F63" s="322"/>
      <c r="G63" s="265">
        <f t="shared" si="2"/>
        <v>0</v>
      </c>
      <c r="H63" s="147" t="str">
        <f t="shared" si="3"/>
        <v>External Revenues</v>
      </c>
      <c r="I63" s="120"/>
      <c r="L63" s="307"/>
    </row>
    <row r="64" spans="1:12" s="71" customFormat="1" ht="25.5" x14ac:dyDescent="0.2">
      <c r="A64" s="42"/>
      <c r="B64" s="328" t="s">
        <v>472</v>
      </c>
      <c r="C64" s="64"/>
      <c r="D64" s="321">
        <v>-891290.25207306375</v>
      </c>
      <c r="E64" s="266"/>
      <c r="F64" s="322"/>
      <c r="G64" s="265">
        <f t="shared" si="2"/>
        <v>-891290.25207306375</v>
      </c>
      <c r="H64" s="147" t="str">
        <f t="shared" si="3"/>
        <v>External Revenues</v>
      </c>
      <c r="I64" s="120"/>
      <c r="L64" s="307"/>
    </row>
    <row r="65" spans="1:12" s="71" customFormat="1" ht="25.5" x14ac:dyDescent="0.2">
      <c r="A65" s="42"/>
      <c r="B65" s="328" t="s">
        <v>473</v>
      </c>
      <c r="C65" s="64"/>
      <c r="D65" s="321">
        <v>0</v>
      </c>
      <c r="E65" s="266"/>
      <c r="F65" s="322"/>
      <c r="G65" s="265">
        <f t="shared" si="2"/>
        <v>0</v>
      </c>
      <c r="H65" s="147" t="str">
        <f t="shared" si="3"/>
        <v>External Revenues</v>
      </c>
      <c r="I65" s="120"/>
      <c r="L65" s="307"/>
    </row>
    <row r="66" spans="1:12" s="71" customFormat="1" ht="25.5" x14ac:dyDescent="0.2">
      <c r="A66" s="42"/>
      <c r="B66" s="328" t="s">
        <v>474</v>
      </c>
      <c r="C66" s="64"/>
      <c r="D66" s="321">
        <v>0</v>
      </c>
      <c r="E66" s="266"/>
      <c r="F66" s="322"/>
      <c r="G66" s="265">
        <f t="shared" si="2"/>
        <v>0</v>
      </c>
      <c r="H66" s="147" t="str">
        <f t="shared" si="3"/>
        <v>External Revenues</v>
      </c>
      <c r="I66" s="120"/>
      <c r="L66" s="307"/>
    </row>
    <row r="67" spans="1:12" s="71" customFormat="1" ht="25.5" x14ac:dyDescent="0.2">
      <c r="A67" s="42"/>
      <c r="B67" s="328" t="s">
        <v>475</v>
      </c>
      <c r="C67" s="64"/>
      <c r="D67" s="321">
        <v>-204794.89305339346</v>
      </c>
      <c r="E67" s="266"/>
      <c r="F67" s="322"/>
      <c r="G67" s="265">
        <f t="shared" si="2"/>
        <v>-204794.89305339346</v>
      </c>
      <c r="H67" s="147" t="str">
        <f t="shared" si="3"/>
        <v>External Revenues</v>
      </c>
      <c r="I67" s="120"/>
      <c r="L67" s="307"/>
    </row>
    <row r="68" spans="1:12" s="71" customFormat="1" ht="25.5" x14ac:dyDescent="0.2">
      <c r="A68" s="42"/>
      <c r="B68" s="328" t="s">
        <v>476</v>
      </c>
      <c r="C68" s="64"/>
      <c r="D68" s="321">
        <v>0</v>
      </c>
      <c r="E68" s="266"/>
      <c r="F68" s="322"/>
      <c r="G68" s="265">
        <f t="shared" si="2"/>
        <v>0</v>
      </c>
      <c r="H68" s="147" t="str">
        <f t="shared" si="3"/>
        <v>External Revenues</v>
      </c>
      <c r="I68" s="120"/>
      <c r="L68" s="307"/>
    </row>
    <row r="69" spans="1:12" s="71" customFormat="1" ht="25.5" x14ac:dyDescent="0.2">
      <c r="A69" s="42"/>
      <c r="B69" s="328" t="s">
        <v>477</v>
      </c>
      <c r="C69" s="64"/>
      <c r="D69" s="321">
        <v>0</v>
      </c>
      <c r="E69" s="266"/>
      <c r="F69" s="322"/>
      <c r="G69" s="265">
        <f t="shared" si="2"/>
        <v>0</v>
      </c>
      <c r="H69" s="147" t="str">
        <f t="shared" si="3"/>
        <v>External Revenues</v>
      </c>
      <c r="I69" s="120"/>
      <c r="L69" s="307"/>
    </row>
    <row r="70" spans="1:12" s="71" customFormat="1" ht="25.5" x14ac:dyDescent="0.2">
      <c r="A70" s="42"/>
      <c r="B70" s="328" t="s">
        <v>478</v>
      </c>
      <c r="C70" s="64"/>
      <c r="D70" s="321"/>
      <c r="E70" s="266"/>
      <c r="F70" s="322"/>
      <c r="G70" s="265">
        <f t="shared" si="2"/>
        <v>0</v>
      </c>
      <c r="H70" s="147" t="str">
        <f t="shared" si="3"/>
        <v>Export Revenue Credit</v>
      </c>
      <c r="I70" s="120"/>
      <c r="L70" s="307"/>
    </row>
    <row r="71" spans="1:12" s="71" customFormat="1" ht="25.5" x14ac:dyDescent="0.2">
      <c r="A71" s="42"/>
      <c r="B71" s="328" t="s">
        <v>479</v>
      </c>
      <c r="C71" s="64"/>
      <c r="D71" s="321"/>
      <c r="E71" s="266"/>
      <c r="F71" s="322"/>
      <c r="G71" s="265">
        <f t="shared" si="2"/>
        <v>0</v>
      </c>
      <c r="H71" s="147" t="str">
        <f t="shared" si="3"/>
        <v>Export Revenue Credit</v>
      </c>
      <c r="I71" s="120"/>
      <c r="L71" s="307"/>
    </row>
    <row r="72" spans="1:12" s="71" customFormat="1" ht="12.75" x14ac:dyDescent="0.2">
      <c r="A72" s="42"/>
      <c r="B72" s="328" t="s">
        <v>480</v>
      </c>
      <c r="C72" s="64"/>
      <c r="D72" s="321"/>
      <c r="E72" s="266"/>
      <c r="F72" s="322"/>
      <c r="G72" s="265">
        <f t="shared" si="2"/>
        <v>0</v>
      </c>
      <c r="H72" s="147" t="str">
        <f t="shared" si="3"/>
        <v>Export Revenue Credit</v>
      </c>
      <c r="I72" s="120"/>
      <c r="L72" s="307"/>
    </row>
    <row r="73" spans="1:12" s="71" customFormat="1" ht="25.5" x14ac:dyDescent="0.2">
      <c r="A73" s="42"/>
      <c r="B73" s="328" t="s">
        <v>481</v>
      </c>
      <c r="C73" s="64"/>
      <c r="D73" s="321"/>
      <c r="E73" s="266"/>
      <c r="F73" s="322"/>
      <c r="G73" s="265">
        <f t="shared" si="2"/>
        <v>0</v>
      </c>
      <c r="H73" s="147" t="str">
        <f t="shared" si="3"/>
        <v>Export Revenue Credit</v>
      </c>
      <c r="I73" s="120"/>
      <c r="L73" s="307"/>
    </row>
    <row r="74" spans="1:12" s="71" customFormat="1" ht="25.5" x14ac:dyDescent="0.2">
      <c r="A74" s="42"/>
      <c r="B74" s="328" t="s">
        <v>482</v>
      </c>
      <c r="C74" s="64"/>
      <c r="D74" s="321"/>
      <c r="E74" s="266"/>
      <c r="F74" s="322"/>
      <c r="G74" s="265">
        <f t="shared" si="2"/>
        <v>0</v>
      </c>
      <c r="H74" s="147" t="str">
        <f t="shared" si="3"/>
        <v>Export Revenue Credit</v>
      </c>
      <c r="I74" s="120"/>
      <c r="L74" s="307"/>
    </row>
    <row r="75" spans="1:12" s="71" customFormat="1" ht="12.75" x14ac:dyDescent="0.2">
      <c r="A75" s="42"/>
      <c r="B75" s="328" t="s">
        <v>483</v>
      </c>
      <c r="C75" s="64"/>
      <c r="D75" s="321"/>
      <c r="E75" s="266"/>
      <c r="F75" s="322"/>
      <c r="G75" s="265">
        <f t="shared" si="2"/>
        <v>0</v>
      </c>
      <c r="H75" s="147" t="str">
        <f t="shared" si="3"/>
        <v>Export Revenue Credit</v>
      </c>
      <c r="I75" s="120"/>
      <c r="L75" s="307"/>
    </row>
    <row r="76" spans="1:12" s="71" customFormat="1" ht="25.5" x14ac:dyDescent="0.2">
      <c r="A76" s="42"/>
      <c r="B76" s="328" t="s">
        <v>484</v>
      </c>
      <c r="C76" s="64"/>
      <c r="D76" s="321"/>
      <c r="E76" s="266"/>
      <c r="F76" s="322"/>
      <c r="G76" s="265">
        <f t="shared" si="2"/>
        <v>0</v>
      </c>
      <c r="H76" s="147" t="str">
        <f t="shared" si="3"/>
        <v>Export Revenue Credit</v>
      </c>
      <c r="I76" s="120"/>
      <c r="L76" s="307"/>
    </row>
    <row r="77" spans="1:12" s="71" customFormat="1" ht="25.5" x14ac:dyDescent="0.2">
      <c r="A77" s="42"/>
      <c r="B77" s="328" t="s">
        <v>485</v>
      </c>
      <c r="C77" s="64"/>
      <c r="D77" s="321"/>
      <c r="E77" s="266"/>
      <c r="F77" s="322"/>
      <c r="G77" s="265">
        <f t="shared" si="2"/>
        <v>0</v>
      </c>
      <c r="H77" s="147" t="str">
        <f t="shared" si="3"/>
        <v>Export Revenue Credit</v>
      </c>
      <c r="I77" s="120"/>
      <c r="L77" s="307"/>
    </row>
    <row r="78" spans="1:12" s="71" customFormat="1" ht="25.5" x14ac:dyDescent="0.2">
      <c r="A78" s="42"/>
      <c r="B78" s="328" t="s">
        <v>486</v>
      </c>
      <c r="C78" s="64"/>
      <c r="D78" s="321"/>
      <c r="E78" s="266"/>
      <c r="F78" s="322"/>
      <c r="G78" s="265">
        <f t="shared" si="2"/>
        <v>0</v>
      </c>
      <c r="H78" s="147" t="str">
        <f t="shared" si="3"/>
        <v>Export Revenue Credit</v>
      </c>
      <c r="I78" s="120"/>
      <c r="L78" s="307"/>
    </row>
    <row r="79" spans="1:12" s="71" customFormat="1" ht="25.5" x14ac:dyDescent="0.2">
      <c r="A79" s="42"/>
      <c r="B79" s="328" t="s">
        <v>487</v>
      </c>
      <c r="C79" s="64"/>
      <c r="D79" s="321"/>
      <c r="E79" s="266"/>
      <c r="F79" s="322"/>
      <c r="G79" s="265">
        <f t="shared" si="2"/>
        <v>0</v>
      </c>
      <c r="H79" s="147" t="str">
        <f t="shared" si="3"/>
        <v>Export Revenue Credit</v>
      </c>
      <c r="I79" s="120"/>
      <c r="L79" s="307"/>
    </row>
    <row r="80" spans="1:12" s="71" customFormat="1" ht="25.5" x14ac:dyDescent="0.2">
      <c r="A80" s="42"/>
      <c r="B80" s="328" t="s">
        <v>488</v>
      </c>
      <c r="C80" s="64"/>
      <c r="D80" s="321"/>
      <c r="E80" s="266"/>
      <c r="F80" s="322"/>
      <c r="G80" s="265">
        <f t="shared" si="2"/>
        <v>0</v>
      </c>
      <c r="H80" s="147" t="str">
        <f t="shared" si="3"/>
        <v>Export Revenue Credit</v>
      </c>
      <c r="I80" s="120"/>
      <c r="L80" s="307"/>
    </row>
    <row r="81" spans="1:12" s="71" customFormat="1" ht="25.5" x14ac:dyDescent="0.2">
      <c r="A81" s="42"/>
      <c r="B81" s="328" t="s">
        <v>489</v>
      </c>
      <c r="C81" s="64"/>
      <c r="D81" s="321"/>
      <c r="E81" s="266"/>
      <c r="F81" s="322"/>
      <c r="G81" s="265">
        <f t="shared" si="2"/>
        <v>0</v>
      </c>
      <c r="H81" s="147" t="str">
        <f t="shared" si="3"/>
        <v>Export Revenue Credit</v>
      </c>
      <c r="I81" s="120"/>
      <c r="L81" s="307"/>
    </row>
    <row r="82" spans="1:12" s="71" customFormat="1" ht="25.5" x14ac:dyDescent="0.2">
      <c r="A82" s="42"/>
      <c r="B82" s="328" t="s">
        <v>490</v>
      </c>
      <c r="C82" s="64"/>
      <c r="D82" s="321"/>
      <c r="E82" s="266"/>
      <c r="F82" s="322"/>
      <c r="G82" s="265">
        <f t="shared" si="2"/>
        <v>0</v>
      </c>
      <c r="H82" s="147" t="str">
        <f t="shared" si="3"/>
        <v>Export Revenue Credit</v>
      </c>
      <c r="I82" s="120"/>
      <c r="L82" s="307"/>
    </row>
    <row r="83" spans="1:12" s="71" customFormat="1" ht="25.5" x14ac:dyDescent="0.2">
      <c r="A83" s="42"/>
      <c r="B83" s="328" t="s">
        <v>491</v>
      </c>
      <c r="C83" s="64"/>
      <c r="D83" s="321"/>
      <c r="E83" s="266"/>
      <c r="F83" s="322"/>
      <c r="G83" s="265">
        <f t="shared" si="2"/>
        <v>0</v>
      </c>
      <c r="H83" s="147" t="str">
        <f t="shared" si="3"/>
        <v>Export Revenue Credit</v>
      </c>
      <c r="I83" s="120"/>
      <c r="L83" s="307"/>
    </row>
    <row r="84" spans="1:12" s="71" customFormat="1" ht="25.5" x14ac:dyDescent="0.2">
      <c r="A84" s="42"/>
      <c r="B84" s="328" t="s">
        <v>492</v>
      </c>
      <c r="C84" s="64"/>
      <c r="D84" s="321"/>
      <c r="E84" s="266"/>
      <c r="F84" s="322"/>
      <c r="G84" s="265">
        <f t="shared" si="2"/>
        <v>0</v>
      </c>
      <c r="H84" s="147" t="str">
        <f t="shared" si="3"/>
        <v>Export Revenue Credit</v>
      </c>
      <c r="I84" s="120"/>
      <c r="L84" s="307"/>
    </row>
    <row r="85" spans="1:12" s="71" customFormat="1" ht="25.5" x14ac:dyDescent="0.2">
      <c r="A85" s="42"/>
      <c r="B85" s="328" t="s">
        <v>493</v>
      </c>
      <c r="C85" s="64"/>
      <c r="D85" s="321"/>
      <c r="E85" s="266"/>
      <c r="F85" s="322"/>
      <c r="G85" s="265">
        <f t="shared" si="2"/>
        <v>0</v>
      </c>
      <c r="H85" s="147" t="str">
        <f t="shared" si="3"/>
        <v>Export Revenue Credit</v>
      </c>
      <c r="I85" s="120"/>
      <c r="L85" s="307"/>
    </row>
    <row r="86" spans="1:12" s="71" customFormat="1" ht="25.5" x14ac:dyDescent="0.2">
      <c r="A86" s="42"/>
      <c r="B86" s="328" t="s">
        <v>494</v>
      </c>
      <c r="C86" s="64"/>
      <c r="D86" s="321"/>
      <c r="E86" s="266"/>
      <c r="F86" s="322"/>
      <c r="G86" s="265">
        <f t="shared" si="2"/>
        <v>0</v>
      </c>
      <c r="H86" s="147" t="str">
        <f t="shared" si="3"/>
        <v>Export Revenue Credit</v>
      </c>
      <c r="I86" s="120"/>
      <c r="L86" s="307"/>
    </row>
    <row r="87" spans="1:12" s="71" customFormat="1" ht="25.5" x14ac:dyDescent="0.2">
      <c r="A87" s="42"/>
      <c r="B87" s="328" t="s">
        <v>495</v>
      </c>
      <c r="C87" s="64"/>
      <c r="D87" s="321"/>
      <c r="E87" s="266"/>
      <c r="F87" s="322"/>
      <c r="G87" s="265">
        <f t="shared" si="2"/>
        <v>0</v>
      </c>
      <c r="H87" s="147" t="str">
        <f t="shared" si="3"/>
        <v>Export Revenue Credit</v>
      </c>
      <c r="I87" s="120"/>
      <c r="L87" s="307"/>
    </row>
    <row r="88" spans="1:12" s="71" customFormat="1" ht="25.5" x14ac:dyDescent="0.2">
      <c r="A88" s="42"/>
      <c r="B88" s="328" t="s">
        <v>496</v>
      </c>
      <c r="C88" s="64"/>
      <c r="D88" s="321"/>
      <c r="E88" s="266"/>
      <c r="F88" s="322"/>
      <c r="G88" s="265">
        <f t="shared" si="2"/>
        <v>0</v>
      </c>
      <c r="H88" s="147" t="str">
        <f t="shared" si="3"/>
        <v>Export Revenue Credit</v>
      </c>
      <c r="I88" s="120"/>
      <c r="L88" s="307"/>
    </row>
    <row r="89" spans="1:12" s="71" customFormat="1" ht="25.5" x14ac:dyDescent="0.2">
      <c r="A89" s="42"/>
      <c r="B89" s="328" t="s">
        <v>497</v>
      </c>
      <c r="C89" s="64"/>
      <c r="D89" s="321"/>
      <c r="E89" s="266"/>
      <c r="F89" s="322"/>
      <c r="G89" s="265">
        <f t="shared" si="2"/>
        <v>0</v>
      </c>
      <c r="H89" s="147" t="str">
        <f t="shared" si="3"/>
        <v>Export Revenue Credit</v>
      </c>
      <c r="I89" s="120"/>
      <c r="L89" s="307"/>
    </row>
    <row r="90" spans="1:12" s="71" customFormat="1" ht="25.5" x14ac:dyDescent="0.2">
      <c r="A90" s="42"/>
      <c r="B90" s="328" t="s">
        <v>498</v>
      </c>
      <c r="C90" s="64"/>
      <c r="D90" s="321"/>
      <c r="E90" s="266"/>
      <c r="F90" s="322"/>
      <c r="G90" s="265">
        <f t="shared" si="2"/>
        <v>0</v>
      </c>
      <c r="H90" s="147" t="str">
        <f t="shared" si="3"/>
        <v>Export Revenue Credit</v>
      </c>
      <c r="I90" s="120"/>
      <c r="L90" s="307"/>
    </row>
    <row r="91" spans="1:12" s="71" customFormat="1" ht="25.5" x14ac:dyDescent="0.2">
      <c r="A91" s="42"/>
      <c r="B91" s="328" t="s">
        <v>499</v>
      </c>
      <c r="C91" s="64"/>
      <c r="D91" s="321"/>
      <c r="E91" s="266"/>
      <c r="F91" s="322"/>
      <c r="G91" s="265">
        <f t="shared" si="2"/>
        <v>0</v>
      </c>
      <c r="H91" s="147" t="str">
        <f t="shared" si="3"/>
        <v>Export Revenue Credit</v>
      </c>
      <c r="I91" s="120"/>
      <c r="L91" s="307"/>
    </row>
    <row r="92" spans="1:12" s="71" customFormat="1" ht="25.5" x14ac:dyDescent="0.2">
      <c r="A92" s="42"/>
      <c r="B92" s="328" t="s">
        <v>500</v>
      </c>
      <c r="C92" s="64"/>
      <c r="D92" s="321"/>
      <c r="E92" s="266"/>
      <c r="F92" s="322"/>
      <c r="G92" s="265">
        <f t="shared" si="2"/>
        <v>0</v>
      </c>
      <c r="H92" s="147" t="str">
        <f t="shared" si="3"/>
        <v>Export Revenue Credit</v>
      </c>
      <c r="I92" s="120"/>
      <c r="L92" s="307"/>
    </row>
    <row r="93" spans="1:12" s="71" customFormat="1" ht="25.5" x14ac:dyDescent="0.2">
      <c r="A93" s="42"/>
      <c r="B93" s="328" t="s">
        <v>501</v>
      </c>
      <c r="C93" s="64"/>
      <c r="D93" s="321"/>
      <c r="E93" s="266"/>
      <c r="F93" s="322"/>
      <c r="G93" s="265">
        <f t="shared" si="2"/>
        <v>0</v>
      </c>
      <c r="H93" s="147" t="str">
        <f t="shared" si="3"/>
        <v>Export Revenue Credit</v>
      </c>
      <c r="I93" s="120"/>
      <c r="L93" s="307"/>
    </row>
    <row r="94" spans="1:12" s="506" customFormat="1" ht="12.75" x14ac:dyDescent="0.2">
      <c r="A94" s="500"/>
      <c r="B94" s="501" t="s">
        <v>624</v>
      </c>
      <c r="C94" s="502"/>
      <c r="D94" s="508">
        <f>-(87.5+1.2+10.7+6.3)*1000000</f>
        <v>-105700000</v>
      </c>
      <c r="E94" s="503"/>
      <c r="F94" s="503"/>
      <c r="G94" s="504">
        <f>D94+E94+F94</f>
        <v>-105700000</v>
      </c>
      <c r="H94" s="507" t="s">
        <v>625</v>
      </c>
      <c r="I94" s="505"/>
    </row>
    <row r="95" spans="1:12" s="71" customFormat="1" ht="25.5" x14ac:dyDescent="0.2">
      <c r="A95" s="42"/>
      <c r="B95" s="328" t="s">
        <v>583</v>
      </c>
      <c r="C95" s="64"/>
      <c r="D95" s="463">
        <v>-31600.000000000004</v>
      </c>
      <c r="E95" s="266"/>
      <c r="F95" s="322"/>
      <c r="G95" s="265">
        <f t="shared" si="2"/>
        <v>-31600.000000000004</v>
      </c>
      <c r="H95" s="464" t="s">
        <v>586</v>
      </c>
      <c r="I95" s="120"/>
      <c r="L95" s="307"/>
    </row>
    <row r="96" spans="1:12" s="71" customFormat="1" ht="25.5" x14ac:dyDescent="0.2">
      <c r="A96" s="42"/>
      <c r="B96" s="328" t="s">
        <v>584</v>
      </c>
      <c r="C96" s="64"/>
      <c r="D96" s="463">
        <v>0</v>
      </c>
      <c r="E96" s="266"/>
      <c r="F96" s="322"/>
      <c r="G96" s="265">
        <f t="shared" si="2"/>
        <v>0</v>
      </c>
      <c r="H96" s="464" t="s">
        <v>586</v>
      </c>
      <c r="I96" s="120"/>
      <c r="L96" s="307"/>
    </row>
    <row r="97" spans="1:12" s="71" customFormat="1" ht="12.75" x14ac:dyDescent="0.2">
      <c r="A97" s="42"/>
      <c r="B97" s="328" t="s">
        <v>585</v>
      </c>
      <c r="C97" s="64"/>
      <c r="D97" s="463">
        <v>0</v>
      </c>
      <c r="E97" s="266"/>
      <c r="F97" s="322"/>
      <c r="G97" s="265">
        <f t="shared" si="2"/>
        <v>0</v>
      </c>
      <c r="H97" s="464" t="s">
        <v>586</v>
      </c>
      <c r="I97" s="120"/>
      <c r="L97" s="307"/>
    </row>
    <row r="98" spans="1:12" s="71" customFormat="1" ht="12.75" x14ac:dyDescent="0.2">
      <c r="A98" s="42"/>
      <c r="B98" s="328" t="s">
        <v>502</v>
      </c>
      <c r="C98" s="64"/>
      <c r="D98" s="321">
        <v>0</v>
      </c>
      <c r="E98" s="266"/>
      <c r="F98" s="322"/>
      <c r="G98" s="265">
        <f t="shared" si="2"/>
        <v>0</v>
      </c>
      <c r="H98" s="147" t="str">
        <f t="shared" si="3"/>
        <v>LVSG Credit</v>
      </c>
      <c r="I98" s="120"/>
      <c r="L98" s="307"/>
    </row>
    <row r="99" spans="1:12" s="71" customFormat="1" ht="12.75" x14ac:dyDescent="0.2">
      <c r="A99" s="42"/>
      <c r="B99" s="328" t="s">
        <v>503</v>
      </c>
      <c r="C99" s="64"/>
      <c r="D99" s="321">
        <v>0</v>
      </c>
      <c r="E99" s="266"/>
      <c r="F99" s="322"/>
      <c r="G99" s="265">
        <f t="shared" si="2"/>
        <v>0</v>
      </c>
      <c r="H99" s="147" t="str">
        <f t="shared" si="3"/>
        <v>LVSG Credit</v>
      </c>
      <c r="I99" s="120"/>
      <c r="L99" s="307"/>
    </row>
    <row r="100" spans="1:12" s="71" customFormat="1" ht="12.75" x14ac:dyDescent="0.2">
      <c r="A100" s="42"/>
      <c r="B100" s="328" t="s">
        <v>504</v>
      </c>
      <c r="C100" s="64"/>
      <c r="D100" s="321">
        <v>0</v>
      </c>
      <c r="E100" s="266"/>
      <c r="F100" s="322"/>
      <c r="G100" s="265">
        <f t="shared" si="2"/>
        <v>0</v>
      </c>
      <c r="H100" s="147" t="str">
        <f t="shared" si="3"/>
        <v>LVSG Credit</v>
      </c>
      <c r="I100" s="120"/>
      <c r="L100" s="307"/>
    </row>
    <row r="101" spans="1:12" s="71" customFormat="1" ht="25.5" x14ac:dyDescent="0.2">
      <c r="A101" s="42"/>
      <c r="B101" s="328" t="s">
        <v>505</v>
      </c>
      <c r="C101" s="64"/>
      <c r="D101" s="321">
        <v>0</v>
      </c>
      <c r="E101" s="266"/>
      <c r="F101" s="322"/>
      <c r="G101" s="265">
        <f t="shared" si="2"/>
        <v>0</v>
      </c>
      <c r="H101" s="147" t="str">
        <f t="shared" si="3"/>
        <v>LVSG Credit</v>
      </c>
      <c r="I101" s="120"/>
      <c r="L101" s="307"/>
    </row>
    <row r="102" spans="1:12" s="71" customFormat="1" ht="25.5" x14ac:dyDescent="0.2">
      <c r="A102" s="42"/>
      <c r="B102" s="328" t="s">
        <v>506</v>
      </c>
      <c r="C102" s="64"/>
      <c r="D102" s="321">
        <v>0</v>
      </c>
      <c r="E102" s="266"/>
      <c r="F102" s="322"/>
      <c r="G102" s="265">
        <f t="shared" si="2"/>
        <v>0</v>
      </c>
      <c r="H102" s="147" t="str">
        <f t="shared" si="3"/>
        <v>LVSG Credit</v>
      </c>
      <c r="I102" s="120"/>
      <c r="L102" s="307"/>
    </row>
    <row r="103" spans="1:12" s="71" customFormat="1" ht="12.75" x14ac:dyDescent="0.2">
      <c r="A103" s="42"/>
      <c r="B103" s="328" t="s">
        <v>507</v>
      </c>
      <c r="C103" s="64"/>
      <c r="D103" s="321">
        <v>0</v>
      </c>
      <c r="E103" s="266"/>
      <c r="F103" s="322"/>
      <c r="G103" s="265">
        <f t="shared" si="2"/>
        <v>0</v>
      </c>
      <c r="H103" s="147" t="str">
        <f t="shared" si="3"/>
        <v>LVSG Credit</v>
      </c>
      <c r="I103" s="120"/>
      <c r="L103" s="307"/>
    </row>
    <row r="104" spans="1:12" s="71" customFormat="1" ht="25.5" x14ac:dyDescent="0.2">
      <c r="A104" s="42"/>
      <c r="B104" s="328" t="s">
        <v>508</v>
      </c>
      <c r="C104" s="64"/>
      <c r="D104" s="321">
        <v>16464707.519632306</v>
      </c>
      <c r="E104" s="266"/>
      <c r="F104" s="322"/>
      <c r="G104" s="265">
        <f t="shared" si="2"/>
        <v>16464707.519632306</v>
      </c>
      <c r="H104" s="147" t="str">
        <f t="shared" si="3"/>
        <v>LVSG Credit</v>
      </c>
      <c r="I104" s="120"/>
      <c r="L104" s="307"/>
    </row>
    <row r="105" spans="1:12" s="71" customFormat="1" ht="25.5" x14ac:dyDescent="0.2">
      <c r="A105" s="42"/>
      <c r="B105" s="328" t="s">
        <v>509</v>
      </c>
      <c r="C105" s="64"/>
      <c r="D105" s="321">
        <v>0</v>
      </c>
      <c r="E105" s="266"/>
      <c r="F105" s="322"/>
      <c r="G105" s="265">
        <f t="shared" si="2"/>
        <v>0</v>
      </c>
      <c r="H105" s="147" t="str">
        <f t="shared" si="3"/>
        <v>LVSG Credit</v>
      </c>
      <c r="I105" s="120"/>
      <c r="L105" s="307"/>
    </row>
    <row r="106" spans="1:12" s="71" customFormat="1" ht="12.75" x14ac:dyDescent="0.2">
      <c r="A106" s="42"/>
      <c r="B106" s="328" t="s">
        <v>510</v>
      </c>
      <c r="C106" s="64"/>
      <c r="D106" s="321">
        <v>0</v>
      </c>
      <c r="E106" s="266"/>
      <c r="F106" s="322"/>
      <c r="G106" s="265">
        <f t="shared" si="2"/>
        <v>0</v>
      </c>
      <c r="H106" s="147" t="str">
        <f t="shared" si="3"/>
        <v>LVSG Credit</v>
      </c>
      <c r="I106" s="120"/>
      <c r="L106" s="307"/>
    </row>
    <row r="107" spans="1:12" s="71" customFormat="1" ht="25.5" x14ac:dyDescent="0.2">
      <c r="A107" s="42"/>
      <c r="B107" s="328" t="s">
        <v>511</v>
      </c>
      <c r="C107" s="64"/>
      <c r="D107" s="321">
        <v>0</v>
      </c>
      <c r="E107" s="266"/>
      <c r="F107" s="322"/>
      <c r="G107" s="265">
        <f t="shared" si="2"/>
        <v>0</v>
      </c>
      <c r="H107" s="147" t="str">
        <f t="shared" si="3"/>
        <v>LVSG Credit</v>
      </c>
      <c r="I107" s="120"/>
      <c r="L107" s="307"/>
    </row>
    <row r="108" spans="1:12" s="71" customFormat="1" ht="25.5" x14ac:dyDescent="0.2">
      <c r="A108" s="42"/>
      <c r="B108" s="328" t="s">
        <v>512</v>
      </c>
      <c r="C108" s="64"/>
      <c r="D108" s="321">
        <v>0</v>
      </c>
      <c r="E108" s="266"/>
      <c r="F108" s="322"/>
      <c r="G108" s="265">
        <f t="shared" si="2"/>
        <v>0</v>
      </c>
      <c r="H108" s="147" t="str">
        <f t="shared" si="3"/>
        <v>LVSG Credit</v>
      </c>
      <c r="I108" s="120"/>
      <c r="L108" s="307"/>
    </row>
    <row r="109" spans="1:12" s="71" customFormat="1" ht="12.75" x14ac:dyDescent="0.2">
      <c r="A109" s="42"/>
      <c r="B109" s="328" t="s">
        <v>513</v>
      </c>
      <c r="C109" s="64"/>
      <c r="D109" s="321">
        <v>0</v>
      </c>
      <c r="E109" s="266"/>
      <c r="F109" s="322"/>
      <c r="G109" s="265">
        <f t="shared" si="2"/>
        <v>0</v>
      </c>
      <c r="H109" s="147" t="str">
        <f t="shared" si="3"/>
        <v>LVSG Credit</v>
      </c>
      <c r="I109" s="120"/>
      <c r="L109" s="307"/>
    </row>
    <row r="110" spans="1:12" s="71" customFormat="1" ht="25.5" x14ac:dyDescent="0.2">
      <c r="A110" s="42"/>
      <c r="B110" s="328" t="s">
        <v>514</v>
      </c>
      <c r="C110" s="64"/>
      <c r="D110" s="321">
        <v>0</v>
      </c>
      <c r="E110" s="266"/>
      <c r="F110" s="322"/>
      <c r="G110" s="265">
        <f t="shared" si="2"/>
        <v>0</v>
      </c>
      <c r="H110" s="147" t="str">
        <f t="shared" si="3"/>
        <v>LVSG Credit</v>
      </c>
      <c r="I110" s="120"/>
      <c r="L110" s="307"/>
    </row>
    <row r="111" spans="1:12" s="71" customFormat="1" ht="25.5" x14ac:dyDescent="0.2">
      <c r="A111" s="42"/>
      <c r="B111" s="328" t="s">
        <v>515</v>
      </c>
      <c r="C111" s="64"/>
      <c r="D111" s="321">
        <v>0</v>
      </c>
      <c r="E111" s="266"/>
      <c r="F111" s="322"/>
      <c r="G111" s="265">
        <f t="shared" si="2"/>
        <v>0</v>
      </c>
      <c r="H111" s="147" t="str">
        <f t="shared" si="3"/>
        <v>LVSG Credit</v>
      </c>
      <c r="I111" s="120"/>
      <c r="L111" s="307"/>
    </row>
    <row r="112" spans="1:12" s="71" customFormat="1" ht="12.75" x14ac:dyDescent="0.2">
      <c r="A112" s="42"/>
      <c r="B112" s="328" t="s">
        <v>516</v>
      </c>
      <c r="C112" s="64"/>
      <c r="D112" s="321">
        <v>0</v>
      </c>
      <c r="E112" s="266"/>
      <c r="F112" s="322"/>
      <c r="G112" s="265">
        <f t="shared" si="2"/>
        <v>0</v>
      </c>
      <c r="H112" s="147" t="str">
        <f t="shared" si="3"/>
        <v>LVSG Credit</v>
      </c>
      <c r="I112" s="120"/>
      <c r="L112" s="307"/>
    </row>
    <row r="113" spans="1:12" s="71" customFormat="1" ht="25.5" x14ac:dyDescent="0.2">
      <c r="A113" s="42"/>
      <c r="B113" s="328" t="s">
        <v>517</v>
      </c>
      <c r="C113" s="64"/>
      <c r="D113" s="321">
        <v>0</v>
      </c>
      <c r="E113" s="266"/>
      <c r="F113" s="322"/>
      <c r="G113" s="265">
        <f t="shared" si="2"/>
        <v>0</v>
      </c>
      <c r="H113" s="147" t="str">
        <f t="shared" si="3"/>
        <v>LVSG Credit</v>
      </c>
      <c r="I113" s="120"/>
      <c r="L113" s="307"/>
    </row>
    <row r="114" spans="1:12" s="71" customFormat="1" ht="25.5" x14ac:dyDescent="0.2">
      <c r="A114" s="42"/>
      <c r="B114" s="328" t="s">
        <v>518</v>
      </c>
      <c r="C114" s="64"/>
      <c r="D114" s="321">
        <v>0</v>
      </c>
      <c r="E114" s="266"/>
      <c r="F114" s="322"/>
      <c r="G114" s="265">
        <f t="shared" ref="G114:G121" si="4">+D114+E114+F114</f>
        <v>0</v>
      </c>
      <c r="H114" s="147" t="str">
        <f t="shared" ref="H114:H121" si="5">LEFT(B114,FIND("-",B114)-2)</f>
        <v>LVSG Credit</v>
      </c>
      <c r="I114" s="120"/>
      <c r="L114" s="307"/>
    </row>
    <row r="115" spans="1:12" s="71" customFormat="1" ht="25.5" x14ac:dyDescent="0.2">
      <c r="A115" s="42"/>
      <c r="B115" s="328" t="s">
        <v>519</v>
      </c>
      <c r="C115" s="64"/>
      <c r="D115" s="321">
        <v>0</v>
      </c>
      <c r="E115" s="266"/>
      <c r="F115" s="322"/>
      <c r="G115" s="265">
        <f t="shared" si="4"/>
        <v>0</v>
      </c>
      <c r="H115" s="147" t="str">
        <f t="shared" si="5"/>
        <v>LVSG Credit</v>
      </c>
      <c r="I115" s="120"/>
      <c r="L115" s="307"/>
    </row>
    <row r="116" spans="1:12" s="71" customFormat="1" ht="25.5" x14ac:dyDescent="0.2">
      <c r="A116" s="42"/>
      <c r="B116" s="328" t="s">
        <v>520</v>
      </c>
      <c r="C116" s="64"/>
      <c r="D116" s="321">
        <v>0</v>
      </c>
      <c r="E116" s="266"/>
      <c r="F116" s="322"/>
      <c r="G116" s="265">
        <f t="shared" si="4"/>
        <v>0</v>
      </c>
      <c r="H116" s="147" t="str">
        <f t="shared" si="5"/>
        <v>LVSG Credit</v>
      </c>
      <c r="I116" s="120"/>
      <c r="L116" s="307"/>
    </row>
    <row r="117" spans="1:12" s="71" customFormat="1" ht="25.5" x14ac:dyDescent="0.2">
      <c r="A117" s="42"/>
      <c r="B117" s="328" t="s">
        <v>521</v>
      </c>
      <c r="C117" s="64"/>
      <c r="D117" s="321">
        <v>0</v>
      </c>
      <c r="E117" s="266"/>
      <c r="F117" s="322"/>
      <c r="G117" s="265">
        <f t="shared" si="4"/>
        <v>0</v>
      </c>
      <c r="H117" s="147" t="str">
        <f t="shared" si="5"/>
        <v>LVSG Credit</v>
      </c>
      <c r="I117" s="120"/>
      <c r="L117" s="307"/>
    </row>
    <row r="118" spans="1:12" s="71" customFormat="1" ht="12.75" x14ac:dyDescent="0.2">
      <c r="A118" s="42"/>
      <c r="B118" s="328" t="s">
        <v>522</v>
      </c>
      <c r="C118" s="64"/>
      <c r="D118" s="321">
        <v>0</v>
      </c>
      <c r="E118" s="266"/>
      <c r="F118" s="322"/>
      <c r="G118" s="265">
        <f t="shared" si="4"/>
        <v>0</v>
      </c>
      <c r="H118" s="147" t="str">
        <f t="shared" si="5"/>
        <v>LVSG Credit</v>
      </c>
      <c r="I118" s="120"/>
      <c r="L118" s="307"/>
    </row>
    <row r="119" spans="1:12" s="71" customFormat="1" ht="25.5" x14ac:dyDescent="0.2">
      <c r="A119" s="42"/>
      <c r="B119" s="328" t="s">
        <v>523</v>
      </c>
      <c r="C119" s="64"/>
      <c r="D119" s="321">
        <v>0</v>
      </c>
      <c r="E119" s="266"/>
      <c r="F119" s="322"/>
      <c r="G119" s="265">
        <f t="shared" si="4"/>
        <v>0</v>
      </c>
      <c r="H119" s="147" t="str">
        <f t="shared" si="5"/>
        <v>LVSG Credit</v>
      </c>
      <c r="I119" s="120"/>
      <c r="L119" s="307"/>
    </row>
    <row r="120" spans="1:12" s="71" customFormat="1" ht="25.5" x14ac:dyDescent="0.2">
      <c r="A120" s="42"/>
      <c r="B120" s="328" t="s">
        <v>524</v>
      </c>
      <c r="C120" s="64"/>
      <c r="D120" s="321">
        <v>0</v>
      </c>
      <c r="E120" s="266"/>
      <c r="F120" s="322"/>
      <c r="G120" s="265">
        <f t="shared" si="4"/>
        <v>0</v>
      </c>
      <c r="H120" s="147" t="str">
        <f t="shared" si="5"/>
        <v>LVSG Credit</v>
      </c>
      <c r="I120" s="120"/>
      <c r="L120" s="307"/>
    </row>
    <row r="121" spans="1:12" s="71" customFormat="1" ht="25.5" x14ac:dyDescent="0.2">
      <c r="A121" s="42"/>
      <c r="B121" s="328" t="s">
        <v>525</v>
      </c>
      <c r="C121" s="64"/>
      <c r="D121" s="321">
        <v>0</v>
      </c>
      <c r="E121" s="266"/>
      <c r="F121" s="322"/>
      <c r="G121" s="265">
        <f t="shared" si="4"/>
        <v>0</v>
      </c>
      <c r="H121" s="147" t="str">
        <f t="shared" si="5"/>
        <v>LVSG Credit</v>
      </c>
      <c r="I121" s="120"/>
      <c r="L121" s="307"/>
    </row>
    <row r="122" spans="1:12" s="71" customFormat="1" ht="12.75" x14ac:dyDescent="0.2">
      <c r="A122" s="42"/>
      <c r="B122" s="328" t="s">
        <v>106</v>
      </c>
      <c r="C122" s="64"/>
      <c r="D122" s="321">
        <v>0</v>
      </c>
      <c r="E122" s="266"/>
      <c r="F122" s="322"/>
      <c r="G122" s="265">
        <f t="shared" ref="G122:G185" si="6">+D122+E122+F122</f>
        <v>0</v>
      </c>
      <c r="H122" s="147" t="str">
        <f t="shared" ref="H122:H185" si="7">LEFT(B122,FIND("-",B122)-2)</f>
        <v>OM&amp;A</v>
      </c>
      <c r="I122" s="120"/>
      <c r="L122" s="307"/>
    </row>
    <row r="123" spans="1:12" s="71" customFormat="1" ht="12.75" x14ac:dyDescent="0.2">
      <c r="A123" s="42"/>
      <c r="B123" s="328" t="s">
        <v>105</v>
      </c>
      <c r="C123" s="64"/>
      <c r="D123" s="321">
        <v>2208731.7079532039</v>
      </c>
      <c r="E123" s="266"/>
      <c r="F123" s="322"/>
      <c r="G123" s="265">
        <f t="shared" si="6"/>
        <v>2208731.7079532039</v>
      </c>
      <c r="H123" s="147" t="str">
        <f t="shared" si="7"/>
        <v>OM&amp;A</v>
      </c>
      <c r="I123" s="120"/>
      <c r="L123" s="307"/>
    </row>
    <row r="124" spans="1:12" s="71" customFormat="1" ht="12.75" x14ac:dyDescent="0.2">
      <c r="A124" s="42"/>
      <c r="B124" s="328" t="s">
        <v>107</v>
      </c>
      <c r="C124" s="64"/>
      <c r="D124" s="321">
        <v>165859811.1846568</v>
      </c>
      <c r="E124" s="266"/>
      <c r="F124" s="322"/>
      <c r="G124" s="265">
        <f t="shared" si="6"/>
        <v>165859811.1846568</v>
      </c>
      <c r="H124" s="147" t="str">
        <f t="shared" si="7"/>
        <v>OM&amp;A</v>
      </c>
      <c r="I124" s="120"/>
      <c r="L124" s="307"/>
    </row>
    <row r="125" spans="1:12" s="71" customFormat="1" ht="12.75" x14ac:dyDescent="0.2">
      <c r="A125" s="42"/>
      <c r="B125" s="328" t="s">
        <v>108</v>
      </c>
      <c r="C125" s="64"/>
      <c r="D125" s="321">
        <v>34766928.002315678</v>
      </c>
      <c r="E125" s="266"/>
      <c r="F125" s="322"/>
      <c r="G125" s="265">
        <f t="shared" si="6"/>
        <v>34766928.002315678</v>
      </c>
      <c r="H125" s="147" t="str">
        <f t="shared" si="7"/>
        <v>OM&amp;A</v>
      </c>
      <c r="I125" s="120"/>
      <c r="L125" s="307"/>
    </row>
    <row r="126" spans="1:12" s="71" customFormat="1" ht="12.75" x14ac:dyDescent="0.2">
      <c r="A126" s="42"/>
      <c r="B126" s="328" t="s">
        <v>109</v>
      </c>
      <c r="C126" s="64"/>
      <c r="D126" s="321">
        <v>0</v>
      </c>
      <c r="E126" s="266"/>
      <c r="F126" s="322"/>
      <c r="G126" s="265">
        <f t="shared" si="6"/>
        <v>0</v>
      </c>
      <c r="H126" s="147" t="str">
        <f t="shared" si="7"/>
        <v>OM&amp;A</v>
      </c>
      <c r="I126" s="120"/>
      <c r="L126" s="307"/>
    </row>
    <row r="127" spans="1:12" s="71" customFormat="1" ht="12.75" x14ac:dyDescent="0.2">
      <c r="A127" s="42"/>
      <c r="B127" s="328" t="s">
        <v>110</v>
      </c>
      <c r="C127" s="64"/>
      <c r="D127" s="321">
        <v>0</v>
      </c>
      <c r="E127" s="266"/>
      <c r="F127" s="322"/>
      <c r="G127" s="265">
        <f t="shared" si="6"/>
        <v>0</v>
      </c>
      <c r="H127" s="147" t="str">
        <f t="shared" si="7"/>
        <v>OM&amp;A</v>
      </c>
      <c r="I127" s="120"/>
      <c r="L127" s="307"/>
    </row>
    <row r="128" spans="1:12" s="71" customFormat="1" ht="25.5" x14ac:dyDescent="0.2">
      <c r="A128" s="42"/>
      <c r="B128" s="328" t="s">
        <v>111</v>
      </c>
      <c r="C128" s="64"/>
      <c r="D128" s="321">
        <v>105654773.47085102</v>
      </c>
      <c r="E128" s="266"/>
      <c r="F128" s="322"/>
      <c r="G128" s="265">
        <f t="shared" si="6"/>
        <v>105654773.47085102</v>
      </c>
      <c r="H128" s="147" t="str">
        <f t="shared" si="7"/>
        <v>OM&amp;A</v>
      </c>
      <c r="I128" s="120"/>
      <c r="L128" s="307"/>
    </row>
    <row r="129" spans="1:12" s="71" customFormat="1" ht="25.5" x14ac:dyDescent="0.2">
      <c r="A129" s="42"/>
      <c r="B129" s="328" t="s">
        <v>112</v>
      </c>
      <c r="C129" s="64"/>
      <c r="D129" s="321">
        <v>0</v>
      </c>
      <c r="E129" s="266"/>
      <c r="F129" s="322"/>
      <c r="G129" s="265">
        <f t="shared" si="6"/>
        <v>0</v>
      </c>
      <c r="H129" s="147" t="str">
        <f t="shared" si="7"/>
        <v>OM&amp;A</v>
      </c>
      <c r="I129" s="120"/>
      <c r="L129" s="307"/>
    </row>
    <row r="130" spans="1:12" s="71" customFormat="1" ht="12.75" x14ac:dyDescent="0.2">
      <c r="A130" s="42"/>
      <c r="B130" s="328" t="s">
        <v>113</v>
      </c>
      <c r="C130" s="64"/>
      <c r="D130" s="321">
        <v>0</v>
      </c>
      <c r="E130" s="266"/>
      <c r="F130" s="322"/>
      <c r="G130" s="265">
        <f t="shared" si="6"/>
        <v>0</v>
      </c>
      <c r="H130" s="147" t="str">
        <f t="shared" si="7"/>
        <v>OM&amp;A</v>
      </c>
      <c r="I130" s="120"/>
      <c r="L130" s="307"/>
    </row>
    <row r="131" spans="1:12" s="71" customFormat="1" ht="25.5" x14ac:dyDescent="0.2">
      <c r="A131" s="42"/>
      <c r="B131" s="328" t="s">
        <v>114</v>
      </c>
      <c r="C131" s="64"/>
      <c r="D131" s="321">
        <v>0</v>
      </c>
      <c r="E131" s="266"/>
      <c r="F131" s="322"/>
      <c r="G131" s="265">
        <f t="shared" si="6"/>
        <v>0</v>
      </c>
      <c r="H131" s="147" t="str">
        <f t="shared" si="7"/>
        <v>OM&amp;A</v>
      </c>
      <c r="I131" s="120"/>
      <c r="L131" s="307"/>
    </row>
    <row r="132" spans="1:12" s="71" customFormat="1" ht="25.5" x14ac:dyDescent="0.2">
      <c r="A132" s="42"/>
      <c r="B132" s="328" t="s">
        <v>115</v>
      </c>
      <c r="C132" s="64"/>
      <c r="D132" s="321">
        <v>0</v>
      </c>
      <c r="E132" s="266"/>
      <c r="F132" s="323"/>
      <c r="G132" s="265">
        <f t="shared" si="6"/>
        <v>0</v>
      </c>
      <c r="H132" s="147" t="str">
        <f t="shared" si="7"/>
        <v>OM&amp;A</v>
      </c>
      <c r="I132" s="120"/>
      <c r="L132" s="307"/>
    </row>
    <row r="133" spans="1:12" s="71" customFormat="1" ht="12.75" x14ac:dyDescent="0.2">
      <c r="A133" s="42"/>
      <c r="B133" s="328" t="s">
        <v>116</v>
      </c>
      <c r="C133" s="64"/>
      <c r="D133" s="321">
        <v>0</v>
      </c>
      <c r="E133" s="266"/>
      <c r="F133" s="322"/>
      <c r="G133" s="265">
        <f t="shared" si="6"/>
        <v>0</v>
      </c>
      <c r="H133" s="147" t="str">
        <f t="shared" si="7"/>
        <v>OM&amp;A</v>
      </c>
      <c r="I133" s="120"/>
      <c r="L133" s="307"/>
    </row>
    <row r="134" spans="1:12" s="71" customFormat="1" ht="25.5" x14ac:dyDescent="0.2">
      <c r="A134" s="42"/>
      <c r="B134" s="328" t="s">
        <v>117</v>
      </c>
      <c r="C134" s="64"/>
      <c r="D134" s="321">
        <v>0</v>
      </c>
      <c r="E134" s="266"/>
      <c r="F134" s="322"/>
      <c r="G134" s="265">
        <f t="shared" si="6"/>
        <v>0</v>
      </c>
      <c r="H134" s="147" t="str">
        <f t="shared" si="7"/>
        <v>OM&amp;A</v>
      </c>
      <c r="I134" s="120"/>
      <c r="L134" s="307"/>
    </row>
    <row r="135" spans="1:12" s="71" customFormat="1" ht="25.5" x14ac:dyDescent="0.2">
      <c r="A135" s="42"/>
      <c r="B135" s="328" t="s">
        <v>118</v>
      </c>
      <c r="C135" s="64"/>
      <c r="D135" s="321">
        <v>0</v>
      </c>
      <c r="E135" s="266"/>
      <c r="F135" s="322"/>
      <c r="G135" s="265">
        <f t="shared" si="6"/>
        <v>0</v>
      </c>
      <c r="H135" s="147" t="str">
        <f t="shared" si="7"/>
        <v>OM&amp;A</v>
      </c>
      <c r="I135" s="120"/>
      <c r="L135" s="307"/>
    </row>
    <row r="136" spans="1:12" s="71" customFormat="1" ht="12.75" x14ac:dyDescent="0.2">
      <c r="A136" s="42"/>
      <c r="B136" s="328" t="s">
        <v>119</v>
      </c>
      <c r="C136" s="64"/>
      <c r="D136" s="321">
        <v>33730453.822047479</v>
      </c>
      <c r="E136" s="266"/>
      <c r="F136" s="323"/>
      <c r="G136" s="265">
        <f t="shared" si="6"/>
        <v>33730453.822047479</v>
      </c>
      <c r="H136" s="147" t="str">
        <f t="shared" si="7"/>
        <v>OM&amp;A</v>
      </c>
      <c r="I136" s="120"/>
      <c r="L136" s="307"/>
    </row>
    <row r="137" spans="1:12" s="71" customFormat="1" ht="25.5" x14ac:dyDescent="0.2">
      <c r="A137" s="42"/>
      <c r="B137" s="328" t="s">
        <v>126</v>
      </c>
      <c r="C137" s="64"/>
      <c r="D137" s="321">
        <v>5829745.5001562973</v>
      </c>
      <c r="E137" s="266"/>
      <c r="F137" s="322"/>
      <c r="G137" s="265">
        <f t="shared" si="6"/>
        <v>5829745.5001562973</v>
      </c>
      <c r="H137" s="147" t="str">
        <f t="shared" si="7"/>
        <v>OM&amp;A</v>
      </c>
      <c r="I137" s="120"/>
      <c r="L137" s="307"/>
    </row>
    <row r="138" spans="1:12" s="71" customFormat="1" ht="25.5" x14ac:dyDescent="0.2">
      <c r="A138" s="42"/>
      <c r="B138" s="328" t="s">
        <v>127</v>
      </c>
      <c r="C138" s="64"/>
      <c r="D138" s="321">
        <v>0</v>
      </c>
      <c r="E138" s="266"/>
      <c r="F138" s="322"/>
      <c r="G138" s="265">
        <f t="shared" si="6"/>
        <v>0</v>
      </c>
      <c r="H138" s="147" t="str">
        <f t="shared" si="7"/>
        <v>OM&amp;A</v>
      </c>
      <c r="I138" s="120"/>
      <c r="L138" s="307"/>
    </row>
    <row r="139" spans="1:12" s="71" customFormat="1" ht="25.5" x14ac:dyDescent="0.2">
      <c r="A139" s="42"/>
      <c r="B139" s="328" t="s">
        <v>128</v>
      </c>
      <c r="C139" s="64"/>
      <c r="D139" s="321">
        <v>0</v>
      </c>
      <c r="E139" s="266"/>
      <c r="F139" s="322"/>
      <c r="G139" s="265">
        <f t="shared" si="6"/>
        <v>0</v>
      </c>
      <c r="H139" s="147" t="str">
        <f t="shared" si="7"/>
        <v>OM&amp;A</v>
      </c>
      <c r="I139" s="120"/>
      <c r="L139" s="307"/>
    </row>
    <row r="140" spans="1:12" s="71" customFormat="1" ht="25.5" x14ac:dyDescent="0.2">
      <c r="A140" s="42"/>
      <c r="B140" s="328" t="s">
        <v>120</v>
      </c>
      <c r="C140" s="64"/>
      <c r="D140" s="321">
        <v>0</v>
      </c>
      <c r="E140" s="266"/>
      <c r="F140" s="322"/>
      <c r="G140" s="265">
        <f t="shared" si="6"/>
        <v>0</v>
      </c>
      <c r="H140" s="147" t="str">
        <f t="shared" si="7"/>
        <v>OM&amp;A</v>
      </c>
      <c r="I140" s="120"/>
      <c r="L140" s="307"/>
    </row>
    <row r="141" spans="1:12" s="71" customFormat="1" ht="25.5" x14ac:dyDescent="0.2">
      <c r="A141" s="42"/>
      <c r="B141" s="328" t="s">
        <v>121</v>
      </c>
      <c r="C141" s="64"/>
      <c r="D141" s="321">
        <v>0</v>
      </c>
      <c r="E141" s="266"/>
      <c r="F141" s="322"/>
      <c r="G141" s="265">
        <f t="shared" si="6"/>
        <v>0</v>
      </c>
      <c r="H141" s="147" t="str">
        <f t="shared" si="7"/>
        <v>OM&amp;A</v>
      </c>
      <c r="I141" s="120"/>
      <c r="L141" s="307"/>
    </row>
    <row r="142" spans="1:12" s="71" customFormat="1" ht="12.75" x14ac:dyDescent="0.2">
      <c r="A142" s="42"/>
      <c r="B142" s="328" t="s">
        <v>122</v>
      </c>
      <c r="C142" s="64"/>
      <c r="D142" s="321">
        <v>6073432.7851733686</v>
      </c>
      <c r="E142" s="266"/>
      <c r="F142" s="322"/>
      <c r="G142" s="265">
        <f t="shared" si="6"/>
        <v>6073432.7851733686</v>
      </c>
      <c r="H142" s="147" t="str">
        <f t="shared" si="7"/>
        <v>OM&amp;A</v>
      </c>
      <c r="I142" s="120"/>
      <c r="L142" s="307"/>
    </row>
    <row r="143" spans="1:12" s="71" customFormat="1" ht="25.5" x14ac:dyDescent="0.2">
      <c r="A143" s="42"/>
      <c r="B143" s="328" t="s">
        <v>123</v>
      </c>
      <c r="C143" s="64"/>
      <c r="D143" s="321">
        <v>0</v>
      </c>
      <c r="E143" s="266"/>
      <c r="F143" s="322"/>
      <c r="G143" s="265">
        <f t="shared" si="6"/>
        <v>0</v>
      </c>
      <c r="H143" s="147" t="str">
        <f t="shared" si="7"/>
        <v>OM&amp;A</v>
      </c>
      <c r="I143" s="120"/>
      <c r="L143" s="307"/>
    </row>
    <row r="144" spans="1:12" s="71" customFormat="1" ht="25.5" x14ac:dyDescent="0.2">
      <c r="A144" s="42"/>
      <c r="B144" s="328" t="s">
        <v>124</v>
      </c>
      <c r="C144" s="64"/>
      <c r="D144" s="321">
        <v>0</v>
      </c>
      <c r="E144" s="266"/>
      <c r="F144" s="322"/>
      <c r="G144" s="265">
        <f t="shared" si="6"/>
        <v>0</v>
      </c>
      <c r="H144" s="147" t="str">
        <f t="shared" si="7"/>
        <v>OM&amp;A</v>
      </c>
      <c r="I144" s="120"/>
      <c r="L144" s="307"/>
    </row>
    <row r="145" spans="1:12" s="71" customFormat="1" ht="25.5" x14ac:dyDescent="0.2">
      <c r="A145" s="42"/>
      <c r="B145" s="328" t="s">
        <v>125</v>
      </c>
      <c r="C145" s="64"/>
      <c r="D145" s="321">
        <v>2655157.0495590032</v>
      </c>
      <c r="E145" s="266"/>
      <c r="F145" s="322"/>
      <c r="G145" s="265">
        <f t="shared" si="6"/>
        <v>2655157.0495590032</v>
      </c>
      <c r="H145" s="147" t="str">
        <f t="shared" si="7"/>
        <v>OM&amp;A</v>
      </c>
      <c r="I145" s="120"/>
      <c r="L145" s="307"/>
    </row>
    <row r="146" spans="1:12" s="71" customFormat="1" ht="25.5" x14ac:dyDescent="0.2">
      <c r="A146" s="42"/>
      <c r="B146" s="328" t="s">
        <v>129</v>
      </c>
      <c r="C146" s="64"/>
      <c r="D146" s="321">
        <v>0</v>
      </c>
      <c r="E146" s="266"/>
      <c r="F146" s="322"/>
      <c r="G146" s="265">
        <f t="shared" si="6"/>
        <v>0</v>
      </c>
      <c r="H146" s="147" t="str">
        <f t="shared" si="7"/>
        <v>Other Taxes (Grants in Lieu)</v>
      </c>
      <c r="I146" s="120"/>
      <c r="L146" s="307"/>
    </row>
    <row r="147" spans="1:12" s="71" customFormat="1" ht="25.5" x14ac:dyDescent="0.2">
      <c r="A147" s="42"/>
      <c r="B147" s="328" t="s">
        <v>587</v>
      </c>
      <c r="C147" s="64"/>
      <c r="D147" s="321">
        <v>460318.67411215836</v>
      </c>
      <c r="E147" s="266"/>
      <c r="F147" s="322"/>
      <c r="G147" s="265">
        <f t="shared" si="6"/>
        <v>460318.67411215836</v>
      </c>
      <c r="H147" s="147" t="str">
        <f t="shared" si="7"/>
        <v>Property Taxes (was Grants in Lieu)</v>
      </c>
      <c r="I147" s="120"/>
      <c r="L147" s="307"/>
    </row>
    <row r="148" spans="1:12" s="71" customFormat="1" ht="25.5" x14ac:dyDescent="0.2">
      <c r="A148" s="42"/>
      <c r="B148" s="328" t="s">
        <v>588</v>
      </c>
      <c r="C148" s="64"/>
      <c r="D148" s="321">
        <v>34566610.375582896</v>
      </c>
      <c r="E148" s="266"/>
      <c r="F148" s="322"/>
      <c r="G148" s="265">
        <f t="shared" si="6"/>
        <v>34566610.375582896</v>
      </c>
      <c r="H148" s="147" t="str">
        <f t="shared" si="7"/>
        <v>Property Taxes (was Grants in Lieu)</v>
      </c>
      <c r="I148" s="120"/>
      <c r="L148" s="461"/>
    </row>
    <row r="149" spans="1:12" s="71" customFormat="1" ht="25.5" x14ac:dyDescent="0.2">
      <c r="A149" s="42"/>
      <c r="B149" s="328" t="s">
        <v>589</v>
      </c>
      <c r="C149" s="64"/>
      <c r="D149" s="321">
        <v>6461154.4103893535</v>
      </c>
      <c r="E149" s="266"/>
      <c r="F149" s="322"/>
      <c r="G149" s="265">
        <f t="shared" si="6"/>
        <v>6461154.4103893535</v>
      </c>
      <c r="H149" s="147" t="str">
        <f t="shared" si="7"/>
        <v>Property Taxes (was Grants in Lieu)</v>
      </c>
      <c r="I149" s="120"/>
      <c r="L149" s="307"/>
    </row>
    <row r="150" spans="1:12" s="71" customFormat="1" ht="25.5" x14ac:dyDescent="0.2">
      <c r="A150" s="42"/>
      <c r="B150" s="328" t="s">
        <v>130</v>
      </c>
      <c r="C150" s="64"/>
      <c r="D150" s="321">
        <v>0</v>
      </c>
      <c r="E150" s="266"/>
      <c r="F150" s="322"/>
      <c r="G150" s="265">
        <f t="shared" si="6"/>
        <v>0</v>
      </c>
      <c r="H150" s="147" t="str">
        <f t="shared" si="7"/>
        <v>Other Taxes (Grants in Lieu)</v>
      </c>
      <c r="I150" s="120"/>
      <c r="L150" s="307"/>
    </row>
    <row r="151" spans="1:12" s="71" customFormat="1" ht="25.5" x14ac:dyDescent="0.2">
      <c r="A151" s="42"/>
      <c r="B151" s="328" t="s">
        <v>131</v>
      </c>
      <c r="C151" s="64"/>
      <c r="D151" s="321">
        <v>0</v>
      </c>
      <c r="E151" s="266"/>
      <c r="F151" s="322"/>
      <c r="G151" s="265">
        <f t="shared" si="6"/>
        <v>0</v>
      </c>
      <c r="H151" s="147" t="str">
        <f t="shared" si="7"/>
        <v>Other Taxes (Grants in Lieu)</v>
      </c>
      <c r="I151" s="120"/>
      <c r="L151" s="307"/>
    </row>
    <row r="152" spans="1:12" s="71" customFormat="1" ht="25.5" x14ac:dyDescent="0.2">
      <c r="A152" s="42"/>
      <c r="B152" s="328" t="s">
        <v>590</v>
      </c>
      <c r="C152" s="64"/>
      <c r="D152" s="321">
        <v>19320417.572189871</v>
      </c>
      <c r="E152" s="266"/>
      <c r="F152" s="322"/>
      <c r="G152" s="265">
        <f t="shared" si="6"/>
        <v>19320417.572189871</v>
      </c>
      <c r="H152" s="147" t="str">
        <f t="shared" si="7"/>
        <v>Property Taxes (was Grants in Lieu)</v>
      </c>
      <c r="I152" s="120"/>
      <c r="L152" s="307"/>
    </row>
    <row r="153" spans="1:12" s="71" customFormat="1" ht="25.5" x14ac:dyDescent="0.2">
      <c r="A153" s="42"/>
      <c r="B153" s="328" t="s">
        <v>132</v>
      </c>
      <c r="C153" s="64"/>
      <c r="D153" s="321">
        <v>0</v>
      </c>
      <c r="E153" s="266"/>
      <c r="F153" s="322"/>
      <c r="G153" s="265">
        <f t="shared" si="6"/>
        <v>0</v>
      </c>
      <c r="H153" s="147" t="str">
        <f t="shared" si="7"/>
        <v>Other Taxes (Grants in Lieu)</v>
      </c>
      <c r="I153" s="120"/>
      <c r="L153" s="307"/>
    </row>
    <row r="154" spans="1:12" s="71" customFormat="1" ht="25.5" x14ac:dyDescent="0.2">
      <c r="A154" s="42"/>
      <c r="B154" s="328" t="s">
        <v>133</v>
      </c>
      <c r="C154" s="64"/>
      <c r="D154" s="321">
        <v>0</v>
      </c>
      <c r="E154" s="266"/>
      <c r="F154" s="322"/>
      <c r="G154" s="265">
        <f t="shared" si="6"/>
        <v>0</v>
      </c>
      <c r="H154" s="147" t="str">
        <f t="shared" si="7"/>
        <v>Other Taxes (Grants in Lieu)</v>
      </c>
      <c r="I154" s="120"/>
      <c r="L154" s="307"/>
    </row>
    <row r="155" spans="1:12" s="71" customFormat="1" ht="25.5" x14ac:dyDescent="0.2">
      <c r="A155" s="42"/>
      <c r="B155" s="328" t="s">
        <v>591</v>
      </c>
      <c r="C155" s="64"/>
      <c r="D155" s="321">
        <v>0</v>
      </c>
      <c r="E155" s="266"/>
      <c r="F155" s="322"/>
      <c r="G155" s="265">
        <f t="shared" si="6"/>
        <v>0</v>
      </c>
      <c r="H155" s="147" t="str">
        <f t="shared" si="7"/>
        <v>Property Taxes (was Grants in Lieu)</v>
      </c>
      <c r="I155" s="120"/>
      <c r="L155" s="307"/>
    </row>
    <row r="156" spans="1:12" s="71" customFormat="1" ht="25.5" x14ac:dyDescent="0.2">
      <c r="A156" s="42"/>
      <c r="B156" s="328" t="s">
        <v>134</v>
      </c>
      <c r="C156" s="64"/>
      <c r="D156" s="321">
        <v>0</v>
      </c>
      <c r="E156" s="266"/>
      <c r="F156" s="323"/>
      <c r="G156" s="265">
        <f t="shared" si="6"/>
        <v>0</v>
      </c>
      <c r="H156" s="147" t="str">
        <f t="shared" si="7"/>
        <v>Other Taxes (Grants in Lieu)</v>
      </c>
      <c r="I156" s="120"/>
      <c r="L156" s="307"/>
    </row>
    <row r="157" spans="1:12" s="71" customFormat="1" ht="25.5" x14ac:dyDescent="0.2">
      <c r="A157" s="42"/>
      <c r="B157" s="328" t="s">
        <v>135</v>
      </c>
      <c r="C157" s="64"/>
      <c r="D157" s="321">
        <v>0</v>
      </c>
      <c r="E157" s="266"/>
      <c r="F157" s="322"/>
      <c r="G157" s="265">
        <f t="shared" si="6"/>
        <v>0</v>
      </c>
      <c r="H157" s="147" t="str">
        <f t="shared" si="7"/>
        <v>Other Taxes (Grants in Lieu)</v>
      </c>
      <c r="I157" s="120"/>
      <c r="L157" s="307"/>
    </row>
    <row r="158" spans="1:12" s="71" customFormat="1" ht="25.5" x14ac:dyDescent="0.2">
      <c r="A158" s="42"/>
      <c r="B158" s="328" t="s">
        <v>136</v>
      </c>
      <c r="C158" s="64"/>
      <c r="D158" s="321">
        <v>0</v>
      </c>
      <c r="E158" s="266"/>
      <c r="F158" s="322"/>
      <c r="G158" s="265">
        <f t="shared" si="6"/>
        <v>0</v>
      </c>
      <c r="H158" s="147" t="str">
        <f t="shared" si="7"/>
        <v>Other Taxes (Grants in Lieu)</v>
      </c>
      <c r="I158" s="120"/>
      <c r="L158" s="307"/>
    </row>
    <row r="159" spans="1:12" s="71" customFormat="1" ht="25.5" x14ac:dyDescent="0.2">
      <c r="A159" s="42"/>
      <c r="B159" s="328" t="s">
        <v>137</v>
      </c>
      <c r="C159" s="64"/>
      <c r="D159" s="321">
        <v>0</v>
      </c>
      <c r="E159" s="266"/>
      <c r="F159" s="322"/>
      <c r="G159" s="265">
        <f t="shared" si="6"/>
        <v>0</v>
      </c>
      <c r="H159" s="147" t="str">
        <f t="shared" si="7"/>
        <v>Other Taxes (Grants in Lieu)</v>
      </c>
      <c r="I159" s="120"/>
      <c r="L159" s="307"/>
    </row>
    <row r="160" spans="1:12" s="71" customFormat="1" ht="25.5" x14ac:dyDescent="0.2">
      <c r="A160" s="42"/>
      <c r="B160" s="328" t="s">
        <v>592</v>
      </c>
      <c r="C160" s="64"/>
      <c r="D160" s="321">
        <v>7271781.2632195717</v>
      </c>
      <c r="E160" s="266"/>
      <c r="F160" s="322"/>
      <c r="G160" s="265">
        <f t="shared" si="6"/>
        <v>7271781.2632195717</v>
      </c>
      <c r="H160" s="147" t="str">
        <f t="shared" si="7"/>
        <v>Property Taxes (was Grants in Lieu)</v>
      </c>
      <c r="I160" s="120"/>
      <c r="L160" s="307"/>
    </row>
    <row r="161" spans="1:12" s="71" customFormat="1" ht="38.25" x14ac:dyDescent="0.2">
      <c r="A161" s="42"/>
      <c r="B161" s="328" t="s">
        <v>593</v>
      </c>
      <c r="C161" s="64"/>
      <c r="D161" s="321">
        <v>1235137.617679443</v>
      </c>
      <c r="E161" s="266"/>
      <c r="F161" s="322"/>
      <c r="G161" s="265">
        <f t="shared" si="6"/>
        <v>1235137.617679443</v>
      </c>
      <c r="H161" s="147" t="str">
        <f t="shared" si="7"/>
        <v>Property Taxes (was Grants in Lieu)</v>
      </c>
      <c r="I161" s="120"/>
      <c r="L161" s="307"/>
    </row>
    <row r="162" spans="1:12" s="71" customFormat="1" ht="25.5" x14ac:dyDescent="0.2">
      <c r="A162" s="42"/>
      <c r="B162" s="328" t="s">
        <v>138</v>
      </c>
      <c r="C162" s="64"/>
      <c r="D162" s="321">
        <v>0</v>
      </c>
      <c r="E162" s="266"/>
      <c r="F162" s="322"/>
      <c r="G162" s="265">
        <f t="shared" si="6"/>
        <v>0</v>
      </c>
      <c r="H162" s="147" t="str">
        <f t="shared" si="7"/>
        <v>Other Taxes (Grants in Lieu)</v>
      </c>
      <c r="I162" s="120"/>
      <c r="L162" s="307"/>
    </row>
    <row r="163" spans="1:12" s="71" customFormat="1" ht="25.5" x14ac:dyDescent="0.2">
      <c r="A163" s="42"/>
      <c r="B163" s="328" t="s">
        <v>139</v>
      </c>
      <c r="C163" s="64"/>
      <c r="D163" s="321">
        <v>0</v>
      </c>
      <c r="E163" s="266"/>
      <c r="F163" s="322"/>
      <c r="G163" s="265">
        <f t="shared" si="6"/>
        <v>0</v>
      </c>
      <c r="H163" s="147" t="str">
        <f t="shared" si="7"/>
        <v>Other Taxes (Grants in Lieu)</v>
      </c>
      <c r="I163" s="120"/>
      <c r="L163" s="307"/>
    </row>
    <row r="164" spans="1:12" s="71" customFormat="1" ht="25.5" x14ac:dyDescent="0.2">
      <c r="A164" s="42"/>
      <c r="B164" s="328" t="s">
        <v>140</v>
      </c>
      <c r="C164" s="64"/>
      <c r="D164" s="321">
        <v>0</v>
      </c>
      <c r="E164" s="266"/>
      <c r="F164" s="322"/>
      <c r="G164" s="265">
        <f t="shared" si="6"/>
        <v>0</v>
      </c>
      <c r="H164" s="147" t="str">
        <f t="shared" si="7"/>
        <v>Other Taxes (Grants in Lieu)</v>
      </c>
      <c r="I164" s="120"/>
      <c r="L164" s="307"/>
    </row>
    <row r="165" spans="1:12" s="71" customFormat="1" ht="25.5" x14ac:dyDescent="0.2">
      <c r="A165" s="42"/>
      <c r="B165" s="328" t="s">
        <v>141</v>
      </c>
      <c r="C165" s="64"/>
      <c r="D165" s="321">
        <v>0</v>
      </c>
      <c r="E165" s="266"/>
      <c r="F165" s="322"/>
      <c r="G165" s="265">
        <f t="shared" si="6"/>
        <v>0</v>
      </c>
      <c r="H165" s="147" t="str">
        <f t="shared" si="7"/>
        <v>Other Taxes (Grants in Lieu)</v>
      </c>
      <c r="I165" s="120"/>
      <c r="L165" s="307"/>
    </row>
    <row r="166" spans="1:12" s="71" customFormat="1" ht="25.5" x14ac:dyDescent="0.2">
      <c r="A166" s="42"/>
      <c r="B166" s="328" t="s">
        <v>594</v>
      </c>
      <c r="C166" s="64"/>
      <c r="D166" s="321">
        <v>1741974.0407464865</v>
      </c>
      <c r="E166" s="266"/>
      <c r="F166" s="322"/>
      <c r="G166" s="265">
        <f t="shared" si="6"/>
        <v>1741974.0407464865</v>
      </c>
      <c r="H166" s="147" t="str">
        <f t="shared" si="7"/>
        <v>Property Taxes (was Grants in Lieu)</v>
      </c>
      <c r="I166" s="120"/>
      <c r="L166" s="307"/>
    </row>
    <row r="167" spans="1:12" s="71" customFormat="1" ht="25.5" x14ac:dyDescent="0.2">
      <c r="A167" s="42"/>
      <c r="B167" s="328" t="s">
        <v>142</v>
      </c>
      <c r="C167" s="64"/>
      <c r="D167" s="321">
        <v>0</v>
      </c>
      <c r="E167" s="266"/>
      <c r="F167" s="322"/>
      <c r="G167" s="265">
        <f t="shared" si="6"/>
        <v>0</v>
      </c>
      <c r="H167" s="147" t="str">
        <f t="shared" si="7"/>
        <v>Other Taxes (Grants in Lieu)</v>
      </c>
      <c r="I167" s="120"/>
      <c r="L167" s="307"/>
    </row>
    <row r="168" spans="1:12" s="71" customFormat="1" ht="38.25" x14ac:dyDescent="0.2">
      <c r="A168" s="42"/>
      <c r="B168" s="328" t="s">
        <v>143</v>
      </c>
      <c r="C168" s="64"/>
      <c r="D168" s="321">
        <v>0</v>
      </c>
      <c r="E168" s="266"/>
      <c r="F168" s="322"/>
      <c r="G168" s="265">
        <f t="shared" si="6"/>
        <v>0</v>
      </c>
      <c r="H168" s="147" t="str">
        <f t="shared" si="7"/>
        <v>Other Taxes (Grants in Lieu)</v>
      </c>
      <c r="I168" s="120"/>
      <c r="L168" s="307"/>
    </row>
    <row r="169" spans="1:12" s="71" customFormat="1" ht="25.5" x14ac:dyDescent="0.2">
      <c r="A169" s="42"/>
      <c r="B169" s="328" t="s">
        <v>595</v>
      </c>
      <c r="C169" s="64"/>
      <c r="D169" s="321">
        <v>303161.09540699277</v>
      </c>
      <c r="E169" s="266"/>
      <c r="F169" s="322"/>
      <c r="G169" s="265">
        <f t="shared" si="6"/>
        <v>303161.09540699277</v>
      </c>
      <c r="H169" s="147" t="str">
        <f t="shared" si="7"/>
        <v>Property Taxes (was Grants in Lieu)</v>
      </c>
      <c r="I169" s="120"/>
      <c r="L169" s="307"/>
    </row>
    <row r="170" spans="1:12" s="71" customFormat="1" ht="25.5" x14ac:dyDescent="0.2">
      <c r="A170" s="42"/>
      <c r="B170" s="328" t="s">
        <v>144</v>
      </c>
      <c r="C170" s="64"/>
      <c r="D170" s="321">
        <v>0</v>
      </c>
      <c r="E170" s="266"/>
      <c r="F170" s="322"/>
      <c r="G170" s="265">
        <f t="shared" si="6"/>
        <v>0</v>
      </c>
      <c r="H170" s="147" t="str">
        <f t="shared" si="7"/>
        <v>Depreciation on fixed assets</v>
      </c>
      <c r="I170" s="120"/>
      <c r="L170" s="307"/>
    </row>
    <row r="171" spans="1:12" s="71" customFormat="1" ht="25.5" x14ac:dyDescent="0.2">
      <c r="A171" s="42"/>
      <c r="B171" s="328" t="s">
        <v>145</v>
      </c>
      <c r="C171" s="64"/>
      <c r="D171" s="321">
        <v>3133748.8997291196</v>
      </c>
      <c r="E171" s="266"/>
      <c r="F171" s="322"/>
      <c r="G171" s="265">
        <f t="shared" si="6"/>
        <v>3133748.8997291196</v>
      </c>
      <c r="H171" s="147" t="str">
        <f t="shared" si="7"/>
        <v>Depreciation on fixed assets</v>
      </c>
      <c r="I171" s="120"/>
      <c r="L171" s="307"/>
    </row>
    <row r="172" spans="1:12" s="71" customFormat="1" ht="12.75" x14ac:dyDescent="0.2">
      <c r="A172" s="42"/>
      <c r="B172" s="328" t="s">
        <v>146</v>
      </c>
      <c r="C172" s="64"/>
      <c r="D172" s="321">
        <v>235321926.57787928</v>
      </c>
      <c r="E172" s="266"/>
      <c r="F172" s="322"/>
      <c r="G172" s="265">
        <f t="shared" si="6"/>
        <v>235321926.57787928</v>
      </c>
      <c r="H172" s="147" t="str">
        <f t="shared" si="7"/>
        <v>Depreciation on fixed assets</v>
      </c>
      <c r="I172" s="120"/>
      <c r="L172" s="307"/>
    </row>
    <row r="173" spans="1:12" s="71" customFormat="1" ht="25.5" x14ac:dyDescent="0.2">
      <c r="A173" s="42"/>
      <c r="B173" s="328" t="s">
        <v>147</v>
      </c>
      <c r="C173" s="64"/>
      <c r="D173" s="321">
        <v>36010901.773349576</v>
      </c>
      <c r="E173" s="266"/>
      <c r="F173" s="322"/>
      <c r="G173" s="265">
        <f t="shared" si="6"/>
        <v>36010901.773349576</v>
      </c>
      <c r="H173" s="147" t="str">
        <f t="shared" si="7"/>
        <v>Depreciation on fixed assets</v>
      </c>
      <c r="I173" s="120"/>
      <c r="L173" s="307"/>
    </row>
    <row r="174" spans="1:12" s="71" customFormat="1" ht="25.5" x14ac:dyDescent="0.2">
      <c r="A174" s="42"/>
      <c r="B174" s="328" t="s">
        <v>148</v>
      </c>
      <c r="C174" s="64"/>
      <c r="D174" s="321">
        <v>0</v>
      </c>
      <c r="E174" s="266"/>
      <c r="F174" s="322"/>
      <c r="G174" s="265">
        <f t="shared" si="6"/>
        <v>0</v>
      </c>
      <c r="H174" s="147" t="str">
        <f t="shared" si="7"/>
        <v>Depreciation on fixed assets</v>
      </c>
      <c r="I174" s="120"/>
      <c r="L174" s="307"/>
    </row>
    <row r="175" spans="1:12" s="71" customFormat="1" ht="25.5" x14ac:dyDescent="0.2">
      <c r="A175" s="42"/>
      <c r="B175" s="328" t="s">
        <v>149</v>
      </c>
      <c r="C175" s="64"/>
      <c r="D175" s="321">
        <v>0</v>
      </c>
      <c r="E175" s="266"/>
      <c r="F175" s="322"/>
      <c r="G175" s="265">
        <f t="shared" si="6"/>
        <v>0</v>
      </c>
      <c r="H175" s="147" t="str">
        <f t="shared" si="7"/>
        <v>Depreciation on fixed assets</v>
      </c>
      <c r="I175" s="120"/>
      <c r="L175" s="307"/>
    </row>
    <row r="176" spans="1:12" s="71" customFormat="1" ht="25.5" x14ac:dyDescent="0.2">
      <c r="A176" s="42"/>
      <c r="B176" s="328" t="s">
        <v>150</v>
      </c>
      <c r="C176" s="64"/>
      <c r="D176" s="321">
        <v>152901397.37302583</v>
      </c>
      <c r="E176" s="266"/>
      <c r="F176" s="322"/>
      <c r="G176" s="265">
        <f t="shared" si="6"/>
        <v>152901397.37302583</v>
      </c>
      <c r="H176" s="147" t="str">
        <f t="shared" si="7"/>
        <v>Depreciation on fixed assets</v>
      </c>
      <c r="I176" s="120"/>
      <c r="L176" s="307"/>
    </row>
    <row r="177" spans="1:12" s="71" customFormat="1" ht="25.5" x14ac:dyDescent="0.2">
      <c r="A177" s="42"/>
      <c r="B177" s="328" t="s">
        <v>151</v>
      </c>
      <c r="C177" s="64"/>
      <c r="D177" s="321">
        <v>0</v>
      </c>
      <c r="E177" s="266"/>
      <c r="F177" s="322"/>
      <c r="G177" s="265">
        <f t="shared" si="6"/>
        <v>0</v>
      </c>
      <c r="H177" s="147" t="str">
        <f t="shared" si="7"/>
        <v>Depreciation on fixed assets</v>
      </c>
      <c r="I177" s="120"/>
      <c r="L177" s="307"/>
    </row>
    <row r="178" spans="1:12" s="71" customFormat="1" ht="25.5" x14ac:dyDescent="0.2">
      <c r="A178" s="42"/>
      <c r="B178" s="328" t="s">
        <v>152</v>
      </c>
      <c r="C178" s="64"/>
      <c r="D178" s="321">
        <v>0</v>
      </c>
      <c r="E178" s="266"/>
      <c r="F178" s="322"/>
      <c r="G178" s="265">
        <f t="shared" si="6"/>
        <v>0</v>
      </c>
      <c r="H178" s="147" t="str">
        <f t="shared" si="7"/>
        <v>Depreciation on fixed assets</v>
      </c>
      <c r="I178" s="120"/>
      <c r="L178" s="307"/>
    </row>
    <row r="179" spans="1:12" s="71" customFormat="1" ht="25.5" x14ac:dyDescent="0.2">
      <c r="A179" s="42"/>
      <c r="B179" s="328" t="s">
        <v>153</v>
      </c>
      <c r="C179" s="64"/>
      <c r="D179" s="321">
        <v>0</v>
      </c>
      <c r="E179" s="266"/>
      <c r="F179" s="322"/>
      <c r="G179" s="265">
        <f t="shared" si="6"/>
        <v>0</v>
      </c>
      <c r="H179" s="147" t="str">
        <f t="shared" si="7"/>
        <v>Depreciation on fixed assets</v>
      </c>
      <c r="I179" s="120"/>
      <c r="L179" s="307"/>
    </row>
    <row r="180" spans="1:12" s="71" customFormat="1" ht="25.5" x14ac:dyDescent="0.2">
      <c r="A180" s="42"/>
      <c r="B180" s="328" t="s">
        <v>154</v>
      </c>
      <c r="C180" s="64"/>
      <c r="D180" s="321">
        <v>0</v>
      </c>
      <c r="E180" s="266"/>
      <c r="F180" s="322"/>
      <c r="G180" s="265">
        <f t="shared" si="6"/>
        <v>0</v>
      </c>
      <c r="H180" s="147" t="str">
        <f t="shared" si="7"/>
        <v>Depreciation on fixed assets</v>
      </c>
      <c r="I180" s="120"/>
      <c r="L180" s="307"/>
    </row>
    <row r="181" spans="1:12" s="71" customFormat="1" ht="25.5" x14ac:dyDescent="0.2">
      <c r="A181" s="42"/>
      <c r="B181" s="328" t="s">
        <v>155</v>
      </c>
      <c r="C181" s="64"/>
      <c r="D181" s="321">
        <v>0</v>
      </c>
      <c r="E181" s="266"/>
      <c r="F181" s="322"/>
      <c r="G181" s="265">
        <f t="shared" si="6"/>
        <v>0</v>
      </c>
      <c r="H181" s="147" t="str">
        <f t="shared" si="7"/>
        <v>Depreciation on fixed assets</v>
      </c>
      <c r="I181" s="120"/>
      <c r="L181" s="307"/>
    </row>
    <row r="182" spans="1:12" s="71" customFormat="1" ht="25.5" x14ac:dyDescent="0.2">
      <c r="A182" s="42"/>
      <c r="B182" s="328" t="s">
        <v>156</v>
      </c>
      <c r="C182" s="64"/>
      <c r="D182" s="321">
        <v>0</v>
      </c>
      <c r="E182" s="266"/>
      <c r="F182" s="322"/>
      <c r="G182" s="265">
        <f t="shared" si="6"/>
        <v>0</v>
      </c>
      <c r="H182" s="147" t="str">
        <f t="shared" si="7"/>
        <v>Depreciation on fixed assets</v>
      </c>
      <c r="I182" s="120"/>
      <c r="L182" s="307"/>
    </row>
    <row r="183" spans="1:12" s="71" customFormat="1" ht="25.5" x14ac:dyDescent="0.2">
      <c r="A183" s="42"/>
      <c r="B183" s="328" t="s">
        <v>157</v>
      </c>
      <c r="C183" s="64"/>
      <c r="D183" s="321">
        <v>0</v>
      </c>
      <c r="E183" s="266"/>
      <c r="F183" s="322"/>
      <c r="G183" s="265">
        <f t="shared" si="6"/>
        <v>0</v>
      </c>
      <c r="H183" s="147" t="str">
        <f t="shared" si="7"/>
        <v>Depreciation on fixed assets</v>
      </c>
      <c r="I183" s="120"/>
      <c r="L183" s="307"/>
    </row>
    <row r="184" spans="1:12" s="71" customFormat="1" ht="25.5" x14ac:dyDescent="0.2">
      <c r="A184" s="42"/>
      <c r="B184" s="328" t="s">
        <v>158</v>
      </c>
      <c r="C184" s="64"/>
      <c r="D184" s="321">
        <v>35468950.581293546</v>
      </c>
      <c r="E184" s="266"/>
      <c r="F184" s="322"/>
      <c r="G184" s="265">
        <f t="shared" si="6"/>
        <v>35468950.581293546</v>
      </c>
      <c r="H184" s="147" t="str">
        <f t="shared" si="7"/>
        <v>Depreciation on fixed assets</v>
      </c>
      <c r="I184" s="120"/>
      <c r="L184" s="307"/>
    </row>
    <row r="185" spans="1:12" s="71" customFormat="1" ht="25.5" x14ac:dyDescent="0.2">
      <c r="A185" s="42"/>
      <c r="B185" s="328" t="s">
        <v>159</v>
      </c>
      <c r="C185" s="64"/>
      <c r="D185" s="321">
        <v>6082763.1351226522</v>
      </c>
      <c r="E185" s="266"/>
      <c r="F185" s="322"/>
      <c r="G185" s="265">
        <f t="shared" si="6"/>
        <v>6082763.1351226522</v>
      </c>
      <c r="H185" s="147" t="str">
        <f t="shared" si="7"/>
        <v>Depreciation on fixed assets</v>
      </c>
      <c r="I185" s="120"/>
      <c r="L185" s="307"/>
    </row>
    <row r="186" spans="1:12" s="71" customFormat="1" ht="25.5" x14ac:dyDescent="0.2">
      <c r="A186" s="42"/>
      <c r="B186" s="328" t="s">
        <v>160</v>
      </c>
      <c r="C186" s="64"/>
      <c r="D186" s="321">
        <v>0</v>
      </c>
      <c r="E186" s="266"/>
      <c r="F186" s="322"/>
      <c r="G186" s="265">
        <f t="shared" ref="G186:G249" si="8">+D186+E186+F186</f>
        <v>0</v>
      </c>
      <c r="H186" s="147" t="str">
        <f t="shared" ref="H186:H249" si="9">LEFT(B186,FIND("-",B186)-2)</f>
        <v>Depreciation on fixed assets</v>
      </c>
      <c r="I186" s="120"/>
      <c r="L186" s="307"/>
    </row>
    <row r="187" spans="1:12" s="71" customFormat="1" ht="25.5" x14ac:dyDescent="0.2">
      <c r="A187" s="42"/>
      <c r="B187" s="328" t="s">
        <v>161</v>
      </c>
      <c r="C187" s="64"/>
      <c r="D187" s="321">
        <v>0</v>
      </c>
      <c r="E187" s="266"/>
      <c r="F187" s="322"/>
      <c r="G187" s="265">
        <f t="shared" si="8"/>
        <v>0</v>
      </c>
      <c r="H187" s="147" t="str">
        <f t="shared" si="9"/>
        <v>Depreciation on fixed assets</v>
      </c>
      <c r="I187" s="120"/>
      <c r="L187" s="307"/>
    </row>
    <row r="188" spans="1:12" s="71" customFormat="1" ht="25.5" x14ac:dyDescent="0.2">
      <c r="A188" s="42"/>
      <c r="B188" s="328" t="s">
        <v>162</v>
      </c>
      <c r="C188" s="64"/>
      <c r="D188" s="321">
        <v>0</v>
      </c>
      <c r="E188" s="266"/>
      <c r="F188" s="322"/>
      <c r="G188" s="265">
        <f t="shared" si="8"/>
        <v>0</v>
      </c>
      <c r="H188" s="147" t="str">
        <f t="shared" si="9"/>
        <v>Depreciation on fixed assets</v>
      </c>
      <c r="I188" s="120"/>
      <c r="L188" s="307"/>
    </row>
    <row r="189" spans="1:12" s="71" customFormat="1" ht="25.5" x14ac:dyDescent="0.2">
      <c r="A189" s="42"/>
      <c r="B189" s="328" t="s">
        <v>163</v>
      </c>
      <c r="C189" s="64"/>
      <c r="D189" s="321">
        <v>0</v>
      </c>
      <c r="E189" s="266"/>
      <c r="F189" s="322"/>
      <c r="G189" s="265">
        <f t="shared" si="8"/>
        <v>0</v>
      </c>
      <c r="H189" s="147" t="str">
        <f t="shared" si="9"/>
        <v>Depreciation on fixed assets</v>
      </c>
      <c r="I189" s="120"/>
      <c r="L189" s="307"/>
    </row>
    <row r="190" spans="1:12" s="71" customFormat="1" ht="25.5" x14ac:dyDescent="0.2">
      <c r="A190" s="42"/>
      <c r="B190" s="328" t="s">
        <v>164</v>
      </c>
      <c r="C190" s="64"/>
      <c r="D190" s="321">
        <v>10416226.088563584</v>
      </c>
      <c r="E190" s="266"/>
      <c r="F190" s="322"/>
      <c r="G190" s="265">
        <f t="shared" si="8"/>
        <v>10416226.088563584</v>
      </c>
      <c r="H190" s="147" t="str">
        <f t="shared" si="9"/>
        <v>Depreciation on fixed assets</v>
      </c>
      <c r="I190" s="120"/>
      <c r="L190" s="307"/>
    </row>
    <row r="191" spans="1:12" s="71" customFormat="1" ht="25.5" x14ac:dyDescent="0.2">
      <c r="A191" s="42"/>
      <c r="B191" s="328" t="s">
        <v>165</v>
      </c>
      <c r="C191" s="64"/>
      <c r="D191" s="321">
        <v>0</v>
      </c>
      <c r="E191" s="266"/>
      <c r="F191" s="322"/>
      <c r="G191" s="265">
        <f t="shared" si="8"/>
        <v>0</v>
      </c>
      <c r="H191" s="147" t="str">
        <f t="shared" si="9"/>
        <v>Depreciation on fixed assets</v>
      </c>
      <c r="I191" s="120"/>
      <c r="L191" s="307"/>
    </row>
    <row r="192" spans="1:12" s="71" customFormat="1" ht="38.25" x14ac:dyDescent="0.2">
      <c r="A192" s="42"/>
      <c r="B192" s="328" t="s">
        <v>166</v>
      </c>
      <c r="C192" s="64"/>
      <c r="D192" s="321">
        <v>0</v>
      </c>
      <c r="E192" s="266"/>
      <c r="F192" s="322"/>
      <c r="G192" s="265">
        <f t="shared" si="8"/>
        <v>0</v>
      </c>
      <c r="H192" s="147" t="str">
        <f t="shared" si="9"/>
        <v>Depreciation on fixed assets</v>
      </c>
      <c r="I192" s="120"/>
      <c r="L192" s="307"/>
    </row>
    <row r="193" spans="1:12" s="71" customFormat="1" ht="25.5" x14ac:dyDescent="0.2">
      <c r="A193" s="42"/>
      <c r="B193" s="328" t="s">
        <v>167</v>
      </c>
      <c r="C193" s="64"/>
      <c r="D193" s="321">
        <v>2451267.3962833392</v>
      </c>
      <c r="E193" s="266"/>
      <c r="F193" s="322"/>
      <c r="G193" s="265">
        <f t="shared" si="8"/>
        <v>2451267.3962833392</v>
      </c>
      <c r="H193" s="147" t="str">
        <f t="shared" si="9"/>
        <v>Depreciation on fixed assets</v>
      </c>
      <c r="I193" s="120"/>
      <c r="L193" s="307"/>
    </row>
    <row r="194" spans="1:12" s="71" customFormat="1" ht="25.5" x14ac:dyDescent="0.2">
      <c r="A194" s="42"/>
      <c r="B194" s="328" t="s">
        <v>168</v>
      </c>
      <c r="C194" s="64"/>
      <c r="D194" s="321">
        <v>0</v>
      </c>
      <c r="E194" s="266"/>
      <c r="F194" s="322"/>
      <c r="G194" s="265">
        <f t="shared" si="8"/>
        <v>0</v>
      </c>
      <c r="H194" s="147" t="str">
        <f t="shared" si="9"/>
        <v>Capitalized Depreciation</v>
      </c>
      <c r="I194" s="120"/>
      <c r="L194" s="307"/>
    </row>
    <row r="195" spans="1:12" s="71" customFormat="1" ht="25.5" x14ac:dyDescent="0.2">
      <c r="A195" s="42"/>
      <c r="B195" s="328" t="s">
        <v>169</v>
      </c>
      <c r="C195" s="64"/>
      <c r="D195" s="321">
        <v>-95236.952144016715</v>
      </c>
      <c r="E195" s="266"/>
      <c r="F195" s="322"/>
      <c r="G195" s="265">
        <f t="shared" si="8"/>
        <v>-95236.952144016715</v>
      </c>
      <c r="H195" s="147" t="str">
        <f t="shared" si="9"/>
        <v>Capitalized Depreciation</v>
      </c>
      <c r="I195" s="120"/>
      <c r="L195" s="307"/>
    </row>
    <row r="196" spans="1:12" s="71" customFormat="1" ht="12.75" x14ac:dyDescent="0.2">
      <c r="A196" s="42"/>
      <c r="B196" s="328" t="s">
        <v>170</v>
      </c>
      <c r="C196" s="64"/>
      <c r="D196" s="321">
        <v>-7151607.7953382088</v>
      </c>
      <c r="E196" s="266"/>
      <c r="F196" s="322"/>
      <c r="G196" s="265">
        <f t="shared" si="8"/>
        <v>-7151607.7953382088</v>
      </c>
      <c r="H196" s="147" t="str">
        <f t="shared" si="9"/>
        <v>Capitalized Depreciation</v>
      </c>
      <c r="I196" s="120"/>
      <c r="L196" s="307"/>
    </row>
    <row r="197" spans="1:12" s="71" customFormat="1" ht="25.5" x14ac:dyDescent="0.2">
      <c r="A197" s="42"/>
      <c r="B197" s="328" t="s">
        <v>171</v>
      </c>
      <c r="C197" s="64"/>
      <c r="D197" s="321">
        <v>-1304253.7571508402</v>
      </c>
      <c r="E197" s="266"/>
      <c r="F197" s="322"/>
      <c r="G197" s="265">
        <f t="shared" si="8"/>
        <v>-1304253.7571508402</v>
      </c>
      <c r="H197" s="147" t="str">
        <f t="shared" si="9"/>
        <v>Capitalized Depreciation</v>
      </c>
      <c r="I197" s="120"/>
      <c r="L197" s="307"/>
    </row>
    <row r="198" spans="1:12" s="71" customFormat="1" ht="25.5" x14ac:dyDescent="0.2">
      <c r="A198" s="42"/>
      <c r="B198" s="328" t="s">
        <v>172</v>
      </c>
      <c r="C198" s="64"/>
      <c r="D198" s="321">
        <v>0</v>
      </c>
      <c r="E198" s="266"/>
      <c r="F198" s="322"/>
      <c r="G198" s="265">
        <f t="shared" si="8"/>
        <v>0</v>
      </c>
      <c r="H198" s="147" t="str">
        <f t="shared" si="9"/>
        <v>Capitalized Depreciation</v>
      </c>
      <c r="I198" s="120"/>
      <c r="L198" s="307"/>
    </row>
    <row r="199" spans="1:12" s="71" customFormat="1" ht="12.75" x14ac:dyDescent="0.2">
      <c r="A199" s="42"/>
      <c r="B199" s="328" t="s">
        <v>173</v>
      </c>
      <c r="C199" s="64"/>
      <c r="D199" s="321">
        <v>0</v>
      </c>
      <c r="E199" s="266"/>
      <c r="F199" s="322"/>
      <c r="G199" s="265">
        <f t="shared" si="8"/>
        <v>0</v>
      </c>
      <c r="H199" s="147" t="str">
        <f t="shared" si="9"/>
        <v>Capitalized Depreciation</v>
      </c>
      <c r="I199" s="120"/>
      <c r="L199" s="307"/>
    </row>
    <row r="200" spans="1:12" s="71" customFormat="1" ht="25.5" x14ac:dyDescent="0.2">
      <c r="A200" s="42"/>
      <c r="B200" s="328" t="s">
        <v>174</v>
      </c>
      <c r="C200" s="64"/>
      <c r="D200" s="321">
        <v>-4122576.2693209555</v>
      </c>
      <c r="E200" s="266"/>
      <c r="F200" s="322"/>
      <c r="G200" s="265">
        <f t="shared" si="8"/>
        <v>-4122576.2693209555</v>
      </c>
      <c r="H200" s="147" t="str">
        <f t="shared" si="9"/>
        <v>Capitalized Depreciation</v>
      </c>
      <c r="I200" s="120"/>
      <c r="L200" s="307"/>
    </row>
    <row r="201" spans="1:12" s="71" customFormat="1" ht="25.5" x14ac:dyDescent="0.2">
      <c r="A201" s="42"/>
      <c r="B201" s="328" t="s">
        <v>175</v>
      </c>
      <c r="C201" s="64"/>
      <c r="D201" s="321">
        <v>0</v>
      </c>
      <c r="E201" s="266"/>
      <c r="F201" s="322"/>
      <c r="G201" s="265">
        <f t="shared" si="8"/>
        <v>0</v>
      </c>
      <c r="H201" s="147" t="str">
        <f t="shared" si="9"/>
        <v>Capitalized Depreciation</v>
      </c>
      <c r="I201" s="120"/>
      <c r="L201" s="307"/>
    </row>
    <row r="202" spans="1:12" s="71" customFormat="1" ht="25.5" x14ac:dyDescent="0.2">
      <c r="A202" s="42"/>
      <c r="B202" s="328" t="s">
        <v>176</v>
      </c>
      <c r="C202" s="64"/>
      <c r="D202" s="321">
        <v>0</v>
      </c>
      <c r="E202" s="266"/>
      <c r="F202" s="322"/>
      <c r="G202" s="265">
        <f t="shared" si="8"/>
        <v>0</v>
      </c>
      <c r="H202" s="147" t="str">
        <f t="shared" si="9"/>
        <v>Capitalized Depreciation</v>
      </c>
      <c r="I202" s="120"/>
      <c r="L202" s="307"/>
    </row>
    <row r="203" spans="1:12" s="71" customFormat="1" ht="25.5" x14ac:dyDescent="0.2">
      <c r="A203" s="42"/>
      <c r="B203" s="328" t="s">
        <v>177</v>
      </c>
      <c r="C203" s="64"/>
      <c r="D203" s="321">
        <v>0</v>
      </c>
      <c r="E203" s="266"/>
      <c r="F203" s="321"/>
      <c r="G203" s="265">
        <f t="shared" si="8"/>
        <v>0</v>
      </c>
      <c r="H203" s="147" t="str">
        <f t="shared" si="9"/>
        <v>Capitalized Depreciation</v>
      </c>
      <c r="I203" s="120"/>
      <c r="L203" s="307"/>
    </row>
    <row r="204" spans="1:12" s="71" customFormat="1" ht="25.5" x14ac:dyDescent="0.2">
      <c r="A204" s="42"/>
      <c r="B204" s="328" t="s">
        <v>178</v>
      </c>
      <c r="C204" s="64"/>
      <c r="D204" s="321">
        <v>0</v>
      </c>
      <c r="E204" s="266"/>
      <c r="F204" s="321"/>
      <c r="G204" s="265">
        <f t="shared" si="8"/>
        <v>0</v>
      </c>
      <c r="H204" s="147" t="str">
        <f t="shared" si="9"/>
        <v>Capitalized Depreciation</v>
      </c>
      <c r="I204" s="120"/>
      <c r="L204" s="307"/>
    </row>
    <row r="205" spans="1:12" s="71" customFormat="1" ht="25.5" x14ac:dyDescent="0.2">
      <c r="A205" s="42"/>
      <c r="B205" s="328" t="s">
        <v>179</v>
      </c>
      <c r="C205" s="64"/>
      <c r="D205" s="321">
        <v>0</v>
      </c>
      <c r="E205" s="266"/>
      <c r="F205" s="321"/>
      <c r="G205" s="265">
        <f t="shared" si="8"/>
        <v>0</v>
      </c>
      <c r="H205" s="147" t="str">
        <f t="shared" si="9"/>
        <v>Capitalized Depreciation</v>
      </c>
      <c r="I205" s="120"/>
      <c r="L205" s="307"/>
    </row>
    <row r="206" spans="1:12" s="71" customFormat="1" ht="25.5" x14ac:dyDescent="0.2">
      <c r="A206" s="42"/>
      <c r="B206" s="328" t="s">
        <v>180</v>
      </c>
      <c r="C206" s="64"/>
      <c r="D206" s="321">
        <v>0</v>
      </c>
      <c r="E206" s="266"/>
      <c r="F206" s="321"/>
      <c r="G206" s="265">
        <f t="shared" si="8"/>
        <v>0</v>
      </c>
      <c r="H206" s="147" t="str">
        <f t="shared" si="9"/>
        <v>Capitalized Depreciation</v>
      </c>
      <c r="I206" s="120"/>
      <c r="L206" s="307"/>
    </row>
    <row r="207" spans="1:12" s="71" customFormat="1" ht="25.5" x14ac:dyDescent="0.2">
      <c r="A207" s="42"/>
      <c r="B207" s="328" t="s">
        <v>181</v>
      </c>
      <c r="C207" s="64"/>
      <c r="D207" s="321">
        <v>0</v>
      </c>
      <c r="E207" s="266"/>
      <c r="F207" s="321"/>
      <c r="G207" s="265">
        <f t="shared" si="8"/>
        <v>0</v>
      </c>
      <c r="H207" s="147" t="str">
        <f t="shared" si="9"/>
        <v>Capitalized Depreciation</v>
      </c>
      <c r="I207" s="120"/>
      <c r="L207" s="307"/>
    </row>
    <row r="208" spans="1:12" s="71" customFormat="1" ht="25.5" x14ac:dyDescent="0.2">
      <c r="A208" s="42"/>
      <c r="B208" s="328" t="s">
        <v>182</v>
      </c>
      <c r="C208" s="64"/>
      <c r="D208" s="321">
        <v>-1450120.3585387177</v>
      </c>
      <c r="E208" s="266"/>
      <c r="F208" s="321"/>
      <c r="G208" s="265">
        <f t="shared" si="8"/>
        <v>-1450120.3585387177</v>
      </c>
      <c r="H208" s="147" t="str">
        <f t="shared" si="9"/>
        <v>Capitalized Depreciation</v>
      </c>
      <c r="I208" s="120"/>
      <c r="L208" s="307"/>
    </row>
    <row r="209" spans="1:12" s="71" customFormat="1" ht="25.5" x14ac:dyDescent="0.2">
      <c r="A209" s="42"/>
      <c r="B209" s="328" t="s">
        <v>183</v>
      </c>
      <c r="C209" s="64"/>
      <c r="D209" s="321">
        <v>-247254.91153010231</v>
      </c>
      <c r="E209" s="266"/>
      <c r="F209" s="321"/>
      <c r="G209" s="265">
        <f t="shared" si="8"/>
        <v>-247254.91153010231</v>
      </c>
      <c r="H209" s="147" t="str">
        <f t="shared" si="9"/>
        <v>Capitalized Depreciation</v>
      </c>
      <c r="I209" s="120"/>
      <c r="L209" s="307"/>
    </row>
    <row r="210" spans="1:12" s="71" customFormat="1" ht="25.5" x14ac:dyDescent="0.2">
      <c r="A210" s="42"/>
      <c r="B210" s="328" t="s">
        <v>184</v>
      </c>
      <c r="C210" s="64"/>
      <c r="D210" s="321">
        <v>0</v>
      </c>
      <c r="E210" s="266"/>
      <c r="F210" s="321"/>
      <c r="G210" s="265">
        <f t="shared" si="8"/>
        <v>0</v>
      </c>
      <c r="H210" s="147" t="str">
        <f t="shared" si="9"/>
        <v>Capitalized Depreciation</v>
      </c>
      <c r="I210" s="120"/>
      <c r="L210" s="307"/>
    </row>
    <row r="211" spans="1:12" s="71" customFormat="1" ht="25.5" x14ac:dyDescent="0.2">
      <c r="A211" s="42"/>
      <c r="B211" s="328" t="s">
        <v>185</v>
      </c>
      <c r="C211" s="64"/>
      <c r="D211" s="321">
        <v>0</v>
      </c>
      <c r="E211" s="266"/>
      <c r="F211" s="321"/>
      <c r="G211" s="265">
        <f t="shared" si="8"/>
        <v>0</v>
      </c>
      <c r="H211" s="147" t="str">
        <f t="shared" si="9"/>
        <v>Capitalized Depreciation</v>
      </c>
      <c r="I211" s="120"/>
      <c r="L211" s="307"/>
    </row>
    <row r="212" spans="1:12" s="71" customFormat="1" ht="25.5" x14ac:dyDescent="0.2">
      <c r="A212" s="42"/>
      <c r="B212" s="328" t="s">
        <v>186</v>
      </c>
      <c r="C212" s="64"/>
      <c r="D212" s="321">
        <v>0</v>
      </c>
      <c r="E212" s="266"/>
      <c r="F212" s="321"/>
      <c r="G212" s="265">
        <f t="shared" si="8"/>
        <v>0</v>
      </c>
      <c r="H212" s="147" t="str">
        <f t="shared" si="9"/>
        <v>Capitalized Depreciation</v>
      </c>
      <c r="I212" s="120"/>
      <c r="L212" s="307"/>
    </row>
    <row r="213" spans="1:12" s="71" customFormat="1" ht="25.5" x14ac:dyDescent="0.2">
      <c r="A213" s="42"/>
      <c r="B213" s="328" t="s">
        <v>187</v>
      </c>
      <c r="C213" s="64"/>
      <c r="D213" s="321">
        <v>0</v>
      </c>
      <c r="E213" s="266"/>
      <c r="F213" s="321"/>
      <c r="G213" s="265">
        <f t="shared" si="8"/>
        <v>0</v>
      </c>
      <c r="H213" s="147" t="str">
        <f t="shared" si="9"/>
        <v>Capitalized Depreciation</v>
      </c>
      <c r="I213" s="120"/>
      <c r="L213" s="307"/>
    </row>
    <row r="214" spans="1:12" s="71" customFormat="1" ht="25.5" x14ac:dyDescent="0.2">
      <c r="A214" s="42"/>
      <c r="B214" s="328" t="s">
        <v>188</v>
      </c>
      <c r="C214" s="64"/>
      <c r="D214" s="321">
        <v>-351179.64633179794</v>
      </c>
      <c r="E214" s="266"/>
      <c r="F214" s="321"/>
      <c r="G214" s="265">
        <f t="shared" si="8"/>
        <v>-351179.64633179794</v>
      </c>
      <c r="H214" s="147" t="str">
        <f t="shared" si="9"/>
        <v>Capitalized Depreciation</v>
      </c>
      <c r="I214" s="120"/>
      <c r="L214" s="307"/>
    </row>
    <row r="215" spans="1:12" s="71" customFormat="1" ht="25.5" x14ac:dyDescent="0.2">
      <c r="A215" s="42"/>
      <c r="B215" s="328" t="s">
        <v>189</v>
      </c>
      <c r="C215" s="64"/>
      <c r="D215" s="321">
        <v>0</v>
      </c>
      <c r="E215" s="266"/>
      <c r="F215" s="321"/>
      <c r="G215" s="265">
        <f t="shared" si="8"/>
        <v>0</v>
      </c>
      <c r="H215" s="147" t="str">
        <f t="shared" si="9"/>
        <v>Capitalized Depreciation</v>
      </c>
      <c r="I215" s="120"/>
      <c r="L215" s="307"/>
    </row>
    <row r="216" spans="1:12" s="71" customFormat="1" ht="25.5" x14ac:dyDescent="0.2">
      <c r="A216" s="42"/>
      <c r="B216" s="328" t="s">
        <v>190</v>
      </c>
      <c r="C216" s="64"/>
      <c r="D216" s="321">
        <v>0</v>
      </c>
      <c r="E216" s="266"/>
      <c r="F216" s="321"/>
      <c r="G216" s="265">
        <f t="shared" si="8"/>
        <v>0</v>
      </c>
      <c r="H216" s="147" t="str">
        <f t="shared" si="9"/>
        <v>Capitalized Depreciation</v>
      </c>
      <c r="I216" s="120"/>
      <c r="L216" s="307"/>
    </row>
    <row r="217" spans="1:12" s="71" customFormat="1" ht="25.5" x14ac:dyDescent="0.2">
      <c r="A217" s="42"/>
      <c r="B217" s="328" t="s">
        <v>191</v>
      </c>
      <c r="C217" s="64"/>
      <c r="D217" s="321">
        <v>-65644.870775330055</v>
      </c>
      <c r="E217" s="266"/>
      <c r="F217" s="321"/>
      <c r="G217" s="265">
        <f t="shared" si="8"/>
        <v>-65644.870775330055</v>
      </c>
      <c r="H217" s="147" t="str">
        <f t="shared" si="9"/>
        <v>Capitalized Depreciation</v>
      </c>
      <c r="I217" s="120"/>
      <c r="L217" s="307"/>
    </row>
    <row r="218" spans="1:12" s="71" customFormat="1" ht="25.5" x14ac:dyDescent="0.2">
      <c r="A218" s="42"/>
      <c r="B218" s="328" t="s">
        <v>192</v>
      </c>
      <c r="C218" s="64"/>
      <c r="D218" s="321">
        <v>0</v>
      </c>
      <c r="E218" s="266"/>
      <c r="F218" s="321"/>
      <c r="G218" s="265">
        <f t="shared" si="8"/>
        <v>0</v>
      </c>
      <c r="H218" s="147" t="str">
        <f t="shared" si="9"/>
        <v>Asset Removal Costs</v>
      </c>
      <c r="I218" s="120"/>
      <c r="L218" s="307"/>
    </row>
    <row r="219" spans="1:12" s="71" customFormat="1" ht="25.5" x14ac:dyDescent="0.2">
      <c r="A219" s="42"/>
      <c r="B219" s="328" t="s">
        <v>193</v>
      </c>
      <c r="C219" s="64"/>
      <c r="D219" s="321">
        <v>394292.58578996098</v>
      </c>
      <c r="E219" s="266"/>
      <c r="F219" s="321"/>
      <c r="G219" s="265">
        <f t="shared" si="8"/>
        <v>394292.58578996098</v>
      </c>
      <c r="H219" s="147" t="str">
        <f t="shared" si="9"/>
        <v>Asset Removal Costs</v>
      </c>
      <c r="I219" s="120"/>
      <c r="L219" s="307"/>
    </row>
    <row r="220" spans="1:12" s="71" customFormat="1" ht="12.75" x14ac:dyDescent="0.2">
      <c r="A220" s="42"/>
      <c r="B220" s="328" t="s">
        <v>194</v>
      </c>
      <c r="C220" s="64"/>
      <c r="D220" s="321">
        <v>29608527.642877746</v>
      </c>
      <c r="E220" s="266"/>
      <c r="F220" s="321"/>
      <c r="G220" s="265">
        <f t="shared" si="8"/>
        <v>29608527.642877746</v>
      </c>
      <c r="H220" s="147" t="str">
        <f t="shared" si="9"/>
        <v>Asset Removal Costs</v>
      </c>
      <c r="I220" s="120"/>
      <c r="L220" s="307"/>
    </row>
    <row r="221" spans="1:12" s="71" customFormat="1" ht="25.5" x14ac:dyDescent="0.2">
      <c r="A221" s="42"/>
      <c r="B221" s="328" t="s">
        <v>195</v>
      </c>
      <c r="C221" s="64"/>
      <c r="D221" s="321">
        <v>5399769.4682167014</v>
      </c>
      <c r="E221" s="266"/>
      <c r="F221" s="321"/>
      <c r="G221" s="265">
        <f t="shared" si="8"/>
        <v>5399769.4682167014</v>
      </c>
      <c r="H221" s="147" t="str">
        <f t="shared" si="9"/>
        <v>Asset Removal Costs</v>
      </c>
      <c r="I221" s="120"/>
      <c r="L221" s="307"/>
    </row>
    <row r="222" spans="1:12" s="71" customFormat="1" ht="25.5" x14ac:dyDescent="0.2">
      <c r="A222" s="42"/>
      <c r="B222" s="328" t="s">
        <v>196</v>
      </c>
      <c r="C222" s="64"/>
      <c r="D222" s="321">
        <v>0</v>
      </c>
      <c r="E222" s="266"/>
      <c r="F222" s="321"/>
      <c r="G222" s="265">
        <f t="shared" si="8"/>
        <v>0</v>
      </c>
      <c r="H222" s="147" t="str">
        <f t="shared" si="9"/>
        <v>Asset Removal Costs</v>
      </c>
      <c r="I222" s="120"/>
      <c r="L222" s="307"/>
    </row>
    <row r="223" spans="1:12" s="71" customFormat="1" ht="12.75" x14ac:dyDescent="0.2">
      <c r="A223" s="42"/>
      <c r="B223" s="328" t="s">
        <v>197</v>
      </c>
      <c r="C223" s="64"/>
      <c r="D223" s="321">
        <v>0</v>
      </c>
      <c r="E223" s="266"/>
      <c r="F223" s="321"/>
      <c r="G223" s="265">
        <f t="shared" si="8"/>
        <v>0</v>
      </c>
      <c r="H223" s="147" t="str">
        <f t="shared" si="9"/>
        <v>Asset Removal Costs</v>
      </c>
      <c r="I223" s="120"/>
      <c r="L223" s="307"/>
    </row>
    <row r="224" spans="1:12" s="71" customFormat="1" ht="25.5" x14ac:dyDescent="0.2">
      <c r="A224" s="42"/>
      <c r="B224" s="328" t="s">
        <v>198</v>
      </c>
      <c r="C224" s="64"/>
      <c r="D224" s="321">
        <v>17067968.060221177</v>
      </c>
      <c r="E224" s="266"/>
      <c r="F224" s="321"/>
      <c r="G224" s="265">
        <f t="shared" si="8"/>
        <v>17067968.060221177</v>
      </c>
      <c r="H224" s="147" t="str">
        <f t="shared" si="9"/>
        <v>Asset Removal Costs</v>
      </c>
      <c r="I224" s="120"/>
      <c r="L224" s="307"/>
    </row>
    <row r="225" spans="1:12" s="71" customFormat="1" ht="25.5" x14ac:dyDescent="0.2">
      <c r="A225" s="42"/>
      <c r="B225" s="328" t="s">
        <v>199</v>
      </c>
      <c r="C225" s="64"/>
      <c r="D225" s="321">
        <v>0</v>
      </c>
      <c r="E225" s="266"/>
      <c r="F225" s="321"/>
      <c r="G225" s="265">
        <f t="shared" si="8"/>
        <v>0</v>
      </c>
      <c r="H225" s="147" t="str">
        <f t="shared" si="9"/>
        <v>Asset Removal Costs</v>
      </c>
      <c r="I225" s="120"/>
      <c r="L225" s="307"/>
    </row>
    <row r="226" spans="1:12" s="71" customFormat="1" ht="25.5" x14ac:dyDescent="0.2">
      <c r="A226" s="42"/>
      <c r="B226" s="328" t="s">
        <v>200</v>
      </c>
      <c r="C226" s="64"/>
      <c r="D226" s="321">
        <v>0</v>
      </c>
      <c r="E226" s="266"/>
      <c r="F226" s="321"/>
      <c r="G226" s="265">
        <f t="shared" si="8"/>
        <v>0</v>
      </c>
      <c r="H226" s="147" t="str">
        <f t="shared" si="9"/>
        <v>Asset Removal Costs</v>
      </c>
      <c r="I226" s="120"/>
      <c r="L226" s="307"/>
    </row>
    <row r="227" spans="1:12" s="71" customFormat="1" ht="25.5" x14ac:dyDescent="0.2">
      <c r="A227" s="42"/>
      <c r="B227" s="328" t="s">
        <v>201</v>
      </c>
      <c r="C227" s="64"/>
      <c r="D227" s="321">
        <v>0</v>
      </c>
      <c r="E227" s="266"/>
      <c r="F227" s="321"/>
      <c r="G227" s="265">
        <f t="shared" si="8"/>
        <v>0</v>
      </c>
      <c r="H227" s="147" t="str">
        <f t="shared" si="9"/>
        <v>Asset Removal Costs</v>
      </c>
      <c r="I227" s="120"/>
      <c r="L227" s="307"/>
    </row>
    <row r="228" spans="1:12" s="71" customFormat="1" ht="25.5" x14ac:dyDescent="0.2">
      <c r="A228" s="42"/>
      <c r="B228" s="328" t="s">
        <v>202</v>
      </c>
      <c r="C228" s="64"/>
      <c r="D228" s="321">
        <v>0</v>
      </c>
      <c r="E228" s="266"/>
      <c r="F228" s="321"/>
      <c r="G228" s="265">
        <f t="shared" si="8"/>
        <v>0</v>
      </c>
      <c r="H228" s="147" t="str">
        <f t="shared" si="9"/>
        <v>Asset Removal Costs</v>
      </c>
      <c r="I228" s="120"/>
      <c r="L228" s="307"/>
    </row>
    <row r="229" spans="1:12" s="71" customFormat="1" ht="25.5" x14ac:dyDescent="0.2">
      <c r="A229" s="42"/>
      <c r="B229" s="328" t="s">
        <v>203</v>
      </c>
      <c r="C229" s="64"/>
      <c r="D229" s="321">
        <v>0</v>
      </c>
      <c r="E229" s="266"/>
      <c r="F229" s="321"/>
      <c r="G229" s="265">
        <f t="shared" si="8"/>
        <v>0</v>
      </c>
      <c r="H229" s="147" t="str">
        <f t="shared" si="9"/>
        <v>Asset Removal Costs</v>
      </c>
      <c r="I229" s="120"/>
      <c r="L229" s="307"/>
    </row>
    <row r="230" spans="1:12" s="71" customFormat="1" ht="25.5" x14ac:dyDescent="0.2">
      <c r="A230" s="42"/>
      <c r="B230" s="328" t="s">
        <v>204</v>
      </c>
      <c r="C230" s="64"/>
      <c r="D230" s="321">
        <v>0</v>
      </c>
      <c r="E230" s="266"/>
      <c r="F230" s="321"/>
      <c r="G230" s="265">
        <f t="shared" si="8"/>
        <v>0</v>
      </c>
      <c r="H230" s="147" t="str">
        <f t="shared" si="9"/>
        <v>Asset Removal Costs</v>
      </c>
      <c r="I230" s="120"/>
      <c r="L230" s="307"/>
    </row>
    <row r="231" spans="1:12" s="71" customFormat="1" ht="25.5" x14ac:dyDescent="0.2">
      <c r="A231" s="42"/>
      <c r="B231" s="328" t="s">
        <v>205</v>
      </c>
      <c r="C231" s="64"/>
      <c r="D231" s="321">
        <v>0</v>
      </c>
      <c r="E231" s="266"/>
      <c r="F231" s="321"/>
      <c r="G231" s="265">
        <f t="shared" si="8"/>
        <v>0</v>
      </c>
      <c r="H231" s="147" t="str">
        <f t="shared" si="9"/>
        <v>Asset Removal Costs</v>
      </c>
      <c r="I231" s="120"/>
      <c r="L231" s="307"/>
    </row>
    <row r="232" spans="1:12" s="71" customFormat="1" ht="25.5" x14ac:dyDescent="0.2">
      <c r="A232" s="42"/>
      <c r="B232" s="328" t="s">
        <v>206</v>
      </c>
      <c r="C232" s="64"/>
      <c r="D232" s="321">
        <v>6003674.9707221482</v>
      </c>
      <c r="E232" s="266"/>
      <c r="F232" s="321"/>
      <c r="G232" s="265">
        <f t="shared" si="8"/>
        <v>6003674.9707221482</v>
      </c>
      <c r="H232" s="147" t="str">
        <f t="shared" si="9"/>
        <v>Asset Removal Costs</v>
      </c>
      <c r="I232" s="120"/>
      <c r="L232" s="307"/>
    </row>
    <row r="233" spans="1:12" s="71" customFormat="1" ht="25.5" x14ac:dyDescent="0.2">
      <c r="A233" s="42"/>
      <c r="B233" s="328" t="s">
        <v>207</v>
      </c>
      <c r="C233" s="64"/>
      <c r="D233" s="321">
        <v>1023665.4599051755</v>
      </c>
      <c r="E233" s="266"/>
      <c r="F233" s="321"/>
      <c r="G233" s="265">
        <f t="shared" si="8"/>
        <v>1023665.4599051755</v>
      </c>
      <c r="H233" s="147" t="str">
        <f t="shared" si="9"/>
        <v>Asset Removal Costs</v>
      </c>
      <c r="I233" s="120"/>
      <c r="L233" s="307"/>
    </row>
    <row r="234" spans="1:12" s="71" customFormat="1" ht="25.5" x14ac:dyDescent="0.2">
      <c r="A234" s="42"/>
      <c r="B234" s="328" t="s">
        <v>208</v>
      </c>
      <c r="C234" s="64"/>
      <c r="D234" s="321">
        <v>0</v>
      </c>
      <c r="E234" s="266"/>
      <c r="F234" s="321"/>
      <c r="G234" s="265">
        <f t="shared" si="8"/>
        <v>0</v>
      </c>
      <c r="H234" s="147" t="str">
        <f t="shared" si="9"/>
        <v>Asset Removal Costs</v>
      </c>
      <c r="I234" s="120"/>
      <c r="L234" s="307"/>
    </row>
    <row r="235" spans="1:12" s="71" customFormat="1" ht="25.5" x14ac:dyDescent="0.2">
      <c r="A235" s="42"/>
      <c r="B235" s="328" t="s">
        <v>209</v>
      </c>
      <c r="C235" s="64"/>
      <c r="D235" s="321">
        <v>0</v>
      </c>
      <c r="E235" s="266"/>
      <c r="F235" s="321"/>
      <c r="G235" s="265">
        <f t="shared" si="8"/>
        <v>0</v>
      </c>
      <c r="H235" s="147" t="str">
        <f t="shared" si="9"/>
        <v>Asset Removal Costs</v>
      </c>
      <c r="I235" s="120"/>
      <c r="L235" s="307"/>
    </row>
    <row r="236" spans="1:12" s="71" customFormat="1" ht="25.5" x14ac:dyDescent="0.2">
      <c r="A236" s="42"/>
      <c r="B236" s="328" t="s">
        <v>210</v>
      </c>
      <c r="C236" s="64"/>
      <c r="D236" s="321">
        <v>0</v>
      </c>
      <c r="E236" s="266"/>
      <c r="F236" s="321"/>
      <c r="G236" s="265">
        <f t="shared" si="8"/>
        <v>0</v>
      </c>
      <c r="H236" s="147" t="str">
        <f t="shared" si="9"/>
        <v>Asset Removal Costs</v>
      </c>
      <c r="I236" s="120"/>
      <c r="L236" s="307"/>
    </row>
    <row r="237" spans="1:12" s="71" customFormat="1" ht="25.5" x14ac:dyDescent="0.2">
      <c r="A237" s="42"/>
      <c r="B237" s="328" t="s">
        <v>211</v>
      </c>
      <c r="C237" s="64"/>
      <c r="D237" s="321">
        <v>0</v>
      </c>
      <c r="E237" s="266"/>
      <c r="F237" s="321"/>
      <c r="G237" s="265">
        <f t="shared" si="8"/>
        <v>0</v>
      </c>
      <c r="H237" s="147" t="str">
        <f t="shared" si="9"/>
        <v>Asset Removal Costs</v>
      </c>
      <c r="I237" s="120"/>
      <c r="L237" s="307"/>
    </row>
    <row r="238" spans="1:12" s="71" customFormat="1" ht="25.5" x14ac:dyDescent="0.2">
      <c r="A238" s="42"/>
      <c r="B238" s="328" t="s">
        <v>212</v>
      </c>
      <c r="C238" s="64"/>
      <c r="D238" s="321">
        <v>1453926.5244395772</v>
      </c>
      <c r="E238" s="266"/>
      <c r="F238" s="321"/>
      <c r="G238" s="265">
        <f t="shared" si="8"/>
        <v>1453926.5244395772</v>
      </c>
      <c r="H238" s="147" t="str">
        <f t="shared" si="9"/>
        <v>Asset Removal Costs</v>
      </c>
      <c r="I238" s="120"/>
      <c r="L238" s="307"/>
    </row>
    <row r="239" spans="1:12" s="71" customFormat="1" ht="25.5" x14ac:dyDescent="0.2">
      <c r="A239" s="42"/>
      <c r="B239" s="328" t="s">
        <v>213</v>
      </c>
      <c r="C239" s="64"/>
      <c r="D239" s="321">
        <v>0</v>
      </c>
      <c r="E239" s="266"/>
      <c r="F239" s="321"/>
      <c r="G239" s="265">
        <f t="shared" si="8"/>
        <v>0</v>
      </c>
      <c r="H239" s="147" t="str">
        <f t="shared" si="9"/>
        <v>Asset Removal Costs</v>
      </c>
      <c r="I239" s="120"/>
      <c r="L239" s="307"/>
    </row>
    <row r="240" spans="1:12" s="71" customFormat="1" ht="25.5" x14ac:dyDescent="0.2">
      <c r="A240" s="42"/>
      <c r="B240" s="328" t="s">
        <v>214</v>
      </c>
      <c r="C240" s="64"/>
      <c r="D240" s="321">
        <v>0</v>
      </c>
      <c r="E240" s="266"/>
      <c r="F240" s="321"/>
      <c r="G240" s="265">
        <f t="shared" si="8"/>
        <v>0</v>
      </c>
      <c r="H240" s="147" t="str">
        <f t="shared" si="9"/>
        <v>Asset Removal Costs</v>
      </c>
      <c r="I240" s="120"/>
      <c r="L240" s="307"/>
    </row>
    <row r="241" spans="1:12" s="71" customFormat="1" ht="25.5" x14ac:dyDescent="0.2">
      <c r="A241" s="42"/>
      <c r="B241" s="328" t="s">
        <v>215</v>
      </c>
      <c r="C241" s="64"/>
      <c r="D241" s="321">
        <v>271777.7633487492</v>
      </c>
      <c r="E241" s="266"/>
      <c r="F241" s="321"/>
      <c r="G241" s="265">
        <f t="shared" si="8"/>
        <v>271777.7633487492</v>
      </c>
      <c r="H241" s="147" t="str">
        <f t="shared" si="9"/>
        <v>Asset Removal Costs</v>
      </c>
      <c r="I241" s="120"/>
      <c r="L241" s="307"/>
    </row>
    <row r="242" spans="1:12" s="71" customFormat="1" ht="25.5" x14ac:dyDescent="0.2">
      <c r="A242" s="42"/>
      <c r="B242" s="328" t="s">
        <v>216</v>
      </c>
      <c r="C242" s="64"/>
      <c r="D242" s="321">
        <v>0</v>
      </c>
      <c r="E242" s="266"/>
      <c r="F242" s="321"/>
      <c r="G242" s="265">
        <f t="shared" si="8"/>
        <v>0</v>
      </c>
      <c r="H242" s="147" t="str">
        <f t="shared" si="9"/>
        <v>OPEB amortization</v>
      </c>
      <c r="I242" s="120"/>
      <c r="L242" s="307"/>
    </row>
    <row r="243" spans="1:12" s="71" customFormat="1" ht="25.5" x14ac:dyDescent="0.2">
      <c r="A243" s="42"/>
      <c r="B243" s="328" t="s">
        <v>217</v>
      </c>
      <c r="C243" s="64"/>
      <c r="D243" s="321">
        <v>0</v>
      </c>
      <c r="E243" s="266"/>
      <c r="F243" s="321"/>
      <c r="G243" s="265">
        <f t="shared" si="8"/>
        <v>0</v>
      </c>
      <c r="H243" s="147" t="str">
        <f t="shared" si="9"/>
        <v>OPEB amortization</v>
      </c>
      <c r="I243" s="120"/>
      <c r="L243" s="307"/>
    </row>
    <row r="244" spans="1:12" s="71" customFormat="1" ht="12.75" x14ac:dyDescent="0.2">
      <c r="A244" s="42"/>
      <c r="B244" s="328" t="s">
        <v>218</v>
      </c>
      <c r="C244" s="64"/>
      <c r="D244" s="321">
        <v>0</v>
      </c>
      <c r="E244" s="266"/>
      <c r="F244" s="321"/>
      <c r="G244" s="265">
        <f t="shared" si="8"/>
        <v>0</v>
      </c>
      <c r="H244" s="147" t="str">
        <f t="shared" si="9"/>
        <v>OPEB amortization</v>
      </c>
      <c r="I244" s="120"/>
      <c r="L244" s="307"/>
    </row>
    <row r="245" spans="1:12" s="71" customFormat="1" ht="25.5" x14ac:dyDescent="0.2">
      <c r="A245" s="42"/>
      <c r="B245" s="328" t="s">
        <v>219</v>
      </c>
      <c r="C245" s="64"/>
      <c r="D245" s="321">
        <v>0</v>
      </c>
      <c r="E245" s="266"/>
      <c r="F245" s="321"/>
      <c r="G245" s="265">
        <f t="shared" si="8"/>
        <v>0</v>
      </c>
      <c r="H245" s="147" t="str">
        <f t="shared" si="9"/>
        <v>OPEB amortization</v>
      </c>
      <c r="I245" s="120"/>
      <c r="L245" s="307"/>
    </row>
    <row r="246" spans="1:12" s="71" customFormat="1" ht="25.5" x14ac:dyDescent="0.2">
      <c r="A246" s="42"/>
      <c r="B246" s="328" t="s">
        <v>220</v>
      </c>
      <c r="C246" s="64"/>
      <c r="D246" s="321">
        <v>0</v>
      </c>
      <c r="E246" s="266"/>
      <c r="F246" s="321"/>
      <c r="G246" s="265">
        <f t="shared" si="8"/>
        <v>0</v>
      </c>
      <c r="H246" s="147" t="str">
        <f t="shared" si="9"/>
        <v>OPEB amortization</v>
      </c>
      <c r="I246" s="120"/>
      <c r="L246" s="307"/>
    </row>
    <row r="247" spans="1:12" s="71" customFormat="1" ht="12.75" x14ac:dyDescent="0.2">
      <c r="A247" s="42"/>
      <c r="B247" s="328" t="s">
        <v>221</v>
      </c>
      <c r="C247" s="64"/>
      <c r="D247" s="321">
        <v>0</v>
      </c>
      <c r="E247" s="266"/>
      <c r="F247" s="321"/>
      <c r="G247" s="265">
        <f t="shared" si="8"/>
        <v>0</v>
      </c>
      <c r="H247" s="147" t="str">
        <f t="shared" si="9"/>
        <v>OPEB amortization</v>
      </c>
      <c r="I247" s="120"/>
      <c r="L247" s="307"/>
    </row>
    <row r="248" spans="1:12" s="71" customFormat="1" ht="25.5" x14ac:dyDescent="0.2">
      <c r="A248" s="42"/>
      <c r="B248" s="328" t="s">
        <v>222</v>
      </c>
      <c r="C248" s="64"/>
      <c r="D248" s="321">
        <v>0</v>
      </c>
      <c r="E248" s="266"/>
      <c r="F248" s="321"/>
      <c r="G248" s="265">
        <f t="shared" si="8"/>
        <v>0</v>
      </c>
      <c r="H248" s="147" t="str">
        <f t="shared" si="9"/>
        <v>OPEB amortization</v>
      </c>
      <c r="I248" s="120"/>
      <c r="L248" s="307"/>
    </row>
    <row r="249" spans="1:12" s="71" customFormat="1" ht="25.5" x14ac:dyDescent="0.2">
      <c r="A249" s="42"/>
      <c r="B249" s="328" t="s">
        <v>223</v>
      </c>
      <c r="C249" s="64"/>
      <c r="D249" s="321">
        <v>0</v>
      </c>
      <c r="E249" s="266"/>
      <c r="F249" s="321"/>
      <c r="G249" s="265">
        <f t="shared" si="8"/>
        <v>0</v>
      </c>
      <c r="H249" s="147" t="str">
        <f t="shared" si="9"/>
        <v>OPEB amortization</v>
      </c>
      <c r="I249" s="120"/>
      <c r="L249" s="307"/>
    </row>
    <row r="250" spans="1:12" s="71" customFormat="1" ht="25.5" x14ac:dyDescent="0.2">
      <c r="A250" s="42"/>
      <c r="B250" s="328" t="s">
        <v>224</v>
      </c>
      <c r="C250" s="64"/>
      <c r="D250" s="321">
        <v>0</v>
      </c>
      <c r="E250" s="266"/>
      <c r="F250" s="321"/>
      <c r="G250" s="265">
        <f t="shared" ref="G250:G313" si="10">+D250+E250+F250</f>
        <v>0</v>
      </c>
      <c r="H250" s="147" t="str">
        <f t="shared" ref="H250:H313" si="11">LEFT(B250,FIND("-",B250)-2)</f>
        <v>OPEB amortization</v>
      </c>
      <c r="I250" s="120"/>
      <c r="L250" s="307"/>
    </row>
    <row r="251" spans="1:12" s="71" customFormat="1" ht="25.5" x14ac:dyDescent="0.2">
      <c r="A251" s="42"/>
      <c r="B251" s="328" t="s">
        <v>225</v>
      </c>
      <c r="C251" s="64"/>
      <c r="D251" s="321">
        <v>0</v>
      </c>
      <c r="E251" s="266"/>
      <c r="F251" s="321"/>
      <c r="G251" s="265">
        <f t="shared" si="10"/>
        <v>0</v>
      </c>
      <c r="H251" s="147" t="str">
        <f t="shared" si="11"/>
        <v>OPEB amortization</v>
      </c>
      <c r="I251" s="120"/>
      <c r="L251" s="307"/>
    </row>
    <row r="252" spans="1:12" s="71" customFormat="1" ht="25.5" x14ac:dyDescent="0.2">
      <c r="A252" s="42"/>
      <c r="B252" s="328" t="s">
        <v>226</v>
      </c>
      <c r="C252" s="64"/>
      <c r="D252" s="321">
        <v>0</v>
      </c>
      <c r="E252" s="266"/>
      <c r="F252" s="321"/>
      <c r="G252" s="265">
        <f t="shared" si="10"/>
        <v>0</v>
      </c>
      <c r="H252" s="147" t="str">
        <f t="shared" si="11"/>
        <v>OPEB amortization</v>
      </c>
      <c r="I252" s="120"/>
      <c r="L252" s="307"/>
    </row>
    <row r="253" spans="1:12" s="71" customFormat="1" ht="25.5" x14ac:dyDescent="0.2">
      <c r="A253" s="42"/>
      <c r="B253" s="328" t="s">
        <v>227</v>
      </c>
      <c r="C253" s="64"/>
      <c r="D253" s="321">
        <v>0</v>
      </c>
      <c r="E253" s="266"/>
      <c r="F253" s="321"/>
      <c r="G253" s="265">
        <f t="shared" si="10"/>
        <v>0</v>
      </c>
      <c r="H253" s="147" t="str">
        <f t="shared" si="11"/>
        <v>OPEB amortization</v>
      </c>
      <c r="I253" s="120"/>
      <c r="L253" s="307"/>
    </row>
    <row r="254" spans="1:12" s="71" customFormat="1" ht="25.5" x14ac:dyDescent="0.2">
      <c r="A254" s="42"/>
      <c r="B254" s="328" t="s">
        <v>228</v>
      </c>
      <c r="C254" s="64"/>
      <c r="D254" s="321">
        <v>0</v>
      </c>
      <c r="E254" s="266"/>
      <c r="F254" s="321"/>
      <c r="G254" s="265">
        <f t="shared" si="10"/>
        <v>0</v>
      </c>
      <c r="H254" s="147" t="str">
        <f t="shared" si="11"/>
        <v>OPEB amortization</v>
      </c>
      <c r="I254" s="120"/>
      <c r="L254" s="307"/>
    </row>
    <row r="255" spans="1:12" s="71" customFormat="1" ht="25.5" x14ac:dyDescent="0.2">
      <c r="A255" s="42"/>
      <c r="B255" s="328" t="s">
        <v>229</v>
      </c>
      <c r="C255" s="64"/>
      <c r="D255" s="321">
        <v>0</v>
      </c>
      <c r="E255" s="266"/>
      <c r="F255" s="321"/>
      <c r="G255" s="265">
        <f t="shared" si="10"/>
        <v>0</v>
      </c>
      <c r="H255" s="147" t="str">
        <f t="shared" si="11"/>
        <v>OPEB amortization</v>
      </c>
      <c r="I255" s="120"/>
      <c r="L255" s="307"/>
    </row>
    <row r="256" spans="1:12" s="71" customFormat="1" ht="25.5" x14ac:dyDescent="0.2">
      <c r="A256" s="42"/>
      <c r="B256" s="328" t="s">
        <v>230</v>
      </c>
      <c r="C256" s="64"/>
      <c r="D256" s="321">
        <v>0</v>
      </c>
      <c r="E256" s="266"/>
      <c r="F256" s="321"/>
      <c r="G256" s="265">
        <f t="shared" si="10"/>
        <v>0</v>
      </c>
      <c r="H256" s="147" t="str">
        <f t="shared" si="11"/>
        <v>OPEB amortization</v>
      </c>
      <c r="I256" s="120"/>
      <c r="L256" s="307"/>
    </row>
    <row r="257" spans="1:12" s="71" customFormat="1" ht="25.5" x14ac:dyDescent="0.2">
      <c r="A257" s="42"/>
      <c r="B257" s="328" t="s">
        <v>231</v>
      </c>
      <c r="C257" s="64"/>
      <c r="D257" s="321">
        <v>0</v>
      </c>
      <c r="E257" s="266"/>
      <c r="F257" s="321"/>
      <c r="G257" s="265">
        <f t="shared" si="10"/>
        <v>0</v>
      </c>
      <c r="H257" s="147" t="str">
        <f t="shared" si="11"/>
        <v>OPEB amortization</v>
      </c>
      <c r="I257" s="120"/>
      <c r="L257" s="307"/>
    </row>
    <row r="258" spans="1:12" s="71" customFormat="1" ht="25.5" x14ac:dyDescent="0.2">
      <c r="A258" s="42"/>
      <c r="B258" s="328" t="s">
        <v>232</v>
      </c>
      <c r="C258" s="64"/>
      <c r="D258" s="321">
        <v>0</v>
      </c>
      <c r="E258" s="266"/>
      <c r="F258" s="321"/>
      <c r="G258" s="265">
        <f t="shared" si="10"/>
        <v>0</v>
      </c>
      <c r="H258" s="147" t="str">
        <f t="shared" si="11"/>
        <v>OPEB amortization</v>
      </c>
      <c r="I258" s="120"/>
      <c r="L258" s="307"/>
    </row>
    <row r="259" spans="1:12" s="71" customFormat="1" ht="25.5" x14ac:dyDescent="0.2">
      <c r="A259" s="42"/>
      <c r="B259" s="328" t="s">
        <v>233</v>
      </c>
      <c r="C259" s="64"/>
      <c r="D259" s="321">
        <v>0</v>
      </c>
      <c r="E259" s="266"/>
      <c r="F259" s="321"/>
      <c r="G259" s="265">
        <f t="shared" si="10"/>
        <v>0</v>
      </c>
      <c r="H259" s="147" t="str">
        <f t="shared" si="11"/>
        <v>OPEB amortization</v>
      </c>
      <c r="I259" s="120"/>
      <c r="L259" s="307"/>
    </row>
    <row r="260" spans="1:12" s="71" customFormat="1" ht="25.5" x14ac:dyDescent="0.2">
      <c r="A260" s="42"/>
      <c r="B260" s="328" t="s">
        <v>234</v>
      </c>
      <c r="C260" s="64"/>
      <c r="D260" s="321">
        <v>0</v>
      </c>
      <c r="E260" s="266"/>
      <c r="F260" s="321"/>
      <c r="G260" s="265">
        <f t="shared" si="10"/>
        <v>0</v>
      </c>
      <c r="H260" s="147" t="str">
        <f t="shared" si="11"/>
        <v>OPEB amortization</v>
      </c>
      <c r="I260" s="120"/>
      <c r="L260" s="307"/>
    </row>
    <row r="261" spans="1:12" s="71" customFormat="1" ht="25.5" x14ac:dyDescent="0.2">
      <c r="A261" s="42"/>
      <c r="B261" s="328" t="s">
        <v>235</v>
      </c>
      <c r="C261" s="64"/>
      <c r="D261" s="321">
        <v>0</v>
      </c>
      <c r="E261" s="266"/>
      <c r="F261" s="321"/>
      <c r="G261" s="265">
        <f t="shared" si="10"/>
        <v>0</v>
      </c>
      <c r="H261" s="147" t="str">
        <f t="shared" si="11"/>
        <v>OPEB amortization</v>
      </c>
      <c r="I261" s="120"/>
      <c r="L261" s="307"/>
    </row>
    <row r="262" spans="1:12" s="71" customFormat="1" ht="25.5" x14ac:dyDescent="0.2">
      <c r="A262" s="42"/>
      <c r="B262" s="328" t="s">
        <v>236</v>
      </c>
      <c r="C262" s="64"/>
      <c r="D262" s="321">
        <v>0</v>
      </c>
      <c r="E262" s="266"/>
      <c r="F262" s="321"/>
      <c r="G262" s="265">
        <f t="shared" si="10"/>
        <v>0</v>
      </c>
      <c r="H262" s="147" t="str">
        <f t="shared" si="11"/>
        <v>OPEB amortization</v>
      </c>
      <c r="I262" s="120"/>
      <c r="L262" s="307"/>
    </row>
    <row r="263" spans="1:12" s="71" customFormat="1" ht="25.5" x14ac:dyDescent="0.2">
      <c r="A263" s="42"/>
      <c r="B263" s="328" t="s">
        <v>237</v>
      </c>
      <c r="C263" s="64"/>
      <c r="D263" s="321">
        <v>0</v>
      </c>
      <c r="E263" s="266"/>
      <c r="F263" s="321"/>
      <c r="G263" s="265">
        <f t="shared" si="10"/>
        <v>0</v>
      </c>
      <c r="H263" s="147" t="str">
        <f t="shared" si="11"/>
        <v>OPEB amortization</v>
      </c>
      <c r="I263" s="120"/>
      <c r="L263" s="307"/>
    </row>
    <row r="264" spans="1:12" s="71" customFormat="1" ht="25.5" x14ac:dyDescent="0.2">
      <c r="A264" s="42"/>
      <c r="B264" s="328" t="s">
        <v>238</v>
      </c>
      <c r="C264" s="64"/>
      <c r="D264" s="321">
        <v>0</v>
      </c>
      <c r="E264" s="266"/>
      <c r="F264" s="321"/>
      <c r="G264" s="265">
        <f t="shared" si="10"/>
        <v>0</v>
      </c>
      <c r="H264" s="147" t="str">
        <f t="shared" si="11"/>
        <v>OPEB amortization</v>
      </c>
      <c r="I264" s="120"/>
      <c r="L264" s="307"/>
    </row>
    <row r="265" spans="1:12" s="71" customFormat="1" ht="25.5" x14ac:dyDescent="0.2">
      <c r="A265" s="42"/>
      <c r="B265" s="328" t="s">
        <v>239</v>
      </c>
      <c r="C265" s="64"/>
      <c r="D265" s="321">
        <v>0</v>
      </c>
      <c r="E265" s="266"/>
      <c r="F265" s="321"/>
      <c r="G265" s="265">
        <f t="shared" si="10"/>
        <v>0</v>
      </c>
      <c r="H265" s="147" t="str">
        <f t="shared" si="11"/>
        <v>OPEB amortization</v>
      </c>
      <c r="I265" s="120"/>
      <c r="L265" s="307"/>
    </row>
    <row r="266" spans="1:12" s="71" customFormat="1" ht="25.5" x14ac:dyDescent="0.2">
      <c r="A266" s="42"/>
      <c r="B266" s="328" t="s">
        <v>240</v>
      </c>
      <c r="C266" s="64"/>
      <c r="D266" s="321">
        <v>0</v>
      </c>
      <c r="E266" s="266"/>
      <c r="F266" s="321"/>
      <c r="G266" s="265">
        <f t="shared" si="10"/>
        <v>0</v>
      </c>
      <c r="H266" s="147" t="str">
        <f t="shared" si="11"/>
        <v>Other amortization</v>
      </c>
      <c r="I266" s="120"/>
      <c r="L266" s="307"/>
    </row>
    <row r="267" spans="1:12" s="71" customFormat="1" ht="25.5" x14ac:dyDescent="0.2">
      <c r="A267" s="42"/>
      <c r="B267" s="328" t="s">
        <v>241</v>
      </c>
      <c r="C267" s="64"/>
      <c r="D267" s="321">
        <v>0</v>
      </c>
      <c r="E267" s="266"/>
      <c r="F267" s="321"/>
      <c r="G267" s="265">
        <f t="shared" si="10"/>
        <v>0</v>
      </c>
      <c r="H267" s="147" t="str">
        <f t="shared" si="11"/>
        <v>Other amortization</v>
      </c>
      <c r="I267" s="120"/>
      <c r="L267" s="307"/>
    </row>
    <row r="268" spans="1:12" s="71" customFormat="1" ht="12.75" x14ac:dyDescent="0.2">
      <c r="A268" s="42"/>
      <c r="B268" s="328" t="s">
        <v>242</v>
      </c>
      <c r="C268" s="64"/>
      <c r="D268" s="321">
        <v>0</v>
      </c>
      <c r="E268" s="266"/>
      <c r="F268" s="321"/>
      <c r="G268" s="265">
        <f t="shared" si="10"/>
        <v>0</v>
      </c>
      <c r="H268" s="147" t="str">
        <f t="shared" si="11"/>
        <v>Other amortization</v>
      </c>
      <c r="I268" s="120"/>
      <c r="L268" s="307"/>
    </row>
    <row r="269" spans="1:12" s="71" customFormat="1" ht="25.5" x14ac:dyDescent="0.2">
      <c r="A269" s="42"/>
      <c r="B269" s="328" t="s">
        <v>243</v>
      </c>
      <c r="C269" s="64"/>
      <c r="D269" s="321">
        <v>0</v>
      </c>
      <c r="E269" s="266"/>
      <c r="F269" s="321"/>
      <c r="G269" s="265">
        <f t="shared" si="10"/>
        <v>0</v>
      </c>
      <c r="H269" s="147" t="str">
        <f t="shared" si="11"/>
        <v>Other amortization</v>
      </c>
      <c r="I269" s="120"/>
      <c r="L269" s="307"/>
    </row>
    <row r="270" spans="1:12" s="71" customFormat="1" ht="25.5" x14ac:dyDescent="0.2">
      <c r="A270" s="42"/>
      <c r="B270" s="328" t="s">
        <v>244</v>
      </c>
      <c r="C270" s="64"/>
      <c r="D270" s="321">
        <v>0</v>
      </c>
      <c r="E270" s="266"/>
      <c r="F270" s="321"/>
      <c r="G270" s="265">
        <f t="shared" si="10"/>
        <v>0</v>
      </c>
      <c r="H270" s="147" t="str">
        <f t="shared" si="11"/>
        <v>Other amortization</v>
      </c>
      <c r="I270" s="120"/>
      <c r="L270" s="307"/>
    </row>
    <row r="271" spans="1:12" s="71" customFormat="1" ht="12.75" x14ac:dyDescent="0.2">
      <c r="A271" s="42"/>
      <c r="B271" s="328" t="s">
        <v>245</v>
      </c>
      <c r="C271" s="64"/>
      <c r="D271" s="321">
        <v>0</v>
      </c>
      <c r="E271" s="266"/>
      <c r="F271" s="321"/>
      <c r="G271" s="265">
        <f t="shared" si="10"/>
        <v>0</v>
      </c>
      <c r="H271" s="147" t="str">
        <f t="shared" si="11"/>
        <v>Other amortization</v>
      </c>
      <c r="I271" s="120"/>
      <c r="L271" s="307"/>
    </row>
    <row r="272" spans="1:12" s="71" customFormat="1" ht="25.5" x14ac:dyDescent="0.2">
      <c r="A272" s="42"/>
      <c r="B272" s="328" t="s">
        <v>246</v>
      </c>
      <c r="C272" s="64"/>
      <c r="D272" s="321">
        <v>0</v>
      </c>
      <c r="E272" s="266"/>
      <c r="F272" s="321"/>
      <c r="G272" s="265">
        <f t="shared" si="10"/>
        <v>0</v>
      </c>
      <c r="H272" s="147" t="str">
        <f t="shared" si="11"/>
        <v>Other amortization</v>
      </c>
      <c r="I272" s="120"/>
      <c r="L272" s="307"/>
    </row>
    <row r="273" spans="1:12" s="71" customFormat="1" ht="25.5" x14ac:dyDescent="0.2">
      <c r="A273" s="42"/>
      <c r="B273" s="328" t="s">
        <v>247</v>
      </c>
      <c r="C273" s="64"/>
      <c r="D273" s="321">
        <v>0</v>
      </c>
      <c r="E273" s="266"/>
      <c r="F273" s="321"/>
      <c r="G273" s="265">
        <f t="shared" si="10"/>
        <v>0</v>
      </c>
      <c r="H273" s="147" t="str">
        <f t="shared" si="11"/>
        <v>Other amortization</v>
      </c>
      <c r="I273" s="120"/>
      <c r="L273" s="307"/>
    </row>
    <row r="274" spans="1:12" s="71" customFormat="1" ht="25.5" x14ac:dyDescent="0.2">
      <c r="A274" s="42"/>
      <c r="B274" s="328" t="s">
        <v>248</v>
      </c>
      <c r="C274" s="64"/>
      <c r="D274" s="321">
        <v>0</v>
      </c>
      <c r="E274" s="266"/>
      <c r="F274" s="321"/>
      <c r="G274" s="265">
        <f t="shared" si="10"/>
        <v>0</v>
      </c>
      <c r="H274" s="147" t="str">
        <f t="shared" si="11"/>
        <v>Other amortization</v>
      </c>
      <c r="I274" s="120"/>
      <c r="L274" s="307"/>
    </row>
    <row r="275" spans="1:12" s="71" customFormat="1" ht="25.5" x14ac:dyDescent="0.2">
      <c r="A275" s="42"/>
      <c r="B275" s="328" t="s">
        <v>249</v>
      </c>
      <c r="C275" s="64"/>
      <c r="D275" s="321">
        <v>0</v>
      </c>
      <c r="E275" s="266"/>
      <c r="F275" s="321"/>
      <c r="G275" s="265">
        <f t="shared" si="10"/>
        <v>0</v>
      </c>
      <c r="H275" s="147" t="str">
        <f t="shared" si="11"/>
        <v>Other amortization</v>
      </c>
      <c r="I275" s="120"/>
      <c r="L275" s="307"/>
    </row>
    <row r="276" spans="1:12" s="71" customFormat="1" ht="25.5" x14ac:dyDescent="0.2">
      <c r="A276" s="42"/>
      <c r="B276" s="328" t="s">
        <v>250</v>
      </c>
      <c r="C276" s="64"/>
      <c r="D276" s="321">
        <v>0</v>
      </c>
      <c r="E276" s="266"/>
      <c r="F276" s="321"/>
      <c r="G276" s="265">
        <f t="shared" si="10"/>
        <v>0</v>
      </c>
      <c r="H276" s="147" t="str">
        <f t="shared" si="11"/>
        <v>Other amortization</v>
      </c>
      <c r="I276" s="120"/>
      <c r="L276" s="307"/>
    </row>
    <row r="277" spans="1:12" s="71" customFormat="1" ht="25.5" x14ac:dyDescent="0.2">
      <c r="A277" s="42"/>
      <c r="B277" s="328" t="s">
        <v>251</v>
      </c>
      <c r="C277" s="64"/>
      <c r="D277" s="321">
        <v>0</v>
      </c>
      <c r="E277" s="266"/>
      <c r="F277" s="321"/>
      <c r="G277" s="265">
        <f t="shared" si="10"/>
        <v>0</v>
      </c>
      <c r="H277" s="147" t="str">
        <f t="shared" si="11"/>
        <v>Other amortization</v>
      </c>
      <c r="I277" s="120"/>
      <c r="L277" s="307"/>
    </row>
    <row r="278" spans="1:12" s="71" customFormat="1" ht="25.5" x14ac:dyDescent="0.2">
      <c r="A278" s="42"/>
      <c r="B278" s="328" t="s">
        <v>252</v>
      </c>
      <c r="C278" s="64"/>
      <c r="D278" s="321">
        <v>0</v>
      </c>
      <c r="E278" s="266"/>
      <c r="F278" s="321"/>
      <c r="G278" s="265">
        <f t="shared" si="10"/>
        <v>0</v>
      </c>
      <c r="H278" s="147" t="str">
        <f t="shared" si="11"/>
        <v>Other amortization</v>
      </c>
      <c r="I278" s="120"/>
      <c r="L278" s="307"/>
    </row>
    <row r="279" spans="1:12" s="71" customFormat="1" ht="25.5" x14ac:dyDescent="0.2">
      <c r="A279" s="42"/>
      <c r="B279" s="328" t="s">
        <v>253</v>
      </c>
      <c r="C279" s="64"/>
      <c r="D279" s="321">
        <v>0</v>
      </c>
      <c r="E279" s="266"/>
      <c r="F279" s="321"/>
      <c r="G279" s="265">
        <f t="shared" si="10"/>
        <v>0</v>
      </c>
      <c r="H279" s="147" t="str">
        <f t="shared" si="11"/>
        <v>Other amortization</v>
      </c>
      <c r="I279" s="120"/>
      <c r="L279" s="307"/>
    </row>
    <row r="280" spans="1:12" s="71" customFormat="1" ht="25.5" x14ac:dyDescent="0.2">
      <c r="A280" s="42"/>
      <c r="B280" s="328" t="s">
        <v>254</v>
      </c>
      <c r="C280" s="64"/>
      <c r="D280" s="321">
        <v>0</v>
      </c>
      <c r="E280" s="266"/>
      <c r="F280" s="321"/>
      <c r="G280" s="265">
        <f t="shared" si="10"/>
        <v>0</v>
      </c>
      <c r="H280" s="147" t="str">
        <f t="shared" si="11"/>
        <v>Other amortization</v>
      </c>
      <c r="I280" s="120"/>
      <c r="L280" s="307"/>
    </row>
    <row r="281" spans="1:12" s="71" customFormat="1" ht="25.5" x14ac:dyDescent="0.2">
      <c r="A281" s="42"/>
      <c r="B281" s="328" t="s">
        <v>255</v>
      </c>
      <c r="C281" s="64"/>
      <c r="D281" s="321">
        <v>0</v>
      </c>
      <c r="E281" s="266"/>
      <c r="F281" s="321"/>
      <c r="G281" s="265">
        <f t="shared" si="10"/>
        <v>0</v>
      </c>
      <c r="H281" s="147" t="str">
        <f t="shared" si="11"/>
        <v>Other amortization</v>
      </c>
      <c r="I281" s="120"/>
      <c r="L281" s="307"/>
    </row>
    <row r="282" spans="1:12" s="71" customFormat="1" ht="25.5" x14ac:dyDescent="0.2">
      <c r="A282" s="42"/>
      <c r="B282" s="328" t="s">
        <v>256</v>
      </c>
      <c r="C282" s="64"/>
      <c r="D282" s="321">
        <v>0</v>
      </c>
      <c r="E282" s="266"/>
      <c r="F282" s="321"/>
      <c r="G282" s="265">
        <f t="shared" si="10"/>
        <v>0</v>
      </c>
      <c r="H282" s="147" t="str">
        <f t="shared" si="11"/>
        <v>Other amortization</v>
      </c>
      <c r="I282" s="120"/>
      <c r="L282" s="307"/>
    </row>
    <row r="283" spans="1:12" s="71" customFormat="1" ht="25.5" x14ac:dyDescent="0.2">
      <c r="A283" s="42"/>
      <c r="B283" s="328" t="s">
        <v>257</v>
      </c>
      <c r="C283" s="64"/>
      <c r="D283" s="321">
        <v>0</v>
      </c>
      <c r="E283" s="266"/>
      <c r="F283" s="321"/>
      <c r="G283" s="265">
        <f t="shared" si="10"/>
        <v>0</v>
      </c>
      <c r="H283" s="147" t="str">
        <f t="shared" si="11"/>
        <v>Other amortization</v>
      </c>
      <c r="I283" s="120"/>
      <c r="L283" s="307"/>
    </row>
    <row r="284" spans="1:12" s="71" customFormat="1" ht="25.5" x14ac:dyDescent="0.2">
      <c r="A284" s="42"/>
      <c r="B284" s="328" t="s">
        <v>258</v>
      </c>
      <c r="C284" s="64"/>
      <c r="D284" s="321">
        <v>0</v>
      </c>
      <c r="E284" s="266"/>
      <c r="F284" s="321"/>
      <c r="G284" s="265">
        <f t="shared" si="10"/>
        <v>0</v>
      </c>
      <c r="H284" s="147" t="str">
        <f t="shared" si="11"/>
        <v>Other amortization</v>
      </c>
      <c r="I284" s="120"/>
      <c r="L284" s="307"/>
    </row>
    <row r="285" spans="1:12" s="71" customFormat="1" ht="25.5" x14ac:dyDescent="0.2">
      <c r="A285" s="42"/>
      <c r="B285" s="328" t="s">
        <v>259</v>
      </c>
      <c r="C285" s="64"/>
      <c r="D285" s="321">
        <v>0</v>
      </c>
      <c r="E285" s="266"/>
      <c r="F285" s="321"/>
      <c r="G285" s="265">
        <f t="shared" si="10"/>
        <v>0</v>
      </c>
      <c r="H285" s="147" t="str">
        <f t="shared" si="11"/>
        <v>Other amortization</v>
      </c>
      <c r="I285" s="120"/>
      <c r="L285" s="307"/>
    </row>
    <row r="286" spans="1:12" s="71" customFormat="1" ht="25.5" x14ac:dyDescent="0.2">
      <c r="A286" s="42"/>
      <c r="B286" s="328" t="s">
        <v>260</v>
      </c>
      <c r="C286" s="64"/>
      <c r="D286" s="321">
        <v>0</v>
      </c>
      <c r="E286" s="266"/>
      <c r="F286" s="321"/>
      <c r="G286" s="265">
        <f t="shared" si="10"/>
        <v>0</v>
      </c>
      <c r="H286" s="147" t="str">
        <f t="shared" si="11"/>
        <v>Other amortization</v>
      </c>
      <c r="I286" s="120"/>
      <c r="L286" s="307"/>
    </row>
    <row r="287" spans="1:12" s="71" customFormat="1" ht="25.5" x14ac:dyDescent="0.2">
      <c r="A287" s="42"/>
      <c r="B287" s="328" t="s">
        <v>261</v>
      </c>
      <c r="C287" s="64"/>
      <c r="D287" s="321">
        <v>0</v>
      </c>
      <c r="E287" s="266"/>
      <c r="F287" s="321"/>
      <c r="G287" s="265">
        <f t="shared" si="10"/>
        <v>0</v>
      </c>
      <c r="H287" s="147" t="str">
        <f t="shared" si="11"/>
        <v>Other amortization</v>
      </c>
      <c r="I287" s="120"/>
      <c r="L287" s="307"/>
    </row>
    <row r="288" spans="1:12" s="71" customFormat="1" ht="25.5" x14ac:dyDescent="0.2">
      <c r="A288" s="42"/>
      <c r="B288" s="328" t="s">
        <v>262</v>
      </c>
      <c r="C288" s="64"/>
      <c r="D288" s="321">
        <v>0</v>
      </c>
      <c r="E288" s="266"/>
      <c r="F288" s="321"/>
      <c r="G288" s="265">
        <f t="shared" si="10"/>
        <v>0</v>
      </c>
      <c r="H288" s="147" t="str">
        <f t="shared" si="11"/>
        <v>Other amortization</v>
      </c>
      <c r="I288" s="120"/>
      <c r="L288" s="307"/>
    </row>
    <row r="289" spans="1:12" s="71" customFormat="1" ht="25.5" x14ac:dyDescent="0.2">
      <c r="A289" s="42"/>
      <c r="B289" s="328" t="s">
        <v>263</v>
      </c>
      <c r="C289" s="64"/>
      <c r="D289" s="321">
        <v>0</v>
      </c>
      <c r="E289" s="266"/>
      <c r="F289" s="321"/>
      <c r="G289" s="265">
        <f t="shared" si="10"/>
        <v>0</v>
      </c>
      <c r="H289" s="147" t="str">
        <f t="shared" si="11"/>
        <v>Other amortization</v>
      </c>
      <c r="I289" s="120"/>
      <c r="L289" s="307"/>
    </row>
    <row r="290" spans="1:12" s="71" customFormat="1" ht="12.75" x14ac:dyDescent="0.2">
      <c r="A290" s="42"/>
      <c r="B290" s="328" t="s">
        <v>264</v>
      </c>
      <c r="C290" s="64"/>
      <c r="D290" s="321">
        <v>0</v>
      </c>
      <c r="E290" s="266"/>
      <c r="F290" s="321"/>
      <c r="G290" s="265">
        <f t="shared" si="10"/>
        <v>0</v>
      </c>
      <c r="H290" s="147" t="str">
        <f t="shared" si="11"/>
        <v>Return on Debt</v>
      </c>
      <c r="I290" s="120"/>
      <c r="L290" s="307"/>
    </row>
    <row r="291" spans="1:12" s="71" customFormat="1" ht="12.75" x14ac:dyDescent="0.2">
      <c r="A291" s="42"/>
      <c r="B291" s="328" t="s">
        <v>265</v>
      </c>
      <c r="C291" s="64"/>
      <c r="D291" s="321">
        <v>2190024.2910848041</v>
      </c>
      <c r="E291" s="266"/>
      <c r="F291" s="321"/>
      <c r="G291" s="265">
        <f t="shared" si="10"/>
        <v>2190024.2910848041</v>
      </c>
      <c r="H291" s="147" t="str">
        <f t="shared" si="11"/>
        <v>Return on Debt</v>
      </c>
      <c r="I291" s="120"/>
      <c r="L291" s="307"/>
    </row>
    <row r="292" spans="1:12" s="71" customFormat="1" ht="12.75" x14ac:dyDescent="0.2">
      <c r="A292" s="42"/>
      <c r="B292" s="328" t="s">
        <v>266</v>
      </c>
      <c r="C292" s="64"/>
      <c r="D292" s="321">
        <v>164455019.1864377</v>
      </c>
      <c r="E292" s="266"/>
      <c r="F292" s="321"/>
      <c r="G292" s="265">
        <f t="shared" si="10"/>
        <v>164455019.1864377</v>
      </c>
      <c r="H292" s="147" t="str">
        <f t="shared" si="11"/>
        <v>Return on Debt</v>
      </c>
      <c r="I292" s="120"/>
      <c r="L292" s="307"/>
    </row>
    <row r="293" spans="1:12" s="71" customFormat="1" ht="25.5" x14ac:dyDescent="0.2">
      <c r="A293" s="42"/>
      <c r="B293" s="328" t="s">
        <v>267</v>
      </c>
      <c r="C293" s="64"/>
      <c r="D293" s="321">
        <v>30747592.557364449</v>
      </c>
      <c r="E293" s="266"/>
      <c r="F293" s="321"/>
      <c r="G293" s="265">
        <f t="shared" si="10"/>
        <v>30747592.557364449</v>
      </c>
      <c r="H293" s="147" t="str">
        <f t="shared" si="11"/>
        <v>Return on Debt</v>
      </c>
      <c r="I293" s="120"/>
      <c r="L293" s="307"/>
    </row>
    <row r="294" spans="1:12" s="71" customFormat="1" ht="25.5" x14ac:dyDescent="0.2">
      <c r="A294" s="42"/>
      <c r="B294" s="328" t="s">
        <v>268</v>
      </c>
      <c r="C294" s="64"/>
      <c r="D294" s="321">
        <v>0</v>
      </c>
      <c r="E294" s="266"/>
      <c r="F294" s="321"/>
      <c r="G294" s="265">
        <f t="shared" si="10"/>
        <v>0</v>
      </c>
      <c r="H294" s="147" t="str">
        <f t="shared" si="11"/>
        <v>Return on Debt</v>
      </c>
      <c r="I294" s="120"/>
      <c r="L294" s="307"/>
    </row>
    <row r="295" spans="1:12" s="71" customFormat="1" ht="12.75" x14ac:dyDescent="0.2">
      <c r="A295" s="42"/>
      <c r="B295" s="328" t="s">
        <v>269</v>
      </c>
      <c r="C295" s="64"/>
      <c r="D295" s="321">
        <v>0</v>
      </c>
      <c r="E295" s="266"/>
      <c r="F295" s="321"/>
      <c r="G295" s="265">
        <f t="shared" si="10"/>
        <v>0</v>
      </c>
      <c r="H295" s="147" t="str">
        <f t="shared" si="11"/>
        <v>Return on Debt</v>
      </c>
      <c r="I295" s="120"/>
      <c r="L295" s="307"/>
    </row>
    <row r="296" spans="1:12" s="71" customFormat="1" ht="25.5" x14ac:dyDescent="0.2">
      <c r="A296" s="42"/>
      <c r="B296" s="328" t="s">
        <v>270</v>
      </c>
      <c r="C296" s="64"/>
      <c r="D296" s="321">
        <v>91938316.287218988</v>
      </c>
      <c r="E296" s="266"/>
      <c r="F296" s="321"/>
      <c r="G296" s="265">
        <f t="shared" si="10"/>
        <v>91938316.287218988</v>
      </c>
      <c r="H296" s="147" t="str">
        <f t="shared" si="11"/>
        <v>Return on Debt</v>
      </c>
      <c r="I296" s="120"/>
      <c r="L296" s="307"/>
    </row>
    <row r="297" spans="1:12" s="71" customFormat="1" ht="25.5" x14ac:dyDescent="0.2">
      <c r="A297" s="42"/>
      <c r="B297" s="328" t="s">
        <v>271</v>
      </c>
      <c r="C297" s="64"/>
      <c r="D297" s="321">
        <v>0</v>
      </c>
      <c r="E297" s="266"/>
      <c r="F297" s="321"/>
      <c r="G297" s="265">
        <f t="shared" si="10"/>
        <v>0</v>
      </c>
      <c r="H297" s="147" t="str">
        <f t="shared" si="11"/>
        <v>Return on Debt</v>
      </c>
      <c r="I297" s="120"/>
      <c r="L297" s="307"/>
    </row>
    <row r="298" spans="1:12" s="71" customFormat="1" ht="12.75" x14ac:dyDescent="0.2">
      <c r="A298" s="42"/>
      <c r="B298" s="328" t="s">
        <v>272</v>
      </c>
      <c r="C298" s="64"/>
      <c r="D298" s="321">
        <v>0</v>
      </c>
      <c r="E298" s="266"/>
      <c r="F298" s="321"/>
      <c r="G298" s="265">
        <f t="shared" si="10"/>
        <v>0</v>
      </c>
      <c r="H298" s="147" t="str">
        <f t="shared" si="11"/>
        <v>Return on Debt</v>
      </c>
      <c r="I298" s="120"/>
      <c r="L298" s="307"/>
    </row>
    <row r="299" spans="1:12" s="71" customFormat="1" ht="25.5" x14ac:dyDescent="0.2">
      <c r="A299" s="42"/>
      <c r="B299" s="328" t="s">
        <v>273</v>
      </c>
      <c r="C299" s="64"/>
      <c r="D299" s="321">
        <v>0</v>
      </c>
      <c r="E299" s="266"/>
      <c r="F299" s="321"/>
      <c r="G299" s="265">
        <f t="shared" si="10"/>
        <v>0</v>
      </c>
      <c r="H299" s="147" t="str">
        <f t="shared" si="11"/>
        <v>Return on Debt</v>
      </c>
      <c r="I299" s="120"/>
      <c r="L299" s="307"/>
    </row>
    <row r="300" spans="1:12" s="71" customFormat="1" ht="25.5" x14ac:dyDescent="0.2">
      <c r="A300" s="42"/>
      <c r="B300" s="328" t="s">
        <v>274</v>
      </c>
      <c r="C300" s="64"/>
      <c r="D300" s="321">
        <v>0</v>
      </c>
      <c r="E300" s="266"/>
      <c r="F300" s="321"/>
      <c r="G300" s="265">
        <f t="shared" si="10"/>
        <v>0</v>
      </c>
      <c r="H300" s="147" t="str">
        <f t="shared" si="11"/>
        <v>Return on Debt</v>
      </c>
      <c r="I300" s="120"/>
      <c r="L300" s="307"/>
    </row>
    <row r="301" spans="1:12" s="71" customFormat="1" ht="12.75" x14ac:dyDescent="0.2">
      <c r="A301" s="42"/>
      <c r="B301" s="328" t="s">
        <v>275</v>
      </c>
      <c r="C301" s="64"/>
      <c r="D301" s="321">
        <v>0</v>
      </c>
      <c r="E301" s="266"/>
      <c r="F301" s="321"/>
      <c r="G301" s="265">
        <f t="shared" si="10"/>
        <v>0</v>
      </c>
      <c r="H301" s="147" t="str">
        <f t="shared" si="11"/>
        <v>Return on Debt</v>
      </c>
      <c r="I301" s="120"/>
      <c r="L301" s="307"/>
    </row>
    <row r="302" spans="1:12" s="71" customFormat="1" ht="25.5" x14ac:dyDescent="0.2">
      <c r="A302" s="42"/>
      <c r="B302" s="328" t="s">
        <v>276</v>
      </c>
      <c r="C302" s="64"/>
      <c r="D302" s="321">
        <v>0</v>
      </c>
      <c r="E302" s="266"/>
      <c r="F302" s="321"/>
      <c r="G302" s="265">
        <f t="shared" si="10"/>
        <v>0</v>
      </c>
      <c r="H302" s="147" t="str">
        <f t="shared" si="11"/>
        <v>Return on Debt</v>
      </c>
      <c r="I302" s="120"/>
      <c r="L302" s="307"/>
    </row>
    <row r="303" spans="1:12" s="71" customFormat="1" ht="25.5" x14ac:dyDescent="0.2">
      <c r="A303" s="42"/>
      <c r="B303" s="328" t="s">
        <v>277</v>
      </c>
      <c r="C303" s="64"/>
      <c r="D303" s="321">
        <v>0</v>
      </c>
      <c r="E303" s="266"/>
      <c r="F303" s="321"/>
      <c r="G303" s="265">
        <f t="shared" si="10"/>
        <v>0</v>
      </c>
      <c r="H303" s="147" t="str">
        <f t="shared" si="11"/>
        <v>Return on Debt</v>
      </c>
      <c r="I303" s="120"/>
      <c r="L303" s="307"/>
    </row>
    <row r="304" spans="1:12" s="71" customFormat="1" ht="25.5" x14ac:dyDescent="0.2">
      <c r="A304" s="42"/>
      <c r="B304" s="328" t="s">
        <v>278</v>
      </c>
      <c r="C304" s="64"/>
      <c r="D304" s="321">
        <v>34592398.046316132</v>
      </c>
      <c r="E304" s="266"/>
      <c r="F304" s="321"/>
      <c r="G304" s="265">
        <f t="shared" si="10"/>
        <v>34592398.046316132</v>
      </c>
      <c r="H304" s="147" t="str">
        <f t="shared" si="11"/>
        <v>Return on Debt</v>
      </c>
      <c r="I304" s="120"/>
      <c r="L304" s="307"/>
    </row>
    <row r="305" spans="1:12" s="71" customFormat="1" ht="25.5" x14ac:dyDescent="0.2">
      <c r="A305" s="42"/>
      <c r="B305" s="328" t="s">
        <v>279</v>
      </c>
      <c r="C305" s="64"/>
      <c r="D305" s="321">
        <v>5875780.9019371504</v>
      </c>
      <c r="E305" s="266"/>
      <c r="F305" s="321"/>
      <c r="G305" s="265">
        <f t="shared" si="10"/>
        <v>5875780.9019371504</v>
      </c>
      <c r="H305" s="147" t="str">
        <f t="shared" si="11"/>
        <v>Return on Debt</v>
      </c>
      <c r="I305" s="120"/>
      <c r="L305" s="307"/>
    </row>
    <row r="306" spans="1:12" s="71" customFormat="1" ht="25.5" x14ac:dyDescent="0.2">
      <c r="A306" s="42"/>
      <c r="B306" s="328" t="s">
        <v>280</v>
      </c>
      <c r="C306" s="64"/>
      <c r="D306" s="321">
        <v>0</v>
      </c>
      <c r="E306" s="266"/>
      <c r="F306" s="321"/>
      <c r="G306" s="265">
        <f t="shared" si="10"/>
        <v>0</v>
      </c>
      <c r="H306" s="147" t="str">
        <f t="shared" si="11"/>
        <v>Return on Debt</v>
      </c>
      <c r="I306" s="120"/>
      <c r="L306" s="307"/>
    </row>
    <row r="307" spans="1:12" s="71" customFormat="1" ht="25.5" x14ac:dyDescent="0.2">
      <c r="A307" s="42"/>
      <c r="B307" s="328" t="s">
        <v>281</v>
      </c>
      <c r="C307" s="64"/>
      <c r="D307" s="321">
        <v>0</v>
      </c>
      <c r="E307" s="266"/>
      <c r="F307" s="321"/>
      <c r="G307" s="265">
        <f t="shared" si="10"/>
        <v>0</v>
      </c>
      <c r="H307" s="147" t="str">
        <f t="shared" si="11"/>
        <v>Return on Debt</v>
      </c>
      <c r="I307" s="120"/>
      <c r="L307" s="307"/>
    </row>
    <row r="308" spans="1:12" s="71" customFormat="1" ht="25.5" x14ac:dyDescent="0.2">
      <c r="A308" s="42"/>
      <c r="B308" s="328" t="s">
        <v>282</v>
      </c>
      <c r="C308" s="64"/>
      <c r="D308" s="321">
        <v>0</v>
      </c>
      <c r="E308" s="266"/>
      <c r="F308" s="321"/>
      <c r="G308" s="265">
        <f t="shared" si="10"/>
        <v>0</v>
      </c>
      <c r="H308" s="147" t="str">
        <f t="shared" si="11"/>
        <v>Return on Debt</v>
      </c>
      <c r="I308" s="120"/>
      <c r="L308" s="307"/>
    </row>
    <row r="309" spans="1:12" s="71" customFormat="1" ht="25.5" x14ac:dyDescent="0.2">
      <c r="A309" s="42"/>
      <c r="B309" s="328" t="s">
        <v>283</v>
      </c>
      <c r="C309" s="64"/>
      <c r="D309" s="321">
        <v>0</v>
      </c>
      <c r="E309" s="266"/>
      <c r="F309" s="321"/>
      <c r="G309" s="265">
        <f t="shared" si="10"/>
        <v>0</v>
      </c>
      <c r="H309" s="147" t="str">
        <f t="shared" si="11"/>
        <v>Return on Debt</v>
      </c>
      <c r="I309" s="120"/>
      <c r="L309" s="307"/>
    </row>
    <row r="310" spans="1:12" s="71" customFormat="1" ht="25.5" x14ac:dyDescent="0.2">
      <c r="A310" s="42"/>
      <c r="B310" s="328" t="s">
        <v>284</v>
      </c>
      <c r="C310" s="64"/>
      <c r="D310" s="321">
        <v>8284715.8166297683</v>
      </c>
      <c r="E310" s="266"/>
      <c r="F310" s="321"/>
      <c r="G310" s="265">
        <f t="shared" si="10"/>
        <v>8284715.8166297683</v>
      </c>
      <c r="H310" s="147" t="str">
        <f t="shared" si="11"/>
        <v>Return on Debt</v>
      </c>
      <c r="I310" s="120"/>
      <c r="L310" s="307"/>
    </row>
    <row r="311" spans="1:12" s="71" customFormat="1" ht="25.5" x14ac:dyDescent="0.2">
      <c r="A311" s="42"/>
      <c r="B311" s="328" t="s">
        <v>285</v>
      </c>
      <c r="C311" s="64"/>
      <c r="D311" s="321">
        <v>0</v>
      </c>
      <c r="E311" s="266"/>
      <c r="F311" s="321"/>
      <c r="G311" s="265">
        <f t="shared" si="10"/>
        <v>0</v>
      </c>
      <c r="H311" s="147" t="str">
        <f t="shared" si="11"/>
        <v>Return on Debt</v>
      </c>
      <c r="I311" s="120"/>
      <c r="L311" s="307"/>
    </row>
    <row r="312" spans="1:12" s="71" customFormat="1" ht="25.5" x14ac:dyDescent="0.2">
      <c r="A312" s="42"/>
      <c r="B312" s="328" t="s">
        <v>286</v>
      </c>
      <c r="C312" s="64"/>
      <c r="D312" s="321">
        <v>0</v>
      </c>
      <c r="E312" s="266"/>
      <c r="F312" s="321"/>
      <c r="G312" s="265">
        <f t="shared" si="10"/>
        <v>0</v>
      </c>
      <c r="H312" s="147" t="str">
        <f t="shared" si="11"/>
        <v>Return on Debt</v>
      </c>
      <c r="I312" s="120"/>
      <c r="L312" s="307"/>
    </row>
    <row r="313" spans="1:12" s="71" customFormat="1" ht="25.5" x14ac:dyDescent="0.2">
      <c r="A313" s="42"/>
      <c r="B313" s="328" t="s">
        <v>287</v>
      </c>
      <c r="C313" s="64"/>
      <c r="D313" s="321">
        <v>1444087.362351534</v>
      </c>
      <c r="E313" s="266"/>
      <c r="F313" s="321"/>
      <c r="G313" s="265">
        <f t="shared" si="10"/>
        <v>1444087.362351534</v>
      </c>
      <c r="H313" s="147" t="str">
        <f t="shared" si="11"/>
        <v>Return on Debt</v>
      </c>
      <c r="I313" s="120"/>
      <c r="L313" s="307"/>
    </row>
    <row r="314" spans="1:12" s="71" customFormat="1" ht="12.75" x14ac:dyDescent="0.2">
      <c r="A314" s="42"/>
      <c r="B314" s="328" t="s">
        <v>288</v>
      </c>
      <c r="C314" s="64"/>
      <c r="D314" s="321">
        <v>0</v>
      </c>
      <c r="E314" s="266"/>
      <c r="F314" s="321"/>
      <c r="G314" s="265">
        <f t="shared" ref="G314:G377" si="12">+D314+E314+F314</f>
        <v>0</v>
      </c>
      <c r="H314" s="147" t="str">
        <f t="shared" ref="H314:H377" si="13">LEFT(B314,FIND("-",B314)-2)</f>
        <v>Return on Equity</v>
      </c>
      <c r="I314" s="120"/>
      <c r="L314" s="307"/>
    </row>
    <row r="315" spans="1:12" s="71" customFormat="1" ht="25.5" x14ac:dyDescent="0.2">
      <c r="A315" s="42"/>
      <c r="B315" s="328" t="s">
        <v>289</v>
      </c>
      <c r="C315" s="64"/>
      <c r="D315" s="321">
        <v>3140048.4045837969</v>
      </c>
      <c r="E315" s="266"/>
      <c r="F315" s="321"/>
      <c r="G315" s="265">
        <f t="shared" si="12"/>
        <v>3140048.4045837969</v>
      </c>
      <c r="H315" s="147" t="str">
        <f t="shared" si="13"/>
        <v>Return on Equity</v>
      </c>
      <c r="I315" s="120"/>
      <c r="L315" s="307"/>
    </row>
    <row r="316" spans="1:12" s="71" customFormat="1" ht="12.75" x14ac:dyDescent="0.2">
      <c r="A316" s="42"/>
      <c r="B316" s="328" t="s">
        <v>290</v>
      </c>
      <c r="C316" s="64"/>
      <c r="D316" s="321">
        <v>235794973.92989194</v>
      </c>
      <c r="E316" s="266"/>
      <c r="F316" s="321"/>
      <c r="G316" s="265">
        <f t="shared" si="12"/>
        <v>235794973.92989194</v>
      </c>
      <c r="H316" s="147" t="str">
        <f t="shared" si="13"/>
        <v>Return on Equity</v>
      </c>
      <c r="I316" s="120"/>
      <c r="L316" s="307"/>
    </row>
    <row r="317" spans="1:12" s="71" customFormat="1" ht="25.5" x14ac:dyDescent="0.2">
      <c r="A317" s="42"/>
      <c r="B317" s="328" t="s">
        <v>291</v>
      </c>
      <c r="C317" s="64"/>
      <c r="D317" s="321">
        <v>44085779.93750035</v>
      </c>
      <c r="E317" s="266"/>
      <c r="F317" s="321"/>
      <c r="G317" s="265">
        <f t="shared" si="12"/>
        <v>44085779.93750035</v>
      </c>
      <c r="H317" s="147" t="str">
        <f t="shared" si="13"/>
        <v>Return on Equity</v>
      </c>
      <c r="I317" s="120"/>
      <c r="L317" s="307"/>
    </row>
    <row r="318" spans="1:12" s="71" customFormat="1" ht="25.5" x14ac:dyDescent="0.2">
      <c r="A318" s="42"/>
      <c r="B318" s="328" t="s">
        <v>292</v>
      </c>
      <c r="C318" s="64"/>
      <c r="D318" s="321">
        <v>0</v>
      </c>
      <c r="E318" s="266"/>
      <c r="F318" s="321"/>
      <c r="G318" s="265">
        <f t="shared" si="12"/>
        <v>0</v>
      </c>
      <c r="H318" s="147" t="str">
        <f t="shared" si="13"/>
        <v>Return on Equity</v>
      </c>
      <c r="I318" s="120"/>
      <c r="L318" s="307"/>
    </row>
    <row r="319" spans="1:12" s="71" customFormat="1" ht="12.75" x14ac:dyDescent="0.2">
      <c r="A319" s="42"/>
      <c r="B319" s="328" t="s">
        <v>293</v>
      </c>
      <c r="C319" s="64"/>
      <c r="D319" s="321">
        <v>0</v>
      </c>
      <c r="E319" s="266"/>
      <c r="F319" s="321"/>
      <c r="G319" s="265">
        <f t="shared" si="12"/>
        <v>0</v>
      </c>
      <c r="H319" s="147" t="str">
        <f t="shared" si="13"/>
        <v>Return on Equity</v>
      </c>
      <c r="I319" s="120"/>
      <c r="L319" s="307"/>
    </row>
    <row r="320" spans="1:12" s="71" customFormat="1" ht="25.5" x14ac:dyDescent="0.2">
      <c r="A320" s="42"/>
      <c r="B320" s="328" t="s">
        <v>294</v>
      </c>
      <c r="C320" s="64"/>
      <c r="D320" s="321">
        <v>131820804.24998517</v>
      </c>
      <c r="E320" s="266"/>
      <c r="F320" s="321"/>
      <c r="G320" s="265">
        <f t="shared" si="12"/>
        <v>131820804.24998517</v>
      </c>
      <c r="H320" s="147" t="str">
        <f t="shared" si="13"/>
        <v>Return on Equity</v>
      </c>
      <c r="I320" s="120"/>
      <c r="L320" s="307"/>
    </row>
    <row r="321" spans="1:12" s="71" customFormat="1" ht="25.5" x14ac:dyDescent="0.2">
      <c r="A321" s="42"/>
      <c r="B321" s="328" t="s">
        <v>295</v>
      </c>
      <c r="C321" s="64"/>
      <c r="D321" s="321">
        <v>0</v>
      </c>
      <c r="E321" s="266"/>
      <c r="F321" s="321"/>
      <c r="G321" s="265">
        <f t="shared" si="12"/>
        <v>0</v>
      </c>
      <c r="H321" s="147" t="str">
        <f t="shared" si="13"/>
        <v>Return on Equity</v>
      </c>
      <c r="I321" s="120"/>
      <c r="L321" s="307"/>
    </row>
    <row r="322" spans="1:12" s="71" customFormat="1" ht="12.75" x14ac:dyDescent="0.2">
      <c r="A322" s="42"/>
      <c r="B322" s="328" t="s">
        <v>296</v>
      </c>
      <c r="C322" s="64"/>
      <c r="D322" s="321">
        <v>0</v>
      </c>
      <c r="E322" s="266"/>
      <c r="F322" s="321"/>
      <c r="G322" s="265">
        <f t="shared" si="12"/>
        <v>0</v>
      </c>
      <c r="H322" s="147" t="str">
        <f t="shared" si="13"/>
        <v>Return on Equity</v>
      </c>
      <c r="I322" s="120"/>
      <c r="L322" s="307"/>
    </row>
    <row r="323" spans="1:12" s="71" customFormat="1" ht="25.5" x14ac:dyDescent="0.2">
      <c r="A323" s="42"/>
      <c r="B323" s="328" t="s">
        <v>297</v>
      </c>
      <c r="C323" s="64"/>
      <c r="D323" s="321">
        <v>0</v>
      </c>
      <c r="E323" s="266"/>
      <c r="F323" s="321"/>
      <c r="G323" s="265">
        <f t="shared" si="12"/>
        <v>0</v>
      </c>
      <c r="H323" s="147" t="str">
        <f t="shared" si="13"/>
        <v>Return on Equity</v>
      </c>
      <c r="I323" s="120"/>
      <c r="L323" s="307"/>
    </row>
    <row r="324" spans="1:12" s="71" customFormat="1" ht="25.5" x14ac:dyDescent="0.2">
      <c r="A324" s="42"/>
      <c r="B324" s="328" t="s">
        <v>298</v>
      </c>
      <c r="C324" s="64"/>
      <c r="D324" s="321">
        <v>0</v>
      </c>
      <c r="E324" s="266"/>
      <c r="F324" s="321"/>
      <c r="G324" s="265">
        <f t="shared" si="12"/>
        <v>0</v>
      </c>
      <c r="H324" s="147" t="str">
        <f t="shared" si="13"/>
        <v>Return on Equity</v>
      </c>
      <c r="I324" s="120"/>
      <c r="L324" s="307"/>
    </row>
    <row r="325" spans="1:12" s="71" customFormat="1" ht="25.5" x14ac:dyDescent="0.2">
      <c r="A325" s="42"/>
      <c r="B325" s="328" t="s">
        <v>299</v>
      </c>
      <c r="C325" s="64"/>
      <c r="D325" s="321">
        <v>0</v>
      </c>
      <c r="E325" s="266"/>
      <c r="F325" s="321"/>
      <c r="G325" s="265">
        <f t="shared" si="12"/>
        <v>0</v>
      </c>
      <c r="H325" s="147" t="str">
        <f t="shared" si="13"/>
        <v>Return on Equity</v>
      </c>
      <c r="I325" s="120"/>
      <c r="L325" s="307"/>
    </row>
    <row r="326" spans="1:12" s="71" customFormat="1" ht="25.5" x14ac:dyDescent="0.2">
      <c r="A326" s="42"/>
      <c r="B326" s="328" t="s">
        <v>300</v>
      </c>
      <c r="C326" s="64"/>
      <c r="D326" s="321">
        <v>0</v>
      </c>
      <c r="E326" s="266"/>
      <c r="F326" s="321"/>
      <c r="G326" s="265">
        <f t="shared" si="12"/>
        <v>0</v>
      </c>
      <c r="H326" s="147" t="str">
        <f t="shared" si="13"/>
        <v>Return on Equity</v>
      </c>
      <c r="I326" s="120"/>
      <c r="L326" s="307"/>
    </row>
    <row r="327" spans="1:12" s="71" customFormat="1" ht="25.5" x14ac:dyDescent="0.2">
      <c r="A327" s="42"/>
      <c r="B327" s="328" t="s">
        <v>301</v>
      </c>
      <c r="C327" s="64"/>
      <c r="D327" s="321">
        <v>0</v>
      </c>
      <c r="E327" s="266"/>
      <c r="F327" s="321"/>
      <c r="G327" s="265">
        <f t="shared" si="12"/>
        <v>0</v>
      </c>
      <c r="H327" s="147" t="str">
        <f t="shared" si="13"/>
        <v>Return on Equity</v>
      </c>
      <c r="I327" s="120"/>
      <c r="L327" s="307"/>
    </row>
    <row r="328" spans="1:12" s="71" customFormat="1" ht="25.5" x14ac:dyDescent="0.2">
      <c r="A328" s="42"/>
      <c r="B328" s="328" t="s">
        <v>302</v>
      </c>
      <c r="C328" s="64"/>
      <c r="D328" s="321">
        <v>49598447.258435674</v>
      </c>
      <c r="E328" s="266"/>
      <c r="F328" s="321"/>
      <c r="G328" s="265">
        <f t="shared" si="12"/>
        <v>49598447.258435674</v>
      </c>
      <c r="H328" s="147" t="str">
        <f t="shared" si="13"/>
        <v>Return on Equity</v>
      </c>
      <c r="I328" s="120"/>
      <c r="L328" s="307"/>
    </row>
    <row r="329" spans="1:12" s="71" customFormat="1" ht="25.5" x14ac:dyDescent="0.2">
      <c r="A329" s="42"/>
      <c r="B329" s="328" t="s">
        <v>303</v>
      </c>
      <c r="C329" s="64"/>
      <c r="D329" s="321">
        <v>8424672.0558850858</v>
      </c>
      <c r="E329" s="266"/>
      <c r="F329" s="321"/>
      <c r="G329" s="265">
        <f t="shared" si="12"/>
        <v>8424672.0558850858</v>
      </c>
      <c r="H329" s="147" t="str">
        <f t="shared" si="13"/>
        <v>Return on Equity</v>
      </c>
      <c r="I329" s="120"/>
      <c r="L329" s="307"/>
    </row>
    <row r="330" spans="1:12" s="71" customFormat="1" ht="25.5" x14ac:dyDescent="0.2">
      <c r="A330" s="42"/>
      <c r="B330" s="328" t="s">
        <v>304</v>
      </c>
      <c r="C330" s="64"/>
      <c r="D330" s="321">
        <v>0</v>
      </c>
      <c r="E330" s="266"/>
      <c r="F330" s="321"/>
      <c r="G330" s="265">
        <f t="shared" si="12"/>
        <v>0</v>
      </c>
      <c r="H330" s="147" t="str">
        <f t="shared" si="13"/>
        <v>Return on Equity</v>
      </c>
      <c r="I330" s="120"/>
      <c r="L330" s="307"/>
    </row>
    <row r="331" spans="1:12" s="71" customFormat="1" ht="25.5" x14ac:dyDescent="0.2">
      <c r="A331" s="42"/>
      <c r="B331" s="328" t="s">
        <v>305</v>
      </c>
      <c r="C331" s="64"/>
      <c r="D331" s="321">
        <v>0</v>
      </c>
      <c r="E331" s="266"/>
      <c r="F331" s="321"/>
      <c r="G331" s="265">
        <f t="shared" si="12"/>
        <v>0</v>
      </c>
      <c r="H331" s="147" t="str">
        <f t="shared" si="13"/>
        <v>Return on Equity</v>
      </c>
      <c r="I331" s="120"/>
      <c r="L331" s="307"/>
    </row>
    <row r="332" spans="1:12" s="71" customFormat="1" ht="25.5" x14ac:dyDescent="0.2">
      <c r="A332" s="42"/>
      <c r="B332" s="328" t="s">
        <v>306</v>
      </c>
      <c r="C332" s="64"/>
      <c r="D332" s="321">
        <v>0</v>
      </c>
      <c r="E332" s="266"/>
      <c r="F332" s="321"/>
      <c r="G332" s="265">
        <f t="shared" si="12"/>
        <v>0</v>
      </c>
      <c r="H332" s="147" t="str">
        <f t="shared" si="13"/>
        <v>Return on Equity</v>
      </c>
      <c r="I332" s="120"/>
      <c r="L332" s="307"/>
    </row>
    <row r="333" spans="1:12" s="71" customFormat="1" ht="25.5" x14ac:dyDescent="0.2">
      <c r="A333" s="42"/>
      <c r="B333" s="328" t="s">
        <v>307</v>
      </c>
      <c r="C333" s="64"/>
      <c r="D333" s="321">
        <v>0</v>
      </c>
      <c r="E333" s="266"/>
      <c r="F333" s="321"/>
      <c r="G333" s="265">
        <f t="shared" si="12"/>
        <v>0</v>
      </c>
      <c r="H333" s="147" t="str">
        <f t="shared" si="13"/>
        <v>Return on Equity</v>
      </c>
      <c r="I333" s="120"/>
      <c r="L333" s="307"/>
    </row>
    <row r="334" spans="1:12" s="71" customFormat="1" ht="25.5" x14ac:dyDescent="0.2">
      <c r="A334" s="42"/>
      <c r="B334" s="328" t="s">
        <v>308</v>
      </c>
      <c r="C334" s="64"/>
      <c r="D334" s="321">
        <v>11878593.670553539</v>
      </c>
      <c r="E334" s="266"/>
      <c r="F334" s="321"/>
      <c r="G334" s="265">
        <f t="shared" si="12"/>
        <v>11878593.670553539</v>
      </c>
      <c r="H334" s="147" t="str">
        <f t="shared" si="13"/>
        <v>Return on Equity</v>
      </c>
      <c r="I334" s="120"/>
      <c r="L334" s="307"/>
    </row>
    <row r="335" spans="1:12" s="71" customFormat="1" ht="25.5" x14ac:dyDescent="0.2">
      <c r="A335" s="42"/>
      <c r="B335" s="328" t="s">
        <v>309</v>
      </c>
      <c r="C335" s="64"/>
      <c r="D335" s="321">
        <v>0</v>
      </c>
      <c r="E335" s="266"/>
      <c r="F335" s="321"/>
      <c r="G335" s="265">
        <f t="shared" si="12"/>
        <v>0</v>
      </c>
      <c r="H335" s="147" t="str">
        <f t="shared" si="13"/>
        <v>Return on Equity</v>
      </c>
      <c r="I335" s="120"/>
      <c r="L335" s="307"/>
    </row>
    <row r="336" spans="1:12" s="71" customFormat="1" ht="25.5" x14ac:dyDescent="0.2">
      <c r="A336" s="42"/>
      <c r="B336" s="328" t="s">
        <v>310</v>
      </c>
      <c r="C336" s="64"/>
      <c r="D336" s="321">
        <v>0</v>
      </c>
      <c r="E336" s="266"/>
      <c r="F336" s="321"/>
      <c r="G336" s="265">
        <f t="shared" si="12"/>
        <v>0</v>
      </c>
      <c r="H336" s="147" t="str">
        <f t="shared" si="13"/>
        <v>Return on Equity</v>
      </c>
      <c r="I336" s="120"/>
      <c r="L336" s="307"/>
    </row>
    <row r="337" spans="1:12" s="71" customFormat="1" ht="25.5" x14ac:dyDescent="0.2">
      <c r="A337" s="42"/>
      <c r="B337" s="328" t="s">
        <v>311</v>
      </c>
      <c r="C337" s="64"/>
      <c r="D337" s="321">
        <v>2070526.9054278128</v>
      </c>
      <c r="E337" s="266"/>
      <c r="F337" s="321"/>
      <c r="G337" s="265">
        <f t="shared" si="12"/>
        <v>2070526.9054278128</v>
      </c>
      <c r="H337" s="147" t="str">
        <f t="shared" si="13"/>
        <v>Return on Equity</v>
      </c>
      <c r="I337" s="120"/>
      <c r="L337" s="307"/>
    </row>
    <row r="338" spans="1:12" s="71" customFormat="1" ht="12.75" x14ac:dyDescent="0.2">
      <c r="A338" s="42"/>
      <c r="B338" s="328" t="s">
        <v>312</v>
      </c>
      <c r="C338" s="64"/>
      <c r="D338" s="321">
        <v>0</v>
      </c>
      <c r="E338" s="266"/>
      <c r="F338" s="321"/>
      <c r="G338" s="265">
        <f t="shared" si="12"/>
        <v>0</v>
      </c>
      <c r="H338" s="147" t="str">
        <f t="shared" si="13"/>
        <v>Income Tax</v>
      </c>
      <c r="I338" s="120"/>
      <c r="L338" s="307"/>
    </row>
    <row r="339" spans="1:12" s="71" customFormat="1" ht="12.75" x14ac:dyDescent="0.2">
      <c r="A339" s="42"/>
      <c r="B339" s="328" t="s">
        <v>313</v>
      </c>
      <c r="C339" s="64"/>
      <c r="D339" s="321">
        <v>261217.49405830837</v>
      </c>
      <c r="E339" s="266"/>
      <c r="F339" s="321"/>
      <c r="G339" s="265">
        <f t="shared" si="12"/>
        <v>261217.49405830837</v>
      </c>
      <c r="H339" s="147" t="str">
        <f t="shared" si="13"/>
        <v>Income Tax</v>
      </c>
      <c r="I339" s="120"/>
      <c r="L339" s="307"/>
    </row>
    <row r="340" spans="1:12" s="71" customFormat="1" ht="12.75" x14ac:dyDescent="0.2">
      <c r="A340" s="42"/>
      <c r="B340" s="328" t="s">
        <v>314</v>
      </c>
      <c r="C340" s="64"/>
      <c r="D340" s="321">
        <v>19615548.63663784</v>
      </c>
      <c r="E340" s="266"/>
      <c r="F340" s="321"/>
      <c r="G340" s="265">
        <f t="shared" si="12"/>
        <v>19615548.63663784</v>
      </c>
      <c r="H340" s="147" t="str">
        <f t="shared" si="13"/>
        <v>Income Tax</v>
      </c>
      <c r="I340" s="120"/>
      <c r="L340" s="307"/>
    </row>
    <row r="341" spans="1:12" s="71" customFormat="1" ht="25.5" x14ac:dyDescent="0.2">
      <c r="A341" s="42"/>
      <c r="B341" s="328" t="s">
        <v>315</v>
      </c>
      <c r="C341" s="64"/>
      <c r="D341" s="321">
        <v>3667452.0501241419</v>
      </c>
      <c r="E341" s="266"/>
      <c r="F341" s="321"/>
      <c r="G341" s="265">
        <f t="shared" si="12"/>
        <v>3667452.0501241419</v>
      </c>
      <c r="H341" s="147" t="str">
        <f t="shared" si="13"/>
        <v>Income Tax</v>
      </c>
      <c r="I341" s="120"/>
      <c r="L341" s="307"/>
    </row>
    <row r="342" spans="1:12" s="71" customFormat="1" ht="25.5" x14ac:dyDescent="0.2">
      <c r="A342" s="42"/>
      <c r="B342" s="328" t="s">
        <v>316</v>
      </c>
      <c r="C342" s="64"/>
      <c r="D342" s="321">
        <v>0</v>
      </c>
      <c r="E342" s="266"/>
      <c r="F342" s="321"/>
      <c r="G342" s="265">
        <f t="shared" si="12"/>
        <v>0</v>
      </c>
      <c r="H342" s="147" t="str">
        <f t="shared" si="13"/>
        <v>Income Tax</v>
      </c>
      <c r="I342" s="120"/>
      <c r="L342" s="307"/>
    </row>
    <row r="343" spans="1:12" s="71" customFormat="1" ht="12.75" x14ac:dyDescent="0.2">
      <c r="A343" s="42"/>
      <c r="B343" s="328" t="s">
        <v>317</v>
      </c>
      <c r="C343" s="64"/>
      <c r="D343" s="321">
        <v>0</v>
      </c>
      <c r="E343" s="266"/>
      <c r="F343" s="321"/>
      <c r="G343" s="265">
        <f t="shared" si="12"/>
        <v>0</v>
      </c>
      <c r="H343" s="147" t="str">
        <f t="shared" si="13"/>
        <v>Income Tax</v>
      </c>
      <c r="I343" s="120"/>
      <c r="L343" s="307"/>
    </row>
    <row r="344" spans="1:12" s="71" customFormat="1" ht="25.5" x14ac:dyDescent="0.2">
      <c r="A344" s="42"/>
      <c r="B344" s="328" t="s">
        <v>318</v>
      </c>
      <c r="C344" s="64"/>
      <c r="D344" s="321">
        <v>10966041.192443345</v>
      </c>
      <c r="E344" s="266"/>
      <c r="F344" s="321"/>
      <c r="G344" s="265">
        <f t="shared" si="12"/>
        <v>10966041.192443345</v>
      </c>
      <c r="H344" s="147" t="str">
        <f t="shared" si="13"/>
        <v>Income Tax</v>
      </c>
      <c r="I344" s="120"/>
      <c r="L344" s="307"/>
    </row>
    <row r="345" spans="1:12" s="71" customFormat="1" ht="25.5" x14ac:dyDescent="0.2">
      <c r="A345" s="42"/>
      <c r="B345" s="328" t="s">
        <v>319</v>
      </c>
      <c r="C345" s="64"/>
      <c r="D345" s="321">
        <v>0</v>
      </c>
      <c r="E345" s="266"/>
      <c r="F345" s="321"/>
      <c r="G345" s="265">
        <f t="shared" si="12"/>
        <v>0</v>
      </c>
      <c r="H345" s="147" t="str">
        <f t="shared" si="13"/>
        <v>Income Tax</v>
      </c>
      <c r="I345" s="120"/>
      <c r="L345" s="307"/>
    </row>
    <row r="346" spans="1:12" s="71" customFormat="1" ht="12.75" x14ac:dyDescent="0.2">
      <c r="A346" s="42"/>
      <c r="B346" s="328" t="s">
        <v>320</v>
      </c>
      <c r="C346" s="64"/>
      <c r="D346" s="321">
        <v>0</v>
      </c>
      <c r="E346" s="266"/>
      <c r="F346" s="321"/>
      <c r="G346" s="265">
        <f t="shared" si="12"/>
        <v>0</v>
      </c>
      <c r="H346" s="147" t="str">
        <f t="shared" si="13"/>
        <v>Income Tax</v>
      </c>
      <c r="I346" s="120"/>
      <c r="L346" s="307"/>
    </row>
    <row r="347" spans="1:12" s="71" customFormat="1" ht="25.5" x14ac:dyDescent="0.2">
      <c r="A347" s="42"/>
      <c r="B347" s="328" t="s">
        <v>321</v>
      </c>
      <c r="C347" s="64"/>
      <c r="D347" s="321">
        <v>0</v>
      </c>
      <c r="E347" s="266"/>
      <c r="F347" s="321"/>
      <c r="G347" s="265">
        <f t="shared" si="12"/>
        <v>0</v>
      </c>
      <c r="H347" s="147" t="str">
        <f t="shared" si="13"/>
        <v>Income Tax</v>
      </c>
      <c r="I347" s="120"/>
      <c r="L347" s="307"/>
    </row>
    <row r="348" spans="1:12" s="71" customFormat="1" ht="25.5" x14ac:dyDescent="0.2">
      <c r="A348" s="42"/>
      <c r="B348" s="328" t="s">
        <v>322</v>
      </c>
      <c r="C348" s="64"/>
      <c r="D348" s="321">
        <v>0</v>
      </c>
      <c r="E348" s="266"/>
      <c r="F348" s="321"/>
      <c r="G348" s="265">
        <f t="shared" si="12"/>
        <v>0</v>
      </c>
      <c r="H348" s="147" t="str">
        <f t="shared" si="13"/>
        <v>Income Tax</v>
      </c>
      <c r="I348" s="120"/>
      <c r="L348" s="307"/>
    </row>
    <row r="349" spans="1:12" s="71" customFormat="1" ht="12.75" x14ac:dyDescent="0.2">
      <c r="A349" s="42"/>
      <c r="B349" s="328" t="s">
        <v>323</v>
      </c>
      <c r="C349" s="64"/>
      <c r="D349" s="321">
        <v>0</v>
      </c>
      <c r="E349" s="266"/>
      <c r="F349" s="321"/>
      <c r="G349" s="265">
        <f t="shared" si="12"/>
        <v>0</v>
      </c>
      <c r="H349" s="147" t="str">
        <f t="shared" si="13"/>
        <v>Income Tax</v>
      </c>
      <c r="I349" s="120"/>
      <c r="L349" s="307"/>
    </row>
    <row r="350" spans="1:12" s="71" customFormat="1" ht="25.5" x14ac:dyDescent="0.2">
      <c r="A350" s="42"/>
      <c r="B350" s="328" t="s">
        <v>324</v>
      </c>
      <c r="C350" s="64"/>
      <c r="D350" s="321">
        <v>0</v>
      </c>
      <c r="E350" s="266"/>
      <c r="F350" s="321"/>
      <c r="G350" s="265">
        <f t="shared" si="12"/>
        <v>0</v>
      </c>
      <c r="H350" s="147" t="str">
        <f t="shared" si="13"/>
        <v>Income Tax</v>
      </c>
      <c r="I350" s="120"/>
      <c r="L350" s="307"/>
    </row>
    <row r="351" spans="1:12" s="71" customFormat="1" ht="25.5" x14ac:dyDescent="0.2">
      <c r="A351" s="42"/>
      <c r="B351" s="328" t="s">
        <v>325</v>
      </c>
      <c r="C351" s="64"/>
      <c r="D351" s="321">
        <v>0</v>
      </c>
      <c r="E351" s="266"/>
      <c r="F351" s="321"/>
      <c r="G351" s="265">
        <f t="shared" si="12"/>
        <v>0</v>
      </c>
      <c r="H351" s="147" t="str">
        <f t="shared" si="13"/>
        <v>Income Tax</v>
      </c>
      <c r="I351" s="120"/>
      <c r="L351" s="307"/>
    </row>
    <row r="352" spans="1:12" s="71" customFormat="1" ht="12.75" x14ac:dyDescent="0.2">
      <c r="A352" s="42"/>
      <c r="B352" s="328" t="s">
        <v>326</v>
      </c>
      <c r="C352" s="64"/>
      <c r="D352" s="321">
        <v>4126045.344752898</v>
      </c>
      <c r="E352" s="266"/>
      <c r="F352" s="321"/>
      <c r="G352" s="265">
        <f t="shared" si="12"/>
        <v>4126045.344752898</v>
      </c>
      <c r="H352" s="147" t="str">
        <f t="shared" si="13"/>
        <v>Income Tax</v>
      </c>
      <c r="I352" s="120"/>
      <c r="L352" s="307"/>
    </row>
    <row r="353" spans="1:12" s="71" customFormat="1" ht="25.5" x14ac:dyDescent="0.2">
      <c r="A353" s="42"/>
      <c r="B353" s="328" t="s">
        <v>327</v>
      </c>
      <c r="C353" s="64"/>
      <c r="D353" s="321">
        <v>700840.06332158786</v>
      </c>
      <c r="E353" s="266"/>
      <c r="F353" s="321"/>
      <c r="G353" s="265">
        <f t="shared" si="12"/>
        <v>700840.06332158786</v>
      </c>
      <c r="H353" s="147" t="str">
        <f t="shared" si="13"/>
        <v>Income Tax</v>
      </c>
      <c r="I353" s="120"/>
      <c r="L353" s="307"/>
    </row>
    <row r="354" spans="1:12" s="71" customFormat="1" ht="25.5" x14ac:dyDescent="0.2">
      <c r="A354" s="42"/>
      <c r="B354" s="328" t="s">
        <v>328</v>
      </c>
      <c r="C354" s="64"/>
      <c r="D354" s="321">
        <v>0</v>
      </c>
      <c r="E354" s="266"/>
      <c r="F354" s="321"/>
      <c r="G354" s="265">
        <f t="shared" si="12"/>
        <v>0</v>
      </c>
      <c r="H354" s="147" t="str">
        <f t="shared" si="13"/>
        <v>Income Tax</v>
      </c>
      <c r="I354" s="120"/>
      <c r="L354" s="307"/>
    </row>
    <row r="355" spans="1:12" s="71" customFormat="1" ht="25.5" x14ac:dyDescent="0.2">
      <c r="A355" s="42"/>
      <c r="B355" s="328" t="s">
        <v>329</v>
      </c>
      <c r="C355" s="64"/>
      <c r="D355" s="321">
        <v>0</v>
      </c>
      <c r="E355" s="266"/>
      <c r="F355" s="321"/>
      <c r="G355" s="265">
        <f t="shared" si="12"/>
        <v>0</v>
      </c>
      <c r="H355" s="147" t="str">
        <f t="shared" si="13"/>
        <v>Income Tax</v>
      </c>
      <c r="I355" s="120"/>
      <c r="L355" s="307"/>
    </row>
    <row r="356" spans="1:12" s="71" customFormat="1" ht="25.5" x14ac:dyDescent="0.2">
      <c r="A356" s="42"/>
      <c r="B356" s="328" t="s">
        <v>330</v>
      </c>
      <c r="C356" s="64"/>
      <c r="D356" s="321">
        <v>0</v>
      </c>
      <c r="E356" s="266"/>
      <c r="F356" s="321"/>
      <c r="G356" s="265">
        <f t="shared" si="12"/>
        <v>0</v>
      </c>
      <c r="H356" s="147" t="str">
        <f t="shared" si="13"/>
        <v>Income Tax</v>
      </c>
      <c r="I356" s="120"/>
      <c r="L356" s="307"/>
    </row>
    <row r="357" spans="1:12" s="71" customFormat="1" ht="25.5" x14ac:dyDescent="0.2">
      <c r="A357" s="42"/>
      <c r="B357" s="328" t="s">
        <v>331</v>
      </c>
      <c r="C357" s="64"/>
      <c r="D357" s="321">
        <v>0</v>
      </c>
      <c r="E357" s="266"/>
      <c r="F357" s="321"/>
      <c r="G357" s="265">
        <f t="shared" si="12"/>
        <v>0</v>
      </c>
      <c r="H357" s="147" t="str">
        <f t="shared" si="13"/>
        <v>Income Tax</v>
      </c>
      <c r="I357" s="120"/>
      <c r="L357" s="307"/>
    </row>
    <row r="358" spans="1:12" s="71" customFormat="1" ht="12.75" x14ac:dyDescent="0.2">
      <c r="A358" s="42"/>
      <c r="B358" s="328" t="s">
        <v>332</v>
      </c>
      <c r="C358" s="64"/>
      <c r="D358" s="321">
        <v>988168.35658626002</v>
      </c>
      <c r="E358" s="266"/>
      <c r="F358" s="321"/>
      <c r="G358" s="265">
        <f t="shared" si="12"/>
        <v>988168.35658626002</v>
      </c>
      <c r="H358" s="147" t="str">
        <f t="shared" si="13"/>
        <v>Income Tax</v>
      </c>
      <c r="I358" s="120"/>
      <c r="L358" s="307"/>
    </row>
    <row r="359" spans="1:12" s="71" customFormat="1" ht="25.5" x14ac:dyDescent="0.2">
      <c r="A359" s="42"/>
      <c r="B359" s="328" t="s">
        <v>333</v>
      </c>
      <c r="C359" s="64"/>
      <c r="D359" s="321">
        <v>0</v>
      </c>
      <c r="E359" s="266"/>
      <c r="F359" s="321"/>
      <c r="G359" s="265">
        <f t="shared" si="12"/>
        <v>0</v>
      </c>
      <c r="H359" s="147" t="str">
        <f t="shared" si="13"/>
        <v>Income Tax</v>
      </c>
      <c r="I359" s="120"/>
      <c r="L359" s="307"/>
    </row>
    <row r="360" spans="1:12" s="71" customFormat="1" ht="25.5" x14ac:dyDescent="0.2">
      <c r="A360" s="42"/>
      <c r="B360" s="328" t="s">
        <v>334</v>
      </c>
      <c r="C360" s="64"/>
      <c r="D360" s="321">
        <v>0</v>
      </c>
      <c r="E360" s="266"/>
      <c r="F360" s="321"/>
      <c r="G360" s="265">
        <f t="shared" si="12"/>
        <v>0</v>
      </c>
      <c r="H360" s="147" t="str">
        <f t="shared" si="13"/>
        <v>Income Tax</v>
      </c>
      <c r="I360" s="120"/>
      <c r="L360" s="307"/>
    </row>
    <row r="361" spans="1:12" s="71" customFormat="1" ht="25.5" x14ac:dyDescent="0.2">
      <c r="A361" s="42"/>
      <c r="B361" s="328" t="s">
        <v>335</v>
      </c>
      <c r="C361" s="64"/>
      <c r="D361" s="321">
        <v>172245.06756858295</v>
      </c>
      <c r="E361" s="266"/>
      <c r="F361" s="321"/>
      <c r="G361" s="265">
        <f t="shared" si="12"/>
        <v>172245.06756858295</v>
      </c>
      <c r="H361" s="147" t="str">
        <f t="shared" si="13"/>
        <v>Income Tax</v>
      </c>
      <c r="I361" s="120"/>
      <c r="L361" s="307"/>
    </row>
    <row r="362" spans="1:12" s="71" customFormat="1" ht="12.75" x14ac:dyDescent="0.2">
      <c r="A362" s="42"/>
      <c r="B362" s="328" t="s">
        <v>336</v>
      </c>
      <c r="C362" s="64"/>
      <c r="D362" s="321">
        <v>0</v>
      </c>
      <c r="E362" s="266"/>
      <c r="F362" s="321"/>
      <c r="G362" s="265">
        <f t="shared" si="12"/>
        <v>0</v>
      </c>
      <c r="H362" s="147" t="str">
        <f t="shared" si="13"/>
        <v>Capital Tax</v>
      </c>
      <c r="I362" s="120"/>
      <c r="L362" s="307"/>
    </row>
    <row r="363" spans="1:12" s="71" customFormat="1" ht="12.75" x14ac:dyDescent="0.2">
      <c r="A363" s="42"/>
      <c r="B363" s="328" t="s">
        <v>337</v>
      </c>
      <c r="C363" s="64"/>
      <c r="D363" s="321">
        <v>0</v>
      </c>
      <c r="E363" s="266"/>
      <c r="F363" s="321"/>
      <c r="G363" s="265">
        <f t="shared" si="12"/>
        <v>0</v>
      </c>
      <c r="H363" s="147" t="str">
        <f t="shared" si="13"/>
        <v>Capital Tax</v>
      </c>
      <c r="I363" s="120"/>
      <c r="L363" s="307"/>
    </row>
    <row r="364" spans="1:12" s="71" customFormat="1" ht="12.75" x14ac:dyDescent="0.2">
      <c r="A364" s="42"/>
      <c r="B364" s="328" t="s">
        <v>338</v>
      </c>
      <c r="C364" s="64"/>
      <c r="D364" s="321">
        <v>0</v>
      </c>
      <c r="E364" s="266"/>
      <c r="F364" s="321"/>
      <c r="G364" s="265">
        <f t="shared" si="12"/>
        <v>0</v>
      </c>
      <c r="H364" s="147" t="str">
        <f t="shared" si="13"/>
        <v>Capital Tax</v>
      </c>
      <c r="I364" s="120"/>
      <c r="L364" s="307"/>
    </row>
    <row r="365" spans="1:12" s="71" customFormat="1" ht="25.5" x14ac:dyDescent="0.2">
      <c r="A365" s="42"/>
      <c r="B365" s="328" t="s">
        <v>339</v>
      </c>
      <c r="C365" s="64"/>
      <c r="D365" s="321">
        <v>0</v>
      </c>
      <c r="E365" s="266"/>
      <c r="F365" s="321"/>
      <c r="G365" s="265">
        <f t="shared" si="12"/>
        <v>0</v>
      </c>
      <c r="H365" s="147" t="str">
        <f t="shared" si="13"/>
        <v>Capital Tax</v>
      </c>
      <c r="I365" s="120"/>
      <c r="L365" s="307"/>
    </row>
    <row r="366" spans="1:12" s="71" customFormat="1" ht="25.5" x14ac:dyDescent="0.2">
      <c r="A366" s="42"/>
      <c r="B366" s="328" t="s">
        <v>340</v>
      </c>
      <c r="C366" s="64"/>
      <c r="D366" s="321">
        <v>0</v>
      </c>
      <c r="E366" s="266"/>
      <c r="F366" s="321"/>
      <c r="G366" s="265">
        <f t="shared" si="12"/>
        <v>0</v>
      </c>
      <c r="H366" s="147" t="str">
        <f t="shared" si="13"/>
        <v>Capital Tax</v>
      </c>
      <c r="I366" s="120"/>
      <c r="L366" s="307"/>
    </row>
    <row r="367" spans="1:12" s="71" customFormat="1" ht="12.75" x14ac:dyDescent="0.2">
      <c r="A367" s="42"/>
      <c r="B367" s="328" t="s">
        <v>341</v>
      </c>
      <c r="C367" s="64"/>
      <c r="D367" s="321">
        <v>0</v>
      </c>
      <c r="E367" s="266"/>
      <c r="F367" s="321"/>
      <c r="G367" s="265">
        <f t="shared" si="12"/>
        <v>0</v>
      </c>
      <c r="H367" s="147" t="str">
        <f t="shared" si="13"/>
        <v>Capital Tax</v>
      </c>
      <c r="I367" s="120"/>
      <c r="L367" s="307"/>
    </row>
    <row r="368" spans="1:12" s="71" customFormat="1" ht="25.5" x14ac:dyDescent="0.2">
      <c r="A368" s="42"/>
      <c r="B368" s="328" t="s">
        <v>342</v>
      </c>
      <c r="C368" s="64"/>
      <c r="D368" s="321">
        <v>0</v>
      </c>
      <c r="E368" s="266"/>
      <c r="F368" s="321"/>
      <c r="G368" s="265">
        <f t="shared" si="12"/>
        <v>0</v>
      </c>
      <c r="H368" s="147" t="str">
        <f t="shared" si="13"/>
        <v>Capital Tax</v>
      </c>
      <c r="I368" s="120"/>
      <c r="L368" s="307"/>
    </row>
    <row r="369" spans="1:12" s="71" customFormat="1" ht="25.5" x14ac:dyDescent="0.2">
      <c r="A369" s="42"/>
      <c r="B369" s="328" t="s">
        <v>343</v>
      </c>
      <c r="C369" s="64"/>
      <c r="D369" s="321">
        <v>0</v>
      </c>
      <c r="E369" s="266"/>
      <c r="F369" s="321"/>
      <c r="G369" s="265">
        <f t="shared" si="12"/>
        <v>0</v>
      </c>
      <c r="H369" s="147" t="str">
        <f t="shared" si="13"/>
        <v>Capital Tax</v>
      </c>
      <c r="I369" s="120"/>
      <c r="L369" s="307"/>
    </row>
    <row r="370" spans="1:12" s="71" customFormat="1" ht="12.75" x14ac:dyDescent="0.2">
      <c r="A370" s="42"/>
      <c r="B370" s="328" t="s">
        <v>344</v>
      </c>
      <c r="C370" s="64"/>
      <c r="D370" s="321">
        <v>0</v>
      </c>
      <c r="E370" s="266"/>
      <c r="F370" s="321"/>
      <c r="G370" s="265">
        <f t="shared" si="12"/>
        <v>0</v>
      </c>
      <c r="H370" s="147" t="str">
        <f t="shared" si="13"/>
        <v>Capital Tax</v>
      </c>
      <c r="I370" s="120"/>
      <c r="L370" s="307"/>
    </row>
    <row r="371" spans="1:12" s="71" customFormat="1" ht="25.5" x14ac:dyDescent="0.2">
      <c r="A371" s="42"/>
      <c r="B371" s="328" t="s">
        <v>345</v>
      </c>
      <c r="C371" s="64"/>
      <c r="D371" s="321">
        <v>0</v>
      </c>
      <c r="E371" s="266"/>
      <c r="F371" s="321"/>
      <c r="G371" s="265">
        <f t="shared" si="12"/>
        <v>0</v>
      </c>
      <c r="H371" s="147" t="str">
        <f t="shared" si="13"/>
        <v>Capital Tax</v>
      </c>
      <c r="I371" s="120"/>
      <c r="L371" s="307"/>
    </row>
    <row r="372" spans="1:12" s="71" customFormat="1" ht="25.5" x14ac:dyDescent="0.2">
      <c r="A372" s="42"/>
      <c r="B372" s="328" t="s">
        <v>346</v>
      </c>
      <c r="C372" s="64"/>
      <c r="D372" s="321">
        <v>0</v>
      </c>
      <c r="E372" s="266"/>
      <c r="F372" s="321"/>
      <c r="G372" s="265">
        <f t="shared" si="12"/>
        <v>0</v>
      </c>
      <c r="H372" s="147" t="str">
        <f t="shared" si="13"/>
        <v>Capital Tax</v>
      </c>
      <c r="I372" s="120"/>
      <c r="L372" s="307"/>
    </row>
    <row r="373" spans="1:12" s="71" customFormat="1" ht="12.75" x14ac:dyDescent="0.2">
      <c r="A373" s="42"/>
      <c r="B373" s="328" t="s">
        <v>347</v>
      </c>
      <c r="C373" s="64"/>
      <c r="D373" s="321">
        <v>0</v>
      </c>
      <c r="E373" s="266"/>
      <c r="F373" s="321"/>
      <c r="G373" s="265">
        <f t="shared" si="12"/>
        <v>0</v>
      </c>
      <c r="H373" s="147" t="str">
        <f t="shared" si="13"/>
        <v>Capital Tax</v>
      </c>
      <c r="I373" s="120"/>
      <c r="L373" s="307"/>
    </row>
    <row r="374" spans="1:12" s="71" customFormat="1" ht="25.5" x14ac:dyDescent="0.2">
      <c r="A374" s="42"/>
      <c r="B374" s="328" t="s">
        <v>348</v>
      </c>
      <c r="C374" s="64"/>
      <c r="D374" s="321">
        <v>0</v>
      </c>
      <c r="E374" s="266"/>
      <c r="F374" s="321"/>
      <c r="G374" s="265">
        <f t="shared" si="12"/>
        <v>0</v>
      </c>
      <c r="H374" s="147" t="str">
        <f t="shared" si="13"/>
        <v>Capital Tax</v>
      </c>
      <c r="I374" s="120"/>
      <c r="L374" s="307"/>
    </row>
    <row r="375" spans="1:12" s="71" customFormat="1" ht="25.5" x14ac:dyDescent="0.2">
      <c r="A375" s="42"/>
      <c r="B375" s="328" t="s">
        <v>349</v>
      </c>
      <c r="C375" s="64"/>
      <c r="D375" s="321">
        <v>0</v>
      </c>
      <c r="E375" s="266"/>
      <c r="F375" s="321"/>
      <c r="G375" s="265">
        <f t="shared" si="12"/>
        <v>0</v>
      </c>
      <c r="H375" s="147" t="str">
        <f t="shared" si="13"/>
        <v>Capital Tax</v>
      </c>
      <c r="I375" s="120"/>
      <c r="L375" s="307"/>
    </row>
    <row r="376" spans="1:12" s="71" customFormat="1" ht="12.75" x14ac:dyDescent="0.2">
      <c r="A376" s="42"/>
      <c r="B376" s="328" t="s">
        <v>350</v>
      </c>
      <c r="C376" s="64"/>
      <c r="D376" s="321">
        <v>0</v>
      </c>
      <c r="E376" s="266"/>
      <c r="F376" s="321"/>
      <c r="G376" s="265">
        <f t="shared" si="12"/>
        <v>0</v>
      </c>
      <c r="H376" s="147" t="str">
        <f t="shared" si="13"/>
        <v>Capital Tax</v>
      </c>
      <c r="I376" s="120"/>
      <c r="L376" s="307"/>
    </row>
    <row r="377" spans="1:12" s="71" customFormat="1" ht="25.5" x14ac:dyDescent="0.2">
      <c r="A377" s="42"/>
      <c r="B377" s="328" t="s">
        <v>351</v>
      </c>
      <c r="C377" s="64"/>
      <c r="D377" s="321">
        <v>0</v>
      </c>
      <c r="E377" s="266"/>
      <c r="F377" s="321"/>
      <c r="G377" s="265">
        <f t="shared" si="12"/>
        <v>0</v>
      </c>
      <c r="H377" s="147" t="str">
        <f t="shared" si="13"/>
        <v>Capital Tax</v>
      </c>
      <c r="I377" s="120"/>
      <c r="L377" s="307"/>
    </row>
    <row r="378" spans="1:12" s="71" customFormat="1" ht="25.5" x14ac:dyDescent="0.2">
      <c r="A378" s="42"/>
      <c r="B378" s="328" t="s">
        <v>352</v>
      </c>
      <c r="C378" s="64"/>
      <c r="D378" s="321">
        <v>0</v>
      </c>
      <c r="E378" s="266"/>
      <c r="F378" s="321"/>
      <c r="G378" s="265">
        <f t="shared" ref="G378:G423" si="14">+D378+E378+F378</f>
        <v>0</v>
      </c>
      <c r="H378" s="147" t="str">
        <f t="shared" ref="H378:H409" si="15">LEFT(B378,FIND("-",B378)-2)</f>
        <v>Capital Tax</v>
      </c>
      <c r="I378" s="120"/>
      <c r="L378" s="307"/>
    </row>
    <row r="379" spans="1:12" s="71" customFormat="1" ht="25.5" x14ac:dyDescent="0.2">
      <c r="A379" s="42"/>
      <c r="B379" s="328" t="s">
        <v>353</v>
      </c>
      <c r="C379" s="64"/>
      <c r="D379" s="321">
        <v>0</v>
      </c>
      <c r="E379" s="266"/>
      <c r="F379" s="321"/>
      <c r="G379" s="265">
        <f t="shared" si="14"/>
        <v>0</v>
      </c>
      <c r="H379" s="147" t="str">
        <f t="shared" si="15"/>
        <v>Capital Tax</v>
      </c>
      <c r="I379" s="120"/>
      <c r="L379" s="307"/>
    </row>
    <row r="380" spans="1:12" s="71" customFormat="1" ht="25.5" x14ac:dyDescent="0.2">
      <c r="A380" s="42"/>
      <c r="B380" s="328" t="s">
        <v>354</v>
      </c>
      <c r="C380" s="64"/>
      <c r="D380" s="321">
        <v>0</v>
      </c>
      <c r="E380" s="266"/>
      <c r="F380" s="321"/>
      <c r="G380" s="265">
        <f t="shared" si="14"/>
        <v>0</v>
      </c>
      <c r="H380" s="147" t="str">
        <f t="shared" si="15"/>
        <v>Capital Tax</v>
      </c>
      <c r="I380" s="120"/>
      <c r="L380" s="307"/>
    </row>
    <row r="381" spans="1:12" s="71" customFormat="1" ht="25.5" x14ac:dyDescent="0.2">
      <c r="A381" s="42"/>
      <c r="B381" s="328" t="s">
        <v>355</v>
      </c>
      <c r="C381" s="64"/>
      <c r="D381" s="321">
        <v>0</v>
      </c>
      <c r="E381" s="266"/>
      <c r="F381" s="321"/>
      <c r="G381" s="265">
        <f t="shared" si="14"/>
        <v>0</v>
      </c>
      <c r="H381" s="147" t="str">
        <f t="shared" si="15"/>
        <v>Capital Tax</v>
      </c>
      <c r="I381" s="120"/>
      <c r="L381" s="307"/>
    </row>
    <row r="382" spans="1:12" s="71" customFormat="1" ht="12.75" x14ac:dyDescent="0.2">
      <c r="A382" s="42"/>
      <c r="B382" s="328" t="s">
        <v>356</v>
      </c>
      <c r="C382" s="64"/>
      <c r="D382" s="321">
        <v>0</v>
      </c>
      <c r="E382" s="266"/>
      <c r="F382" s="321"/>
      <c r="G382" s="265">
        <f t="shared" si="14"/>
        <v>0</v>
      </c>
      <c r="H382" s="147" t="str">
        <f t="shared" si="15"/>
        <v>Capital Tax</v>
      </c>
      <c r="I382" s="120"/>
      <c r="L382" s="307"/>
    </row>
    <row r="383" spans="1:12" s="71" customFormat="1" ht="25.5" x14ac:dyDescent="0.2">
      <c r="A383" s="42"/>
      <c r="B383" s="328" t="s">
        <v>357</v>
      </c>
      <c r="C383" s="64"/>
      <c r="D383" s="321">
        <v>0</v>
      </c>
      <c r="E383" s="266"/>
      <c r="F383" s="321"/>
      <c r="G383" s="265">
        <f t="shared" si="14"/>
        <v>0</v>
      </c>
      <c r="H383" s="147" t="str">
        <f t="shared" si="15"/>
        <v>Capital Tax</v>
      </c>
      <c r="I383" s="120"/>
      <c r="L383" s="307"/>
    </row>
    <row r="384" spans="1:12" s="71" customFormat="1" ht="25.5" x14ac:dyDescent="0.2">
      <c r="A384" s="42"/>
      <c r="B384" s="328" t="s">
        <v>358</v>
      </c>
      <c r="C384" s="64"/>
      <c r="D384" s="321">
        <v>0</v>
      </c>
      <c r="E384" s="266"/>
      <c r="F384" s="321"/>
      <c r="G384" s="265">
        <f t="shared" si="14"/>
        <v>0</v>
      </c>
      <c r="H384" s="147" t="str">
        <f t="shared" si="15"/>
        <v>Capital Tax</v>
      </c>
      <c r="I384" s="120"/>
      <c r="L384" s="307"/>
    </row>
    <row r="385" spans="1:12" s="71" customFormat="1" ht="25.5" x14ac:dyDescent="0.2">
      <c r="A385" s="42"/>
      <c r="B385" s="328" t="s">
        <v>359</v>
      </c>
      <c r="C385" s="64"/>
      <c r="D385" s="321">
        <v>0</v>
      </c>
      <c r="E385" s="266"/>
      <c r="F385" s="321"/>
      <c r="G385" s="265">
        <f t="shared" si="14"/>
        <v>0</v>
      </c>
      <c r="H385" s="147" t="str">
        <f t="shared" si="15"/>
        <v>Capital Tax</v>
      </c>
      <c r="I385" s="120"/>
      <c r="L385" s="307"/>
    </row>
    <row r="386" spans="1:12" s="71" customFormat="1" ht="12.75" x14ac:dyDescent="0.2">
      <c r="A386" s="42"/>
      <c r="B386" s="328" t="s">
        <v>360</v>
      </c>
      <c r="C386" s="64"/>
      <c r="D386" s="321">
        <v>0</v>
      </c>
      <c r="E386" s="266"/>
      <c r="F386" s="321"/>
      <c r="G386" s="265">
        <f t="shared" si="14"/>
        <v>0</v>
      </c>
      <c r="H386" s="147" t="str">
        <f t="shared" si="15"/>
        <v>AFUDC</v>
      </c>
      <c r="I386" s="120"/>
      <c r="L386" s="307"/>
    </row>
    <row r="387" spans="1:12" s="71" customFormat="1" ht="12.75" x14ac:dyDescent="0.2">
      <c r="A387" s="42"/>
      <c r="B387" s="328" t="s">
        <v>361</v>
      </c>
      <c r="C387" s="64"/>
      <c r="D387" s="321">
        <v>0</v>
      </c>
      <c r="E387" s="266"/>
      <c r="F387" s="321"/>
      <c r="G387" s="265">
        <f t="shared" si="14"/>
        <v>0</v>
      </c>
      <c r="H387" s="147" t="str">
        <f t="shared" si="15"/>
        <v>AFUDC</v>
      </c>
      <c r="I387" s="120"/>
      <c r="L387" s="307"/>
    </row>
    <row r="388" spans="1:12" s="71" customFormat="1" ht="12.75" x14ac:dyDescent="0.2">
      <c r="A388" s="42"/>
      <c r="B388" s="328" t="s">
        <v>362</v>
      </c>
      <c r="C388" s="64"/>
      <c r="D388" s="321">
        <v>0</v>
      </c>
      <c r="E388" s="266"/>
      <c r="F388" s="321"/>
      <c r="G388" s="265">
        <f t="shared" si="14"/>
        <v>0</v>
      </c>
      <c r="H388" s="147" t="str">
        <f t="shared" si="15"/>
        <v>AFUDC</v>
      </c>
      <c r="I388" s="120"/>
      <c r="L388" s="307"/>
    </row>
    <row r="389" spans="1:12" s="71" customFormat="1" ht="12.75" x14ac:dyDescent="0.2">
      <c r="A389" s="42"/>
      <c r="B389" s="328" t="s">
        <v>363</v>
      </c>
      <c r="C389" s="64"/>
      <c r="D389" s="321">
        <v>0</v>
      </c>
      <c r="E389" s="266"/>
      <c r="F389" s="321"/>
      <c r="G389" s="265">
        <f t="shared" si="14"/>
        <v>0</v>
      </c>
      <c r="H389" s="147" t="str">
        <f t="shared" si="15"/>
        <v>AFUDC</v>
      </c>
      <c r="I389" s="120"/>
      <c r="L389" s="307"/>
    </row>
    <row r="390" spans="1:12" s="71" customFormat="1" ht="25.5" x14ac:dyDescent="0.2">
      <c r="A390" s="42"/>
      <c r="B390" s="328" t="s">
        <v>364</v>
      </c>
      <c r="C390" s="64"/>
      <c r="D390" s="321">
        <v>0</v>
      </c>
      <c r="E390" s="266"/>
      <c r="F390" s="321"/>
      <c r="G390" s="265">
        <f t="shared" si="14"/>
        <v>0</v>
      </c>
      <c r="H390" s="147" t="str">
        <f t="shared" si="15"/>
        <v>AFUDC</v>
      </c>
      <c r="I390" s="120"/>
      <c r="L390" s="307"/>
    </row>
    <row r="391" spans="1:12" s="71" customFormat="1" ht="12.75" x14ac:dyDescent="0.2">
      <c r="A391" s="42"/>
      <c r="B391" s="328" t="s">
        <v>365</v>
      </c>
      <c r="C391" s="64"/>
      <c r="D391" s="321">
        <v>0</v>
      </c>
      <c r="E391" s="266"/>
      <c r="F391" s="321"/>
      <c r="G391" s="265">
        <f t="shared" si="14"/>
        <v>0</v>
      </c>
      <c r="H391" s="147" t="str">
        <f t="shared" si="15"/>
        <v>AFUDC</v>
      </c>
      <c r="I391" s="120"/>
      <c r="L391" s="307"/>
    </row>
    <row r="392" spans="1:12" s="71" customFormat="1" ht="25.5" x14ac:dyDescent="0.2">
      <c r="A392" s="42"/>
      <c r="B392" s="328" t="s">
        <v>366</v>
      </c>
      <c r="C392" s="64"/>
      <c r="D392" s="321">
        <v>0</v>
      </c>
      <c r="E392" s="266"/>
      <c r="F392" s="321"/>
      <c r="G392" s="265">
        <f t="shared" si="14"/>
        <v>0</v>
      </c>
      <c r="H392" s="147" t="str">
        <f t="shared" si="15"/>
        <v>AFUDC</v>
      </c>
      <c r="I392" s="120"/>
      <c r="L392" s="307"/>
    </row>
    <row r="393" spans="1:12" s="71" customFormat="1" ht="25.5" x14ac:dyDescent="0.2">
      <c r="A393" s="42"/>
      <c r="B393" s="328" t="s">
        <v>367</v>
      </c>
      <c r="C393" s="64"/>
      <c r="D393" s="321">
        <v>0</v>
      </c>
      <c r="E393" s="266"/>
      <c r="F393" s="321"/>
      <c r="G393" s="265">
        <f t="shared" si="14"/>
        <v>0</v>
      </c>
      <c r="H393" s="147" t="str">
        <f t="shared" si="15"/>
        <v>AFUDC</v>
      </c>
      <c r="I393" s="120"/>
      <c r="L393" s="307"/>
    </row>
    <row r="394" spans="1:12" s="71" customFormat="1" ht="12.75" x14ac:dyDescent="0.2">
      <c r="A394" s="42"/>
      <c r="B394" s="328" t="s">
        <v>368</v>
      </c>
      <c r="C394" s="64"/>
      <c r="D394" s="321">
        <v>0</v>
      </c>
      <c r="E394" s="266"/>
      <c r="F394" s="321"/>
      <c r="G394" s="265">
        <f t="shared" si="14"/>
        <v>0</v>
      </c>
      <c r="H394" s="147" t="str">
        <f t="shared" si="15"/>
        <v>AFUDC</v>
      </c>
      <c r="I394" s="120"/>
      <c r="L394" s="307"/>
    </row>
    <row r="395" spans="1:12" s="71" customFormat="1" ht="25.5" x14ac:dyDescent="0.2">
      <c r="A395" s="42"/>
      <c r="B395" s="328" t="s">
        <v>369</v>
      </c>
      <c r="C395" s="64"/>
      <c r="D395" s="321">
        <v>0</v>
      </c>
      <c r="E395" s="266"/>
      <c r="F395" s="321"/>
      <c r="G395" s="265">
        <f t="shared" si="14"/>
        <v>0</v>
      </c>
      <c r="H395" s="147" t="str">
        <f t="shared" si="15"/>
        <v>AFUDC</v>
      </c>
      <c r="I395" s="120"/>
      <c r="L395" s="307"/>
    </row>
    <row r="396" spans="1:12" s="71" customFormat="1" ht="25.5" x14ac:dyDescent="0.2">
      <c r="A396" s="42"/>
      <c r="B396" s="328" t="s">
        <v>370</v>
      </c>
      <c r="C396" s="64"/>
      <c r="D396" s="321">
        <v>0</v>
      </c>
      <c r="E396" s="266"/>
      <c r="F396" s="321"/>
      <c r="G396" s="265">
        <f t="shared" si="14"/>
        <v>0</v>
      </c>
      <c r="H396" s="147" t="str">
        <f t="shared" si="15"/>
        <v>AFUDC</v>
      </c>
      <c r="I396" s="120"/>
      <c r="L396" s="307"/>
    </row>
    <row r="397" spans="1:12" s="71" customFormat="1" ht="12.75" x14ac:dyDescent="0.2">
      <c r="A397" s="42"/>
      <c r="B397" s="328" t="s">
        <v>371</v>
      </c>
      <c r="C397" s="64"/>
      <c r="D397" s="321">
        <v>0</v>
      </c>
      <c r="E397" s="266"/>
      <c r="F397" s="321"/>
      <c r="G397" s="265">
        <f t="shared" si="14"/>
        <v>0</v>
      </c>
      <c r="H397" s="147" t="str">
        <f t="shared" si="15"/>
        <v>AFUDC</v>
      </c>
      <c r="I397" s="120"/>
      <c r="L397" s="307"/>
    </row>
    <row r="398" spans="1:12" s="71" customFormat="1" ht="25.5" x14ac:dyDescent="0.2">
      <c r="A398" s="42"/>
      <c r="B398" s="328" t="s">
        <v>372</v>
      </c>
      <c r="C398" s="64"/>
      <c r="D398" s="321">
        <v>0</v>
      </c>
      <c r="E398" s="266"/>
      <c r="F398" s="321"/>
      <c r="G398" s="265">
        <f t="shared" si="14"/>
        <v>0</v>
      </c>
      <c r="H398" s="147" t="str">
        <f t="shared" si="15"/>
        <v>AFUDC</v>
      </c>
      <c r="I398" s="120"/>
      <c r="L398" s="307"/>
    </row>
    <row r="399" spans="1:12" s="71" customFormat="1" ht="25.5" x14ac:dyDescent="0.2">
      <c r="A399" s="42"/>
      <c r="B399" s="328" t="s">
        <v>373</v>
      </c>
      <c r="C399" s="64"/>
      <c r="D399" s="321">
        <v>0</v>
      </c>
      <c r="E399" s="266"/>
      <c r="F399" s="321"/>
      <c r="G399" s="265">
        <f t="shared" si="14"/>
        <v>0</v>
      </c>
      <c r="H399" s="147" t="str">
        <f t="shared" si="15"/>
        <v>AFUDC</v>
      </c>
      <c r="I399" s="120"/>
      <c r="L399" s="307"/>
    </row>
    <row r="400" spans="1:12" s="71" customFormat="1" ht="12.75" x14ac:dyDescent="0.2">
      <c r="A400" s="42"/>
      <c r="B400" s="328" t="s">
        <v>374</v>
      </c>
      <c r="C400" s="64"/>
      <c r="D400" s="321">
        <v>0</v>
      </c>
      <c r="E400" s="266"/>
      <c r="F400" s="321"/>
      <c r="G400" s="265">
        <f t="shared" si="14"/>
        <v>0</v>
      </c>
      <c r="H400" s="147" t="str">
        <f t="shared" si="15"/>
        <v>AFUDC</v>
      </c>
      <c r="I400" s="120"/>
      <c r="L400" s="307"/>
    </row>
    <row r="401" spans="1:12" s="71" customFormat="1" ht="25.5" x14ac:dyDescent="0.2">
      <c r="A401" s="42"/>
      <c r="B401" s="328" t="s">
        <v>375</v>
      </c>
      <c r="C401" s="64"/>
      <c r="D401" s="321">
        <v>0</v>
      </c>
      <c r="E401" s="266"/>
      <c r="F401" s="321"/>
      <c r="G401" s="265">
        <f t="shared" si="14"/>
        <v>0</v>
      </c>
      <c r="H401" s="147" t="str">
        <f t="shared" si="15"/>
        <v>AFUDC</v>
      </c>
      <c r="I401" s="120"/>
      <c r="L401" s="307"/>
    </row>
    <row r="402" spans="1:12" s="71" customFormat="1" ht="25.5" x14ac:dyDescent="0.2">
      <c r="A402" s="42"/>
      <c r="B402" s="328" t="s">
        <v>376</v>
      </c>
      <c r="C402" s="64"/>
      <c r="D402" s="321">
        <v>0</v>
      </c>
      <c r="E402" s="266"/>
      <c r="F402" s="321"/>
      <c r="G402" s="265">
        <f t="shared" si="14"/>
        <v>0</v>
      </c>
      <c r="H402" s="147" t="str">
        <f t="shared" si="15"/>
        <v>AFUDC</v>
      </c>
      <c r="I402" s="120"/>
      <c r="L402" s="307"/>
    </row>
    <row r="403" spans="1:12" s="71" customFormat="1" ht="25.5" x14ac:dyDescent="0.2">
      <c r="A403" s="42"/>
      <c r="B403" s="328" t="s">
        <v>377</v>
      </c>
      <c r="C403" s="64"/>
      <c r="D403" s="321">
        <v>0</v>
      </c>
      <c r="E403" s="266"/>
      <c r="F403" s="321"/>
      <c r="G403" s="265">
        <f t="shared" si="14"/>
        <v>0</v>
      </c>
      <c r="H403" s="147" t="str">
        <f t="shared" si="15"/>
        <v>AFUDC</v>
      </c>
      <c r="I403" s="120"/>
      <c r="L403" s="307"/>
    </row>
    <row r="404" spans="1:12" s="71" customFormat="1" ht="25.5" x14ac:dyDescent="0.2">
      <c r="A404" s="42"/>
      <c r="B404" s="328" t="s">
        <v>378</v>
      </c>
      <c r="C404" s="64"/>
      <c r="D404" s="321">
        <v>0</v>
      </c>
      <c r="E404" s="266"/>
      <c r="F404" s="321"/>
      <c r="G404" s="265">
        <f t="shared" si="14"/>
        <v>0</v>
      </c>
      <c r="H404" s="147" t="str">
        <f t="shared" si="15"/>
        <v>AFUDC</v>
      </c>
      <c r="I404" s="120"/>
      <c r="L404" s="307"/>
    </row>
    <row r="405" spans="1:12" s="71" customFormat="1" ht="25.5" x14ac:dyDescent="0.2">
      <c r="A405" s="42"/>
      <c r="B405" s="328" t="s">
        <v>379</v>
      </c>
      <c r="C405" s="64"/>
      <c r="D405" s="321">
        <v>0</v>
      </c>
      <c r="E405" s="266"/>
      <c r="F405" s="321"/>
      <c r="G405" s="265">
        <f t="shared" si="14"/>
        <v>0</v>
      </c>
      <c r="H405" s="147" t="str">
        <f t="shared" si="15"/>
        <v>AFUDC</v>
      </c>
      <c r="I405" s="120"/>
      <c r="L405" s="307"/>
    </row>
    <row r="406" spans="1:12" s="71" customFormat="1" ht="12.75" x14ac:dyDescent="0.2">
      <c r="A406" s="42"/>
      <c r="B406" s="328" t="s">
        <v>380</v>
      </c>
      <c r="C406" s="64"/>
      <c r="D406" s="321">
        <v>0</v>
      </c>
      <c r="E406" s="266"/>
      <c r="F406" s="321"/>
      <c r="G406" s="265">
        <f t="shared" si="14"/>
        <v>0</v>
      </c>
      <c r="H406" s="147" t="str">
        <f t="shared" si="15"/>
        <v>AFUDC</v>
      </c>
      <c r="I406" s="120"/>
      <c r="L406" s="307"/>
    </row>
    <row r="407" spans="1:12" s="71" customFormat="1" ht="25.5" x14ac:dyDescent="0.2">
      <c r="A407" s="42"/>
      <c r="B407" s="328" t="s">
        <v>381</v>
      </c>
      <c r="C407" s="64"/>
      <c r="D407" s="321">
        <v>0</v>
      </c>
      <c r="E407" s="266"/>
      <c r="F407" s="321"/>
      <c r="G407" s="265">
        <f t="shared" si="14"/>
        <v>0</v>
      </c>
      <c r="H407" s="147" t="str">
        <f t="shared" si="15"/>
        <v>AFUDC</v>
      </c>
      <c r="I407" s="120"/>
      <c r="L407" s="307"/>
    </row>
    <row r="408" spans="1:12" s="71" customFormat="1" ht="25.5" x14ac:dyDescent="0.2">
      <c r="A408" s="42"/>
      <c r="B408" s="328" t="s">
        <v>382</v>
      </c>
      <c r="C408" s="64"/>
      <c r="D408" s="321">
        <v>0</v>
      </c>
      <c r="E408" s="266"/>
      <c r="F408" s="321"/>
      <c r="G408" s="265">
        <f t="shared" si="14"/>
        <v>0</v>
      </c>
      <c r="H408" s="147" t="str">
        <f t="shared" si="15"/>
        <v>AFUDC</v>
      </c>
      <c r="I408" s="120"/>
      <c r="L408" s="307"/>
    </row>
    <row r="409" spans="1:12" s="71" customFormat="1" ht="25.5" x14ac:dyDescent="0.2">
      <c r="A409" s="42"/>
      <c r="B409" s="328" t="s">
        <v>383</v>
      </c>
      <c r="C409" s="64"/>
      <c r="D409" s="321">
        <v>0</v>
      </c>
      <c r="E409" s="266"/>
      <c r="F409" s="321"/>
      <c r="G409" s="265">
        <f t="shared" si="14"/>
        <v>0</v>
      </c>
      <c r="H409" s="147" t="str">
        <f t="shared" si="15"/>
        <v>AFUDC</v>
      </c>
      <c r="I409" s="120"/>
      <c r="L409" s="307"/>
    </row>
    <row r="410" spans="1:12" s="71" customFormat="1" ht="27.75" customHeight="1" x14ac:dyDescent="0.2">
      <c r="A410" s="42"/>
      <c r="B410" s="328" t="s">
        <v>605</v>
      </c>
      <c r="C410" s="64"/>
      <c r="D410" s="463">
        <v>-258.36990965751124</v>
      </c>
      <c r="E410" s="266"/>
      <c r="F410" s="321"/>
      <c r="G410" s="265">
        <f t="shared" si="14"/>
        <v>-258.36990965751124</v>
      </c>
      <c r="H410" s="464" t="s">
        <v>580</v>
      </c>
      <c r="I410" s="120"/>
      <c r="L410" s="307"/>
    </row>
    <row r="411" spans="1:12" s="71" customFormat="1" ht="25.5" x14ac:dyDescent="0.2">
      <c r="A411" s="42"/>
      <c r="B411" s="328" t="s">
        <v>606</v>
      </c>
      <c r="C411" s="64"/>
      <c r="D411" s="463">
        <v>5359512.0895245615</v>
      </c>
      <c r="E411" s="266"/>
      <c r="F411" s="321"/>
      <c r="G411" s="265">
        <f t="shared" si="14"/>
        <v>5359512.0895245615</v>
      </c>
      <c r="H411" s="464" t="s">
        <v>580</v>
      </c>
      <c r="I411" s="120"/>
      <c r="L411" s="307"/>
    </row>
    <row r="412" spans="1:12" s="71" customFormat="1" ht="25.5" x14ac:dyDescent="0.2">
      <c r="A412" s="42"/>
      <c r="B412" s="328" t="s">
        <v>607</v>
      </c>
      <c r="C412" s="64"/>
      <c r="D412" s="463">
        <v>3681.2763176762601</v>
      </c>
      <c r="E412" s="266"/>
      <c r="F412" s="321"/>
      <c r="G412" s="265">
        <f t="shared" si="14"/>
        <v>3681.2763176762601</v>
      </c>
      <c r="H412" s="464" t="s">
        <v>580</v>
      </c>
      <c r="I412" s="120"/>
      <c r="L412" s="307"/>
    </row>
    <row r="413" spans="1:12" s="71" customFormat="1" ht="25.5" x14ac:dyDescent="0.2">
      <c r="A413" s="42"/>
      <c r="B413" s="328" t="s">
        <v>608</v>
      </c>
      <c r="C413" s="64"/>
      <c r="D413" s="463">
        <v>5890854.4946154049</v>
      </c>
      <c r="E413" s="266"/>
      <c r="F413" s="321"/>
      <c r="G413" s="265">
        <f t="shared" si="14"/>
        <v>5890854.4946154049</v>
      </c>
      <c r="H413" s="464" t="s">
        <v>580</v>
      </c>
      <c r="I413" s="120"/>
      <c r="L413" s="307"/>
    </row>
    <row r="414" spans="1:12" s="71" customFormat="1" ht="38.25" x14ac:dyDescent="0.2">
      <c r="A414" s="42"/>
      <c r="B414" s="328" t="s">
        <v>609</v>
      </c>
      <c r="C414" s="64"/>
      <c r="D414" s="463">
        <v>129706.00385080003</v>
      </c>
      <c r="E414" s="266"/>
      <c r="F414" s="321"/>
      <c r="G414" s="265">
        <f t="shared" si="14"/>
        <v>129706.00385080003</v>
      </c>
      <c r="H414" s="464" t="s">
        <v>580</v>
      </c>
      <c r="I414" s="120"/>
      <c r="L414" s="307"/>
    </row>
    <row r="415" spans="1:12" s="71" customFormat="1" ht="25.5" x14ac:dyDescent="0.2">
      <c r="A415" s="42"/>
      <c r="B415" s="328" t="s">
        <v>610</v>
      </c>
      <c r="C415" s="64"/>
      <c r="D415" s="463">
        <v>-204855.424</v>
      </c>
      <c r="E415" s="266"/>
      <c r="F415" s="321"/>
      <c r="G415" s="265">
        <f t="shared" si="14"/>
        <v>-204855.424</v>
      </c>
      <c r="H415" s="464" t="s">
        <v>580</v>
      </c>
      <c r="I415" s="120"/>
      <c r="L415" s="307"/>
    </row>
    <row r="416" spans="1:12" s="71" customFormat="1" ht="25.5" x14ac:dyDescent="0.2">
      <c r="A416" s="42"/>
      <c r="B416" s="328" t="s">
        <v>611</v>
      </c>
      <c r="C416" s="64"/>
      <c r="D416" s="463">
        <v>-4191747.6453525727</v>
      </c>
      <c r="E416" s="266"/>
      <c r="F416" s="321"/>
      <c r="G416" s="265">
        <f t="shared" si="14"/>
        <v>-4191747.6453525727</v>
      </c>
      <c r="H416" s="464" t="s">
        <v>580</v>
      </c>
      <c r="I416" s="120"/>
      <c r="L416" s="307"/>
    </row>
    <row r="417" spans="1:13" s="71" customFormat="1" ht="25.5" x14ac:dyDescent="0.2">
      <c r="A417" s="42"/>
      <c r="B417" s="328" t="s">
        <v>612</v>
      </c>
      <c r="C417" s="64"/>
      <c r="D417" s="463">
        <v>-3319662.7470665253</v>
      </c>
      <c r="E417" s="266"/>
      <c r="F417" s="321"/>
      <c r="G417" s="265">
        <f t="shared" si="14"/>
        <v>-3319662.7470665253</v>
      </c>
      <c r="H417" s="464" t="s">
        <v>580</v>
      </c>
      <c r="I417" s="120"/>
      <c r="L417" s="307"/>
    </row>
    <row r="418" spans="1:13" s="71" customFormat="1" ht="38.25" x14ac:dyDescent="0.2">
      <c r="A418" s="42"/>
      <c r="B418" s="328" t="s">
        <v>613</v>
      </c>
      <c r="C418" s="64"/>
      <c r="D418" s="463">
        <v>1887643.3095825445</v>
      </c>
      <c r="E418" s="266"/>
      <c r="F418" s="321"/>
      <c r="G418" s="265">
        <f t="shared" si="14"/>
        <v>1887643.3095825445</v>
      </c>
      <c r="H418" s="464" t="s">
        <v>580</v>
      </c>
      <c r="I418" s="120"/>
      <c r="L418" s="307"/>
    </row>
    <row r="419" spans="1:13" s="71" customFormat="1" ht="25.5" x14ac:dyDescent="0.2">
      <c r="A419" s="42"/>
      <c r="B419" s="328" t="s">
        <v>614</v>
      </c>
      <c r="C419" s="64"/>
      <c r="D419" s="463">
        <v>187060.10978754857</v>
      </c>
      <c r="E419" s="266"/>
      <c r="F419" s="321"/>
      <c r="G419" s="265">
        <f t="shared" si="14"/>
        <v>187060.10978754857</v>
      </c>
      <c r="H419" s="464" t="s">
        <v>580</v>
      </c>
      <c r="I419" s="120"/>
      <c r="L419" s="307"/>
    </row>
    <row r="420" spans="1:13" s="71" customFormat="1" ht="25.5" x14ac:dyDescent="0.2">
      <c r="A420" s="42"/>
      <c r="B420" s="328" t="s">
        <v>615</v>
      </c>
      <c r="C420" s="64"/>
      <c r="D420" s="463">
        <v>-901361.47971528792</v>
      </c>
      <c r="E420" s="266"/>
      <c r="F420" s="321"/>
      <c r="G420" s="265">
        <f t="shared" si="14"/>
        <v>-901361.47971528792</v>
      </c>
      <c r="H420" s="464" t="s">
        <v>580</v>
      </c>
      <c r="I420" s="120"/>
      <c r="L420" s="307"/>
    </row>
    <row r="421" spans="1:13" s="71" customFormat="1" ht="25.5" x14ac:dyDescent="0.2">
      <c r="A421" s="42"/>
      <c r="B421" s="328" t="s">
        <v>616</v>
      </c>
      <c r="C421" s="64"/>
      <c r="D421" s="463">
        <v>374.93046405000018</v>
      </c>
      <c r="E421" s="266"/>
      <c r="F421" s="321"/>
      <c r="G421" s="265">
        <f t="shared" si="14"/>
        <v>374.93046405000018</v>
      </c>
      <c r="H421" s="464" t="s">
        <v>580</v>
      </c>
      <c r="I421" s="120"/>
      <c r="L421" s="307"/>
    </row>
    <row r="422" spans="1:13" s="71" customFormat="1" ht="25.5" x14ac:dyDescent="0.2">
      <c r="A422" s="42"/>
      <c r="B422" s="328" t="s">
        <v>617</v>
      </c>
      <c r="C422" s="64"/>
      <c r="D422" s="463">
        <v>-669.90468816606221</v>
      </c>
      <c r="E422" s="266"/>
      <c r="F422" s="321"/>
      <c r="G422" s="265">
        <f t="shared" si="14"/>
        <v>-669.90468816606221</v>
      </c>
      <c r="H422" s="464" t="s">
        <v>580</v>
      </c>
      <c r="I422" s="120"/>
      <c r="L422" s="307"/>
    </row>
    <row r="423" spans="1:13" s="71" customFormat="1" ht="38.25" x14ac:dyDescent="0.2">
      <c r="A423" s="42"/>
      <c r="B423" s="328" t="s">
        <v>618</v>
      </c>
      <c r="C423" s="64"/>
      <c r="D423" s="463">
        <v>-3924995.4898132002</v>
      </c>
      <c r="E423" s="266"/>
      <c r="F423" s="321"/>
      <c r="G423" s="265">
        <f t="shared" si="14"/>
        <v>-3924995.4898132002</v>
      </c>
      <c r="H423" s="464" t="s">
        <v>580</v>
      </c>
      <c r="I423" s="120"/>
      <c r="L423" s="307"/>
    </row>
    <row r="424" spans="1:13" ht="12" thickBot="1" x14ac:dyDescent="0.25">
      <c r="A424" s="54"/>
      <c r="B424" s="50"/>
      <c r="C424" s="50"/>
      <c r="D424" s="55"/>
      <c r="E424" s="56"/>
      <c r="F424" s="320"/>
      <c r="G424" s="53"/>
      <c r="H424" s="4"/>
      <c r="I424" s="33"/>
      <c r="L424" s="304"/>
      <c r="M424" s="33"/>
    </row>
    <row r="425" spans="1:13" s="57" customFormat="1" ht="13.5" thickBot="1" x14ac:dyDescent="0.25">
      <c r="B425" s="61"/>
      <c r="C425" s="62"/>
      <c r="D425" s="280"/>
      <c r="E425" s="63"/>
      <c r="F425" s="317">
        <f>SUM(F19:F409)</f>
        <v>0</v>
      </c>
      <c r="G425" s="58"/>
      <c r="H425" s="59"/>
      <c r="I425" s="60"/>
      <c r="M425" s="308"/>
    </row>
    <row r="426" spans="1:13" s="57" customFormat="1" ht="13.5" thickBot="1" x14ac:dyDescent="0.25">
      <c r="B426" s="61"/>
      <c r="C426" s="62"/>
      <c r="D426" s="281"/>
      <c r="E426" s="63"/>
      <c r="F426" s="63"/>
      <c r="G426" s="51"/>
      <c r="H426" s="59"/>
      <c r="I426" s="60"/>
      <c r="M426" s="308"/>
    </row>
    <row r="427" spans="1:13" s="57" customFormat="1" ht="13.5" thickBot="1" x14ac:dyDescent="0.25">
      <c r="B427" s="61"/>
      <c r="C427" s="62"/>
      <c r="D427" s="281"/>
      <c r="E427" s="63"/>
      <c r="F427" s="546" t="str">
        <f>IF(ROUND(F425,-1) = 0,"Reclassification Equals to Zero.  O.K. to Proceed.","Reclassification has not been done correctly as the total does not add to zero")</f>
        <v>Reclassification Equals to Zero.  O.K. to Proceed.</v>
      </c>
      <c r="G427" s="547"/>
      <c r="H427" s="294"/>
      <c r="I427" s="60"/>
      <c r="M427" s="308"/>
    </row>
    <row r="429" spans="1:13" ht="25.5" x14ac:dyDescent="0.2">
      <c r="B429" s="270" t="s">
        <v>19</v>
      </c>
      <c r="D429" s="271" t="s">
        <v>10</v>
      </c>
      <c r="E429" s="271" t="s">
        <v>60</v>
      </c>
    </row>
    <row r="430" spans="1:13" ht="12.75" x14ac:dyDescent="0.2">
      <c r="B430" s="275" t="str">
        <f>H19</f>
        <v>Rate Base</v>
      </c>
      <c r="C430" s="276"/>
      <c r="D430" s="278">
        <f t="shared" ref="D430:D438" si="16">SUMIF($H$19:$H$423, B430, $D$19:$D$423)</f>
        <v>14592741199.408363</v>
      </c>
      <c r="E430" s="278">
        <f t="shared" ref="E430:E438" si="17">SUMIF($H$19:$H$423, B430, $G$19:$G$423)</f>
        <v>14592741199.408363</v>
      </c>
    </row>
    <row r="431" spans="1:13" ht="12.75" x14ac:dyDescent="0.2">
      <c r="B431" s="82" t="str">
        <f>H43</f>
        <v>Contributions and Grants</v>
      </c>
      <c r="C431" s="82"/>
      <c r="D431" s="279">
        <f t="shared" si="16"/>
        <v>0</v>
      </c>
      <c r="E431" s="279">
        <f t="shared" si="17"/>
        <v>0</v>
      </c>
    </row>
    <row r="432" spans="1:13" ht="15" x14ac:dyDescent="0.2">
      <c r="B432" s="275" t="str">
        <f>H44</f>
        <v>Accum. Amortization of Electric Utility Plant</v>
      </c>
      <c r="C432" s="276"/>
      <c r="D432" s="278">
        <f t="shared" si="16"/>
        <v>0</v>
      </c>
      <c r="E432" s="278">
        <f t="shared" si="17"/>
        <v>0</v>
      </c>
      <c r="F432" s="268"/>
    </row>
    <row r="433" spans="2:6" ht="15" x14ac:dyDescent="0.2">
      <c r="B433" s="82" t="str">
        <f>H45</f>
        <v>Accumulated Amortization of Electric Utility Plant</v>
      </c>
      <c r="C433" s="82"/>
      <c r="D433" s="279">
        <f t="shared" si="16"/>
        <v>0</v>
      </c>
      <c r="E433" s="279">
        <f t="shared" si="17"/>
        <v>0</v>
      </c>
      <c r="F433" s="268"/>
    </row>
    <row r="434" spans="2:6" ht="15" x14ac:dyDescent="0.2">
      <c r="B434" s="275" t="str">
        <f>H46</f>
        <v>External Revenues</v>
      </c>
      <c r="C434" s="276"/>
      <c r="D434" s="278">
        <f t="shared" si="16"/>
        <v>-40137522.584132425</v>
      </c>
      <c r="E434" s="278">
        <f t="shared" si="17"/>
        <v>-40137522.584132425</v>
      </c>
      <c r="F434" s="268"/>
    </row>
    <row r="435" spans="2:6" ht="15" x14ac:dyDescent="0.2">
      <c r="B435" s="399" t="str">
        <f>H70</f>
        <v>Export Revenue Credit</v>
      </c>
      <c r="C435" s="400"/>
      <c r="D435" s="279">
        <f t="shared" si="16"/>
        <v>0</v>
      </c>
      <c r="E435" s="279">
        <f t="shared" si="17"/>
        <v>0</v>
      </c>
      <c r="F435" s="268"/>
    </row>
    <row r="436" spans="2:6" ht="15" x14ac:dyDescent="0.2">
      <c r="B436" s="275" t="str">
        <f>H95</f>
        <v>Meter Services Provider Revenue</v>
      </c>
      <c r="C436" s="276"/>
      <c r="D436" s="278">
        <f t="shared" si="16"/>
        <v>-31600.000000000004</v>
      </c>
      <c r="E436" s="278">
        <f t="shared" si="17"/>
        <v>-31600.000000000004</v>
      </c>
      <c r="F436" s="268"/>
    </row>
    <row r="437" spans="2:6" ht="15" x14ac:dyDescent="0.2">
      <c r="B437" s="82" t="str">
        <f>H98</f>
        <v>LVSG Credit</v>
      </c>
      <c r="C437" s="82"/>
      <c r="D437" s="279">
        <f t="shared" si="16"/>
        <v>16464707.519632306</v>
      </c>
      <c r="E437" s="279">
        <f t="shared" si="17"/>
        <v>16464707.519632306</v>
      </c>
      <c r="F437" s="268"/>
    </row>
    <row r="438" spans="2:6" ht="15" x14ac:dyDescent="0.2">
      <c r="B438" s="275" t="str">
        <f>H122</f>
        <v>OM&amp;A</v>
      </c>
      <c r="C438" s="276"/>
      <c r="D438" s="278">
        <f t="shared" si="16"/>
        <v>356779033.52271283</v>
      </c>
      <c r="E438" s="278">
        <f t="shared" si="17"/>
        <v>356779033.52271283</v>
      </c>
      <c r="F438" s="465"/>
    </row>
    <row r="439" spans="2:6" ht="15" x14ac:dyDescent="0.2">
      <c r="B439" s="399" t="str">
        <f>H146</f>
        <v>Other Taxes (Grants in Lieu)</v>
      </c>
      <c r="C439" s="400"/>
      <c r="D439" s="279">
        <f>SUMIF($H$19:$H$423, B439, $D$19:$D$423)+SUMIF($H$19:$H$423,"Property Taxes (was Grants in Lieu)", $D$19:$D$423)</f>
        <v>71360555.049326763</v>
      </c>
      <c r="E439" s="279">
        <f>SUMIF($H$19:$H$423, B439, $G$19:$G$423)+SUMIF($H$19:$H$423,"Property Taxes (was Grants in Lieu)", $G$19:$G$423)</f>
        <v>71360555.049326763</v>
      </c>
      <c r="F439" s="465"/>
    </row>
    <row r="440" spans="2:6" ht="15" x14ac:dyDescent="0.2">
      <c r="B440" s="275" t="str">
        <f>H170</f>
        <v>Depreciation on fixed assets</v>
      </c>
      <c r="C440" s="276"/>
      <c r="D440" s="278">
        <f t="shared" ref="D440:D450" si="18">SUMIF($H$19:$H$423, B440, $D$19:$D$423)</f>
        <v>481787181.82524687</v>
      </c>
      <c r="E440" s="278">
        <f t="shared" ref="E440:E450" si="19">SUMIF($H$19:$H$423, B440, $G$19:$G$423)</f>
        <v>481787181.82524687</v>
      </c>
      <c r="F440" s="465"/>
    </row>
    <row r="441" spans="2:6" ht="15" x14ac:dyDescent="0.2">
      <c r="B441" s="82" t="str">
        <f>H194</f>
        <v>Capitalized Depreciation</v>
      </c>
      <c r="C441" s="82"/>
      <c r="D441" s="279">
        <f t="shared" si="18"/>
        <v>-14787874.561129969</v>
      </c>
      <c r="E441" s="279">
        <f t="shared" si="19"/>
        <v>-14787874.561129969</v>
      </c>
      <c r="F441" s="465"/>
    </row>
    <row r="442" spans="2:6" ht="15" x14ac:dyDescent="0.2">
      <c r="B442" s="275" t="str">
        <f>H218</f>
        <v>Asset Removal Costs</v>
      </c>
      <c r="C442" s="276"/>
      <c r="D442" s="278">
        <f t="shared" si="18"/>
        <v>61223602.475521244</v>
      </c>
      <c r="E442" s="278">
        <f t="shared" si="19"/>
        <v>61223602.475521244</v>
      </c>
      <c r="F442" s="465"/>
    </row>
    <row r="443" spans="2:6" ht="15" x14ac:dyDescent="0.2">
      <c r="B443" s="399" t="str">
        <f>H242</f>
        <v>OPEB amortization</v>
      </c>
      <c r="C443" s="400"/>
      <c r="D443" s="279">
        <f t="shared" si="18"/>
        <v>0</v>
      </c>
      <c r="E443" s="279">
        <f t="shared" si="19"/>
        <v>0</v>
      </c>
      <c r="F443" s="465"/>
    </row>
    <row r="444" spans="2:6" ht="15" x14ac:dyDescent="0.2">
      <c r="B444" s="275" t="str">
        <f>H266</f>
        <v>Other amortization</v>
      </c>
      <c r="C444" s="276"/>
      <c r="D444" s="278">
        <f t="shared" si="18"/>
        <v>0</v>
      </c>
      <c r="E444" s="278">
        <f t="shared" si="19"/>
        <v>0</v>
      </c>
      <c r="F444" s="465"/>
    </row>
    <row r="445" spans="2:6" ht="15" x14ac:dyDescent="0.2">
      <c r="B445" s="274" t="str">
        <f>H290</f>
        <v>Return on Debt</v>
      </c>
      <c r="C445" s="82"/>
      <c r="D445" s="279">
        <f t="shared" si="18"/>
        <v>339527934.44934052</v>
      </c>
      <c r="E445" s="279">
        <f t="shared" si="19"/>
        <v>339527934.44934052</v>
      </c>
      <c r="F445" s="465"/>
    </row>
    <row r="446" spans="2:6" ht="15" x14ac:dyDescent="0.2">
      <c r="B446" s="275" t="str">
        <f>H314</f>
        <v>Return on Equity</v>
      </c>
      <c r="C446" s="276"/>
      <c r="D446" s="278">
        <f t="shared" si="18"/>
        <v>486813846.41226339</v>
      </c>
      <c r="E446" s="278">
        <f t="shared" si="19"/>
        <v>486813846.41226339</v>
      </c>
      <c r="F446" s="465"/>
    </row>
    <row r="447" spans="2:6" ht="15" x14ac:dyDescent="0.2">
      <c r="B447" s="274" t="str">
        <f>H338</f>
        <v>Income Tax</v>
      </c>
      <c r="C447" s="82"/>
      <c r="D447" s="279">
        <f t="shared" si="18"/>
        <v>40497558.205492973</v>
      </c>
      <c r="E447" s="279">
        <f t="shared" si="19"/>
        <v>40497558.205492973</v>
      </c>
      <c r="F447" s="465"/>
    </row>
    <row r="448" spans="2:6" ht="15" x14ac:dyDescent="0.2">
      <c r="B448" s="275" t="str">
        <f>H362</f>
        <v>Capital Tax</v>
      </c>
      <c r="C448" s="276"/>
      <c r="D448" s="278">
        <f t="shared" si="18"/>
        <v>0</v>
      </c>
      <c r="E448" s="278">
        <f t="shared" si="19"/>
        <v>0</v>
      </c>
      <c r="F448" s="268"/>
    </row>
    <row r="449" spans="2:6" ht="15" x14ac:dyDescent="0.2">
      <c r="B449" s="274" t="str">
        <f>H386</f>
        <v>AFUDC</v>
      </c>
      <c r="C449" s="82"/>
      <c r="D449" s="279">
        <f t="shared" si="18"/>
        <v>0</v>
      </c>
      <c r="E449" s="279">
        <f t="shared" si="19"/>
        <v>0</v>
      </c>
      <c r="F449" s="268"/>
    </row>
    <row r="450" spans="2:6" ht="15" x14ac:dyDescent="0.2">
      <c r="B450" s="275" t="s">
        <v>580</v>
      </c>
      <c r="C450" s="276"/>
      <c r="D450" s="278">
        <f t="shared" si="18"/>
        <v>915281.15359717607</v>
      </c>
      <c r="E450" s="278">
        <f t="shared" si="19"/>
        <v>915281.15359717607</v>
      </c>
      <c r="F450" s="268"/>
    </row>
    <row r="451" spans="2:6" ht="16.5" thickBot="1" x14ac:dyDescent="0.25">
      <c r="B451" s="277" t="s">
        <v>43</v>
      </c>
      <c r="C451" s="273"/>
      <c r="D451" s="272">
        <f>SUM(D430:D450)</f>
        <v>16393153902.876234</v>
      </c>
      <c r="E451" s="272">
        <f>SUM(E430:E450)</f>
        <v>16393153902.876234</v>
      </c>
      <c r="F451" s="268"/>
    </row>
    <row r="452" spans="2:6" ht="15.75" thickTop="1" x14ac:dyDescent="0.2">
      <c r="D452" s="268"/>
      <c r="E452" s="269"/>
      <c r="F452" s="268"/>
    </row>
    <row r="453" spans="2:6" ht="15" x14ac:dyDescent="0.2">
      <c r="F453" s="268"/>
    </row>
    <row r="454" spans="2:6" ht="15" x14ac:dyDescent="0.2">
      <c r="D454" s="268"/>
      <c r="E454" s="269"/>
      <c r="F454" s="268"/>
    </row>
    <row r="455" spans="2:6" ht="15" x14ac:dyDescent="0.2">
      <c r="D455" s="268"/>
      <c r="E455" s="269"/>
      <c r="F455" s="268"/>
    </row>
    <row r="456" spans="2:6" ht="15" x14ac:dyDescent="0.2">
      <c r="D456" s="268"/>
      <c r="E456" s="269"/>
      <c r="F456" s="268"/>
    </row>
    <row r="457" spans="2:6" ht="15" x14ac:dyDescent="0.2">
      <c r="D457" s="268"/>
      <c r="E457" s="269"/>
      <c r="F457" s="268"/>
    </row>
    <row r="458" spans="2:6" ht="15" x14ac:dyDescent="0.2">
      <c r="D458" s="268"/>
      <c r="E458" s="269"/>
      <c r="F458" s="268"/>
    </row>
    <row r="459" spans="2:6" ht="15" x14ac:dyDescent="0.2">
      <c r="D459" s="268"/>
      <c r="E459" s="269"/>
      <c r="F459" s="268"/>
    </row>
    <row r="460" spans="2:6" ht="15" x14ac:dyDescent="0.2">
      <c r="D460" s="268"/>
      <c r="E460" s="269"/>
      <c r="F460" s="268"/>
    </row>
    <row r="461" spans="2:6" ht="15" x14ac:dyDescent="0.2">
      <c r="D461" s="268"/>
      <c r="E461" s="269"/>
      <c r="F461" s="268"/>
    </row>
    <row r="462" spans="2:6" ht="15" x14ac:dyDescent="0.2">
      <c r="D462" s="268"/>
      <c r="E462" s="269"/>
      <c r="F462" s="268"/>
    </row>
    <row r="463" spans="2:6" ht="15" x14ac:dyDescent="0.2">
      <c r="D463" s="268"/>
      <c r="E463" s="269"/>
      <c r="F463" s="268"/>
    </row>
    <row r="464" spans="2:6" ht="15" x14ac:dyDescent="0.2">
      <c r="D464" s="268"/>
      <c r="E464" s="269"/>
      <c r="F464" s="268"/>
    </row>
    <row r="465" spans="4:6" ht="15" x14ac:dyDescent="0.2">
      <c r="D465" s="268"/>
      <c r="E465" s="269"/>
      <c r="F465" s="268"/>
    </row>
    <row r="466" spans="4:6" ht="15" x14ac:dyDescent="0.2">
      <c r="D466" s="268"/>
      <c r="E466" s="269"/>
      <c r="F466" s="268"/>
    </row>
    <row r="467" spans="4:6" ht="15" x14ac:dyDescent="0.2">
      <c r="D467" s="268"/>
      <c r="E467" s="269"/>
      <c r="F467" s="268"/>
    </row>
    <row r="468" spans="4:6" ht="15" x14ac:dyDescent="0.2">
      <c r="D468" s="268"/>
      <c r="E468" s="269"/>
      <c r="F468" s="268"/>
    </row>
    <row r="469" spans="4:6" ht="15" x14ac:dyDescent="0.2">
      <c r="D469" s="268"/>
      <c r="E469" s="269"/>
      <c r="F469" s="268"/>
    </row>
    <row r="470" spans="4:6" ht="15" x14ac:dyDescent="0.2">
      <c r="D470" s="268"/>
      <c r="E470" s="269"/>
      <c r="F470" s="268"/>
    </row>
    <row r="471" spans="4:6" ht="15" x14ac:dyDescent="0.2">
      <c r="D471" s="268"/>
      <c r="E471" s="269"/>
      <c r="F471" s="268"/>
    </row>
    <row r="472" spans="4:6" ht="15" x14ac:dyDescent="0.2">
      <c r="D472" s="268"/>
      <c r="E472" s="269"/>
      <c r="F472" s="268"/>
    </row>
    <row r="473" spans="4:6" ht="15" x14ac:dyDescent="0.2">
      <c r="D473" s="268"/>
      <c r="E473" s="269"/>
      <c r="F473" s="268"/>
    </row>
    <row r="474" spans="4:6" ht="15" x14ac:dyDescent="0.2">
      <c r="D474" s="268"/>
      <c r="E474" s="269"/>
      <c r="F474" s="268"/>
    </row>
    <row r="475" spans="4:6" ht="15" x14ac:dyDescent="0.2">
      <c r="D475" s="268"/>
      <c r="E475" s="269"/>
      <c r="F475" s="268"/>
    </row>
    <row r="476" spans="4:6" ht="15" x14ac:dyDescent="0.2">
      <c r="D476" s="268"/>
      <c r="E476" s="269"/>
      <c r="F476" s="268"/>
    </row>
    <row r="477" spans="4:6" ht="15" x14ac:dyDescent="0.2">
      <c r="D477" s="268"/>
      <c r="E477" s="269"/>
      <c r="F477" s="268"/>
    </row>
    <row r="478" spans="4:6" ht="15" x14ac:dyDescent="0.2">
      <c r="D478" s="268"/>
      <c r="E478" s="269"/>
      <c r="F478" s="268"/>
    </row>
    <row r="479" spans="4:6" ht="15" x14ac:dyDescent="0.2">
      <c r="D479" s="268"/>
      <c r="E479" s="269"/>
      <c r="F479" s="268"/>
    </row>
    <row r="480" spans="4:6" ht="15" x14ac:dyDescent="0.2">
      <c r="D480" s="268"/>
      <c r="E480" s="269"/>
      <c r="F480" s="268"/>
    </row>
    <row r="481" spans="4:6" ht="15" x14ac:dyDescent="0.2">
      <c r="D481" s="268"/>
      <c r="E481" s="269"/>
      <c r="F481" s="268"/>
    </row>
    <row r="482" spans="4:6" ht="15" x14ac:dyDescent="0.2">
      <c r="D482" s="268"/>
      <c r="E482" s="269"/>
      <c r="F482" s="268"/>
    </row>
    <row r="483" spans="4:6" ht="15" x14ac:dyDescent="0.2">
      <c r="D483" s="268"/>
      <c r="E483" s="269"/>
      <c r="F483" s="268"/>
    </row>
    <row r="484" spans="4:6" ht="15" x14ac:dyDescent="0.2">
      <c r="D484" s="268"/>
      <c r="E484" s="269"/>
      <c r="F484" s="268"/>
    </row>
    <row r="485" spans="4:6" ht="15" x14ac:dyDescent="0.2">
      <c r="D485" s="268"/>
      <c r="E485" s="269"/>
      <c r="F485" s="268"/>
    </row>
    <row r="486" spans="4:6" ht="15" x14ac:dyDescent="0.2">
      <c r="D486" s="268"/>
      <c r="E486" s="269"/>
      <c r="F486" s="268"/>
    </row>
    <row r="487" spans="4:6" ht="15" x14ac:dyDescent="0.2">
      <c r="D487" s="268"/>
      <c r="E487" s="269"/>
      <c r="F487" s="268"/>
    </row>
    <row r="488" spans="4:6" ht="15" x14ac:dyDescent="0.2">
      <c r="D488" s="268"/>
      <c r="E488" s="269"/>
      <c r="F488" s="268"/>
    </row>
    <row r="489" spans="4:6" ht="15" x14ac:dyDescent="0.2">
      <c r="D489" s="268"/>
      <c r="E489" s="269"/>
      <c r="F489" s="268"/>
    </row>
    <row r="490" spans="4:6" ht="15" x14ac:dyDescent="0.2">
      <c r="D490" s="268"/>
      <c r="E490" s="269"/>
      <c r="F490" s="268"/>
    </row>
    <row r="491" spans="4:6" ht="15" x14ac:dyDescent="0.2">
      <c r="D491" s="268"/>
      <c r="E491" s="269"/>
      <c r="F491" s="268"/>
    </row>
    <row r="492" spans="4:6" ht="15" x14ac:dyDescent="0.2">
      <c r="D492" s="268"/>
      <c r="E492" s="269"/>
      <c r="F492" s="268"/>
    </row>
    <row r="493" spans="4:6" ht="15" x14ac:dyDescent="0.2">
      <c r="D493" s="268"/>
      <c r="E493" s="269"/>
      <c r="F493" s="268"/>
    </row>
    <row r="494" spans="4:6" ht="15" x14ac:dyDescent="0.2">
      <c r="D494" s="268"/>
      <c r="E494" s="269"/>
      <c r="F494" s="268"/>
    </row>
    <row r="495" spans="4:6" ht="15" x14ac:dyDescent="0.2">
      <c r="D495" s="268"/>
      <c r="E495" s="269"/>
      <c r="F495" s="268"/>
    </row>
    <row r="496" spans="4:6" ht="15" x14ac:dyDescent="0.2">
      <c r="D496" s="268"/>
      <c r="E496" s="269"/>
      <c r="F496" s="268"/>
    </row>
    <row r="497" spans="4:6" ht="15" x14ac:dyDescent="0.2">
      <c r="D497" s="268"/>
      <c r="E497" s="269"/>
      <c r="F497" s="268"/>
    </row>
    <row r="498" spans="4:6" ht="15" x14ac:dyDescent="0.2">
      <c r="D498" s="268"/>
      <c r="E498" s="269"/>
      <c r="F498" s="268"/>
    </row>
    <row r="499" spans="4:6" ht="15" x14ac:dyDescent="0.2">
      <c r="D499" s="268"/>
      <c r="E499" s="269"/>
      <c r="F499" s="268"/>
    </row>
    <row r="500" spans="4:6" ht="15" x14ac:dyDescent="0.2">
      <c r="D500" s="268"/>
      <c r="E500" s="269"/>
      <c r="F500" s="268"/>
    </row>
    <row r="501" spans="4:6" ht="15" x14ac:dyDescent="0.2">
      <c r="D501" s="268"/>
      <c r="E501" s="269"/>
      <c r="F501" s="268"/>
    </row>
    <row r="502" spans="4:6" ht="15" x14ac:dyDescent="0.2">
      <c r="D502" s="268"/>
      <c r="E502" s="269"/>
      <c r="F502" s="268"/>
    </row>
    <row r="503" spans="4:6" ht="15" x14ac:dyDescent="0.2">
      <c r="D503" s="268"/>
      <c r="E503" s="269"/>
      <c r="F503" s="268"/>
    </row>
    <row r="504" spans="4:6" ht="15" x14ac:dyDescent="0.2">
      <c r="D504" s="268"/>
      <c r="E504" s="269"/>
      <c r="F504" s="268"/>
    </row>
    <row r="505" spans="4:6" ht="15" x14ac:dyDescent="0.2">
      <c r="D505" s="268"/>
      <c r="E505" s="269"/>
      <c r="F505" s="268"/>
    </row>
    <row r="506" spans="4:6" ht="15" x14ac:dyDescent="0.2">
      <c r="D506" s="268"/>
      <c r="E506" s="269"/>
      <c r="F506" s="268"/>
    </row>
    <row r="507" spans="4:6" ht="15" x14ac:dyDescent="0.2">
      <c r="D507" s="268"/>
      <c r="E507" s="269"/>
      <c r="F507" s="268"/>
    </row>
    <row r="508" spans="4:6" ht="15" x14ac:dyDescent="0.2">
      <c r="D508" s="268"/>
      <c r="E508" s="269"/>
      <c r="F508" s="268"/>
    </row>
    <row r="509" spans="4:6" ht="15" x14ac:dyDescent="0.2">
      <c r="D509" s="268"/>
      <c r="E509" s="269"/>
      <c r="F509" s="268"/>
    </row>
    <row r="510" spans="4:6" ht="15" x14ac:dyDescent="0.2">
      <c r="D510" s="268"/>
      <c r="E510" s="269"/>
      <c r="F510" s="268"/>
    </row>
    <row r="511" spans="4:6" ht="15" x14ac:dyDescent="0.2">
      <c r="D511" s="268"/>
      <c r="E511" s="269"/>
      <c r="F511" s="268"/>
    </row>
    <row r="512" spans="4:6" ht="15" x14ac:dyDescent="0.2">
      <c r="D512" s="268"/>
      <c r="E512" s="269"/>
      <c r="F512" s="268"/>
    </row>
    <row r="513" spans="4:6" ht="15" x14ac:dyDescent="0.2">
      <c r="D513" s="268"/>
      <c r="E513" s="269"/>
      <c r="F513" s="268"/>
    </row>
    <row r="514" spans="4:6" ht="15" x14ac:dyDescent="0.2">
      <c r="D514" s="268"/>
      <c r="E514" s="269"/>
      <c r="F514" s="268"/>
    </row>
    <row r="515" spans="4:6" ht="15" x14ac:dyDescent="0.2">
      <c r="D515" s="268"/>
      <c r="E515" s="269"/>
      <c r="F515" s="268"/>
    </row>
    <row r="516" spans="4:6" ht="15" x14ac:dyDescent="0.2">
      <c r="D516" s="268"/>
      <c r="E516" s="269"/>
      <c r="F516" s="268"/>
    </row>
    <row r="517" spans="4:6" ht="15" x14ac:dyDescent="0.2">
      <c r="D517" s="268"/>
      <c r="E517" s="269"/>
      <c r="F517" s="268"/>
    </row>
    <row r="518" spans="4:6" ht="15" x14ac:dyDescent="0.2">
      <c r="D518" s="268"/>
      <c r="E518" s="269"/>
      <c r="F518" s="268"/>
    </row>
    <row r="519" spans="4:6" ht="15" x14ac:dyDescent="0.2">
      <c r="D519" s="268"/>
      <c r="E519" s="269"/>
      <c r="F519" s="268"/>
    </row>
    <row r="520" spans="4:6" ht="15" x14ac:dyDescent="0.2">
      <c r="D520" s="268"/>
      <c r="E520" s="269"/>
      <c r="F520" s="268"/>
    </row>
    <row r="521" spans="4:6" ht="15" x14ac:dyDescent="0.2">
      <c r="D521" s="268"/>
      <c r="E521" s="269"/>
      <c r="F521" s="268"/>
    </row>
    <row r="522" spans="4:6" ht="15" x14ac:dyDescent="0.2">
      <c r="D522" s="268"/>
      <c r="E522" s="269"/>
      <c r="F522" s="268"/>
    </row>
    <row r="523" spans="4:6" ht="15" x14ac:dyDescent="0.2">
      <c r="D523" s="268"/>
      <c r="E523" s="269"/>
      <c r="F523" s="268"/>
    </row>
    <row r="524" spans="4:6" ht="15" x14ac:dyDescent="0.2">
      <c r="D524" s="268"/>
      <c r="E524" s="269"/>
      <c r="F524" s="268"/>
    </row>
    <row r="525" spans="4:6" ht="15" x14ac:dyDescent="0.2">
      <c r="D525" s="268"/>
      <c r="E525" s="269"/>
      <c r="F525" s="268"/>
    </row>
    <row r="526" spans="4:6" ht="15" x14ac:dyDescent="0.2">
      <c r="D526" s="268"/>
      <c r="E526" s="269"/>
      <c r="F526" s="268"/>
    </row>
    <row r="527" spans="4:6" ht="15" x14ac:dyDescent="0.2">
      <c r="D527" s="268"/>
      <c r="E527" s="269"/>
      <c r="F527" s="268"/>
    </row>
    <row r="528" spans="4:6" ht="15" x14ac:dyDescent="0.2">
      <c r="D528" s="268"/>
      <c r="E528" s="269"/>
      <c r="F528" s="268"/>
    </row>
    <row r="529" spans="4:6" ht="15" x14ac:dyDescent="0.2">
      <c r="D529" s="268"/>
      <c r="E529" s="269"/>
      <c r="F529" s="268"/>
    </row>
    <row r="530" spans="4:6" ht="15" x14ac:dyDescent="0.2">
      <c r="D530" s="268"/>
      <c r="E530" s="269"/>
      <c r="F530" s="268"/>
    </row>
    <row r="531" spans="4:6" ht="15" x14ac:dyDescent="0.2">
      <c r="D531" s="268"/>
      <c r="E531" s="269"/>
      <c r="F531" s="268"/>
    </row>
    <row r="532" spans="4:6" ht="15" x14ac:dyDescent="0.2">
      <c r="D532" s="268"/>
      <c r="E532" s="269"/>
      <c r="F532" s="268"/>
    </row>
    <row r="533" spans="4:6" ht="15" x14ac:dyDescent="0.2">
      <c r="D533" s="268"/>
      <c r="E533" s="269"/>
      <c r="F533" s="268"/>
    </row>
    <row r="534" spans="4:6" ht="15" x14ac:dyDescent="0.2">
      <c r="D534" s="268"/>
      <c r="E534" s="269"/>
      <c r="F534" s="268"/>
    </row>
    <row r="535" spans="4:6" ht="15" x14ac:dyDescent="0.2">
      <c r="D535" s="268"/>
      <c r="E535" s="269"/>
      <c r="F535" s="268"/>
    </row>
    <row r="536" spans="4:6" ht="15" x14ac:dyDescent="0.2">
      <c r="D536" s="268"/>
      <c r="E536" s="269"/>
      <c r="F536" s="268"/>
    </row>
    <row r="537" spans="4:6" ht="15" x14ac:dyDescent="0.2">
      <c r="D537" s="268"/>
      <c r="E537" s="269"/>
      <c r="F537" s="268"/>
    </row>
    <row r="538" spans="4:6" ht="15" x14ac:dyDescent="0.2">
      <c r="D538" s="268"/>
      <c r="E538" s="269"/>
      <c r="F538" s="268"/>
    </row>
    <row r="539" spans="4:6" ht="15" x14ac:dyDescent="0.2">
      <c r="D539" s="268"/>
      <c r="E539" s="269"/>
      <c r="F539" s="268"/>
    </row>
    <row r="540" spans="4:6" ht="15" x14ac:dyDescent="0.2">
      <c r="D540" s="268"/>
      <c r="E540" s="269"/>
      <c r="F540" s="268"/>
    </row>
    <row r="541" spans="4:6" ht="15" x14ac:dyDescent="0.2">
      <c r="D541" s="268"/>
      <c r="E541" s="269"/>
      <c r="F541" s="268"/>
    </row>
    <row r="542" spans="4:6" ht="15" x14ac:dyDescent="0.2">
      <c r="D542" s="268"/>
      <c r="E542" s="269"/>
      <c r="F542" s="268"/>
    </row>
    <row r="543" spans="4:6" ht="15" x14ac:dyDescent="0.2">
      <c r="D543" s="268"/>
      <c r="E543" s="269"/>
      <c r="F543" s="268"/>
    </row>
    <row r="544" spans="4:6" ht="15" x14ac:dyDescent="0.2">
      <c r="D544" s="268"/>
      <c r="E544" s="269"/>
      <c r="F544" s="268"/>
    </row>
    <row r="545" spans="4:6" ht="15" x14ac:dyDescent="0.2">
      <c r="D545" s="268"/>
      <c r="E545" s="269"/>
      <c r="F545" s="268"/>
    </row>
    <row r="546" spans="4:6" ht="15" x14ac:dyDescent="0.2">
      <c r="D546" s="268"/>
      <c r="E546" s="269"/>
      <c r="F546" s="268"/>
    </row>
    <row r="547" spans="4:6" ht="15" x14ac:dyDescent="0.2">
      <c r="D547" s="268"/>
      <c r="E547" s="269"/>
      <c r="F547" s="268"/>
    </row>
    <row r="548" spans="4:6" ht="15" x14ac:dyDescent="0.2">
      <c r="D548" s="268"/>
      <c r="E548" s="269"/>
      <c r="F548" s="268"/>
    </row>
    <row r="549" spans="4:6" ht="15" x14ac:dyDescent="0.2">
      <c r="D549" s="268"/>
      <c r="E549" s="269"/>
      <c r="F549" s="268"/>
    </row>
    <row r="550" spans="4:6" ht="15" x14ac:dyDescent="0.2">
      <c r="D550" s="268"/>
      <c r="E550" s="269"/>
      <c r="F550" s="268"/>
    </row>
    <row r="551" spans="4:6" ht="15" x14ac:dyDescent="0.2">
      <c r="D551" s="268"/>
      <c r="E551" s="269"/>
      <c r="F551" s="268"/>
    </row>
    <row r="552" spans="4:6" ht="15" x14ac:dyDescent="0.2">
      <c r="D552" s="268"/>
      <c r="E552" s="269"/>
      <c r="F552" s="268"/>
    </row>
    <row r="553" spans="4:6" ht="15" x14ac:dyDescent="0.2">
      <c r="D553" s="268"/>
      <c r="E553" s="269"/>
      <c r="F553" s="268"/>
    </row>
    <row r="554" spans="4:6" ht="15" x14ac:dyDescent="0.2">
      <c r="D554" s="268"/>
      <c r="E554" s="269"/>
      <c r="F554" s="268"/>
    </row>
    <row r="555" spans="4:6" ht="15" x14ac:dyDescent="0.2">
      <c r="D555" s="268"/>
      <c r="E555" s="269"/>
      <c r="F555" s="268"/>
    </row>
    <row r="556" spans="4:6" ht="15" x14ac:dyDescent="0.2">
      <c r="D556" s="268"/>
      <c r="E556" s="269"/>
      <c r="F556" s="268"/>
    </row>
    <row r="557" spans="4:6" ht="15" x14ac:dyDescent="0.2">
      <c r="D557" s="268"/>
      <c r="E557" s="269"/>
      <c r="F557" s="268"/>
    </row>
    <row r="558" spans="4:6" ht="15" x14ac:dyDescent="0.2">
      <c r="D558" s="268"/>
      <c r="E558" s="269"/>
      <c r="F558" s="268"/>
    </row>
    <row r="559" spans="4:6" ht="15" x14ac:dyDescent="0.2">
      <c r="D559" s="268"/>
      <c r="E559" s="269"/>
      <c r="F559" s="268"/>
    </row>
    <row r="560" spans="4:6" ht="15" x14ac:dyDescent="0.2">
      <c r="D560" s="268"/>
      <c r="E560" s="269"/>
      <c r="F560" s="268"/>
    </row>
    <row r="561" spans="4:6" ht="15" x14ac:dyDescent="0.2">
      <c r="D561" s="268"/>
      <c r="E561" s="269"/>
      <c r="F561" s="268"/>
    </row>
    <row r="562" spans="4:6" ht="15" x14ac:dyDescent="0.2">
      <c r="D562" s="268"/>
      <c r="E562" s="269"/>
      <c r="F562" s="268"/>
    </row>
    <row r="563" spans="4:6" ht="15" x14ac:dyDescent="0.2">
      <c r="D563" s="268"/>
      <c r="E563" s="269"/>
      <c r="F563" s="268"/>
    </row>
    <row r="564" spans="4:6" ht="15" x14ac:dyDescent="0.2">
      <c r="D564" s="268"/>
      <c r="E564" s="269"/>
      <c r="F564" s="268"/>
    </row>
    <row r="565" spans="4:6" ht="15" x14ac:dyDescent="0.2">
      <c r="D565" s="268"/>
      <c r="E565" s="269"/>
      <c r="F565" s="268"/>
    </row>
    <row r="566" spans="4:6" ht="15" x14ac:dyDescent="0.2">
      <c r="D566" s="268"/>
      <c r="E566" s="269"/>
      <c r="F566" s="268"/>
    </row>
    <row r="567" spans="4:6" ht="15" x14ac:dyDescent="0.2">
      <c r="D567" s="268"/>
      <c r="E567" s="269"/>
      <c r="F567" s="268"/>
    </row>
    <row r="568" spans="4:6" ht="15" x14ac:dyDescent="0.2">
      <c r="D568" s="268"/>
      <c r="E568" s="269"/>
      <c r="F568" s="268"/>
    </row>
    <row r="569" spans="4:6" ht="15" x14ac:dyDescent="0.2">
      <c r="D569" s="268"/>
      <c r="E569" s="269"/>
      <c r="F569" s="268"/>
    </row>
    <row r="570" spans="4:6" ht="15" x14ac:dyDescent="0.2">
      <c r="D570" s="268"/>
      <c r="E570" s="269"/>
      <c r="F570" s="268"/>
    </row>
    <row r="571" spans="4:6" ht="15" x14ac:dyDescent="0.2">
      <c r="D571" s="268"/>
      <c r="E571" s="269"/>
      <c r="F571" s="268"/>
    </row>
    <row r="572" spans="4:6" ht="15" x14ac:dyDescent="0.2">
      <c r="D572" s="268"/>
      <c r="E572" s="269"/>
      <c r="F572" s="268"/>
    </row>
    <row r="573" spans="4:6" ht="15" x14ac:dyDescent="0.2">
      <c r="D573" s="268"/>
      <c r="E573" s="269"/>
      <c r="F573" s="268"/>
    </row>
    <row r="574" spans="4:6" ht="15" x14ac:dyDescent="0.2">
      <c r="D574" s="268"/>
      <c r="E574" s="269"/>
      <c r="F574" s="268"/>
    </row>
    <row r="575" spans="4:6" ht="15" x14ac:dyDescent="0.2">
      <c r="D575" s="268"/>
      <c r="E575" s="269"/>
      <c r="F575" s="268"/>
    </row>
    <row r="576" spans="4:6" ht="15" x14ac:dyDescent="0.2">
      <c r="D576" s="268"/>
      <c r="E576" s="269"/>
      <c r="F576" s="268"/>
    </row>
    <row r="577" spans="4:6" ht="15" x14ac:dyDescent="0.2">
      <c r="D577" s="268"/>
      <c r="E577" s="269"/>
      <c r="F577" s="268"/>
    </row>
    <row r="578" spans="4:6" ht="15" x14ac:dyDescent="0.2">
      <c r="D578" s="268"/>
      <c r="E578" s="269"/>
      <c r="F578" s="268"/>
    </row>
    <row r="579" spans="4:6" ht="15" x14ac:dyDescent="0.2">
      <c r="D579" s="268"/>
      <c r="E579" s="269"/>
      <c r="F579" s="268"/>
    </row>
    <row r="580" spans="4:6" ht="15" x14ac:dyDescent="0.2">
      <c r="D580" s="268"/>
      <c r="E580" s="269"/>
      <c r="F580" s="268"/>
    </row>
    <row r="581" spans="4:6" ht="15" x14ac:dyDescent="0.2">
      <c r="D581" s="268"/>
      <c r="E581" s="269"/>
      <c r="F581" s="268"/>
    </row>
    <row r="582" spans="4:6" ht="15" x14ac:dyDescent="0.2">
      <c r="D582" s="268"/>
      <c r="E582" s="269"/>
      <c r="F582" s="268"/>
    </row>
    <row r="583" spans="4:6" ht="15" x14ac:dyDescent="0.2">
      <c r="D583" s="268"/>
      <c r="E583" s="269"/>
      <c r="F583" s="268"/>
    </row>
    <row r="584" spans="4:6" ht="15" x14ac:dyDescent="0.2">
      <c r="D584" s="268"/>
      <c r="E584" s="269"/>
      <c r="F584" s="268"/>
    </row>
    <row r="585" spans="4:6" ht="15" x14ac:dyDescent="0.2">
      <c r="D585" s="268"/>
      <c r="E585" s="269"/>
      <c r="F585" s="268"/>
    </row>
    <row r="586" spans="4:6" ht="15" x14ac:dyDescent="0.2">
      <c r="D586" s="268"/>
      <c r="E586" s="269"/>
      <c r="F586" s="268"/>
    </row>
    <row r="587" spans="4:6" ht="15" x14ac:dyDescent="0.2">
      <c r="D587" s="268"/>
      <c r="E587" s="269"/>
      <c r="F587" s="268"/>
    </row>
    <row r="588" spans="4:6" ht="15" x14ac:dyDescent="0.2">
      <c r="D588" s="268"/>
      <c r="E588" s="269"/>
      <c r="F588" s="268"/>
    </row>
  </sheetData>
  <mergeCells count="13">
    <mergeCell ref="F427:G427"/>
    <mergeCell ref="H14:I14"/>
    <mergeCell ref="H16:I16"/>
    <mergeCell ref="H13:I13"/>
    <mergeCell ref="A1:F1"/>
    <mergeCell ref="B2:F2"/>
    <mergeCell ref="D12:E12"/>
    <mergeCell ref="D14:E14"/>
    <mergeCell ref="B3:F3"/>
    <mergeCell ref="B8:F8"/>
    <mergeCell ref="D13:E13"/>
    <mergeCell ref="D15:E15"/>
    <mergeCell ref="D16:E16"/>
  </mergeCells>
  <phoneticPr fontId="0" type="noConversion"/>
  <pageMargins left="0.75" right="0.75" top="1" bottom="1" header="0.5" footer="0.5"/>
  <pageSetup scale="63" orientation="portrait" r:id="rId1"/>
  <headerFooter alignWithMargins="0"/>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2"/>
    <pageSetUpPr fitToPage="1"/>
  </sheetPr>
  <dimension ref="A1:AA87"/>
  <sheetViews>
    <sheetView topLeftCell="A43" workbookViewId="0">
      <selection activeCell="AD61" sqref="AD61"/>
    </sheetView>
  </sheetViews>
  <sheetFormatPr defaultColWidth="8.42578125" defaultRowHeight="11.25" x14ac:dyDescent="0.2"/>
  <cols>
    <col min="1" max="1" width="23.7109375" style="90" customWidth="1"/>
    <col min="2" max="2" width="12.5703125" style="90" customWidth="1"/>
    <col min="3" max="5" width="15.7109375" style="89" customWidth="1"/>
    <col min="6" max="23" width="15.7109375" style="89" hidden="1" customWidth="1"/>
    <col min="24" max="16384" width="8.42578125" style="89"/>
  </cols>
  <sheetData>
    <row r="1" spans="1:15" s="4" customFormat="1" ht="45" customHeight="1" x14ac:dyDescent="0.2">
      <c r="A1" s="550"/>
      <c r="B1" s="550"/>
      <c r="C1" s="550"/>
      <c r="D1" s="550"/>
      <c r="E1" s="550"/>
      <c r="F1" s="550"/>
    </row>
    <row r="2" spans="1:15" s="4" customFormat="1" ht="45" customHeight="1" x14ac:dyDescent="0.3">
      <c r="A2" s="563"/>
      <c r="B2" s="563"/>
      <c r="C2" s="563"/>
      <c r="D2" s="563"/>
      <c r="E2" s="563"/>
    </row>
    <row r="3" spans="1:15" s="4" customFormat="1" ht="62.25" customHeight="1" x14ac:dyDescent="0.25">
      <c r="A3" s="564"/>
      <c r="B3" s="564"/>
      <c r="C3" s="564"/>
      <c r="D3" s="564"/>
      <c r="E3" s="564"/>
      <c r="G3" s="5"/>
    </row>
    <row r="4" spans="1:15" s="4" customFormat="1" ht="23.25" customHeight="1" x14ac:dyDescent="0.25">
      <c r="A4" s="565" t="str">
        <f>'I2 Class'!C4</f>
        <v xml:space="preserve"> </v>
      </c>
      <c r="B4" s="565"/>
      <c r="C4" s="565"/>
      <c r="D4" s="565"/>
      <c r="E4" s="565"/>
    </row>
    <row r="5" spans="1:15" s="4" customFormat="1" ht="21" customHeight="1" x14ac:dyDescent="0.3">
      <c r="A5" s="68" t="str">
        <f>"Sheet I8 Demand Data Worksheet  - "&amp;  'I2 Class'!$C$17</f>
        <v xml:space="preserve">Sheet I8 Demand Data Worksheet  -  </v>
      </c>
      <c r="B5" s="69"/>
      <c r="C5" s="69"/>
      <c r="D5" s="38"/>
      <c r="E5" s="70"/>
    </row>
    <row r="6" spans="1:15" s="4" customFormat="1" ht="6" customHeight="1" x14ac:dyDescent="0.2">
      <c r="A6" s="7"/>
      <c r="B6" s="7"/>
      <c r="C6" s="7"/>
      <c r="D6" s="7"/>
      <c r="E6" s="7"/>
      <c r="F6" s="7"/>
      <c r="G6" s="7"/>
      <c r="H6" s="7"/>
      <c r="I6" s="7"/>
      <c r="J6" s="7"/>
      <c r="K6" s="7"/>
      <c r="L6" s="7"/>
      <c r="M6" s="7"/>
      <c r="N6" s="7"/>
      <c r="O6" s="7"/>
    </row>
    <row r="7" spans="1:15" ht="12.75" x14ac:dyDescent="0.2">
      <c r="A7" s="27"/>
      <c r="B7" s="88"/>
      <c r="C7" s="88"/>
      <c r="D7" s="88"/>
      <c r="E7" s="88"/>
      <c r="F7" s="88"/>
      <c r="G7" s="88"/>
    </row>
    <row r="8" spans="1:15" x14ac:dyDescent="0.2">
      <c r="A8" s="66"/>
    </row>
    <row r="10" spans="1:15" x14ac:dyDescent="0.2">
      <c r="A10" s="66"/>
    </row>
    <row r="12" spans="1:15" ht="3" customHeight="1" x14ac:dyDescent="0.2">
      <c r="A12" s="101"/>
    </row>
    <row r="13" spans="1:15" ht="1.5" customHeight="1" x14ac:dyDescent="0.2"/>
    <row r="14" spans="1:15" ht="12.75" x14ac:dyDescent="0.2">
      <c r="A14" s="566" t="s">
        <v>54</v>
      </c>
      <c r="B14" s="566"/>
      <c r="C14" s="102"/>
    </row>
    <row r="15" spans="1:15" ht="15" customHeight="1" x14ac:dyDescent="0.2">
      <c r="A15" s="566" t="s">
        <v>55</v>
      </c>
      <c r="B15" s="566"/>
      <c r="C15" s="103"/>
      <c r="I15" s="91"/>
      <c r="J15" s="91"/>
      <c r="K15" s="91"/>
    </row>
    <row r="16" spans="1:15" ht="12.6" customHeight="1" x14ac:dyDescent="0.2">
      <c r="A16" s="92"/>
      <c r="C16" s="106"/>
    </row>
    <row r="17" spans="1:23" ht="12.75" x14ac:dyDescent="0.2">
      <c r="A17" s="562" t="s">
        <v>1</v>
      </c>
      <c r="B17" s="562"/>
      <c r="C17" s="104" t="s">
        <v>3</v>
      </c>
    </row>
    <row r="18" spans="1:23" ht="12.75" x14ac:dyDescent="0.2">
      <c r="A18" s="562" t="s">
        <v>75</v>
      </c>
      <c r="B18" s="562"/>
      <c r="C18" s="104" t="s">
        <v>71</v>
      </c>
    </row>
    <row r="19" spans="1:23" ht="12.75" x14ac:dyDescent="0.2">
      <c r="A19" s="562" t="s">
        <v>69</v>
      </c>
      <c r="B19" s="562"/>
      <c r="C19" s="104" t="s">
        <v>72</v>
      </c>
    </row>
    <row r="20" spans="1:23" ht="12.75" x14ac:dyDescent="0.2">
      <c r="A20" s="562" t="s">
        <v>70</v>
      </c>
      <c r="B20" s="562"/>
      <c r="C20" s="104" t="s">
        <v>78</v>
      </c>
    </row>
    <row r="21" spans="1:23" ht="11.65" customHeight="1" x14ac:dyDescent="0.2">
      <c r="A21" s="94"/>
      <c r="C21" s="95"/>
    </row>
    <row r="22" spans="1:23" ht="12.75" hidden="1" x14ac:dyDescent="0.2">
      <c r="A22" s="96" t="s">
        <v>61</v>
      </c>
      <c r="C22" s="97" t="s">
        <v>77</v>
      </c>
    </row>
    <row r="23" spans="1:23" ht="12.75" hidden="1" x14ac:dyDescent="0.2">
      <c r="A23" s="96" t="s">
        <v>74</v>
      </c>
      <c r="C23" s="97" t="s">
        <v>62</v>
      </c>
    </row>
    <row r="24" spans="1:23" ht="12.75" x14ac:dyDescent="0.2">
      <c r="A24" s="569" t="s">
        <v>2</v>
      </c>
      <c r="B24" s="569"/>
      <c r="C24" s="105" t="s">
        <v>3</v>
      </c>
    </row>
    <row r="25" spans="1:23" ht="12.75" x14ac:dyDescent="0.2">
      <c r="A25" s="570" t="s">
        <v>73</v>
      </c>
      <c r="B25" s="570"/>
      <c r="C25" s="93" t="s">
        <v>76</v>
      </c>
    </row>
    <row r="26" spans="1:23" ht="12.75" x14ac:dyDescent="0.2">
      <c r="A26" s="570" t="s">
        <v>61</v>
      </c>
      <c r="B26" s="570"/>
      <c r="C26" s="93" t="s">
        <v>77</v>
      </c>
    </row>
    <row r="27" spans="1:23" ht="12.75" x14ac:dyDescent="0.2">
      <c r="A27" s="570" t="s">
        <v>74</v>
      </c>
      <c r="B27" s="570"/>
      <c r="C27" s="93" t="s">
        <v>62</v>
      </c>
    </row>
    <row r="28" spans="1:23" x14ac:dyDescent="0.2">
      <c r="A28" s="89"/>
      <c r="B28" s="89"/>
    </row>
    <row r="29" spans="1:23" ht="12" thickBot="1" x14ac:dyDescent="0.25"/>
    <row r="30" spans="1:23" ht="19.5" customHeight="1" thickBot="1" x14ac:dyDescent="0.25">
      <c r="D30" s="115">
        <v>1</v>
      </c>
      <c r="E30" s="116">
        <v>2</v>
      </c>
      <c r="F30" s="116">
        <v>3</v>
      </c>
      <c r="G30" s="116">
        <v>4</v>
      </c>
      <c r="H30" s="116">
        <v>5</v>
      </c>
      <c r="I30" s="116">
        <v>6</v>
      </c>
      <c r="J30" s="116">
        <v>7</v>
      </c>
      <c r="K30" s="116">
        <v>8</v>
      </c>
      <c r="L30" s="116">
        <v>9</v>
      </c>
      <c r="M30" s="116">
        <v>10</v>
      </c>
      <c r="N30" s="116">
        <v>11</v>
      </c>
      <c r="O30" s="116">
        <v>12</v>
      </c>
      <c r="P30" s="116">
        <v>13</v>
      </c>
      <c r="Q30" s="116">
        <v>14</v>
      </c>
      <c r="R30" s="116">
        <v>15</v>
      </c>
      <c r="S30" s="116">
        <v>16</v>
      </c>
      <c r="T30" s="116">
        <v>17</v>
      </c>
      <c r="U30" s="116">
        <v>18</v>
      </c>
      <c r="V30" s="116">
        <v>19</v>
      </c>
      <c r="W30" s="117">
        <v>20</v>
      </c>
    </row>
    <row r="31" spans="1:23" ht="16.5" thickBot="1" x14ac:dyDescent="0.3">
      <c r="A31" s="567" t="s">
        <v>32</v>
      </c>
      <c r="B31" s="567"/>
      <c r="C31" s="112" t="s">
        <v>43</v>
      </c>
      <c r="D31" s="111" t="str">
        <f>IF('I2 Class'!$D$20="",'I2 Class'!$C$20,'I2 Class'!$D$20)</f>
        <v>Domestic</v>
      </c>
      <c r="E31" s="109" t="str">
        <f>IF('I2 Class'!$D$21="",'I2 Class'!$C$21,'I2 Class'!$D$21)</f>
        <v>Export</v>
      </c>
      <c r="F31" s="109" t="str">
        <f>IF('I2 Class'!$D$22="",'I2 Class'!$C$22,'I2 Class'!$D$22)</f>
        <v>Rate Class 1</v>
      </c>
      <c r="G31" s="109" t="str">
        <f>IF('I2 Class'!$D$23="",'I2 Class'!$C$23,'I2 Class'!$D$23)</f>
        <v>Rate class 2</v>
      </c>
      <c r="H31" s="109" t="str">
        <f>IF('I2 Class'!$D$24="",'I2 Class'!$C$24,'I2 Class'!$D$24)</f>
        <v>Rate class 3</v>
      </c>
      <c r="I31" s="109" t="str">
        <f>IF('I2 Class'!$D$25="",'I2 Class'!$C$25,'I2 Class'!$D$25)</f>
        <v>Rate class 4</v>
      </c>
      <c r="J31" s="109" t="str">
        <f>IF('I2 Class'!$D$26="",'I2 Class'!$C$26,'I2 Class'!$D$26)</f>
        <v>Rate class 5</v>
      </c>
      <c r="K31" s="109" t="str">
        <f>IF('I2 Class'!$D$27="",'I2 Class'!$C$27,'I2 Class'!$D$27)</f>
        <v>Rate class 6</v>
      </c>
      <c r="L31" s="109" t="str">
        <f>IF('I2 Class'!$D$28="",'I2 Class'!$C$28,'I2 Class'!$D$28)</f>
        <v>Rate class 7</v>
      </c>
      <c r="M31" s="109" t="str">
        <f>IF('I2 Class'!$D$29="",'I2 Class'!$C$29,'I2 Class'!$D$29)</f>
        <v>Rate class 8</v>
      </c>
      <c r="N31" s="109" t="str">
        <f>IF('I2 Class'!$D$30="",'I2 Class'!$C$30,'I2 Class'!$D$30)</f>
        <v>Rate class 9</v>
      </c>
      <c r="O31" s="109" t="str">
        <f>IF('I2 Class'!$D$31="",'I2 Class'!$C$31,'I2 Class'!$D$31)</f>
        <v>Rate class 1</v>
      </c>
      <c r="P31" s="109" t="str">
        <f>IF('I2 Class'!$D$32="",'I2 Class'!$C$32,'I2 Class'!$D$32)</f>
        <v>Rate class 2</v>
      </c>
      <c r="Q31" s="109" t="str">
        <f>IF('I2 Class'!$D$33="",'I2 Class'!$C$33,'I2 Class'!$D$33)</f>
        <v>Rate class 3</v>
      </c>
      <c r="R31" s="109" t="str">
        <f>IF('I2 Class'!$D$34="",'I2 Class'!$C$34,'I2 Class'!$D$34)</f>
        <v>Rate class 4</v>
      </c>
      <c r="S31" s="109" t="str">
        <f>IF('I2 Class'!$D$35="",'I2 Class'!$C$35,'I2 Class'!$D$35)</f>
        <v>Rate class 5</v>
      </c>
      <c r="T31" s="109" t="str">
        <f>IF('I2 Class'!$D$36="",'I2 Class'!$C$36,'I2 Class'!$D$36)</f>
        <v>Rate class 6</v>
      </c>
      <c r="U31" s="109" t="str">
        <f>IF('I2 Class'!$D$37="",'I2 Class'!$C$37,'I2 Class'!$D$37)</f>
        <v>Rate class 7</v>
      </c>
      <c r="V31" s="109" t="str">
        <f>IF('I2 Class'!$D$38="",'I2 Class'!$C$38,'I2 Class'!$D$38)</f>
        <v>Rate class 8</v>
      </c>
      <c r="W31" s="110" t="str">
        <f>IF('I2 Class'!$D$39="",'I2 Class'!$C$39,'I2 Class'!$D$39)</f>
        <v>Rate class 9</v>
      </c>
    </row>
    <row r="32" spans="1:23" ht="12" thickBot="1" x14ac:dyDescent="0.25">
      <c r="C32" s="113"/>
      <c r="D32" s="98"/>
      <c r="E32" s="98"/>
      <c r="F32" s="98"/>
      <c r="G32" s="98"/>
      <c r="H32" s="98"/>
      <c r="I32" s="98"/>
      <c r="J32" s="98"/>
      <c r="K32" s="98"/>
      <c r="L32" s="98"/>
      <c r="M32" s="98"/>
      <c r="N32" s="98"/>
      <c r="O32" s="98"/>
      <c r="P32" s="98"/>
      <c r="Q32" s="98"/>
      <c r="R32" s="98"/>
      <c r="S32" s="98"/>
      <c r="T32" s="98"/>
      <c r="U32" s="98"/>
      <c r="V32" s="98"/>
      <c r="W32" s="107"/>
    </row>
    <row r="33" spans="1:24" ht="14.25" thickTop="1" thickBot="1" x14ac:dyDescent="0.25">
      <c r="A33" s="560" t="s">
        <v>527</v>
      </c>
      <c r="B33" s="561"/>
      <c r="C33" s="114"/>
      <c r="D33" s="100"/>
      <c r="E33" s="98"/>
      <c r="F33" s="100"/>
      <c r="G33" s="98"/>
      <c r="H33" s="100"/>
      <c r="I33" s="98"/>
      <c r="J33" s="100"/>
      <c r="K33" s="100"/>
      <c r="L33" s="98"/>
      <c r="M33" s="98"/>
      <c r="N33" s="98"/>
      <c r="O33" s="98"/>
      <c r="P33" s="98"/>
      <c r="Q33" s="98"/>
      <c r="R33" s="98"/>
      <c r="S33" s="98"/>
      <c r="T33" s="98"/>
      <c r="U33" s="98"/>
      <c r="V33" s="98"/>
      <c r="W33" s="107"/>
    </row>
    <row r="34" spans="1:24" ht="12" thickTop="1" x14ac:dyDescent="0.2">
      <c r="B34" s="99"/>
      <c r="C34" s="114"/>
      <c r="D34" s="100"/>
      <c r="E34" s="98"/>
      <c r="F34" s="100"/>
      <c r="G34" s="98"/>
      <c r="H34" s="100"/>
      <c r="I34" s="98"/>
      <c r="J34" s="100"/>
      <c r="K34" s="100"/>
      <c r="L34" s="98"/>
      <c r="M34" s="98"/>
      <c r="N34" s="98"/>
      <c r="O34" s="98"/>
      <c r="P34" s="98"/>
      <c r="Q34" s="98"/>
      <c r="R34" s="98"/>
      <c r="S34" s="98"/>
      <c r="T34" s="98"/>
      <c r="U34" s="98"/>
      <c r="V34" s="98"/>
      <c r="W34" s="107"/>
    </row>
    <row r="35" spans="1:24" ht="12.75" x14ac:dyDescent="0.2">
      <c r="A35" s="108" t="s">
        <v>528</v>
      </c>
      <c r="B35" s="344" t="s">
        <v>528</v>
      </c>
      <c r="C35" s="298">
        <f>SUM(D35:W35)</f>
        <v>152602831</v>
      </c>
      <c r="D35" s="310">
        <v>132225424</v>
      </c>
      <c r="E35" s="310">
        <v>20377407</v>
      </c>
      <c r="F35" s="309"/>
      <c r="G35" s="310"/>
      <c r="H35" s="309"/>
      <c r="I35" s="310"/>
      <c r="J35" s="309"/>
      <c r="K35" s="309"/>
      <c r="L35" s="309"/>
      <c r="M35" s="310"/>
      <c r="N35" s="310"/>
      <c r="O35" s="310"/>
      <c r="P35" s="310"/>
      <c r="Q35" s="310"/>
      <c r="R35" s="310"/>
      <c r="S35" s="310"/>
      <c r="T35" s="310"/>
      <c r="U35" s="310"/>
      <c r="V35" s="310"/>
      <c r="W35" s="314"/>
      <c r="X35" s="315"/>
    </row>
    <row r="36" spans="1:24" ht="12.75" x14ac:dyDescent="0.2">
      <c r="A36" s="287"/>
      <c r="B36" s="288"/>
      <c r="C36" s="311"/>
      <c r="D36" s="313"/>
      <c r="E36" s="284"/>
      <c r="F36" s="420"/>
      <c r="G36" s="421"/>
      <c r="H36" s="420"/>
      <c r="I36" s="421"/>
      <c r="J36" s="420"/>
      <c r="K36" s="420"/>
      <c r="L36" s="420"/>
      <c r="M36" s="421"/>
      <c r="N36" s="421"/>
      <c r="O36" s="421"/>
      <c r="P36" s="421"/>
      <c r="Q36" s="421"/>
      <c r="R36" s="421"/>
      <c r="S36" s="421"/>
      <c r="T36" s="421"/>
      <c r="U36" s="421"/>
      <c r="V36" s="421"/>
      <c r="W36" s="421"/>
      <c r="X36" s="286"/>
    </row>
    <row r="37" spans="1:24" ht="12.75" x14ac:dyDescent="0.2">
      <c r="A37" s="342" t="s">
        <v>535</v>
      </c>
      <c r="B37" s="344" t="s">
        <v>533</v>
      </c>
      <c r="C37" s="298">
        <f>SUM(D37:W37)</f>
        <v>81171617</v>
      </c>
      <c r="D37" s="432">
        <v>71797081.666666672</v>
      </c>
      <c r="E37" s="433">
        <v>9374535.333333334</v>
      </c>
      <c r="F37" s="420"/>
      <c r="G37" s="421"/>
      <c r="H37" s="420"/>
      <c r="I37" s="421"/>
      <c r="J37" s="420"/>
      <c r="K37" s="420"/>
      <c r="L37" s="420"/>
      <c r="M37" s="421"/>
      <c r="N37" s="421"/>
      <c r="O37" s="421"/>
      <c r="P37" s="421"/>
      <c r="Q37" s="421"/>
      <c r="R37" s="421"/>
      <c r="S37" s="421"/>
      <c r="T37" s="421"/>
      <c r="U37" s="421"/>
      <c r="V37" s="421"/>
      <c r="W37" s="421"/>
      <c r="X37" s="286"/>
    </row>
    <row r="38" spans="1:24" x14ac:dyDescent="0.2">
      <c r="B38" s="99"/>
      <c r="C38" s="114"/>
      <c r="D38" s="100"/>
      <c r="E38" s="98"/>
      <c r="F38" s="100"/>
      <c r="G38" s="98"/>
      <c r="H38" s="100"/>
      <c r="I38" s="98"/>
      <c r="J38" s="100"/>
      <c r="K38" s="100"/>
      <c r="L38" s="98"/>
      <c r="M38" s="98"/>
      <c r="N38" s="98"/>
      <c r="O38" s="98"/>
      <c r="P38" s="98"/>
      <c r="Q38" s="98"/>
      <c r="R38" s="98"/>
      <c r="S38" s="98"/>
      <c r="T38" s="98"/>
      <c r="U38" s="98"/>
      <c r="V38" s="98"/>
      <c r="W38" s="107"/>
    </row>
    <row r="39" spans="1:24" x14ac:dyDescent="0.2">
      <c r="B39" s="99"/>
      <c r="C39" s="114"/>
      <c r="D39" s="100"/>
      <c r="E39" s="98"/>
      <c r="F39" s="100"/>
      <c r="G39" s="98"/>
      <c r="H39" s="100"/>
      <c r="I39" s="98"/>
      <c r="J39" s="100"/>
      <c r="K39" s="100"/>
      <c r="L39" s="98"/>
      <c r="M39" s="98"/>
      <c r="N39" s="98"/>
      <c r="O39" s="98"/>
      <c r="P39" s="98"/>
      <c r="Q39" s="98"/>
      <c r="R39" s="98"/>
      <c r="S39" s="98"/>
      <c r="T39" s="98"/>
      <c r="U39" s="98"/>
      <c r="V39" s="98"/>
      <c r="W39" s="107"/>
    </row>
    <row r="40" spans="1:24" ht="12.75" x14ac:dyDescent="0.2">
      <c r="A40" s="342" t="s">
        <v>565</v>
      </c>
      <c r="B40" s="343" t="s">
        <v>573</v>
      </c>
      <c r="C40" s="298">
        <f>SUM(D40:W40)</f>
        <v>148527349.59999999</v>
      </c>
      <c r="D40" s="312">
        <f>D35</f>
        <v>132225424</v>
      </c>
      <c r="E40" s="310">
        <f>E35*(1-0.2)</f>
        <v>16301925.600000001</v>
      </c>
      <c r="F40" s="100"/>
      <c r="G40" s="98"/>
      <c r="H40" s="100"/>
      <c r="I40" s="98"/>
      <c r="J40" s="100"/>
      <c r="K40" s="100"/>
      <c r="L40" s="98"/>
      <c r="M40" s="98"/>
      <c r="N40" s="98"/>
      <c r="O40" s="98"/>
      <c r="P40" s="98"/>
      <c r="Q40" s="98"/>
      <c r="R40" s="98"/>
      <c r="S40" s="98"/>
      <c r="T40" s="98"/>
      <c r="U40" s="98"/>
      <c r="V40" s="98"/>
      <c r="W40" s="107"/>
    </row>
    <row r="41" spans="1:24" ht="12.75" x14ac:dyDescent="0.2">
      <c r="A41" s="287"/>
      <c r="B41" s="288"/>
      <c r="C41" s="311"/>
      <c r="D41" s="313"/>
      <c r="E41" s="284"/>
      <c r="F41" s="100"/>
      <c r="G41" s="98"/>
      <c r="H41" s="100"/>
      <c r="I41" s="98"/>
      <c r="J41" s="100"/>
      <c r="K41" s="100"/>
      <c r="L41" s="98"/>
      <c r="M41" s="98"/>
      <c r="N41" s="98"/>
      <c r="O41" s="98"/>
      <c r="P41" s="98"/>
      <c r="Q41" s="98"/>
      <c r="R41" s="98"/>
      <c r="S41" s="98"/>
      <c r="T41" s="98"/>
      <c r="U41" s="98"/>
      <c r="V41" s="98"/>
      <c r="W41" s="107"/>
    </row>
    <row r="42" spans="1:24" ht="12.75" x14ac:dyDescent="0.2">
      <c r="A42" s="342" t="s">
        <v>566</v>
      </c>
      <c r="B42" s="343" t="s">
        <v>574</v>
      </c>
      <c r="C42" s="298">
        <f>SUM(D42:W42)</f>
        <v>146489608.90000001</v>
      </c>
      <c r="D42" s="312">
        <f>D35</f>
        <v>132225424</v>
      </c>
      <c r="E42" s="310">
        <f>E35*(1-0.3)</f>
        <v>14264184.899999999</v>
      </c>
      <c r="F42" s="100"/>
      <c r="G42" s="98"/>
      <c r="H42" s="100"/>
      <c r="I42" s="98"/>
      <c r="J42" s="100"/>
      <c r="K42" s="100"/>
      <c r="L42" s="98"/>
      <c r="M42" s="98"/>
      <c r="N42" s="98"/>
      <c r="O42" s="98"/>
      <c r="P42" s="98"/>
      <c r="Q42" s="98"/>
      <c r="R42" s="98"/>
      <c r="S42" s="98"/>
      <c r="T42" s="98"/>
      <c r="U42" s="98"/>
      <c r="V42" s="98"/>
      <c r="W42" s="107"/>
    </row>
    <row r="43" spans="1:24" ht="12.75" x14ac:dyDescent="0.2">
      <c r="A43" s="287"/>
      <c r="B43" s="288"/>
      <c r="C43" s="311"/>
      <c r="D43" s="313"/>
      <c r="E43" s="284"/>
      <c r="F43" s="100"/>
      <c r="G43" s="98"/>
      <c r="H43" s="100"/>
      <c r="I43" s="98"/>
      <c r="J43" s="100"/>
      <c r="K43" s="100"/>
      <c r="L43" s="98"/>
      <c r="M43" s="98"/>
      <c r="N43" s="98"/>
      <c r="O43" s="98"/>
      <c r="P43" s="98"/>
      <c r="Q43" s="98"/>
      <c r="R43" s="98"/>
      <c r="S43" s="98"/>
      <c r="T43" s="98"/>
      <c r="U43" s="98"/>
      <c r="V43" s="98"/>
      <c r="W43" s="107"/>
    </row>
    <row r="44" spans="1:24" ht="12.75" x14ac:dyDescent="0.2">
      <c r="A44" s="342" t="s">
        <v>567</v>
      </c>
      <c r="B44" s="343" t="s">
        <v>575</v>
      </c>
      <c r="C44" s="298">
        <f>SUM(D44:W44)</f>
        <v>142414127.5</v>
      </c>
      <c r="D44" s="312">
        <f>D35</f>
        <v>132225424</v>
      </c>
      <c r="E44" s="310">
        <f>E35*(1-0.5)</f>
        <v>10188703.5</v>
      </c>
      <c r="F44" s="100"/>
      <c r="G44" s="98"/>
      <c r="H44" s="100"/>
      <c r="I44" s="98"/>
      <c r="J44" s="100"/>
      <c r="K44" s="100"/>
      <c r="L44" s="98"/>
      <c r="M44" s="98"/>
      <c r="N44" s="98"/>
      <c r="O44" s="98"/>
      <c r="P44" s="98"/>
      <c r="Q44" s="98"/>
      <c r="R44" s="98"/>
      <c r="S44" s="98"/>
      <c r="T44" s="98"/>
      <c r="U44" s="98"/>
      <c r="V44" s="98"/>
      <c r="W44" s="107"/>
    </row>
    <row r="45" spans="1:24" ht="12.75" x14ac:dyDescent="0.2">
      <c r="A45" s="287"/>
      <c r="B45" s="288"/>
      <c r="C45" s="311"/>
      <c r="D45" s="313"/>
      <c r="E45" s="284"/>
      <c r="F45" s="100"/>
      <c r="G45" s="98"/>
      <c r="H45" s="100"/>
      <c r="I45" s="98"/>
      <c r="J45" s="100"/>
      <c r="K45" s="100"/>
      <c r="L45" s="98"/>
      <c r="M45" s="98"/>
      <c r="N45" s="98"/>
      <c r="O45" s="98"/>
      <c r="P45" s="98"/>
      <c r="Q45" s="98"/>
      <c r="R45" s="98"/>
      <c r="S45" s="98"/>
      <c r="T45" s="98"/>
      <c r="U45" s="98"/>
      <c r="V45" s="98"/>
      <c r="W45" s="107"/>
    </row>
    <row r="46" spans="1:24" ht="12.75" x14ac:dyDescent="0.2">
      <c r="A46" s="342" t="s">
        <v>568</v>
      </c>
      <c r="B46" s="458">
        <v>0.33</v>
      </c>
      <c r="C46" s="298">
        <f>SUM(D46:W46)</f>
        <v>145878286.69</v>
      </c>
      <c r="D46" s="312">
        <f>D35</f>
        <v>132225424</v>
      </c>
      <c r="E46" s="310">
        <f>E35*(1-B46)</f>
        <v>13652862.689999999</v>
      </c>
      <c r="F46" s="100"/>
      <c r="G46" s="98"/>
      <c r="H46" s="100"/>
      <c r="I46" s="98"/>
      <c r="J46" s="100"/>
      <c r="K46" s="100"/>
      <c r="L46" s="98"/>
      <c r="M46" s="98"/>
      <c r="N46" s="98"/>
      <c r="O46" s="98"/>
      <c r="P46" s="98"/>
      <c r="Q46" s="98"/>
      <c r="R46" s="98"/>
      <c r="S46" s="98"/>
      <c r="T46" s="98"/>
      <c r="U46" s="98"/>
      <c r="V46" s="98"/>
      <c r="W46" s="107"/>
    </row>
    <row r="47" spans="1:24" x14ac:dyDescent="0.2">
      <c r="B47" s="99"/>
      <c r="C47" s="114"/>
      <c r="D47" s="100"/>
      <c r="E47" s="98"/>
      <c r="F47" s="100"/>
      <c r="G47" s="98"/>
      <c r="H47" s="100"/>
      <c r="I47" s="98"/>
      <c r="J47" s="100"/>
      <c r="K47" s="100"/>
      <c r="L47" s="98"/>
      <c r="M47" s="98"/>
      <c r="N47" s="98"/>
      <c r="O47" s="98"/>
      <c r="P47" s="98"/>
      <c r="Q47" s="98"/>
      <c r="R47" s="98"/>
      <c r="S47" s="98"/>
      <c r="T47" s="98"/>
      <c r="U47" s="98"/>
      <c r="V47" s="98"/>
      <c r="W47" s="107"/>
    </row>
    <row r="48" spans="1:24" x14ac:dyDescent="0.2">
      <c r="B48" s="99"/>
      <c r="C48" s="114"/>
      <c r="D48" s="100"/>
      <c r="E48" s="98"/>
      <c r="F48" s="100"/>
      <c r="G48" s="98"/>
      <c r="H48" s="100"/>
      <c r="I48" s="98"/>
      <c r="J48" s="100"/>
      <c r="K48" s="100"/>
      <c r="L48" s="98"/>
      <c r="M48" s="98"/>
      <c r="N48" s="98"/>
      <c r="O48" s="98"/>
      <c r="P48" s="98"/>
      <c r="Q48" s="98"/>
      <c r="R48" s="98"/>
      <c r="S48" s="98"/>
      <c r="T48" s="98"/>
      <c r="U48" s="98"/>
      <c r="V48" s="98"/>
      <c r="W48" s="107"/>
    </row>
    <row r="49" spans="1:27" x14ac:dyDescent="0.2">
      <c r="B49" s="99"/>
      <c r="C49" s="114"/>
      <c r="D49" s="100"/>
      <c r="E49" s="98"/>
      <c r="F49" s="100"/>
      <c r="G49" s="98"/>
      <c r="H49" s="100"/>
      <c r="I49" s="98"/>
      <c r="J49" s="100"/>
      <c r="K49" s="100"/>
      <c r="L49" s="98"/>
      <c r="M49" s="98"/>
      <c r="N49" s="98"/>
      <c r="O49" s="98"/>
      <c r="P49" s="98"/>
      <c r="Q49" s="98"/>
      <c r="R49" s="98"/>
      <c r="S49" s="98"/>
      <c r="T49" s="98"/>
      <c r="U49" s="98"/>
      <c r="V49" s="98"/>
      <c r="W49" s="107"/>
    </row>
    <row r="50" spans="1:27" x14ac:dyDescent="0.2">
      <c r="B50" s="99"/>
      <c r="C50" s="114"/>
      <c r="D50" s="100"/>
      <c r="E50" s="98"/>
      <c r="F50" s="100"/>
      <c r="G50" s="98"/>
      <c r="H50" s="100"/>
      <c r="I50" s="98"/>
      <c r="J50" s="100"/>
      <c r="K50" s="100"/>
      <c r="L50" s="98"/>
      <c r="M50" s="98"/>
      <c r="N50" s="98"/>
      <c r="O50" s="98"/>
      <c r="P50" s="98"/>
      <c r="Q50" s="98"/>
      <c r="R50" s="98"/>
      <c r="S50" s="98"/>
      <c r="T50" s="98"/>
      <c r="U50" s="98"/>
      <c r="V50" s="98"/>
      <c r="W50" s="107"/>
    </row>
    <row r="51" spans="1:27" x14ac:dyDescent="0.2">
      <c r="B51" s="99"/>
      <c r="C51" s="114"/>
      <c r="D51" s="100"/>
      <c r="E51" s="98"/>
      <c r="F51" s="100"/>
      <c r="G51" s="98"/>
      <c r="H51" s="100"/>
      <c r="I51" s="98"/>
      <c r="J51" s="100"/>
      <c r="K51" s="100"/>
      <c r="L51" s="98"/>
      <c r="M51" s="98"/>
      <c r="N51" s="98"/>
      <c r="O51" s="98"/>
      <c r="P51" s="98"/>
      <c r="Q51" s="98"/>
      <c r="R51" s="98"/>
      <c r="S51" s="98"/>
      <c r="T51" s="98"/>
      <c r="U51" s="98"/>
      <c r="V51" s="98"/>
      <c r="W51" s="107"/>
    </row>
    <row r="52" spans="1:27" ht="12" thickBot="1" x14ac:dyDescent="0.25">
      <c r="B52" s="99"/>
      <c r="C52" s="114"/>
      <c r="D52" s="100"/>
      <c r="E52" s="98"/>
      <c r="F52" s="100"/>
      <c r="G52" s="98"/>
      <c r="H52" s="100"/>
      <c r="I52" s="98"/>
      <c r="J52" s="100"/>
      <c r="K52" s="100"/>
      <c r="L52" s="98"/>
      <c r="M52" s="98"/>
      <c r="N52" s="98"/>
      <c r="O52" s="98"/>
      <c r="P52" s="98"/>
      <c r="Q52" s="98"/>
      <c r="R52" s="98"/>
      <c r="S52" s="98"/>
      <c r="T52" s="98"/>
      <c r="U52" s="98"/>
      <c r="V52" s="98"/>
      <c r="W52" s="107"/>
    </row>
    <row r="53" spans="1:27" s="286" customFormat="1" ht="14.25" thickTop="1" thickBot="1" x14ac:dyDescent="0.25">
      <c r="A53" s="568" t="s">
        <v>63</v>
      </c>
      <c r="B53" s="561"/>
      <c r="C53" s="282"/>
      <c r="D53" s="283"/>
      <c r="E53" s="284"/>
      <c r="F53" s="283"/>
      <c r="G53" s="284"/>
      <c r="H53" s="283"/>
      <c r="I53" s="284"/>
      <c r="J53" s="283"/>
      <c r="K53" s="283"/>
      <c r="L53" s="284"/>
      <c r="M53" s="284"/>
      <c r="N53" s="284"/>
      <c r="O53" s="284"/>
      <c r="P53" s="284"/>
      <c r="Q53" s="284"/>
      <c r="R53" s="284"/>
      <c r="S53" s="284"/>
      <c r="T53" s="284"/>
      <c r="U53" s="284"/>
      <c r="V53" s="284"/>
      <c r="W53" s="285"/>
    </row>
    <row r="54" spans="1:27" s="286" customFormat="1" ht="13.5" thickTop="1" x14ac:dyDescent="0.2">
      <c r="A54" s="287"/>
      <c r="B54" s="288"/>
      <c r="C54" s="282"/>
      <c r="D54" s="283"/>
      <c r="E54" s="284"/>
      <c r="F54" s="283"/>
      <c r="G54" s="284"/>
      <c r="H54" s="283"/>
      <c r="I54" s="284"/>
      <c r="J54" s="283"/>
      <c r="K54" s="283"/>
      <c r="L54" s="284"/>
      <c r="M54" s="284"/>
      <c r="N54" s="284"/>
      <c r="O54" s="284"/>
      <c r="P54" s="284"/>
      <c r="Q54" s="284"/>
      <c r="R54" s="284"/>
      <c r="S54" s="284"/>
      <c r="T54" s="284"/>
      <c r="U54" s="284"/>
      <c r="V54" s="284"/>
      <c r="W54" s="285"/>
    </row>
    <row r="55" spans="1:27" s="286" customFormat="1" ht="12.75" x14ac:dyDescent="0.2">
      <c r="A55" s="108" t="s">
        <v>64</v>
      </c>
      <c r="B55" s="344" t="s">
        <v>438</v>
      </c>
      <c r="C55" s="298">
        <f>SUM(D55:W55)</f>
        <v>26258</v>
      </c>
      <c r="D55" s="431">
        <v>23675</v>
      </c>
      <c r="E55" s="434">
        <v>2583</v>
      </c>
      <c r="F55" s="309"/>
      <c r="G55" s="310"/>
      <c r="H55" s="309"/>
      <c r="I55" s="310"/>
      <c r="J55" s="309"/>
      <c r="K55" s="309"/>
      <c r="L55" s="309"/>
      <c r="M55" s="310"/>
      <c r="N55" s="310"/>
      <c r="O55" s="310"/>
      <c r="P55" s="310"/>
      <c r="Q55" s="310"/>
      <c r="R55" s="310"/>
      <c r="S55" s="310"/>
      <c r="T55" s="310"/>
      <c r="U55" s="310"/>
      <c r="V55" s="310"/>
      <c r="W55" s="314"/>
      <c r="X55" s="315"/>
    </row>
    <row r="56" spans="1:27" s="286" customFormat="1" ht="12.75" x14ac:dyDescent="0.2">
      <c r="A56" s="287"/>
      <c r="B56" s="288"/>
      <c r="C56" s="311"/>
      <c r="D56" s="313"/>
      <c r="E56" s="284"/>
      <c r="F56" s="283"/>
      <c r="G56" s="284"/>
      <c r="H56" s="283"/>
      <c r="I56" s="284"/>
      <c r="J56" s="283"/>
      <c r="K56" s="283"/>
      <c r="L56" s="284"/>
      <c r="M56" s="284"/>
      <c r="N56" s="284"/>
      <c r="O56" s="284"/>
      <c r="P56" s="284"/>
      <c r="Q56" s="284"/>
      <c r="R56" s="284"/>
      <c r="S56" s="284"/>
      <c r="T56" s="284"/>
      <c r="U56" s="284"/>
      <c r="V56" s="284"/>
      <c r="W56" s="284"/>
      <c r="X56" s="315"/>
    </row>
    <row r="57" spans="1:27" s="286" customFormat="1" ht="12.75" x14ac:dyDescent="0.2">
      <c r="A57" s="108" t="s">
        <v>69</v>
      </c>
      <c r="B57" s="344" t="s">
        <v>437</v>
      </c>
      <c r="C57" s="298">
        <f>SUM(D57:W57)</f>
        <v>97915</v>
      </c>
      <c r="D57" s="431">
        <v>89528</v>
      </c>
      <c r="E57" s="434">
        <v>8387</v>
      </c>
      <c r="F57" s="309"/>
      <c r="G57" s="310"/>
      <c r="H57" s="309"/>
      <c r="I57" s="310"/>
      <c r="J57" s="309"/>
      <c r="K57" s="309"/>
      <c r="L57" s="309"/>
      <c r="M57" s="310"/>
      <c r="N57" s="310"/>
      <c r="O57" s="310"/>
      <c r="P57" s="310"/>
      <c r="Q57" s="310"/>
      <c r="R57" s="310"/>
      <c r="S57" s="310"/>
      <c r="T57" s="310"/>
      <c r="U57" s="310"/>
      <c r="V57" s="310"/>
      <c r="W57" s="314"/>
      <c r="X57" s="315"/>
    </row>
    <row r="58" spans="1:27" s="286" customFormat="1" ht="12.75" x14ac:dyDescent="0.2">
      <c r="A58" s="287"/>
      <c r="B58" s="288"/>
      <c r="C58" s="311"/>
      <c r="D58" s="313"/>
      <c r="E58" s="284"/>
      <c r="F58" s="283"/>
      <c r="G58" s="284"/>
      <c r="H58" s="283"/>
      <c r="I58" s="284"/>
      <c r="J58" s="283"/>
      <c r="K58" s="283"/>
      <c r="L58" s="284"/>
      <c r="M58" s="284"/>
      <c r="N58" s="284"/>
      <c r="O58" s="284"/>
      <c r="P58" s="284"/>
      <c r="Q58" s="284"/>
      <c r="R58" s="284"/>
      <c r="S58" s="284"/>
      <c r="T58" s="284"/>
      <c r="U58" s="284"/>
      <c r="V58" s="284"/>
      <c r="W58" s="284"/>
      <c r="X58" s="315"/>
    </row>
    <row r="59" spans="1:27" s="286" customFormat="1" ht="12.75" x14ac:dyDescent="0.2">
      <c r="A59" s="108" t="s">
        <v>70</v>
      </c>
      <c r="B59" s="343" t="s">
        <v>436</v>
      </c>
      <c r="C59" s="298">
        <f>SUM(D59:W59)</f>
        <v>266034</v>
      </c>
      <c r="D59" s="312">
        <v>237606</v>
      </c>
      <c r="E59" s="310">
        <v>28428</v>
      </c>
      <c r="F59" s="309"/>
      <c r="G59" s="310"/>
      <c r="H59" s="309"/>
      <c r="I59" s="310"/>
      <c r="J59" s="309"/>
      <c r="K59" s="309"/>
      <c r="L59" s="309"/>
      <c r="M59" s="310"/>
      <c r="N59" s="310"/>
      <c r="O59" s="310"/>
      <c r="P59" s="310"/>
      <c r="Q59" s="310"/>
      <c r="R59" s="310"/>
      <c r="S59" s="310"/>
      <c r="T59" s="310"/>
      <c r="U59" s="310"/>
      <c r="V59" s="310"/>
      <c r="W59" s="314"/>
      <c r="X59" s="315"/>
    </row>
    <row r="60" spans="1:27" s="286" customFormat="1" ht="12.75" x14ac:dyDescent="0.2">
      <c r="A60" s="287"/>
      <c r="B60" s="288"/>
      <c r="C60" s="311"/>
      <c r="D60" s="313"/>
      <c r="E60" s="284"/>
      <c r="F60" s="283"/>
      <c r="G60" s="284"/>
      <c r="H60" s="283"/>
      <c r="I60" s="284"/>
      <c r="J60" s="283"/>
      <c r="K60" s="283"/>
      <c r="L60" s="284"/>
      <c r="M60" s="284"/>
      <c r="N60" s="284"/>
      <c r="O60" s="284"/>
      <c r="P60" s="284"/>
      <c r="Q60" s="284"/>
      <c r="R60" s="284"/>
      <c r="S60" s="284"/>
      <c r="T60" s="284"/>
      <c r="U60" s="284"/>
      <c r="V60" s="284"/>
      <c r="W60" s="284"/>
      <c r="X60" s="315"/>
    </row>
    <row r="61" spans="1:27" s="286" customFormat="1" ht="12.75" x14ac:dyDescent="0.2">
      <c r="A61" s="342" t="s">
        <v>434</v>
      </c>
      <c r="B61" s="343" t="s">
        <v>435</v>
      </c>
      <c r="C61" s="298">
        <f>SUM(D61:W61)</f>
        <v>157551.33333333334</v>
      </c>
      <c r="D61" s="312">
        <v>143723</v>
      </c>
      <c r="E61" s="310">
        <v>13828.333333333334</v>
      </c>
      <c r="F61" s="309"/>
      <c r="G61" s="310"/>
      <c r="H61" s="309"/>
      <c r="I61" s="310"/>
      <c r="J61" s="309"/>
      <c r="K61" s="309"/>
      <c r="L61" s="309"/>
      <c r="M61" s="310"/>
      <c r="N61" s="310"/>
      <c r="O61" s="310"/>
      <c r="P61" s="310"/>
      <c r="Q61" s="310"/>
      <c r="R61" s="310"/>
      <c r="S61" s="310"/>
      <c r="T61" s="310"/>
      <c r="U61" s="310"/>
      <c r="V61" s="310"/>
      <c r="W61" s="314"/>
      <c r="X61" s="315"/>
      <c r="Y61" s="456"/>
      <c r="Z61" s="456"/>
      <c r="AA61" s="456"/>
    </row>
    <row r="62" spans="1:27" s="456" customFormat="1" ht="12.75" x14ac:dyDescent="0.2">
      <c r="A62" s="287"/>
      <c r="B62" s="288"/>
      <c r="C62" s="311"/>
      <c r="D62" s="313"/>
      <c r="E62" s="284"/>
      <c r="F62" s="283"/>
      <c r="G62" s="284"/>
      <c r="H62" s="283"/>
      <c r="I62" s="284"/>
      <c r="J62" s="283"/>
      <c r="K62" s="283"/>
      <c r="L62" s="284"/>
      <c r="M62" s="284"/>
      <c r="N62" s="284"/>
      <c r="O62" s="284"/>
      <c r="P62" s="284"/>
      <c r="Q62" s="284"/>
      <c r="R62" s="284"/>
      <c r="S62" s="284"/>
      <c r="T62" s="284"/>
      <c r="U62" s="284"/>
      <c r="V62" s="284"/>
      <c r="W62" s="284"/>
      <c r="X62" s="315"/>
    </row>
    <row r="63" spans="1:27" s="456" customFormat="1" ht="12.75" x14ac:dyDescent="0.2">
      <c r="A63" s="342" t="s">
        <v>556</v>
      </c>
      <c r="B63" s="343" t="s">
        <v>562</v>
      </c>
      <c r="C63" s="298">
        <f>SUM(D63:W63)</f>
        <v>260348.4</v>
      </c>
      <c r="D63" s="312">
        <f>D59</f>
        <v>237606</v>
      </c>
      <c r="E63" s="310">
        <f>E59*(1-0.2)</f>
        <v>22742.400000000001</v>
      </c>
      <c r="F63" s="309"/>
      <c r="G63" s="310"/>
      <c r="H63" s="309"/>
      <c r="I63" s="310"/>
      <c r="J63" s="309"/>
      <c r="K63" s="309"/>
      <c r="L63" s="309"/>
      <c r="M63" s="310"/>
      <c r="N63" s="310"/>
      <c r="O63" s="310"/>
      <c r="P63" s="310"/>
      <c r="Q63" s="310"/>
      <c r="R63" s="310"/>
      <c r="S63" s="310"/>
      <c r="T63" s="310"/>
      <c r="U63" s="310"/>
      <c r="V63" s="310"/>
      <c r="W63" s="314"/>
      <c r="X63" s="315"/>
    </row>
    <row r="64" spans="1:27" s="456" customFormat="1" ht="12.75" x14ac:dyDescent="0.2">
      <c r="A64" s="287"/>
      <c r="B64" s="288"/>
      <c r="C64" s="311"/>
      <c r="D64" s="313"/>
      <c r="E64" s="284"/>
      <c r="F64" s="283"/>
      <c r="G64" s="284"/>
      <c r="H64" s="283"/>
      <c r="I64" s="284"/>
      <c r="J64" s="283"/>
      <c r="K64" s="283"/>
      <c r="L64" s="284"/>
      <c r="M64" s="284"/>
      <c r="N64" s="284"/>
      <c r="O64" s="284"/>
      <c r="P64" s="284"/>
      <c r="Q64" s="284"/>
      <c r="R64" s="284"/>
      <c r="S64" s="284"/>
      <c r="T64" s="284"/>
      <c r="U64" s="284"/>
      <c r="V64" s="284"/>
      <c r="W64" s="284"/>
      <c r="X64" s="315"/>
    </row>
    <row r="65" spans="1:24" s="456" customFormat="1" ht="12.75" x14ac:dyDescent="0.2">
      <c r="A65" s="342" t="s">
        <v>557</v>
      </c>
      <c r="B65" s="343" t="s">
        <v>563</v>
      </c>
      <c r="C65" s="298">
        <f>SUM(D65:W65)</f>
        <v>257505.6</v>
      </c>
      <c r="D65" s="312">
        <f>D59</f>
        <v>237606</v>
      </c>
      <c r="E65" s="310">
        <f>E59*(1-0.3)</f>
        <v>19899.599999999999</v>
      </c>
      <c r="F65" s="309"/>
      <c r="G65" s="310"/>
      <c r="H65" s="309"/>
      <c r="I65" s="310"/>
      <c r="J65" s="309"/>
      <c r="K65" s="309"/>
      <c r="L65" s="309"/>
      <c r="M65" s="310"/>
      <c r="N65" s="310"/>
      <c r="O65" s="310"/>
      <c r="P65" s="310"/>
      <c r="Q65" s="310"/>
      <c r="R65" s="310"/>
      <c r="S65" s="310"/>
      <c r="T65" s="310"/>
      <c r="U65" s="310"/>
      <c r="V65" s="310"/>
      <c r="W65" s="314"/>
      <c r="X65" s="315"/>
    </row>
    <row r="66" spans="1:24" s="456" customFormat="1" ht="12.75" x14ac:dyDescent="0.2">
      <c r="A66" s="287"/>
      <c r="B66" s="288"/>
      <c r="C66" s="311"/>
      <c r="D66" s="313"/>
      <c r="E66" s="284"/>
      <c r="F66" s="283"/>
      <c r="G66" s="284"/>
      <c r="H66" s="283"/>
      <c r="I66" s="284"/>
      <c r="J66" s="283"/>
      <c r="K66" s="283"/>
      <c r="L66" s="284"/>
      <c r="M66" s="284"/>
      <c r="N66" s="284"/>
      <c r="O66" s="284"/>
      <c r="P66" s="284"/>
      <c r="Q66" s="284"/>
      <c r="R66" s="284"/>
      <c r="S66" s="284"/>
      <c r="T66" s="284"/>
      <c r="U66" s="284"/>
      <c r="V66" s="284"/>
      <c r="W66" s="284"/>
      <c r="X66" s="315"/>
    </row>
    <row r="67" spans="1:24" s="456" customFormat="1" ht="12.75" x14ac:dyDescent="0.2">
      <c r="A67" s="342" t="s">
        <v>558</v>
      </c>
      <c r="B67" s="343" t="s">
        <v>564</v>
      </c>
      <c r="C67" s="298">
        <f>SUM(D67:W67)</f>
        <v>251820</v>
      </c>
      <c r="D67" s="312">
        <f>D59</f>
        <v>237606</v>
      </c>
      <c r="E67" s="310">
        <f>E59*(1-0.5)</f>
        <v>14214</v>
      </c>
      <c r="F67" s="309"/>
      <c r="G67" s="310"/>
      <c r="H67" s="309"/>
      <c r="I67" s="310"/>
      <c r="J67" s="309"/>
      <c r="K67" s="309"/>
      <c r="L67" s="309"/>
      <c r="M67" s="310"/>
      <c r="N67" s="310"/>
      <c r="O67" s="310"/>
      <c r="P67" s="310"/>
      <c r="Q67" s="310"/>
      <c r="R67" s="310"/>
      <c r="S67" s="310"/>
      <c r="T67" s="310"/>
      <c r="U67" s="310"/>
      <c r="V67" s="310"/>
      <c r="W67" s="314"/>
      <c r="X67" s="315"/>
    </row>
    <row r="68" spans="1:24" s="456" customFormat="1" ht="12.75" x14ac:dyDescent="0.2">
      <c r="A68" s="287"/>
      <c r="B68" s="288"/>
      <c r="C68" s="311"/>
      <c r="D68" s="313"/>
      <c r="E68" s="284"/>
      <c r="F68" s="283"/>
      <c r="G68" s="284"/>
      <c r="H68" s="283"/>
      <c r="I68" s="284"/>
      <c r="J68" s="283"/>
      <c r="K68" s="283"/>
      <c r="L68" s="284"/>
      <c r="M68" s="284"/>
      <c r="N68" s="284"/>
      <c r="O68" s="284"/>
      <c r="P68" s="284"/>
      <c r="Q68" s="284"/>
      <c r="R68" s="284"/>
      <c r="S68" s="284"/>
      <c r="T68" s="284"/>
      <c r="U68" s="284"/>
      <c r="V68" s="284"/>
      <c r="W68" s="284"/>
      <c r="X68" s="315"/>
    </row>
    <row r="69" spans="1:24" s="456" customFormat="1" ht="12.75" x14ac:dyDescent="0.2">
      <c r="A69" s="342" t="s">
        <v>569</v>
      </c>
      <c r="B69" s="458">
        <v>0.33</v>
      </c>
      <c r="C69" s="298">
        <f>SUM(D69:W69)</f>
        <v>256652.76</v>
      </c>
      <c r="D69" s="312">
        <f>D59</f>
        <v>237606</v>
      </c>
      <c r="E69" s="310">
        <f>E59*(1-B69)</f>
        <v>19046.759999999998</v>
      </c>
      <c r="F69" s="309"/>
      <c r="G69" s="310"/>
      <c r="H69" s="309"/>
      <c r="I69" s="310"/>
      <c r="J69" s="309"/>
      <c r="K69" s="309"/>
      <c r="L69" s="309"/>
      <c r="M69" s="310"/>
      <c r="N69" s="310"/>
      <c r="O69" s="310"/>
      <c r="P69" s="310"/>
      <c r="Q69" s="310"/>
      <c r="R69" s="310"/>
      <c r="S69" s="310"/>
      <c r="T69" s="310"/>
      <c r="U69" s="310"/>
      <c r="V69" s="310"/>
      <c r="W69" s="314"/>
      <c r="X69" s="315"/>
    </row>
    <row r="71" spans="1:24" ht="12" thickBot="1" x14ac:dyDescent="0.25"/>
    <row r="72" spans="1:24" ht="14.25" thickTop="1" thickBot="1" x14ac:dyDescent="0.25">
      <c r="A72" s="560" t="s">
        <v>577</v>
      </c>
      <c r="B72" s="561"/>
      <c r="C72" s="282"/>
      <c r="D72" s="283"/>
      <c r="E72" s="284"/>
    </row>
    <row r="73" spans="1:24" ht="13.5" thickTop="1" x14ac:dyDescent="0.2">
      <c r="A73" s="287"/>
      <c r="B73" s="288"/>
      <c r="C73" s="282"/>
      <c r="D73" s="283"/>
      <c r="E73" s="284"/>
    </row>
    <row r="74" spans="1:24" ht="12.75" x14ac:dyDescent="0.2">
      <c r="A74" s="108" t="s">
        <v>64</v>
      </c>
      <c r="B74" s="344" t="s">
        <v>438</v>
      </c>
      <c r="C74" s="298">
        <f>SUM(D74:W74)</f>
        <v>5644</v>
      </c>
      <c r="D74" s="431">
        <v>2159</v>
      </c>
      <c r="E74" s="434">
        <v>3485</v>
      </c>
    </row>
    <row r="75" spans="1:24" ht="12.75" x14ac:dyDescent="0.2">
      <c r="A75" s="287"/>
      <c r="B75" s="288"/>
      <c r="C75" s="311"/>
      <c r="D75" s="313"/>
      <c r="E75" s="284"/>
    </row>
    <row r="76" spans="1:24" ht="12.75" x14ac:dyDescent="0.2">
      <c r="A76" s="108" t="s">
        <v>70</v>
      </c>
      <c r="B76" s="343" t="s">
        <v>436</v>
      </c>
      <c r="C76" s="298">
        <f>SUM(D76:W76)</f>
        <v>54547</v>
      </c>
      <c r="D76" s="312">
        <v>15430</v>
      </c>
      <c r="E76" s="310">
        <v>39117</v>
      </c>
    </row>
    <row r="86" spans="4:5" x14ac:dyDescent="0.2">
      <c r="D86" s="435"/>
      <c r="E86" s="436" t="s">
        <v>549</v>
      </c>
    </row>
    <row r="87" spans="4:5" ht="12.75" x14ac:dyDescent="0.2">
      <c r="D87" s="420"/>
      <c r="E87" s="436" t="s">
        <v>550</v>
      </c>
    </row>
  </sheetData>
  <mergeCells count="18">
    <mergeCell ref="A27:B27"/>
    <mergeCell ref="A33:B33"/>
    <mergeCell ref="A72:B72"/>
    <mergeCell ref="A17:B17"/>
    <mergeCell ref="A18:B18"/>
    <mergeCell ref="A1:F1"/>
    <mergeCell ref="A2:E2"/>
    <mergeCell ref="A3:E3"/>
    <mergeCell ref="A4:E4"/>
    <mergeCell ref="A14:B14"/>
    <mergeCell ref="A15:B15"/>
    <mergeCell ref="A19:B19"/>
    <mergeCell ref="A20:B20"/>
    <mergeCell ref="A31:B31"/>
    <mergeCell ref="A53:B53"/>
    <mergeCell ref="A24:B24"/>
    <mergeCell ref="A25:B25"/>
    <mergeCell ref="A26:B26"/>
  </mergeCells>
  <phoneticPr fontId="0" type="noConversion"/>
  <pageMargins left="0.39370078740157483" right="0.39370078740157483" top="0.39370078740157483" bottom="0.39370078740157483" header="0.51181102362204722" footer="0.51181102362204722"/>
  <pageSetup scale="6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tabColor indexed="34"/>
  </sheetPr>
  <dimension ref="A1:X110"/>
  <sheetViews>
    <sheetView topLeftCell="A19" workbookViewId="0">
      <selection activeCell="D54" sqref="D54:E54"/>
    </sheetView>
  </sheetViews>
  <sheetFormatPr defaultColWidth="7.5703125" defaultRowHeight="11.25" x14ac:dyDescent="0.2"/>
  <cols>
    <col min="1" max="1" width="31.5703125" style="73" customWidth="1"/>
    <col min="2" max="2" width="13.140625" style="79" customWidth="1"/>
    <col min="3" max="3" width="10.7109375" style="201" customWidth="1"/>
    <col min="4" max="4" width="11.42578125" style="193" customWidth="1"/>
    <col min="5" max="5" width="8" style="193" bestFit="1" customWidth="1"/>
    <col min="6" max="6" width="8.28515625" style="193" hidden="1" customWidth="1"/>
    <col min="7" max="7" width="8.5703125" style="193" hidden="1" customWidth="1"/>
    <col min="8" max="8" width="12.5703125" style="193" hidden="1" customWidth="1"/>
    <col min="9" max="9" width="10.7109375" style="193" hidden="1" customWidth="1"/>
    <col min="10" max="10" width="7" style="193" hidden="1" customWidth="1"/>
    <col min="11" max="11" width="9.28515625" style="193" hidden="1" customWidth="1"/>
    <col min="12" max="12" width="11" style="193" hidden="1" customWidth="1"/>
    <col min="13" max="13" width="11.28515625" style="193" hidden="1" customWidth="1"/>
    <col min="14" max="14" width="11.28515625" style="33" hidden="1" customWidth="1"/>
    <col min="15" max="15" width="11" style="33" hidden="1" customWidth="1"/>
    <col min="16" max="23" width="10.7109375" style="33" hidden="1" customWidth="1"/>
    <col min="24" max="16384" width="7.5703125" style="33"/>
  </cols>
  <sheetData>
    <row r="1" spans="1:23" s="4" customFormat="1" ht="96" customHeight="1" x14ac:dyDescent="0.2">
      <c r="A1" s="550"/>
      <c r="B1" s="550"/>
      <c r="C1" s="550"/>
      <c r="D1" s="550"/>
      <c r="E1" s="550"/>
      <c r="F1" s="550"/>
    </row>
    <row r="2" spans="1:23" s="4" customFormat="1" ht="18.75" customHeight="1" x14ac:dyDescent="0.3">
      <c r="A2" s="563"/>
      <c r="B2" s="563"/>
      <c r="C2" s="563"/>
      <c r="D2" s="563"/>
      <c r="E2" s="563"/>
    </row>
    <row r="3" spans="1:23" s="4" customFormat="1" ht="43.5" customHeight="1" x14ac:dyDescent="0.25">
      <c r="A3" s="564"/>
      <c r="B3" s="564"/>
      <c r="C3" s="564"/>
      <c r="D3" s="564"/>
      <c r="E3" s="564"/>
      <c r="G3" s="5"/>
    </row>
    <row r="4" spans="1:23" s="4" customFormat="1" ht="18" x14ac:dyDescent="0.25">
      <c r="A4" s="565" t="str">
        <f>'I2 Class'!C4</f>
        <v xml:space="preserve"> </v>
      </c>
      <c r="B4" s="565"/>
      <c r="C4" s="565"/>
      <c r="D4" s="565"/>
      <c r="E4" s="565"/>
    </row>
    <row r="5" spans="1:23" s="4" customFormat="1" ht="21" customHeight="1" x14ac:dyDescent="0.3">
      <c r="A5" s="68" t="str">
        <f>"Sheet E2 Allocator Worksheet  - "&amp;  'I2 Class'!$C$17</f>
        <v xml:space="preserve">Sheet E2 Allocator Worksheet  -  </v>
      </c>
      <c r="B5" s="69"/>
      <c r="C5" s="118"/>
      <c r="D5" s="118"/>
      <c r="E5" s="70"/>
    </row>
    <row r="6" spans="1:23" s="4" customFormat="1" ht="6" customHeight="1" x14ac:dyDescent="0.2">
      <c r="A6" s="7"/>
      <c r="B6" s="7"/>
      <c r="C6" s="119"/>
      <c r="D6" s="119"/>
      <c r="E6" s="7"/>
      <c r="F6" s="7"/>
      <c r="G6" s="7"/>
      <c r="H6" s="7"/>
      <c r="I6" s="7"/>
      <c r="J6" s="7"/>
      <c r="K6" s="7"/>
      <c r="L6" s="7"/>
      <c r="M6" s="7"/>
      <c r="N6" s="7"/>
      <c r="O6" s="7"/>
    </row>
    <row r="7" spans="1:23" ht="15" x14ac:dyDescent="0.2">
      <c r="A7" s="197"/>
      <c r="C7" s="198"/>
      <c r="D7" s="199"/>
      <c r="E7" s="199"/>
      <c r="F7" s="199"/>
      <c r="G7" s="199"/>
    </row>
    <row r="8" spans="1:23" x14ac:dyDescent="0.2">
      <c r="A8" s="200"/>
    </row>
    <row r="9" spans="1:23" s="192" customFormat="1" x14ac:dyDescent="0.2">
      <c r="A9" s="200"/>
      <c r="B9" s="79"/>
      <c r="C9" s="201"/>
      <c r="D9" s="191"/>
      <c r="E9" s="191"/>
      <c r="F9" s="191"/>
      <c r="G9" s="191"/>
      <c r="H9" s="191"/>
      <c r="I9" s="191"/>
      <c r="J9" s="191"/>
      <c r="K9" s="191"/>
      <c r="L9" s="191"/>
      <c r="M9" s="191"/>
    </row>
    <row r="10" spans="1:23" s="192" customFormat="1" ht="12.75" x14ac:dyDescent="0.2">
      <c r="A10" s="41"/>
      <c r="B10" s="79"/>
      <c r="C10" s="202"/>
      <c r="D10" s="191"/>
      <c r="E10" s="191"/>
      <c r="F10" s="191"/>
      <c r="G10" s="191"/>
      <c r="H10" s="191"/>
      <c r="I10" s="191"/>
      <c r="J10" s="191"/>
      <c r="K10" s="191"/>
      <c r="L10" s="191"/>
      <c r="M10" s="191"/>
    </row>
    <row r="11" spans="1:23" s="192" customFormat="1" x14ac:dyDescent="0.2">
      <c r="B11" s="79"/>
      <c r="C11" s="201"/>
      <c r="D11" s="191"/>
      <c r="E11" s="191"/>
      <c r="F11" s="191"/>
      <c r="G11" s="191"/>
      <c r="H11" s="191"/>
      <c r="I11" s="191"/>
      <c r="J11" s="191"/>
      <c r="K11" s="191"/>
      <c r="L11" s="191"/>
      <c r="M11" s="191"/>
    </row>
    <row r="12" spans="1:23" s="192" customFormat="1" ht="24.6" customHeight="1" x14ac:dyDescent="0.2">
      <c r="A12" s="41"/>
      <c r="B12" s="41"/>
      <c r="C12" s="41"/>
      <c r="D12" s="191"/>
      <c r="E12" s="191"/>
      <c r="F12" s="191"/>
      <c r="G12" s="191"/>
      <c r="H12" s="191"/>
      <c r="I12" s="191"/>
      <c r="J12" s="191"/>
      <c r="K12" s="191"/>
      <c r="L12" s="191"/>
      <c r="M12" s="191"/>
    </row>
    <row r="14" spans="1:23" s="222" customFormat="1" ht="12.75" x14ac:dyDescent="0.2">
      <c r="A14" s="194"/>
      <c r="C14" s="223"/>
      <c r="D14" s="224">
        <v>1</v>
      </c>
      <c r="E14" s="224">
        <v>2</v>
      </c>
      <c r="F14" s="224">
        <v>3</v>
      </c>
      <c r="G14" s="224">
        <v>4</v>
      </c>
      <c r="H14" s="224">
        <v>5</v>
      </c>
      <c r="I14" s="224">
        <v>6</v>
      </c>
      <c r="J14" s="224">
        <v>7</v>
      </c>
      <c r="K14" s="224">
        <v>8</v>
      </c>
      <c r="L14" s="224">
        <v>9</v>
      </c>
      <c r="M14" s="224">
        <v>10</v>
      </c>
      <c r="N14" s="224">
        <v>11</v>
      </c>
      <c r="O14" s="224">
        <v>12</v>
      </c>
      <c r="P14" s="224">
        <v>13</v>
      </c>
      <c r="Q14" s="224">
        <v>14</v>
      </c>
      <c r="R14" s="224">
        <v>15</v>
      </c>
      <c r="S14" s="224">
        <v>16</v>
      </c>
      <c r="T14" s="224">
        <v>17</v>
      </c>
      <c r="U14" s="224">
        <v>18</v>
      </c>
      <c r="V14" s="224">
        <v>19</v>
      </c>
      <c r="W14" s="224">
        <v>20</v>
      </c>
    </row>
    <row r="15" spans="1:23" s="196" customFormat="1" ht="25.5" x14ac:dyDescent="0.2">
      <c r="A15" s="47" t="s">
        <v>53</v>
      </c>
      <c r="B15" s="47" t="s">
        <v>52</v>
      </c>
      <c r="C15" s="221" t="s">
        <v>43</v>
      </c>
      <c r="D15" s="151" t="str">
        <f>IF('I2 Class'!$D$20="",'I2 Class'!$C$20,'I2 Class'!$D$20)</f>
        <v>Domestic</v>
      </c>
      <c r="E15" s="151" t="str">
        <f>IF('I2 Class'!$D$21="",'I2 Class'!$C$21,'I2 Class'!$D$21)</f>
        <v>Export</v>
      </c>
      <c r="F15" s="151" t="str">
        <f>IF('I2 Class'!$D$22="",'I2 Class'!$C$22,'I2 Class'!$D$22)</f>
        <v>Rate Class 1</v>
      </c>
      <c r="G15" s="151" t="str">
        <f>IF('I2 Class'!$D$23="",'I2 Class'!$C$23,'I2 Class'!$D$23)</f>
        <v>Rate class 2</v>
      </c>
      <c r="H15" s="151" t="str">
        <f>IF('I2 Class'!$D$24="",'I2 Class'!$C$24,'I2 Class'!$D$24)</f>
        <v>Rate class 3</v>
      </c>
      <c r="I15" s="151" t="str">
        <f>IF('I2 Class'!$D$25="",'I2 Class'!$C$25,'I2 Class'!$D$25)</f>
        <v>Rate class 4</v>
      </c>
      <c r="J15" s="151" t="str">
        <f>IF('I2 Class'!$D$26="",'I2 Class'!$C$26,'I2 Class'!$D$26)</f>
        <v>Rate class 5</v>
      </c>
      <c r="K15" s="151" t="str">
        <f>IF('I2 Class'!$D$27="",'I2 Class'!$C$27,'I2 Class'!$D$27)</f>
        <v>Rate class 6</v>
      </c>
      <c r="L15" s="151" t="str">
        <f>IF('I2 Class'!$D$28="",'I2 Class'!$C$28,'I2 Class'!$D$28)</f>
        <v>Rate class 7</v>
      </c>
      <c r="M15" s="151" t="str">
        <f>IF('I2 Class'!$D$29="",'I2 Class'!$C$29,'I2 Class'!$D$29)</f>
        <v>Rate class 8</v>
      </c>
      <c r="N15" s="151" t="str">
        <f>IF('I2 Class'!$D$30="",'I2 Class'!$C$30,'I2 Class'!$D$30)</f>
        <v>Rate class 9</v>
      </c>
      <c r="O15" s="151" t="str">
        <f>IF('I2 Class'!$D$31="",'I2 Class'!$C$31,'I2 Class'!$D$31)</f>
        <v>Rate class 1</v>
      </c>
      <c r="P15" s="151" t="str">
        <f>IF('I2 Class'!$D$32="",'I2 Class'!$C$32,'I2 Class'!$D$32)</f>
        <v>Rate class 2</v>
      </c>
      <c r="Q15" s="151" t="str">
        <f>IF('I2 Class'!$D$33="",'I2 Class'!$C$33,'I2 Class'!$D$33)</f>
        <v>Rate class 3</v>
      </c>
      <c r="R15" s="151" t="str">
        <f>IF('I2 Class'!$D$34="",'I2 Class'!$C$34,'I2 Class'!$D$34)</f>
        <v>Rate class 4</v>
      </c>
      <c r="S15" s="151" t="str">
        <f>IF('I2 Class'!$D$35="",'I2 Class'!$C$35,'I2 Class'!$D$35)</f>
        <v>Rate class 5</v>
      </c>
      <c r="T15" s="151" t="str">
        <f>IF('I2 Class'!$D$36="",'I2 Class'!$C$36,'I2 Class'!$D$36)</f>
        <v>Rate class 6</v>
      </c>
      <c r="U15" s="151" t="str">
        <f>IF('I2 Class'!$D$37="",'I2 Class'!$C$37,'I2 Class'!$D$37)</f>
        <v>Rate class 7</v>
      </c>
      <c r="V15" s="151" t="str">
        <f>IF('I2 Class'!$D$38="",'I2 Class'!$C$38,'I2 Class'!$D$38)</f>
        <v>Rate class 8</v>
      </c>
      <c r="W15" s="150" t="str">
        <f>IF('I2 Class'!$D$39="",'I2 Class'!$C$39,'I2 Class'!$D$39)</f>
        <v>Rate class 9</v>
      </c>
    </row>
    <row r="17" spans="1:23" s="71" customFormat="1" ht="12.75" x14ac:dyDescent="0.2">
      <c r="A17" s="205" t="s">
        <v>31</v>
      </c>
      <c r="B17" s="134"/>
      <c r="C17" s="206"/>
      <c r="D17" s="207"/>
      <c r="E17" s="207"/>
      <c r="F17" s="207"/>
      <c r="G17" s="207"/>
      <c r="H17" s="207"/>
      <c r="I17" s="207"/>
      <c r="J17" s="207"/>
      <c r="K17" s="207"/>
      <c r="L17" s="207"/>
      <c r="M17" s="208"/>
      <c r="N17" s="190"/>
      <c r="O17" s="190"/>
      <c r="P17" s="190"/>
      <c r="Q17" s="190"/>
      <c r="R17" s="190"/>
      <c r="S17" s="190"/>
      <c r="T17" s="190"/>
      <c r="U17" s="190"/>
      <c r="V17" s="190"/>
      <c r="W17" s="190"/>
    </row>
    <row r="18" spans="1:23" s="71" customFormat="1" ht="12.75" x14ac:dyDescent="0.2">
      <c r="A18" s="83"/>
      <c r="B18" s="195"/>
      <c r="C18" s="206"/>
      <c r="D18" s="207"/>
      <c r="E18" s="207"/>
      <c r="F18" s="207"/>
      <c r="G18" s="207"/>
      <c r="H18" s="207"/>
      <c r="I18" s="207"/>
      <c r="J18" s="207"/>
      <c r="K18" s="207"/>
      <c r="L18" s="207"/>
      <c r="M18" s="208"/>
      <c r="N18" s="190"/>
      <c r="O18" s="190"/>
      <c r="P18" s="190"/>
      <c r="Q18" s="190"/>
      <c r="R18" s="190"/>
      <c r="S18" s="190"/>
      <c r="T18" s="190"/>
      <c r="U18" s="190"/>
      <c r="V18" s="190"/>
      <c r="W18" s="190"/>
    </row>
    <row r="19" spans="1:23" s="71" customFormat="1" ht="12.75" x14ac:dyDescent="0.2">
      <c r="A19" s="83" t="s">
        <v>79</v>
      </c>
      <c r="B19" s="195" t="s">
        <v>621</v>
      </c>
      <c r="C19" s="209">
        <f>IF(+SUM(D19:W19)=0,"-",+SUM(D19:W19))</f>
        <v>1</v>
      </c>
      <c r="D19" s="210">
        <f>IF(ISERROR('I8 Demand Data'!D55/'I8 Demand Data'!$C55),"0",('I8 Demand Data'!D55/'I8 Demand Data'!$C55))</f>
        <v>0.90162997943483891</v>
      </c>
      <c r="E19" s="210">
        <f>IF(ISERROR('I8 Demand Data'!E55/'I8 Demand Data'!$C55),"0",('I8 Demand Data'!E55/'I8 Demand Data'!$C55))</f>
        <v>9.8370020565161087E-2</v>
      </c>
      <c r="F19" s="207"/>
      <c r="G19" s="207"/>
      <c r="H19" s="207"/>
      <c r="I19" s="207"/>
      <c r="J19" s="207"/>
      <c r="K19" s="207"/>
      <c r="L19" s="207"/>
      <c r="M19" s="208"/>
      <c r="N19" s="190"/>
      <c r="O19" s="190"/>
      <c r="P19" s="190"/>
      <c r="Q19" s="190"/>
      <c r="R19" s="190"/>
      <c r="S19" s="190"/>
      <c r="T19" s="190"/>
      <c r="U19" s="190"/>
      <c r="V19" s="190"/>
      <c r="W19" s="190"/>
    </row>
    <row r="20" spans="1:23" s="71" customFormat="1" ht="12.75" x14ac:dyDescent="0.2">
      <c r="A20" s="83"/>
      <c r="B20" s="195"/>
      <c r="C20" s="211"/>
      <c r="D20" s="210"/>
      <c r="E20" s="210"/>
      <c r="F20" s="210"/>
      <c r="G20" s="210"/>
      <c r="H20" s="210"/>
      <c r="I20" s="210"/>
      <c r="J20" s="210"/>
      <c r="K20" s="210"/>
      <c r="L20" s="210"/>
      <c r="M20" s="210"/>
      <c r="N20" s="210"/>
      <c r="O20" s="210"/>
      <c r="P20" s="210"/>
      <c r="Q20" s="210"/>
      <c r="R20" s="210"/>
      <c r="S20" s="210"/>
      <c r="T20" s="210"/>
      <c r="U20" s="210"/>
      <c r="V20" s="210"/>
      <c r="W20" s="210"/>
    </row>
    <row r="21" spans="1:23" s="71" customFormat="1" ht="12.75" x14ac:dyDescent="0.2">
      <c r="A21" s="83" t="s">
        <v>80</v>
      </c>
      <c r="B21" s="324" t="s">
        <v>620</v>
      </c>
      <c r="C21" s="209">
        <f>IF(+SUM(D21:W21)=0,"-",+SUM(D21:W21))</f>
        <v>1</v>
      </c>
      <c r="D21" s="210">
        <f>IF(ISERROR('I8 Demand Data'!D57/'I8 Demand Data'!$C57),"0",('I8 Demand Data'!D57/'I8 Demand Data'!$C57))</f>
        <v>0.91434407394168415</v>
      </c>
      <c r="E21" s="210">
        <f>IF(ISERROR('I8 Demand Data'!E57/'I8 Demand Data'!$C57),"0",('I8 Demand Data'!E57/'I8 Demand Data'!$C57))</f>
        <v>8.5655926058315887E-2</v>
      </c>
      <c r="F21" s="212"/>
      <c r="G21" s="212"/>
      <c r="H21" s="212"/>
      <c r="I21" s="212"/>
      <c r="J21" s="212"/>
      <c r="K21" s="212"/>
      <c r="L21" s="212"/>
      <c r="M21" s="212"/>
      <c r="N21" s="212"/>
      <c r="O21" s="212"/>
      <c r="P21" s="212"/>
      <c r="Q21" s="212"/>
      <c r="R21" s="212"/>
      <c r="S21" s="212"/>
      <c r="T21" s="212"/>
      <c r="U21" s="212"/>
      <c r="V21" s="212"/>
      <c r="W21" s="212"/>
    </row>
    <row r="22" spans="1:23" s="71" customFormat="1" ht="12.75" x14ac:dyDescent="0.2">
      <c r="A22" s="83"/>
      <c r="B22" s="195"/>
      <c r="C22" s="211"/>
      <c r="D22" s="210"/>
      <c r="E22" s="210"/>
      <c r="F22" s="210"/>
      <c r="G22" s="210"/>
      <c r="H22" s="210"/>
      <c r="I22" s="210"/>
      <c r="J22" s="210"/>
      <c r="K22" s="210"/>
      <c r="L22" s="210"/>
      <c r="M22" s="210"/>
      <c r="N22" s="210"/>
      <c r="O22" s="210"/>
      <c r="P22" s="210"/>
      <c r="Q22" s="210"/>
      <c r="R22" s="210"/>
      <c r="S22" s="210"/>
      <c r="T22" s="210"/>
      <c r="U22" s="210"/>
      <c r="V22" s="210"/>
      <c r="W22" s="210"/>
    </row>
    <row r="23" spans="1:23" s="71" customFormat="1" ht="12.75" x14ac:dyDescent="0.2">
      <c r="A23" s="83" t="s">
        <v>81</v>
      </c>
      <c r="B23" s="324" t="s">
        <v>619</v>
      </c>
      <c r="C23" s="209">
        <f>IF(+SUM(D23:W23)=0,"-",+SUM(D23:W23))</f>
        <v>1</v>
      </c>
      <c r="D23" s="210">
        <f>IF(ISERROR('I8 Demand Data'!D59/'I8 Demand Data'!$C59),"0",('I8 Demand Data'!D59/'I8 Demand Data'!$C59))</f>
        <v>0.89314147815692735</v>
      </c>
      <c r="E23" s="210">
        <f>IF(ISERROR('I8 Demand Data'!E59/'I8 Demand Data'!$C59),"0",('I8 Demand Data'!E59/'I8 Demand Data'!$C59))</f>
        <v>0.10685852184307269</v>
      </c>
      <c r="F23" s="212"/>
      <c r="G23" s="212"/>
      <c r="H23" s="212"/>
      <c r="I23" s="212"/>
      <c r="J23" s="212"/>
      <c r="K23" s="212"/>
      <c r="L23" s="212"/>
      <c r="M23" s="212"/>
      <c r="N23" s="212"/>
      <c r="O23" s="212"/>
      <c r="P23" s="212"/>
      <c r="Q23" s="212"/>
      <c r="R23" s="212"/>
      <c r="S23" s="212"/>
      <c r="T23" s="212"/>
      <c r="U23" s="212"/>
      <c r="V23" s="212"/>
      <c r="W23" s="212"/>
    </row>
    <row r="24" spans="1:23" s="71" customFormat="1" ht="12.75" x14ac:dyDescent="0.2">
      <c r="A24" s="83"/>
      <c r="B24" s="324"/>
      <c r="C24" s="209"/>
      <c r="D24" s="210"/>
      <c r="E24" s="210"/>
      <c r="F24" s="212"/>
      <c r="G24" s="212"/>
      <c r="H24" s="212"/>
      <c r="I24" s="212"/>
      <c r="J24" s="212"/>
      <c r="K24" s="212"/>
      <c r="L24" s="212"/>
      <c r="M24" s="212"/>
      <c r="N24" s="212"/>
      <c r="O24" s="212"/>
      <c r="P24" s="212"/>
      <c r="Q24" s="212"/>
      <c r="R24" s="212"/>
      <c r="S24" s="212"/>
      <c r="T24" s="212"/>
      <c r="U24" s="212"/>
      <c r="V24" s="212"/>
      <c r="W24" s="212"/>
    </row>
    <row r="25" spans="1:23" s="71" customFormat="1" ht="12.75" x14ac:dyDescent="0.2">
      <c r="A25" s="336" t="s">
        <v>434</v>
      </c>
      <c r="B25" s="324" t="s">
        <v>435</v>
      </c>
      <c r="C25" s="209">
        <f>IF(+SUM(D25:W25)=0,"-",+SUM(D25:W25))</f>
        <v>0.99999999999999989</v>
      </c>
      <c r="D25" s="210">
        <f>IF(ISERROR('I8 Demand Data'!D61/'I8 Demand Data'!$C61),"0",('I8 Demand Data'!D61/'I8 Demand Data'!$C61))</f>
        <v>0.91222966482881762</v>
      </c>
      <c r="E25" s="210">
        <f>IF(ISERROR('I8 Demand Data'!E61/'I8 Demand Data'!$C61),"0",('I8 Demand Data'!E61/'I8 Demand Data'!$C61))</f>
        <v>8.7770335171182295E-2</v>
      </c>
      <c r="F25" s="212"/>
      <c r="G25" s="212"/>
      <c r="H25" s="212"/>
      <c r="I25" s="212"/>
      <c r="J25" s="212"/>
      <c r="K25" s="212"/>
      <c r="L25" s="212"/>
      <c r="M25" s="212"/>
      <c r="N25" s="212"/>
      <c r="O25" s="212"/>
      <c r="P25" s="212"/>
      <c r="Q25" s="212"/>
      <c r="R25" s="212"/>
      <c r="S25" s="212"/>
      <c r="T25" s="212"/>
      <c r="U25" s="212"/>
      <c r="V25" s="212"/>
      <c r="W25" s="212"/>
    </row>
    <row r="26" spans="1:23" s="71" customFormat="1" ht="12.75" x14ac:dyDescent="0.2">
      <c r="A26" s="83"/>
      <c r="B26" s="134"/>
      <c r="C26" s="213"/>
      <c r="D26" s="214"/>
      <c r="E26" s="214"/>
      <c r="F26" s="214"/>
      <c r="G26" s="214"/>
      <c r="H26" s="214"/>
      <c r="I26" s="214"/>
      <c r="J26" s="214"/>
      <c r="K26" s="214"/>
      <c r="L26" s="214"/>
      <c r="M26" s="214"/>
      <c r="N26" s="214"/>
      <c r="O26" s="214"/>
      <c r="P26" s="214"/>
      <c r="Q26" s="214"/>
      <c r="R26" s="214"/>
      <c r="S26" s="214"/>
      <c r="T26" s="214"/>
      <c r="U26" s="214"/>
      <c r="V26" s="214"/>
      <c r="W26" s="214"/>
    </row>
    <row r="27" spans="1:23" s="71" customFormat="1" ht="12.75" x14ac:dyDescent="0.2">
      <c r="A27" s="336" t="s">
        <v>528</v>
      </c>
      <c r="B27" s="134" t="s">
        <v>528</v>
      </c>
      <c r="C27" s="209">
        <f>IF(+SUM(D27:W27)=0,"-",+SUM(D27:W27))</f>
        <v>1</v>
      </c>
      <c r="D27" s="457">
        <f>IF(ISERROR('I8 Demand Data'!D35/'I8 Demand Data'!$C35),"0",('I8 Demand Data'!D35/'I8 Demand Data'!$C35))</f>
        <v>0.86646770006514495</v>
      </c>
      <c r="E27" s="457">
        <f>IF(ISERROR('I8 Demand Data'!E35/'I8 Demand Data'!$C35),"0",('I8 Demand Data'!E35/'I8 Demand Data'!$C35))</f>
        <v>0.13353229993485508</v>
      </c>
      <c r="F27" s="214"/>
      <c r="G27" s="214"/>
      <c r="H27" s="214"/>
      <c r="I27" s="214"/>
      <c r="J27" s="214"/>
      <c r="K27" s="214"/>
      <c r="L27" s="214"/>
      <c r="M27" s="214"/>
      <c r="N27" s="214"/>
      <c r="O27" s="214"/>
      <c r="P27" s="214"/>
      <c r="Q27" s="214"/>
      <c r="R27" s="214"/>
      <c r="S27" s="214"/>
      <c r="T27" s="214"/>
      <c r="U27" s="214"/>
      <c r="V27" s="214"/>
      <c r="W27" s="214"/>
    </row>
    <row r="28" spans="1:23" s="71" customFormat="1" ht="12.75" x14ac:dyDescent="0.2">
      <c r="A28" s="83"/>
      <c r="B28" s="134"/>
      <c r="C28" s="213"/>
      <c r="D28" s="214"/>
      <c r="E28" s="214"/>
      <c r="F28" s="214"/>
      <c r="G28" s="214"/>
      <c r="H28" s="214"/>
      <c r="I28" s="214"/>
      <c r="J28" s="214"/>
      <c r="K28" s="214"/>
      <c r="L28" s="214"/>
      <c r="M28" s="214"/>
      <c r="N28" s="214"/>
      <c r="O28" s="214"/>
      <c r="P28" s="214"/>
      <c r="Q28" s="214"/>
      <c r="R28" s="214"/>
      <c r="S28" s="214"/>
      <c r="T28" s="214"/>
      <c r="U28" s="214"/>
      <c r="V28" s="214"/>
      <c r="W28" s="214"/>
    </row>
    <row r="29" spans="1:23" s="71" customFormat="1" ht="12.75" x14ac:dyDescent="0.2">
      <c r="A29" s="336" t="s">
        <v>559</v>
      </c>
      <c r="B29" s="134" t="s">
        <v>562</v>
      </c>
      <c r="C29" s="209">
        <f>IF(+SUM(D29:W29)=0,"-",+SUM(D29:W29))</f>
        <v>1</v>
      </c>
      <c r="D29" s="457">
        <f>IF(ISERROR('I8 Demand Data'!D63/'I8 Demand Data'!$C63),"0",('I8 Demand Data'!D63/'I8 Demand Data'!$C63))</f>
        <v>0.91264628474766896</v>
      </c>
      <c r="E29" s="457">
        <f>IF(ISERROR('I8 Demand Data'!E63/'I8 Demand Data'!$C63),"0",('I8 Demand Data'!E63/'I8 Demand Data'!$C63))</f>
        <v>8.7353715252331113E-2</v>
      </c>
      <c r="F29" s="214"/>
      <c r="G29" s="214"/>
      <c r="H29" s="214"/>
      <c r="I29" s="214"/>
      <c r="J29" s="214"/>
      <c r="K29" s="214"/>
      <c r="L29" s="214"/>
      <c r="M29" s="214"/>
      <c r="N29" s="214"/>
      <c r="O29" s="214"/>
      <c r="P29" s="214"/>
      <c r="Q29" s="214"/>
      <c r="R29" s="214"/>
      <c r="S29" s="214"/>
      <c r="T29" s="214"/>
      <c r="U29" s="214"/>
      <c r="V29" s="214"/>
      <c r="W29" s="214"/>
    </row>
    <row r="30" spans="1:23" s="71" customFormat="1" ht="12.75" x14ac:dyDescent="0.2">
      <c r="A30" s="83"/>
      <c r="B30" s="134"/>
      <c r="C30" s="213"/>
      <c r="D30" s="214"/>
      <c r="E30" s="214"/>
      <c r="F30" s="214"/>
      <c r="G30" s="214"/>
      <c r="H30" s="214"/>
      <c r="I30" s="214"/>
      <c r="J30" s="214"/>
      <c r="K30" s="214"/>
      <c r="L30" s="214"/>
      <c r="M30" s="214"/>
      <c r="N30" s="214"/>
      <c r="O30" s="214"/>
      <c r="P30" s="214"/>
      <c r="Q30" s="214"/>
      <c r="R30" s="214"/>
      <c r="S30" s="214"/>
      <c r="T30" s="214"/>
      <c r="U30" s="214"/>
      <c r="V30" s="214"/>
      <c r="W30" s="214"/>
    </row>
    <row r="31" spans="1:23" s="71" customFormat="1" ht="12.75" x14ac:dyDescent="0.2">
      <c r="A31" s="336" t="s">
        <v>560</v>
      </c>
      <c r="B31" s="134" t="s">
        <v>563</v>
      </c>
      <c r="C31" s="209">
        <f>IF(+SUM(D31:W31)=0,"-",+SUM(D31:W31))</f>
        <v>1</v>
      </c>
      <c r="D31" s="457">
        <f>IF(ISERROR('I8 Demand Data'!D65/'I8 Demand Data'!$C65),"0",('I8 Demand Data'!D65/'I8 Demand Data'!$C65))</f>
        <v>0.92272168061587789</v>
      </c>
      <c r="E31" s="457">
        <f>IF(ISERROR('I8 Demand Data'!E65/'I8 Demand Data'!$C65),"0",('I8 Demand Data'!E65/'I8 Demand Data'!$C65))</f>
        <v>7.7278319384122121E-2</v>
      </c>
      <c r="F31" s="214"/>
      <c r="G31" s="214"/>
      <c r="H31" s="214"/>
      <c r="I31" s="214"/>
      <c r="J31" s="214"/>
      <c r="K31" s="214"/>
      <c r="L31" s="214"/>
      <c r="M31" s="214"/>
      <c r="N31" s="214"/>
      <c r="O31" s="214"/>
      <c r="P31" s="214"/>
      <c r="Q31" s="214"/>
      <c r="R31" s="214"/>
      <c r="S31" s="214"/>
      <c r="T31" s="214"/>
      <c r="U31" s="214"/>
      <c r="V31" s="214"/>
      <c r="W31" s="214"/>
    </row>
    <row r="32" spans="1:23" s="71" customFormat="1" ht="12.75" x14ac:dyDescent="0.2">
      <c r="A32" s="83"/>
      <c r="B32" s="134"/>
      <c r="C32" s="213"/>
      <c r="D32" s="214"/>
      <c r="E32" s="214"/>
      <c r="F32" s="214"/>
      <c r="G32" s="214"/>
      <c r="H32" s="214"/>
      <c r="I32" s="214"/>
      <c r="J32" s="214"/>
      <c r="K32" s="214"/>
      <c r="L32" s="214"/>
      <c r="M32" s="214"/>
      <c r="N32" s="214"/>
      <c r="O32" s="214"/>
      <c r="P32" s="214"/>
      <c r="Q32" s="214"/>
      <c r="R32" s="214"/>
      <c r="S32" s="214"/>
      <c r="T32" s="214"/>
      <c r="U32" s="214"/>
      <c r="V32" s="214"/>
      <c r="W32" s="214"/>
    </row>
    <row r="33" spans="1:24" s="71" customFormat="1" ht="12.75" x14ac:dyDescent="0.2">
      <c r="A33" s="336" t="s">
        <v>561</v>
      </c>
      <c r="B33" s="134" t="s">
        <v>564</v>
      </c>
      <c r="C33" s="209">
        <f>IF(+SUM(D33:W33)=0,"-",+SUM(D33:W33))</f>
        <v>1</v>
      </c>
      <c r="D33" s="457">
        <f>IF(ISERROR('I8 Demand Data'!D67/'I8 Demand Data'!$C67),"0",('I8 Demand Data'!D67/'I8 Demand Data'!$C67))</f>
        <v>0.94355492018108178</v>
      </c>
      <c r="E33" s="457">
        <f>IF(ISERROR('I8 Demand Data'!E67/'I8 Demand Data'!$C67),"0",('I8 Demand Data'!E67/'I8 Demand Data'!$C67))</f>
        <v>5.6445079818918276E-2</v>
      </c>
      <c r="F33" s="214"/>
      <c r="G33" s="214"/>
      <c r="H33" s="214"/>
      <c r="I33" s="214"/>
      <c r="J33" s="214"/>
      <c r="K33" s="214"/>
      <c r="L33" s="214"/>
      <c r="M33" s="214"/>
      <c r="N33" s="214"/>
      <c r="O33" s="214"/>
      <c r="P33" s="214"/>
      <c r="Q33" s="214"/>
      <c r="R33" s="214"/>
      <c r="S33" s="214"/>
      <c r="T33" s="214"/>
      <c r="U33" s="214"/>
      <c r="V33" s="214"/>
      <c r="W33" s="214"/>
    </row>
    <row r="34" spans="1:24" s="71" customFormat="1" ht="12.75" x14ac:dyDescent="0.2">
      <c r="A34" s="336"/>
      <c r="B34" s="134"/>
      <c r="C34" s="209"/>
      <c r="D34" s="457"/>
      <c r="E34" s="457"/>
      <c r="F34" s="214"/>
      <c r="G34" s="214"/>
      <c r="H34" s="214"/>
      <c r="I34" s="214"/>
      <c r="J34" s="214"/>
      <c r="K34" s="214"/>
      <c r="L34" s="214"/>
      <c r="M34" s="214"/>
      <c r="N34" s="214"/>
      <c r="O34" s="214"/>
      <c r="P34" s="214"/>
      <c r="Q34" s="214"/>
      <c r="R34" s="214"/>
      <c r="S34" s="214"/>
      <c r="T34" s="214"/>
      <c r="U34" s="214"/>
      <c r="V34" s="214"/>
      <c r="W34" s="214"/>
    </row>
    <row r="35" spans="1:24" s="71" customFormat="1" ht="12.75" x14ac:dyDescent="0.2">
      <c r="A35" s="336" t="s">
        <v>570</v>
      </c>
      <c r="B35" s="134" t="s">
        <v>573</v>
      </c>
      <c r="C35" s="209">
        <f>IF(+SUM(D35:W35)=0,"-",+SUM(D35:W35))</f>
        <v>1</v>
      </c>
      <c r="D35" s="457">
        <f>IF(ISERROR('I8 Demand Data'!D40/'I8 Demand Data'!$C40),"0",('I8 Demand Data'!D40/'I8 Demand Data'!$C40))</f>
        <v>0.89024293745291472</v>
      </c>
      <c r="E35" s="457">
        <f>IF(ISERROR('I8 Demand Data'!E40/'I8 Demand Data'!$C40),"0",('I8 Demand Data'!E40/'I8 Demand Data'!$C40))</f>
        <v>0.10975706254708528</v>
      </c>
      <c r="F35" s="214"/>
      <c r="G35" s="214"/>
      <c r="H35" s="214"/>
      <c r="I35" s="214"/>
      <c r="J35" s="214"/>
      <c r="K35" s="214"/>
      <c r="L35" s="214"/>
      <c r="M35" s="214"/>
      <c r="N35" s="214"/>
      <c r="O35" s="214"/>
      <c r="P35" s="214"/>
      <c r="Q35" s="214"/>
      <c r="R35" s="214"/>
      <c r="S35" s="214"/>
      <c r="T35" s="214"/>
      <c r="U35" s="214"/>
      <c r="V35" s="214"/>
      <c r="W35" s="214"/>
    </row>
    <row r="36" spans="1:24" s="71" customFormat="1" ht="12.75" x14ac:dyDescent="0.2">
      <c r="A36" s="83"/>
      <c r="B36" s="134"/>
      <c r="C36" s="213"/>
      <c r="D36" s="214"/>
      <c r="E36" s="214"/>
      <c r="F36" s="214"/>
      <c r="G36" s="214"/>
      <c r="H36" s="214"/>
      <c r="I36" s="214"/>
      <c r="J36" s="214"/>
      <c r="K36" s="214"/>
      <c r="L36" s="214"/>
      <c r="M36" s="214"/>
      <c r="N36" s="214"/>
      <c r="O36" s="214"/>
      <c r="P36" s="214"/>
      <c r="Q36" s="214"/>
      <c r="R36" s="214"/>
      <c r="S36" s="214"/>
      <c r="T36" s="214"/>
      <c r="U36" s="214"/>
      <c r="V36" s="214"/>
      <c r="W36" s="214"/>
    </row>
    <row r="37" spans="1:24" s="71" customFormat="1" ht="12.75" x14ac:dyDescent="0.2">
      <c r="A37" s="336" t="s">
        <v>571</v>
      </c>
      <c r="B37" s="134" t="s">
        <v>574</v>
      </c>
      <c r="C37" s="209">
        <f>IF(+SUM(D37:W37)=0,"-",+SUM(D37:W37))</f>
        <v>1</v>
      </c>
      <c r="D37" s="457">
        <f>IF(ISERROR('I8 Demand Data'!D42/'I8 Demand Data'!$C42),"0",('I8 Demand Data'!D42/'I8 Demand Data'!$C42))</f>
        <v>0.90262664357485356</v>
      </c>
      <c r="E37" s="457">
        <f>IF(ISERROR('I8 Demand Data'!E42/'I8 Demand Data'!$C42),"0",('I8 Demand Data'!E42/'I8 Demand Data'!$C42))</f>
        <v>9.7373356425146398E-2</v>
      </c>
      <c r="F37" s="214"/>
      <c r="G37" s="214"/>
      <c r="H37" s="214"/>
      <c r="I37" s="214"/>
      <c r="J37" s="214"/>
      <c r="K37" s="214"/>
      <c r="L37" s="214"/>
      <c r="M37" s="214"/>
      <c r="N37" s="214"/>
      <c r="O37" s="214"/>
      <c r="P37" s="214"/>
      <c r="Q37" s="214"/>
      <c r="R37" s="214"/>
      <c r="S37" s="214"/>
      <c r="T37" s="214"/>
      <c r="U37" s="214"/>
      <c r="V37" s="214"/>
      <c r="W37" s="214"/>
    </row>
    <row r="38" spans="1:24" s="71" customFormat="1" ht="12.75" x14ac:dyDescent="0.2">
      <c r="A38" s="83"/>
      <c r="B38" s="134"/>
      <c r="C38" s="213"/>
      <c r="D38" s="214"/>
      <c r="E38" s="214"/>
      <c r="F38" s="214"/>
      <c r="G38" s="214"/>
      <c r="H38" s="214"/>
      <c r="I38" s="214"/>
      <c r="J38" s="214"/>
      <c r="K38" s="214"/>
      <c r="L38" s="214"/>
      <c r="M38" s="214"/>
      <c r="N38" s="214"/>
      <c r="O38" s="214"/>
      <c r="P38" s="214"/>
      <c r="Q38" s="214"/>
      <c r="R38" s="214"/>
      <c r="S38" s="214"/>
      <c r="T38" s="214"/>
      <c r="U38" s="214"/>
      <c r="V38" s="214"/>
      <c r="W38" s="214"/>
    </row>
    <row r="39" spans="1:24" s="71" customFormat="1" ht="12.75" x14ac:dyDescent="0.2">
      <c r="A39" s="336" t="s">
        <v>572</v>
      </c>
      <c r="B39" s="134" t="s">
        <v>575</v>
      </c>
      <c r="C39" s="209">
        <f>IF(+SUM(D39:W39)=0,"-",+SUM(D39:W39))</f>
        <v>1</v>
      </c>
      <c r="D39" s="457">
        <f>IF(ISERROR('I8 Demand Data'!D44/'I8 Demand Data'!$C44),"0",('I8 Demand Data'!D44/'I8 Demand Data'!$C44))</f>
        <v>0.92845721362861278</v>
      </c>
      <c r="E39" s="457">
        <f>IF(ISERROR('I8 Demand Data'!E44/'I8 Demand Data'!$C44),"0",('I8 Demand Data'!E44/'I8 Demand Data'!$C44))</f>
        <v>7.154278637138721E-2</v>
      </c>
      <c r="F39" s="214"/>
      <c r="G39" s="214"/>
      <c r="H39" s="214"/>
      <c r="I39" s="214"/>
      <c r="J39" s="214"/>
      <c r="K39" s="214"/>
      <c r="L39" s="214"/>
      <c r="M39" s="214"/>
      <c r="N39" s="214"/>
      <c r="O39" s="214"/>
      <c r="P39" s="214"/>
      <c r="Q39" s="214"/>
      <c r="R39" s="214"/>
      <c r="S39" s="214"/>
      <c r="T39" s="214"/>
      <c r="U39" s="214"/>
      <c r="V39" s="214"/>
      <c r="W39" s="214"/>
    </row>
    <row r="40" spans="1:24" s="71" customFormat="1" ht="12.75" x14ac:dyDescent="0.2">
      <c r="A40" s="83"/>
      <c r="B40" s="134"/>
      <c r="C40" s="213"/>
      <c r="D40" s="214"/>
      <c r="E40" s="214"/>
      <c r="F40" s="214"/>
      <c r="G40" s="214"/>
      <c r="H40" s="214"/>
      <c r="I40" s="214"/>
      <c r="J40" s="214"/>
      <c r="K40" s="214"/>
      <c r="L40" s="214"/>
      <c r="M40" s="214"/>
      <c r="N40" s="214"/>
      <c r="O40" s="214"/>
      <c r="P40" s="214"/>
      <c r="Q40" s="214"/>
      <c r="R40" s="214"/>
      <c r="S40" s="214"/>
      <c r="T40" s="214"/>
      <c r="U40" s="214"/>
      <c r="V40" s="214"/>
      <c r="W40" s="214"/>
    </row>
    <row r="41" spans="1:24" s="72" customFormat="1" ht="12.75" x14ac:dyDescent="0.2">
      <c r="A41" s="216" t="s">
        <v>97</v>
      </c>
      <c r="B41" s="216"/>
      <c r="C41" s="217"/>
      <c r="D41" s="210"/>
      <c r="E41" s="210"/>
      <c r="F41" s="210"/>
      <c r="G41" s="210"/>
      <c r="H41" s="210"/>
      <c r="I41" s="210"/>
      <c r="J41" s="210"/>
      <c r="K41" s="210"/>
      <c r="L41" s="210"/>
      <c r="M41" s="210"/>
      <c r="N41" s="210"/>
      <c r="O41" s="210"/>
      <c r="P41" s="210"/>
      <c r="Q41" s="210"/>
      <c r="R41" s="210"/>
      <c r="S41" s="210"/>
      <c r="T41" s="210"/>
      <c r="U41" s="210"/>
      <c r="V41" s="210"/>
      <c r="W41" s="210"/>
    </row>
    <row r="42" spans="1:24" s="72" customFormat="1" ht="12.75" x14ac:dyDescent="0.2">
      <c r="A42" s="215" t="s">
        <v>96</v>
      </c>
      <c r="B42" s="216" t="s">
        <v>68</v>
      </c>
      <c r="C42" s="217">
        <f t="shared" ref="C42:C48" si="0">IF(+SUM(D42:W42)=0,"-",+SUM(D42:W42))</f>
        <v>1</v>
      </c>
      <c r="D42" s="210">
        <f>'O6 Source Data for E2'!D44/'O6 Source Data for E2'!$C44</f>
        <v>0.89314147815692735</v>
      </c>
      <c r="E42" s="210">
        <f>'O6 Source Data for E2'!E44/'O6 Source Data for E2'!$C44</f>
        <v>0.10685852184307269</v>
      </c>
      <c r="F42" s="210"/>
      <c r="G42" s="210"/>
      <c r="H42" s="210"/>
      <c r="I42" s="210"/>
      <c r="J42" s="210"/>
      <c r="K42" s="210"/>
      <c r="L42" s="210"/>
      <c r="M42" s="210"/>
      <c r="N42" s="210"/>
      <c r="O42" s="210"/>
      <c r="P42" s="210"/>
      <c r="Q42" s="210"/>
      <c r="R42" s="210"/>
      <c r="S42" s="210"/>
      <c r="T42" s="210"/>
      <c r="U42" s="210"/>
      <c r="V42" s="210"/>
      <c r="W42" s="210"/>
    </row>
    <row r="43" spans="1:24" s="71" customFormat="1" ht="15" customHeight="1" x14ac:dyDescent="0.2">
      <c r="A43" s="83"/>
      <c r="B43" s="195"/>
      <c r="C43" s="296"/>
      <c r="D43" s="297"/>
      <c r="E43" s="297"/>
      <c r="F43" s="297"/>
      <c r="G43" s="297"/>
      <c r="H43" s="297"/>
      <c r="I43" s="297"/>
      <c r="J43" s="297"/>
      <c r="K43" s="297"/>
      <c r="L43" s="297"/>
      <c r="M43" s="297"/>
      <c r="N43" s="297"/>
      <c r="O43" s="297"/>
      <c r="P43" s="297"/>
      <c r="Q43" s="297"/>
      <c r="R43" s="297"/>
      <c r="S43" s="297"/>
      <c r="T43" s="297"/>
      <c r="U43" s="297"/>
      <c r="V43" s="297"/>
      <c r="W43" s="297"/>
      <c r="X43" s="297"/>
    </row>
    <row r="44" spans="1:24" s="71" customFormat="1" ht="15" customHeight="1" x14ac:dyDescent="0.2">
      <c r="A44" s="336" t="s">
        <v>441</v>
      </c>
      <c r="B44" s="195" t="s">
        <v>408</v>
      </c>
      <c r="C44" s="217">
        <f t="shared" si="0"/>
        <v>1</v>
      </c>
      <c r="D44" s="219">
        <v>1</v>
      </c>
      <c r="E44" s="219">
        <v>0</v>
      </c>
      <c r="F44" s="219"/>
      <c r="G44" s="219"/>
      <c r="H44" s="219"/>
      <c r="I44" s="219"/>
      <c r="J44" s="219"/>
      <c r="K44" s="219"/>
      <c r="L44" s="219"/>
      <c r="M44" s="219"/>
      <c r="N44" s="219"/>
      <c r="O44" s="219"/>
      <c r="P44" s="219"/>
      <c r="Q44" s="219"/>
      <c r="R44" s="219"/>
      <c r="S44" s="219"/>
      <c r="T44" s="219"/>
      <c r="U44" s="219"/>
      <c r="V44" s="219"/>
      <c r="W44" s="219"/>
    </row>
    <row r="45" spans="1:24" s="71" customFormat="1" ht="15" customHeight="1" x14ac:dyDescent="0.2">
      <c r="A45" s="83"/>
      <c r="B45" s="195"/>
      <c r="C45" s="211"/>
      <c r="D45" s="219"/>
      <c r="E45" s="219"/>
      <c r="F45" s="219"/>
      <c r="G45" s="219"/>
      <c r="H45" s="218"/>
      <c r="I45" s="219"/>
      <c r="J45" s="219"/>
      <c r="K45" s="219"/>
      <c r="L45" s="219"/>
      <c r="M45" s="219"/>
      <c r="N45" s="85"/>
      <c r="O45" s="84"/>
      <c r="P45" s="84"/>
      <c r="Q45" s="84"/>
      <c r="R45" s="84"/>
      <c r="S45" s="84"/>
      <c r="T45" s="84"/>
      <c r="U45" s="84"/>
      <c r="V45" s="84"/>
      <c r="W45" s="84"/>
    </row>
    <row r="46" spans="1:24" s="71" customFormat="1" ht="15" customHeight="1" x14ac:dyDescent="0.2">
      <c r="A46" s="336" t="s">
        <v>442</v>
      </c>
      <c r="B46" s="195" t="s">
        <v>93</v>
      </c>
      <c r="C46" s="217">
        <f t="shared" si="0"/>
        <v>1</v>
      </c>
      <c r="D46" s="219">
        <v>0</v>
      </c>
      <c r="E46" s="219">
        <v>1</v>
      </c>
      <c r="F46" s="219"/>
      <c r="G46" s="219"/>
      <c r="H46" s="219"/>
      <c r="I46" s="219"/>
      <c r="J46" s="219"/>
      <c r="K46" s="219"/>
      <c r="L46" s="219"/>
      <c r="M46" s="219"/>
      <c r="N46" s="219"/>
      <c r="O46" s="219"/>
      <c r="P46" s="219"/>
      <c r="Q46" s="219"/>
      <c r="R46" s="219"/>
      <c r="S46" s="219"/>
      <c r="T46" s="219"/>
      <c r="U46" s="219"/>
      <c r="V46" s="219"/>
      <c r="W46" s="219"/>
    </row>
    <row r="47" spans="1:24" s="71" customFormat="1" ht="15" customHeight="1" x14ac:dyDescent="0.2">
      <c r="A47" s="336"/>
      <c r="B47" s="324"/>
      <c r="C47" s="217"/>
      <c r="D47" s="219"/>
      <c r="E47" s="219"/>
      <c r="F47" s="219"/>
      <c r="G47" s="219"/>
      <c r="H47" s="219"/>
      <c r="I47" s="219"/>
      <c r="J47" s="219"/>
      <c r="K47" s="219"/>
      <c r="L47" s="219"/>
      <c r="M47" s="219"/>
      <c r="N47" s="219"/>
      <c r="O47" s="219"/>
      <c r="P47" s="219"/>
      <c r="Q47" s="219"/>
      <c r="R47" s="219"/>
      <c r="S47" s="219"/>
      <c r="T47" s="219"/>
      <c r="U47" s="219"/>
      <c r="V47" s="219"/>
      <c r="W47" s="219"/>
    </row>
    <row r="48" spans="1:24" s="71" customFormat="1" ht="15" customHeight="1" x14ac:dyDescent="0.2">
      <c r="A48" s="336" t="s">
        <v>442</v>
      </c>
      <c r="B48" s="324" t="s">
        <v>578</v>
      </c>
      <c r="C48" s="217">
        <f t="shared" si="0"/>
        <v>1</v>
      </c>
      <c r="D48" s="219">
        <f>'I8 Demand Data'!D76/'I8 Demand Data'!C76</f>
        <v>0.28287531853264158</v>
      </c>
      <c r="E48" s="219">
        <f>'I8 Demand Data'!E76/'I8 Demand Data'!C76</f>
        <v>0.71712468146735842</v>
      </c>
      <c r="F48" s="219"/>
      <c r="G48" s="219"/>
      <c r="H48" s="219"/>
      <c r="I48" s="219"/>
      <c r="J48" s="219"/>
      <c r="K48" s="219"/>
      <c r="L48" s="219"/>
      <c r="M48" s="219"/>
      <c r="N48" s="219"/>
      <c r="O48" s="219"/>
      <c r="P48" s="219"/>
      <c r="Q48" s="219"/>
      <c r="R48" s="219"/>
      <c r="S48" s="219"/>
      <c r="T48" s="219"/>
      <c r="U48" s="219"/>
      <c r="V48" s="219"/>
      <c r="W48" s="219"/>
    </row>
    <row r="49" spans="1:23" s="71" customFormat="1" ht="15" customHeight="1" x14ac:dyDescent="0.2">
      <c r="A49" s="336"/>
      <c r="B49" s="324"/>
      <c r="C49" s="422"/>
      <c r="D49" s="219"/>
      <c r="E49" s="219"/>
      <c r="F49" s="220"/>
      <c r="G49" s="218"/>
      <c r="H49" s="219"/>
      <c r="I49" s="218"/>
      <c r="J49" s="219"/>
      <c r="K49" s="219"/>
      <c r="L49" s="219"/>
      <c r="M49" s="219"/>
      <c r="N49" s="85"/>
      <c r="O49" s="84"/>
      <c r="P49" s="84"/>
      <c r="Q49" s="84"/>
      <c r="R49" s="84"/>
      <c r="S49" s="84"/>
      <c r="T49" s="84"/>
      <c r="U49" s="84"/>
      <c r="V49" s="84"/>
      <c r="W49" s="84"/>
    </row>
    <row r="50" spans="1:23" s="71" customFormat="1" ht="15" customHeight="1" x14ac:dyDescent="0.2">
      <c r="A50" s="336" t="s">
        <v>536</v>
      </c>
      <c r="B50" s="324" t="s">
        <v>537</v>
      </c>
      <c r="C50" s="423">
        <f>IF(+SUM(D50:W50)=0,"-",+SUM(D50:W50))</f>
        <v>1</v>
      </c>
      <c r="D50" s="424">
        <f>'O6 Source Data for E2'!D79/'O6 Source Data for E2'!$C79</f>
        <v>1</v>
      </c>
      <c r="E50" s="424">
        <f>'O6 Source Data for E2'!E79/'O6 Source Data for E2'!$C79</f>
        <v>0</v>
      </c>
      <c r="F50" s="219"/>
      <c r="G50" s="218"/>
      <c r="H50" s="219"/>
      <c r="I50" s="218"/>
      <c r="J50" s="219"/>
      <c r="K50" s="219"/>
      <c r="L50" s="219"/>
      <c r="M50" s="219"/>
      <c r="N50" s="85"/>
      <c r="O50" s="84"/>
      <c r="P50" s="84"/>
      <c r="Q50" s="84"/>
      <c r="R50" s="84"/>
      <c r="S50" s="84"/>
      <c r="T50" s="84"/>
      <c r="U50" s="84"/>
      <c r="V50" s="84"/>
      <c r="W50" s="84"/>
    </row>
    <row r="51" spans="1:23" s="71" customFormat="1" ht="15" customHeight="1" x14ac:dyDescent="0.2">
      <c r="A51" s="83"/>
      <c r="B51" s="134"/>
      <c r="C51" s="213"/>
      <c r="D51" s="219"/>
      <c r="E51" s="218"/>
      <c r="F51" s="219"/>
      <c r="G51" s="218"/>
      <c r="H51" s="219"/>
      <c r="I51" s="218"/>
      <c r="J51" s="218"/>
      <c r="K51" s="218"/>
      <c r="L51" s="218"/>
      <c r="M51" s="219"/>
      <c r="N51" s="85"/>
      <c r="O51" s="84"/>
      <c r="P51" s="84"/>
      <c r="Q51" s="84"/>
      <c r="R51" s="84"/>
      <c r="S51" s="84"/>
      <c r="T51" s="84"/>
      <c r="U51" s="84"/>
      <c r="V51" s="84"/>
      <c r="W51" s="84"/>
    </row>
    <row r="52" spans="1:23" s="71" customFormat="1" ht="15" customHeight="1" x14ac:dyDescent="0.2">
      <c r="A52" s="336" t="s">
        <v>581</v>
      </c>
      <c r="B52" s="134" t="s">
        <v>582</v>
      </c>
      <c r="C52" s="423">
        <f>IF(+SUM(D52:W52)=0,"-",+SUM(D52:W52))</f>
        <v>1</v>
      </c>
      <c r="D52" s="424">
        <f>'O1 Revenue to cost|RR'!D34/'O1 Revenue to cost|RR'!C34</f>
        <v>0.93109336324411762</v>
      </c>
      <c r="E52" s="424">
        <f>'O1 Revenue to cost|RR'!E34/'O1 Revenue to cost|RR'!C34</f>
        <v>6.8906636755882322E-2</v>
      </c>
      <c r="F52" s="218"/>
      <c r="G52" s="219"/>
      <c r="H52" s="219"/>
      <c r="I52" s="218"/>
      <c r="J52" s="218"/>
      <c r="K52" s="218"/>
      <c r="L52" s="218"/>
      <c r="M52" s="219"/>
      <c r="N52" s="85"/>
      <c r="O52" s="84"/>
      <c r="P52" s="84"/>
      <c r="Q52" s="84"/>
      <c r="R52" s="84"/>
      <c r="S52" s="84"/>
      <c r="T52" s="84"/>
      <c r="U52" s="84"/>
      <c r="V52" s="84"/>
      <c r="W52" s="84"/>
    </row>
    <row r="53" spans="1:23" s="71" customFormat="1" ht="15" customHeight="1" x14ac:dyDescent="0.2">
      <c r="A53" s="83"/>
      <c r="B53" s="134"/>
      <c r="C53" s="213"/>
      <c r="D53" s="218"/>
      <c r="E53" s="218"/>
      <c r="F53" s="218"/>
      <c r="G53" s="219"/>
      <c r="H53" s="219"/>
      <c r="I53" s="218"/>
      <c r="J53" s="218"/>
      <c r="K53" s="218"/>
      <c r="L53" s="218"/>
      <c r="M53" s="219"/>
      <c r="N53" s="85"/>
      <c r="O53" s="84"/>
      <c r="P53" s="84"/>
      <c r="Q53" s="84"/>
      <c r="R53" s="84"/>
      <c r="S53" s="84"/>
      <c r="T53" s="84"/>
      <c r="U53" s="84"/>
      <c r="V53" s="84"/>
      <c r="W53" s="84"/>
    </row>
    <row r="54" spans="1:23" s="71" customFormat="1" ht="15" customHeight="1" x14ac:dyDescent="0.2">
      <c r="A54" s="336" t="s">
        <v>623</v>
      </c>
      <c r="B54" s="134" t="s">
        <v>622</v>
      </c>
      <c r="C54" s="423">
        <f>IF(+SUM(D54:W54)=0,"-",+SUM(D54:W54))</f>
        <v>1</v>
      </c>
      <c r="D54" s="516">
        <f>(6.3)/(87.5+1.2+10.7+6.3)</f>
        <v>5.9602649006622516E-2</v>
      </c>
      <c r="E54" s="516">
        <f>(87.5+1.2+10.7)/(87.5+1.2+10.7+6.3)</f>
        <v>0.94039735099337751</v>
      </c>
      <c r="F54" s="218"/>
      <c r="G54" s="219"/>
      <c r="H54" s="219"/>
      <c r="I54" s="219"/>
      <c r="J54" s="218"/>
      <c r="K54" s="218"/>
      <c r="L54" s="218"/>
      <c r="M54" s="219"/>
      <c r="N54" s="85"/>
      <c r="O54" s="84"/>
      <c r="P54" s="84"/>
      <c r="Q54" s="84"/>
      <c r="R54" s="84"/>
      <c r="S54" s="84"/>
      <c r="T54" s="84"/>
      <c r="U54" s="84"/>
      <c r="V54" s="84"/>
      <c r="W54" s="84"/>
    </row>
    <row r="55" spans="1:23" s="71" customFormat="1" ht="15" customHeight="1" x14ac:dyDescent="0.2">
      <c r="A55" s="83"/>
      <c r="B55" s="134"/>
      <c r="C55" s="213"/>
      <c r="D55" s="218"/>
      <c r="E55" s="219"/>
      <c r="F55" s="218"/>
      <c r="G55" s="219"/>
      <c r="H55" s="219"/>
      <c r="I55" s="219"/>
      <c r="J55" s="218"/>
      <c r="K55" s="218"/>
      <c r="L55" s="218"/>
      <c r="M55" s="219"/>
      <c r="N55" s="85"/>
      <c r="O55" s="84"/>
      <c r="P55" s="84"/>
      <c r="Q55" s="84"/>
      <c r="R55" s="84"/>
      <c r="S55" s="84"/>
      <c r="T55" s="84"/>
      <c r="U55" s="84"/>
      <c r="V55" s="84"/>
      <c r="W55" s="84"/>
    </row>
    <row r="56" spans="1:23" s="71" customFormat="1" ht="15" customHeight="1" x14ac:dyDescent="0.2">
      <c r="A56" s="83"/>
      <c r="B56" s="134"/>
      <c r="C56" s="213"/>
      <c r="D56" s="218"/>
      <c r="E56" s="219"/>
      <c r="F56" s="218"/>
      <c r="G56" s="219"/>
      <c r="H56" s="220"/>
      <c r="I56" s="219"/>
      <c r="J56" s="219"/>
      <c r="K56" s="219"/>
      <c r="L56" s="219"/>
      <c r="M56" s="219"/>
      <c r="N56" s="85"/>
      <c r="O56" s="84"/>
      <c r="P56" s="84"/>
      <c r="Q56" s="84"/>
      <c r="R56" s="84"/>
      <c r="S56" s="84"/>
      <c r="T56" s="84"/>
      <c r="U56" s="84"/>
      <c r="V56" s="84"/>
      <c r="W56" s="84"/>
    </row>
    <row r="57" spans="1:23" s="71" customFormat="1" ht="15" customHeight="1" x14ac:dyDescent="0.2">
      <c r="A57" s="83"/>
      <c r="B57" s="134"/>
      <c r="C57" s="213"/>
      <c r="D57" s="219"/>
      <c r="E57" s="219"/>
      <c r="F57" s="218"/>
      <c r="G57" s="219"/>
      <c r="H57" s="219"/>
      <c r="I57" s="219"/>
      <c r="J57" s="219"/>
      <c r="K57" s="219"/>
      <c r="L57" s="219"/>
      <c r="M57" s="219"/>
      <c r="N57" s="85"/>
      <c r="O57" s="84"/>
      <c r="P57" s="84"/>
      <c r="Q57" s="84"/>
      <c r="R57" s="84"/>
      <c r="S57" s="84"/>
      <c r="T57" s="84"/>
      <c r="U57" s="84"/>
      <c r="V57" s="84"/>
      <c r="W57" s="84"/>
    </row>
    <row r="58" spans="1:23" s="71" customFormat="1" ht="15" customHeight="1" x14ac:dyDescent="0.2">
      <c r="A58" s="83"/>
      <c r="B58" s="134"/>
      <c r="C58" s="213"/>
      <c r="D58" s="219"/>
      <c r="E58" s="219"/>
      <c r="F58" s="219"/>
      <c r="G58" s="219"/>
      <c r="H58" s="219"/>
      <c r="I58" s="219"/>
      <c r="J58" s="219"/>
      <c r="K58" s="219"/>
      <c r="L58" s="219"/>
      <c r="M58" s="220"/>
      <c r="N58" s="84"/>
      <c r="O58" s="84"/>
      <c r="P58" s="84"/>
      <c r="Q58" s="84"/>
      <c r="R58" s="84"/>
      <c r="S58" s="84"/>
      <c r="T58" s="84"/>
      <c r="U58" s="84"/>
      <c r="V58" s="84"/>
      <c r="W58" s="84"/>
    </row>
    <row r="59" spans="1:23" s="71" customFormat="1" ht="15" customHeight="1" x14ac:dyDescent="0.2">
      <c r="A59" s="83"/>
      <c r="B59" s="134"/>
      <c r="C59" s="213"/>
      <c r="D59" s="219"/>
      <c r="E59" s="219"/>
      <c r="F59" s="219"/>
      <c r="G59" s="219"/>
      <c r="H59" s="219"/>
      <c r="I59" s="219"/>
      <c r="J59" s="219"/>
      <c r="K59" s="219"/>
      <c r="L59" s="219"/>
      <c r="M59" s="220"/>
      <c r="N59" s="84"/>
      <c r="O59" s="84"/>
      <c r="P59" s="84"/>
      <c r="Q59" s="84"/>
      <c r="R59" s="84"/>
      <c r="S59" s="84"/>
      <c r="T59" s="84"/>
      <c r="U59" s="84"/>
      <c r="V59" s="84"/>
      <c r="W59" s="84"/>
    </row>
    <row r="60" spans="1:23" s="71" customFormat="1" ht="15" customHeight="1" x14ac:dyDescent="0.2">
      <c r="A60" s="83"/>
      <c r="B60" s="134"/>
      <c r="C60" s="213"/>
      <c r="D60" s="219"/>
      <c r="E60" s="219"/>
      <c r="F60" s="219"/>
      <c r="G60" s="220"/>
      <c r="H60" s="219"/>
      <c r="I60" s="219"/>
      <c r="J60" s="219"/>
      <c r="K60" s="219"/>
      <c r="L60" s="219"/>
      <c r="M60" s="220"/>
      <c r="N60" s="84"/>
      <c r="O60" s="84"/>
      <c r="P60" s="84"/>
      <c r="Q60" s="84"/>
      <c r="R60" s="84"/>
      <c r="S60" s="84"/>
      <c r="T60" s="84"/>
      <c r="U60" s="84"/>
      <c r="V60" s="84"/>
      <c r="W60" s="84"/>
    </row>
    <row r="61" spans="1:23" s="71" customFormat="1" ht="15" customHeight="1" x14ac:dyDescent="0.2">
      <c r="A61" s="83"/>
      <c r="B61" s="134"/>
      <c r="C61" s="211"/>
      <c r="D61" s="219"/>
      <c r="E61" s="219"/>
      <c r="F61" s="219"/>
      <c r="G61" s="219"/>
      <c r="H61" s="219"/>
      <c r="I61" s="219"/>
      <c r="J61" s="219"/>
      <c r="K61" s="219"/>
      <c r="L61" s="219"/>
      <c r="M61" s="220"/>
      <c r="N61" s="84"/>
      <c r="O61" s="84"/>
      <c r="P61" s="84"/>
      <c r="Q61" s="84"/>
      <c r="R61" s="84"/>
      <c r="S61" s="84"/>
      <c r="T61" s="84"/>
      <c r="U61" s="84"/>
      <c r="V61" s="84"/>
      <c r="W61" s="84"/>
    </row>
    <row r="62" spans="1:23" s="71" customFormat="1" ht="15" customHeight="1" x14ac:dyDescent="0.2">
      <c r="A62" s="83"/>
      <c r="B62" s="134"/>
      <c r="C62" s="213"/>
      <c r="D62" s="219"/>
      <c r="E62" s="219"/>
      <c r="F62" s="219"/>
      <c r="G62" s="219"/>
      <c r="H62" s="218"/>
      <c r="I62" s="219"/>
      <c r="J62" s="219"/>
      <c r="K62" s="219"/>
      <c r="L62" s="219"/>
      <c r="M62" s="220"/>
      <c r="N62" s="84"/>
      <c r="O62" s="84"/>
      <c r="P62" s="84"/>
      <c r="Q62" s="84"/>
      <c r="R62" s="84"/>
      <c r="S62" s="84"/>
      <c r="T62" s="84"/>
      <c r="U62" s="84"/>
      <c r="V62" s="84"/>
      <c r="W62" s="84"/>
    </row>
    <row r="63" spans="1:23" s="71" customFormat="1" ht="12.75" x14ac:dyDescent="0.2">
      <c r="A63" s="83"/>
      <c r="B63" s="134"/>
      <c r="C63" s="211"/>
      <c r="D63" s="219"/>
      <c r="E63" s="220"/>
      <c r="F63" s="220"/>
      <c r="G63" s="220"/>
      <c r="H63" s="220"/>
      <c r="I63" s="220"/>
      <c r="J63" s="220"/>
      <c r="K63" s="220"/>
      <c r="L63" s="220"/>
      <c r="M63" s="220"/>
      <c r="N63" s="84"/>
      <c r="O63" s="84"/>
      <c r="P63" s="84"/>
      <c r="Q63" s="84"/>
      <c r="R63" s="84"/>
      <c r="S63" s="84"/>
      <c r="T63" s="84"/>
      <c r="U63" s="84"/>
      <c r="V63" s="84"/>
      <c r="W63" s="84"/>
    </row>
    <row r="64" spans="1:23" s="71" customFormat="1" ht="12.75" x14ac:dyDescent="0.2">
      <c r="A64" s="83"/>
      <c r="B64" s="134"/>
      <c r="C64" s="213"/>
      <c r="D64" s="220"/>
      <c r="E64" s="220"/>
      <c r="F64" s="220"/>
      <c r="G64" s="220"/>
      <c r="H64" s="220"/>
      <c r="I64" s="220"/>
      <c r="J64" s="220"/>
      <c r="K64" s="220"/>
      <c r="L64" s="220"/>
      <c r="M64" s="220"/>
      <c r="N64" s="84"/>
      <c r="O64" s="84"/>
      <c r="P64" s="84"/>
      <c r="Q64" s="84"/>
      <c r="R64" s="84"/>
      <c r="S64" s="84"/>
      <c r="T64" s="84"/>
      <c r="U64" s="84"/>
      <c r="V64" s="84"/>
      <c r="W64" s="84"/>
    </row>
    <row r="65" spans="1:23" s="71" customFormat="1" ht="12.75" x14ac:dyDescent="0.2">
      <c r="A65" s="83"/>
      <c r="B65" s="134" t="s">
        <v>15</v>
      </c>
      <c r="C65" s="213"/>
      <c r="D65" s="220"/>
      <c r="E65" s="220"/>
      <c r="F65" s="220"/>
      <c r="G65" s="220"/>
      <c r="H65" s="220"/>
      <c r="I65" s="220"/>
      <c r="J65" s="220"/>
      <c r="K65" s="220"/>
      <c r="L65" s="220"/>
      <c r="M65" s="220"/>
      <c r="N65" s="84"/>
      <c r="O65" s="84"/>
      <c r="P65" s="84"/>
      <c r="Q65" s="84"/>
      <c r="R65" s="84"/>
      <c r="S65" s="84"/>
      <c r="T65" s="84"/>
      <c r="U65" s="84"/>
      <c r="V65" s="84"/>
      <c r="W65" s="84"/>
    </row>
    <row r="66" spans="1:23" s="71" customFormat="1" ht="12.75" x14ac:dyDescent="0.2">
      <c r="A66" s="83"/>
      <c r="B66" s="134" t="s">
        <v>15</v>
      </c>
      <c r="C66" s="213"/>
      <c r="D66" s="220"/>
      <c r="E66" s="220"/>
      <c r="F66" s="220"/>
      <c r="G66" s="220"/>
      <c r="H66" s="220"/>
      <c r="I66" s="220"/>
      <c r="J66" s="220"/>
      <c r="K66" s="220"/>
      <c r="L66" s="220"/>
      <c r="M66" s="220"/>
      <c r="N66" s="84"/>
      <c r="O66" s="84"/>
      <c r="P66" s="84"/>
      <c r="Q66" s="84"/>
      <c r="R66" s="84"/>
      <c r="S66" s="84"/>
      <c r="T66" s="84"/>
      <c r="U66" s="84"/>
      <c r="V66" s="84"/>
      <c r="W66" s="84"/>
    </row>
    <row r="67" spans="1:23" s="71" customFormat="1" ht="12.75" x14ac:dyDescent="0.2">
      <c r="A67" s="83"/>
      <c r="B67" s="134" t="s">
        <v>15</v>
      </c>
      <c r="C67" s="213"/>
      <c r="D67" s="220"/>
      <c r="E67" s="220"/>
      <c r="F67" s="220"/>
      <c r="G67" s="220"/>
      <c r="H67" s="220"/>
      <c r="I67" s="220"/>
      <c r="J67" s="220"/>
      <c r="K67" s="220"/>
      <c r="L67" s="220"/>
      <c r="M67" s="220"/>
      <c r="N67" s="84"/>
      <c r="O67" s="84"/>
      <c r="P67" s="84"/>
      <c r="Q67" s="84"/>
      <c r="R67" s="84"/>
      <c r="S67" s="84"/>
      <c r="T67" s="84"/>
      <c r="U67" s="84"/>
      <c r="V67" s="84"/>
      <c r="W67" s="84"/>
    </row>
    <row r="68" spans="1:23" s="71" customFormat="1" ht="12.75" x14ac:dyDescent="0.2">
      <c r="A68" s="83"/>
      <c r="B68" s="134"/>
      <c r="C68" s="213"/>
      <c r="D68" s="220"/>
      <c r="E68" s="220"/>
      <c r="F68" s="220"/>
      <c r="G68" s="220"/>
      <c r="H68" s="220"/>
      <c r="I68" s="220"/>
      <c r="J68" s="220"/>
      <c r="K68" s="220"/>
      <c r="L68" s="220"/>
      <c r="M68" s="220"/>
      <c r="N68" s="84"/>
      <c r="O68" s="84"/>
      <c r="P68" s="84"/>
      <c r="Q68" s="84"/>
      <c r="R68" s="84"/>
      <c r="S68" s="84"/>
      <c r="T68" s="84"/>
      <c r="U68" s="84"/>
      <c r="V68" s="84"/>
      <c r="W68" s="84"/>
    </row>
    <row r="69" spans="1:23" s="71" customFormat="1" ht="12.75" x14ac:dyDescent="0.2">
      <c r="A69" s="83"/>
      <c r="B69" s="134"/>
      <c r="C69" s="213"/>
      <c r="D69" s="220"/>
      <c r="E69" s="220"/>
      <c r="F69" s="220"/>
      <c r="G69" s="220"/>
      <c r="H69" s="220"/>
      <c r="I69" s="220"/>
      <c r="J69" s="220"/>
      <c r="K69" s="220"/>
      <c r="L69" s="220"/>
      <c r="M69" s="220"/>
      <c r="N69" s="84"/>
      <c r="O69" s="84"/>
      <c r="P69" s="84"/>
      <c r="Q69" s="84"/>
      <c r="R69" s="84"/>
      <c r="S69" s="84"/>
      <c r="T69" s="84"/>
      <c r="U69" s="84"/>
      <c r="V69" s="84"/>
      <c r="W69" s="84"/>
    </row>
    <row r="70" spans="1:23" s="71" customFormat="1" ht="12.75" x14ac:dyDescent="0.2">
      <c r="A70" s="83"/>
      <c r="B70" s="134"/>
      <c r="C70" s="213"/>
      <c r="D70" s="220"/>
      <c r="E70" s="220"/>
      <c r="F70" s="220"/>
      <c r="G70" s="220"/>
      <c r="H70" s="220"/>
      <c r="I70" s="220"/>
      <c r="J70" s="220"/>
      <c r="K70" s="220"/>
      <c r="L70" s="220"/>
      <c r="M70" s="220"/>
      <c r="N70" s="84"/>
      <c r="O70" s="84"/>
      <c r="P70" s="84"/>
      <c r="Q70" s="84"/>
      <c r="R70" s="84"/>
      <c r="S70" s="84"/>
      <c r="T70" s="84"/>
      <c r="U70" s="84"/>
      <c r="V70" s="84"/>
      <c r="W70" s="84"/>
    </row>
    <row r="71" spans="1:23" s="71" customFormat="1" ht="12.75" x14ac:dyDescent="0.2">
      <c r="A71" s="83"/>
      <c r="B71" s="134"/>
      <c r="C71" s="213"/>
      <c r="D71" s="220"/>
      <c r="E71" s="220"/>
      <c r="F71" s="220"/>
      <c r="G71" s="220"/>
      <c r="H71" s="220"/>
      <c r="I71" s="220"/>
      <c r="J71" s="220"/>
      <c r="K71" s="220"/>
      <c r="L71" s="220"/>
      <c r="M71" s="220"/>
      <c r="N71" s="84"/>
      <c r="O71" s="84"/>
      <c r="P71" s="84"/>
      <c r="Q71" s="84"/>
      <c r="R71" s="84"/>
      <c r="S71" s="84"/>
      <c r="T71" s="84"/>
      <c r="U71" s="84"/>
      <c r="V71" s="84"/>
      <c r="W71" s="84"/>
    </row>
    <row r="72" spans="1:23" s="71" customFormat="1" ht="12.75" x14ac:dyDescent="0.2">
      <c r="A72" s="83"/>
      <c r="B72" s="134"/>
      <c r="C72" s="213"/>
      <c r="D72" s="220"/>
      <c r="E72" s="220"/>
      <c r="F72" s="220"/>
      <c r="G72" s="220"/>
      <c r="H72" s="220"/>
      <c r="I72" s="220"/>
      <c r="J72" s="220"/>
      <c r="K72" s="220"/>
      <c r="L72" s="220"/>
      <c r="M72" s="220"/>
      <c r="N72" s="84"/>
      <c r="O72" s="84"/>
      <c r="P72" s="84"/>
      <c r="Q72" s="84"/>
      <c r="R72" s="84"/>
      <c r="S72" s="84"/>
      <c r="T72" s="84"/>
      <c r="U72" s="84"/>
      <c r="V72" s="84"/>
      <c r="W72" s="84"/>
    </row>
    <row r="73" spans="1:23" s="71" customFormat="1" ht="12.75" x14ac:dyDescent="0.2">
      <c r="A73" s="83"/>
      <c r="B73" s="134"/>
      <c r="C73" s="213"/>
      <c r="D73" s="220"/>
      <c r="E73" s="220"/>
      <c r="F73" s="220"/>
      <c r="G73" s="220"/>
      <c r="H73" s="220"/>
      <c r="I73" s="220"/>
      <c r="J73" s="220"/>
      <c r="K73" s="220"/>
      <c r="L73" s="220"/>
      <c r="M73" s="220"/>
      <c r="N73" s="84"/>
      <c r="O73" s="84"/>
      <c r="P73" s="84"/>
      <c r="Q73" s="84"/>
      <c r="R73" s="84"/>
      <c r="S73" s="84"/>
      <c r="T73" s="84"/>
      <c r="U73" s="84"/>
      <c r="V73" s="84"/>
      <c r="W73" s="84"/>
    </row>
    <row r="74" spans="1:23" s="71" customFormat="1" ht="12.75" x14ac:dyDescent="0.2">
      <c r="A74" s="83"/>
      <c r="B74" s="134"/>
      <c r="C74" s="213"/>
      <c r="D74" s="220"/>
      <c r="E74" s="220"/>
      <c r="F74" s="220"/>
      <c r="G74" s="220"/>
      <c r="H74" s="220"/>
      <c r="I74" s="220"/>
      <c r="J74" s="220"/>
      <c r="K74" s="220"/>
      <c r="L74" s="220"/>
      <c r="M74" s="220"/>
      <c r="N74" s="84"/>
      <c r="O74" s="84"/>
      <c r="P74" s="84"/>
      <c r="Q74" s="84"/>
      <c r="R74" s="84"/>
      <c r="S74" s="84"/>
      <c r="T74" s="84"/>
      <c r="U74" s="84"/>
      <c r="V74" s="84"/>
      <c r="W74" s="84"/>
    </row>
    <row r="75" spans="1:23" s="71" customFormat="1" ht="12.75" x14ac:dyDescent="0.2">
      <c r="A75" s="83"/>
      <c r="B75" s="134"/>
      <c r="C75" s="213"/>
      <c r="D75" s="220"/>
      <c r="E75" s="220"/>
      <c r="F75" s="220"/>
      <c r="G75" s="220"/>
      <c r="H75" s="220"/>
      <c r="I75" s="220"/>
      <c r="J75" s="220"/>
      <c r="K75" s="220"/>
      <c r="L75" s="220"/>
      <c r="M75" s="220"/>
      <c r="N75" s="84"/>
      <c r="O75" s="84"/>
      <c r="P75" s="84"/>
      <c r="Q75" s="84"/>
      <c r="R75" s="84"/>
      <c r="S75" s="84"/>
      <c r="T75" s="84"/>
      <c r="U75" s="84"/>
      <c r="V75" s="84"/>
      <c r="W75" s="84"/>
    </row>
    <row r="76" spans="1:23" s="71" customFormat="1" ht="12.75" x14ac:dyDescent="0.2">
      <c r="A76" s="83"/>
      <c r="B76" s="134"/>
      <c r="C76" s="213"/>
      <c r="D76" s="220"/>
      <c r="E76" s="220"/>
      <c r="F76" s="220"/>
      <c r="G76" s="220"/>
      <c r="H76" s="220"/>
      <c r="I76" s="220"/>
      <c r="J76" s="220"/>
      <c r="K76" s="220"/>
      <c r="L76" s="220"/>
      <c r="M76" s="220"/>
      <c r="N76" s="84"/>
      <c r="O76" s="84"/>
      <c r="P76" s="84"/>
      <c r="Q76" s="84"/>
      <c r="R76" s="84"/>
      <c r="S76" s="84"/>
      <c r="T76" s="84"/>
      <c r="U76" s="84"/>
      <c r="V76" s="84"/>
      <c r="W76" s="84"/>
    </row>
    <row r="77" spans="1:23" s="71" customFormat="1" ht="12.75" x14ac:dyDescent="0.2">
      <c r="A77" s="83"/>
      <c r="B77" s="134"/>
      <c r="C77" s="213"/>
      <c r="D77" s="220"/>
      <c r="E77" s="220"/>
      <c r="F77" s="220"/>
      <c r="G77" s="220"/>
      <c r="H77" s="220"/>
      <c r="I77" s="220"/>
      <c r="J77" s="220"/>
      <c r="K77" s="220"/>
      <c r="L77" s="220"/>
      <c r="M77" s="220"/>
      <c r="N77" s="84"/>
      <c r="O77" s="84"/>
      <c r="P77" s="84"/>
      <c r="Q77" s="84"/>
      <c r="R77" s="84"/>
      <c r="S77" s="84"/>
      <c r="T77" s="84"/>
      <c r="U77" s="84"/>
      <c r="V77" s="84"/>
      <c r="W77" s="84"/>
    </row>
    <row r="78" spans="1:23" s="71" customFormat="1" ht="12.75" x14ac:dyDescent="0.2">
      <c r="A78" s="83"/>
      <c r="B78" s="134"/>
      <c r="C78" s="213"/>
      <c r="D78" s="220"/>
      <c r="E78" s="220"/>
      <c r="F78" s="220"/>
      <c r="G78" s="220"/>
      <c r="H78" s="220"/>
      <c r="I78" s="220"/>
      <c r="J78" s="220"/>
      <c r="K78" s="220"/>
      <c r="L78" s="220"/>
      <c r="M78" s="220"/>
      <c r="N78" s="84"/>
      <c r="O78" s="84"/>
      <c r="P78" s="84"/>
      <c r="Q78" s="84"/>
      <c r="R78" s="84"/>
      <c r="S78" s="84"/>
      <c r="T78" s="84"/>
      <c r="U78" s="84"/>
      <c r="V78" s="84"/>
      <c r="W78" s="84"/>
    </row>
    <row r="79" spans="1:23" s="71" customFormat="1" ht="12.75" x14ac:dyDescent="0.2">
      <c r="A79" s="83"/>
      <c r="B79" s="134"/>
      <c r="C79" s="213"/>
      <c r="D79" s="220"/>
      <c r="E79" s="220"/>
      <c r="F79" s="220"/>
      <c r="G79" s="220"/>
      <c r="H79" s="220"/>
      <c r="I79" s="220"/>
      <c r="J79" s="220"/>
      <c r="K79" s="220"/>
      <c r="L79" s="220"/>
      <c r="M79" s="220"/>
      <c r="N79" s="84"/>
      <c r="O79" s="84"/>
      <c r="P79" s="84"/>
      <c r="Q79" s="84"/>
      <c r="R79" s="84"/>
      <c r="S79" s="84"/>
      <c r="T79" s="84"/>
      <c r="U79" s="84"/>
      <c r="V79" s="84"/>
      <c r="W79" s="84"/>
    </row>
    <row r="80" spans="1:23" s="71" customFormat="1" ht="12.75" x14ac:dyDescent="0.2">
      <c r="A80" s="83"/>
      <c r="B80" s="134"/>
      <c r="C80" s="213"/>
      <c r="D80" s="220"/>
      <c r="E80" s="220"/>
      <c r="F80" s="220"/>
      <c r="G80" s="220"/>
      <c r="H80" s="220"/>
      <c r="I80" s="220"/>
      <c r="J80" s="220"/>
      <c r="K80" s="220"/>
      <c r="L80" s="220"/>
      <c r="M80" s="220"/>
      <c r="N80" s="84"/>
      <c r="O80" s="84"/>
      <c r="P80" s="84"/>
      <c r="Q80" s="84"/>
      <c r="R80" s="84"/>
      <c r="S80" s="84"/>
      <c r="T80" s="84"/>
      <c r="U80" s="84"/>
      <c r="V80" s="84"/>
      <c r="W80" s="84"/>
    </row>
    <row r="81" spans="1:23" s="71" customFormat="1" ht="12.75" x14ac:dyDescent="0.2">
      <c r="A81" s="83"/>
      <c r="B81" s="134"/>
      <c r="C81" s="213"/>
      <c r="D81" s="220"/>
      <c r="E81" s="220"/>
      <c r="F81" s="220"/>
      <c r="G81" s="220"/>
      <c r="H81" s="220"/>
      <c r="I81" s="220"/>
      <c r="J81" s="220"/>
      <c r="K81" s="220"/>
      <c r="L81" s="220"/>
      <c r="M81" s="220"/>
      <c r="N81" s="84"/>
      <c r="O81" s="84"/>
      <c r="P81" s="84"/>
      <c r="Q81" s="84"/>
      <c r="R81" s="84"/>
      <c r="S81" s="84"/>
      <c r="T81" s="84"/>
      <c r="U81" s="84"/>
      <c r="V81" s="84"/>
      <c r="W81" s="84"/>
    </row>
    <row r="82" spans="1:23" s="71" customFormat="1" ht="12.75" x14ac:dyDescent="0.2">
      <c r="A82" s="83"/>
      <c r="B82" s="134"/>
      <c r="C82" s="213"/>
      <c r="D82" s="220"/>
      <c r="E82" s="220"/>
      <c r="F82" s="220"/>
      <c r="G82" s="220"/>
      <c r="H82" s="220"/>
      <c r="I82" s="220"/>
      <c r="J82" s="220"/>
      <c r="K82" s="220"/>
      <c r="L82" s="220"/>
      <c r="M82" s="220"/>
      <c r="N82" s="84"/>
      <c r="O82" s="84"/>
      <c r="P82" s="84"/>
      <c r="Q82" s="84"/>
      <c r="R82" s="84"/>
      <c r="S82" s="84"/>
      <c r="T82" s="84"/>
      <c r="U82" s="84"/>
      <c r="V82" s="84"/>
      <c r="W82" s="84"/>
    </row>
    <row r="83" spans="1:23" s="71" customFormat="1" ht="11.25" customHeight="1" x14ac:dyDescent="0.2">
      <c r="A83" s="83"/>
      <c r="B83" s="134"/>
      <c r="C83" s="213"/>
      <c r="D83" s="220"/>
      <c r="E83" s="220"/>
      <c r="F83" s="220"/>
      <c r="G83" s="220"/>
      <c r="H83" s="220"/>
      <c r="I83" s="220"/>
      <c r="J83" s="220"/>
      <c r="K83" s="220"/>
      <c r="L83" s="220"/>
      <c r="M83" s="220"/>
      <c r="N83" s="84"/>
      <c r="O83" s="84"/>
      <c r="P83" s="84"/>
      <c r="Q83" s="84"/>
      <c r="R83" s="84"/>
      <c r="S83" s="84"/>
      <c r="T83" s="84"/>
      <c r="U83" s="84"/>
      <c r="V83" s="84"/>
      <c r="W83" s="84"/>
    </row>
    <row r="84" spans="1:23" s="71" customFormat="1" ht="12.75" x14ac:dyDescent="0.2">
      <c r="A84" s="83"/>
      <c r="B84" s="134"/>
      <c r="C84" s="213"/>
      <c r="D84" s="220"/>
      <c r="E84" s="220"/>
      <c r="F84" s="220"/>
      <c r="G84" s="220"/>
      <c r="H84" s="220"/>
      <c r="I84" s="220"/>
      <c r="J84" s="220"/>
      <c r="K84" s="220"/>
      <c r="L84" s="220"/>
      <c r="M84" s="220"/>
      <c r="N84" s="84"/>
      <c r="O84" s="84"/>
      <c r="P84" s="84"/>
      <c r="Q84" s="84"/>
      <c r="R84" s="84"/>
      <c r="S84" s="84"/>
      <c r="T84" s="84"/>
      <c r="U84" s="84"/>
      <c r="V84" s="84"/>
      <c r="W84" s="84"/>
    </row>
    <row r="85" spans="1:23" s="71" customFormat="1" ht="12.75" x14ac:dyDescent="0.2">
      <c r="A85" s="83"/>
      <c r="B85" s="134"/>
      <c r="C85" s="213"/>
      <c r="D85" s="220"/>
      <c r="E85" s="220"/>
      <c r="F85" s="220"/>
      <c r="G85" s="220"/>
      <c r="H85" s="220"/>
      <c r="I85" s="220"/>
      <c r="J85" s="220"/>
      <c r="K85" s="220"/>
      <c r="L85" s="220"/>
      <c r="M85" s="220"/>
      <c r="N85" s="84"/>
      <c r="O85" s="84"/>
      <c r="P85" s="84"/>
      <c r="Q85" s="84"/>
      <c r="R85" s="84"/>
      <c r="S85" s="84"/>
      <c r="T85" s="84"/>
      <c r="U85" s="84"/>
      <c r="V85" s="84"/>
      <c r="W85" s="84"/>
    </row>
    <row r="86" spans="1:23" s="71" customFormat="1" ht="12.75" x14ac:dyDescent="0.2">
      <c r="A86" s="83"/>
      <c r="B86" s="134"/>
      <c r="C86" s="213"/>
      <c r="D86" s="220"/>
      <c r="E86" s="220"/>
      <c r="F86" s="220"/>
      <c r="G86" s="220"/>
      <c r="H86" s="220"/>
      <c r="I86" s="220"/>
      <c r="J86" s="220"/>
      <c r="K86" s="220"/>
      <c r="L86" s="220"/>
      <c r="M86" s="220"/>
      <c r="N86" s="84"/>
      <c r="O86" s="84"/>
      <c r="P86" s="84"/>
      <c r="Q86" s="84"/>
      <c r="R86" s="84"/>
      <c r="S86" s="84"/>
      <c r="T86" s="84"/>
      <c r="U86" s="84"/>
      <c r="V86" s="84"/>
      <c r="W86" s="84"/>
    </row>
    <row r="87" spans="1:23" s="71" customFormat="1" ht="12.75" x14ac:dyDescent="0.2">
      <c r="A87" s="83"/>
      <c r="B87" s="134"/>
      <c r="C87" s="213"/>
      <c r="D87" s="220"/>
      <c r="E87" s="220"/>
      <c r="F87" s="220"/>
      <c r="G87" s="220"/>
      <c r="H87" s="220"/>
      <c r="I87" s="220"/>
      <c r="J87" s="220"/>
      <c r="K87" s="220"/>
      <c r="L87" s="220"/>
      <c r="M87" s="220"/>
      <c r="N87" s="84"/>
      <c r="O87" s="84"/>
      <c r="P87" s="84"/>
      <c r="Q87" s="84"/>
      <c r="R87" s="84"/>
      <c r="S87" s="84"/>
      <c r="T87" s="84"/>
      <c r="U87" s="84"/>
      <c r="V87" s="84"/>
      <c r="W87" s="84"/>
    </row>
    <row r="88" spans="1:23" x14ac:dyDescent="0.2">
      <c r="D88" s="204"/>
      <c r="E88" s="204"/>
      <c r="F88" s="204"/>
      <c r="G88" s="204"/>
      <c r="H88" s="204"/>
      <c r="I88" s="204"/>
      <c r="J88" s="204"/>
      <c r="K88" s="204"/>
      <c r="L88" s="204"/>
      <c r="M88" s="204"/>
      <c r="N88" s="86"/>
      <c r="O88" s="86"/>
      <c r="P88" s="86"/>
      <c r="Q88" s="86"/>
      <c r="R88" s="86"/>
      <c r="S88" s="86"/>
      <c r="T88" s="86"/>
      <c r="U88" s="86"/>
      <c r="V88" s="86"/>
      <c r="W88" s="86"/>
    </row>
    <row r="89" spans="1:23" x14ac:dyDescent="0.2">
      <c r="D89" s="204"/>
      <c r="E89" s="204"/>
      <c r="F89" s="204"/>
      <c r="G89" s="204"/>
      <c r="H89" s="204"/>
      <c r="I89" s="204"/>
      <c r="J89" s="204"/>
      <c r="K89" s="204"/>
      <c r="L89" s="204"/>
      <c r="M89" s="204"/>
      <c r="N89" s="86"/>
      <c r="O89" s="86"/>
      <c r="P89" s="86"/>
      <c r="Q89" s="86"/>
      <c r="R89" s="86"/>
      <c r="S89" s="86"/>
      <c r="T89" s="86"/>
      <c r="U89" s="86"/>
      <c r="V89" s="86"/>
      <c r="W89" s="86"/>
    </row>
    <row r="90" spans="1:23" x14ac:dyDescent="0.2">
      <c r="D90" s="204"/>
      <c r="E90" s="204"/>
      <c r="F90" s="204"/>
      <c r="G90" s="204"/>
      <c r="H90" s="204"/>
      <c r="I90" s="204"/>
      <c r="J90" s="204"/>
      <c r="K90" s="204"/>
      <c r="L90" s="204"/>
      <c r="M90" s="204"/>
      <c r="N90" s="86"/>
      <c r="O90" s="86"/>
      <c r="P90" s="86"/>
      <c r="Q90" s="86"/>
      <c r="R90" s="86"/>
      <c r="S90" s="86"/>
      <c r="T90" s="86"/>
      <c r="U90" s="86"/>
      <c r="V90" s="86"/>
      <c r="W90" s="86"/>
    </row>
    <row r="91" spans="1:23" x14ac:dyDescent="0.2">
      <c r="D91" s="204"/>
      <c r="E91" s="204"/>
      <c r="F91" s="204"/>
      <c r="G91" s="204"/>
      <c r="H91" s="204"/>
      <c r="I91" s="204"/>
      <c r="J91" s="204"/>
      <c r="K91" s="204"/>
      <c r="L91" s="204"/>
      <c r="M91" s="204"/>
      <c r="N91" s="86"/>
      <c r="O91" s="86"/>
      <c r="P91" s="86"/>
      <c r="Q91" s="86"/>
      <c r="R91" s="86"/>
      <c r="S91" s="86"/>
      <c r="T91" s="86"/>
      <c r="U91" s="86"/>
      <c r="V91" s="86"/>
      <c r="W91" s="86"/>
    </row>
    <row r="92" spans="1:23" x14ac:dyDescent="0.2">
      <c r="D92" s="204"/>
      <c r="E92" s="204"/>
      <c r="F92" s="204"/>
      <c r="G92" s="204"/>
      <c r="H92" s="204"/>
      <c r="I92" s="204"/>
      <c r="J92" s="204"/>
      <c r="K92" s="204"/>
      <c r="L92" s="204"/>
      <c r="M92" s="204"/>
      <c r="N92" s="86"/>
      <c r="O92" s="86"/>
      <c r="P92" s="86"/>
      <c r="Q92" s="86"/>
      <c r="R92" s="86"/>
      <c r="S92" s="86"/>
      <c r="T92" s="86"/>
      <c r="U92" s="86"/>
      <c r="V92" s="86"/>
      <c r="W92" s="86"/>
    </row>
    <row r="93" spans="1:23" x14ac:dyDescent="0.2">
      <c r="D93" s="204"/>
      <c r="E93" s="204"/>
      <c r="F93" s="204"/>
      <c r="G93" s="204"/>
      <c r="H93" s="204"/>
      <c r="I93" s="204"/>
      <c r="J93" s="204"/>
      <c r="K93" s="204"/>
      <c r="L93" s="204"/>
      <c r="M93" s="204"/>
      <c r="N93" s="86"/>
      <c r="O93" s="86"/>
      <c r="P93" s="86"/>
      <c r="Q93" s="86"/>
      <c r="R93" s="86"/>
      <c r="S93" s="86"/>
      <c r="T93" s="86"/>
      <c r="U93" s="86"/>
      <c r="V93" s="86"/>
      <c r="W93" s="86"/>
    </row>
    <row r="94" spans="1:23" x14ac:dyDescent="0.2">
      <c r="D94" s="204"/>
      <c r="E94" s="204"/>
      <c r="F94" s="204"/>
      <c r="G94" s="204"/>
      <c r="H94" s="204"/>
      <c r="I94" s="204"/>
      <c r="J94" s="204"/>
      <c r="K94" s="204"/>
      <c r="L94" s="204"/>
      <c r="M94" s="204"/>
      <c r="N94" s="86"/>
      <c r="O94" s="86"/>
      <c r="P94" s="86"/>
      <c r="Q94" s="86"/>
      <c r="R94" s="86"/>
      <c r="S94" s="86"/>
      <c r="T94" s="86"/>
      <c r="U94" s="86"/>
      <c r="V94" s="86"/>
      <c r="W94" s="86"/>
    </row>
    <row r="95" spans="1:23" x14ac:dyDescent="0.2">
      <c r="D95" s="204"/>
      <c r="E95" s="204"/>
      <c r="F95" s="204"/>
      <c r="G95" s="204"/>
      <c r="H95" s="204"/>
      <c r="I95" s="204"/>
      <c r="J95" s="204"/>
      <c r="K95" s="204"/>
      <c r="L95" s="204"/>
      <c r="M95" s="204"/>
      <c r="N95" s="86"/>
      <c r="O95" s="86"/>
      <c r="P95" s="86"/>
      <c r="Q95" s="86"/>
      <c r="R95" s="86"/>
      <c r="S95" s="86"/>
      <c r="T95" s="86"/>
      <c r="U95" s="86"/>
      <c r="V95" s="86"/>
      <c r="W95" s="86"/>
    </row>
    <row r="96" spans="1:23" x14ac:dyDescent="0.2">
      <c r="D96" s="204"/>
      <c r="E96" s="204"/>
      <c r="F96" s="204"/>
      <c r="G96" s="204"/>
      <c r="H96" s="204"/>
      <c r="I96" s="204"/>
      <c r="J96" s="204"/>
      <c r="K96" s="204"/>
      <c r="L96" s="204"/>
      <c r="M96" s="204"/>
      <c r="N96" s="86"/>
      <c r="O96" s="86"/>
      <c r="P96" s="86"/>
      <c r="Q96" s="86"/>
      <c r="R96" s="86"/>
      <c r="S96" s="86"/>
      <c r="T96" s="86"/>
      <c r="U96" s="86"/>
      <c r="V96" s="86"/>
      <c r="W96" s="86"/>
    </row>
    <row r="97" spans="4:23" x14ac:dyDescent="0.2">
      <c r="D97" s="204"/>
      <c r="E97" s="204"/>
      <c r="F97" s="204"/>
      <c r="G97" s="204"/>
      <c r="H97" s="204"/>
      <c r="I97" s="204"/>
      <c r="J97" s="204"/>
      <c r="K97" s="204"/>
      <c r="L97" s="204"/>
      <c r="M97" s="204"/>
      <c r="N97" s="86"/>
      <c r="O97" s="86"/>
      <c r="P97" s="86"/>
      <c r="Q97" s="86"/>
      <c r="R97" s="86"/>
      <c r="S97" s="86"/>
      <c r="T97" s="86"/>
      <c r="U97" s="86"/>
      <c r="V97" s="86"/>
      <c r="W97" s="86"/>
    </row>
    <row r="98" spans="4:23" x14ac:dyDescent="0.2">
      <c r="D98" s="204"/>
      <c r="E98" s="204"/>
      <c r="F98" s="204"/>
      <c r="G98" s="204"/>
      <c r="H98" s="204"/>
      <c r="I98" s="204"/>
      <c r="J98" s="204"/>
      <c r="K98" s="204"/>
      <c r="L98" s="204"/>
      <c r="M98" s="204"/>
      <c r="N98" s="86"/>
      <c r="O98" s="86"/>
      <c r="P98" s="86"/>
      <c r="Q98" s="86"/>
      <c r="R98" s="86"/>
      <c r="S98" s="86"/>
      <c r="T98" s="86"/>
      <c r="U98" s="86"/>
      <c r="V98" s="86"/>
      <c r="W98" s="86"/>
    </row>
    <row r="99" spans="4:23" x14ac:dyDescent="0.2">
      <c r="D99" s="204"/>
      <c r="E99" s="204"/>
      <c r="F99" s="204"/>
      <c r="G99" s="204"/>
      <c r="H99" s="204"/>
      <c r="I99" s="204"/>
      <c r="J99" s="204"/>
      <c r="K99" s="204"/>
      <c r="L99" s="204"/>
      <c r="M99" s="204"/>
      <c r="N99" s="86"/>
      <c r="O99" s="86"/>
      <c r="P99" s="86"/>
      <c r="Q99" s="86"/>
      <c r="R99" s="86"/>
      <c r="S99" s="86"/>
      <c r="T99" s="86"/>
      <c r="U99" s="86"/>
      <c r="V99" s="86"/>
      <c r="W99" s="86"/>
    </row>
    <row r="100" spans="4:23" x14ac:dyDescent="0.2">
      <c r="D100" s="204"/>
      <c r="E100" s="204"/>
      <c r="F100" s="204"/>
      <c r="G100" s="204"/>
      <c r="H100" s="204"/>
      <c r="I100" s="204"/>
      <c r="J100" s="204"/>
      <c r="K100" s="204"/>
      <c r="L100" s="204"/>
      <c r="M100" s="204"/>
      <c r="N100" s="86"/>
      <c r="O100" s="86"/>
      <c r="P100" s="86"/>
      <c r="Q100" s="86"/>
      <c r="R100" s="86"/>
      <c r="S100" s="86"/>
      <c r="T100" s="86"/>
      <c r="U100" s="86"/>
      <c r="V100" s="86"/>
      <c r="W100" s="86"/>
    </row>
    <row r="101" spans="4:23" x14ac:dyDescent="0.2">
      <c r="D101" s="204"/>
      <c r="E101" s="204"/>
      <c r="F101" s="204"/>
      <c r="G101" s="204"/>
      <c r="H101" s="204"/>
      <c r="I101" s="204"/>
      <c r="J101" s="204"/>
      <c r="K101" s="204"/>
      <c r="L101" s="204"/>
      <c r="M101" s="204"/>
      <c r="N101" s="86"/>
      <c r="O101" s="86"/>
      <c r="P101" s="86"/>
      <c r="Q101" s="86"/>
      <c r="R101" s="86"/>
      <c r="S101" s="86"/>
      <c r="T101" s="86"/>
      <c r="U101" s="86"/>
      <c r="V101" s="86"/>
      <c r="W101" s="86"/>
    </row>
    <row r="102" spans="4:23" x14ac:dyDescent="0.2">
      <c r="D102" s="204"/>
      <c r="E102" s="204"/>
      <c r="F102" s="204"/>
      <c r="G102" s="204"/>
      <c r="H102" s="204"/>
      <c r="I102" s="204"/>
      <c r="J102" s="204"/>
      <c r="K102" s="204"/>
      <c r="L102" s="204"/>
      <c r="M102" s="204"/>
      <c r="N102" s="86"/>
      <c r="O102" s="86"/>
      <c r="P102" s="86"/>
      <c r="Q102" s="86"/>
      <c r="R102" s="86"/>
      <c r="S102" s="86"/>
      <c r="T102" s="86"/>
      <c r="U102" s="86"/>
      <c r="V102" s="86"/>
      <c r="W102" s="86"/>
    </row>
    <row r="103" spans="4:23" x14ac:dyDescent="0.2">
      <c r="D103" s="204"/>
      <c r="E103" s="204"/>
      <c r="F103" s="204"/>
      <c r="G103" s="204"/>
      <c r="H103" s="204"/>
      <c r="I103" s="204"/>
      <c r="J103" s="204"/>
      <c r="K103" s="204"/>
      <c r="L103" s="204"/>
      <c r="M103" s="204"/>
      <c r="N103" s="86"/>
      <c r="O103" s="86"/>
      <c r="P103" s="86"/>
      <c r="Q103" s="86"/>
      <c r="R103" s="86"/>
      <c r="S103" s="86"/>
      <c r="T103" s="86"/>
      <c r="U103" s="86"/>
      <c r="V103" s="86"/>
      <c r="W103" s="86"/>
    </row>
    <row r="104" spans="4:23" x14ac:dyDescent="0.2">
      <c r="D104" s="204"/>
      <c r="E104" s="204"/>
      <c r="F104" s="204"/>
      <c r="G104" s="204"/>
      <c r="H104" s="204"/>
      <c r="I104" s="204"/>
      <c r="J104" s="204"/>
      <c r="K104" s="204"/>
      <c r="L104" s="204"/>
      <c r="M104" s="204"/>
      <c r="N104" s="86"/>
      <c r="O104" s="86"/>
      <c r="P104" s="86"/>
      <c r="Q104" s="86"/>
      <c r="R104" s="86"/>
      <c r="S104" s="86"/>
      <c r="T104" s="86"/>
      <c r="U104" s="86"/>
      <c r="V104" s="86"/>
      <c r="W104" s="86"/>
    </row>
    <row r="105" spans="4:23" x14ac:dyDescent="0.2">
      <c r="D105" s="204"/>
      <c r="E105" s="204"/>
      <c r="F105" s="204"/>
      <c r="G105" s="204"/>
      <c r="H105" s="204"/>
      <c r="I105" s="204"/>
      <c r="J105" s="204"/>
      <c r="K105" s="204"/>
      <c r="L105" s="204"/>
      <c r="M105" s="204"/>
      <c r="N105" s="86"/>
      <c r="O105" s="86"/>
      <c r="P105" s="86"/>
      <c r="Q105" s="86"/>
      <c r="R105" s="86"/>
      <c r="S105" s="86"/>
      <c r="T105" s="86"/>
      <c r="U105" s="86"/>
      <c r="V105" s="86"/>
      <c r="W105" s="86"/>
    </row>
    <row r="106" spans="4:23" x14ac:dyDescent="0.2">
      <c r="D106" s="204"/>
      <c r="E106" s="204"/>
      <c r="F106" s="204"/>
      <c r="G106" s="204"/>
      <c r="H106" s="204"/>
      <c r="I106" s="204"/>
      <c r="J106" s="204"/>
      <c r="K106" s="204"/>
      <c r="L106" s="204"/>
      <c r="M106" s="204"/>
      <c r="N106" s="86"/>
      <c r="O106" s="86"/>
      <c r="P106" s="86"/>
      <c r="Q106" s="86"/>
      <c r="R106" s="86"/>
      <c r="S106" s="86"/>
      <c r="T106" s="86"/>
      <c r="U106" s="86"/>
      <c r="V106" s="86"/>
      <c r="W106" s="86"/>
    </row>
    <row r="107" spans="4:23" x14ac:dyDescent="0.2">
      <c r="D107" s="204"/>
      <c r="E107" s="204"/>
      <c r="F107" s="204"/>
      <c r="G107" s="204"/>
      <c r="H107" s="204"/>
      <c r="I107" s="204"/>
      <c r="J107" s="204"/>
      <c r="K107" s="204"/>
      <c r="L107" s="204"/>
      <c r="M107" s="204"/>
      <c r="N107" s="86"/>
      <c r="O107" s="86"/>
      <c r="P107" s="86"/>
      <c r="Q107" s="86"/>
      <c r="R107" s="86"/>
      <c r="S107" s="86"/>
      <c r="T107" s="86"/>
      <c r="U107" s="86"/>
      <c r="V107" s="86"/>
      <c r="W107" s="86"/>
    </row>
    <row r="108" spans="4:23" x14ac:dyDescent="0.2">
      <c r="D108" s="204"/>
      <c r="E108" s="204"/>
      <c r="F108" s="204"/>
      <c r="G108" s="204"/>
      <c r="H108" s="204"/>
      <c r="I108" s="204"/>
      <c r="J108" s="204"/>
      <c r="K108" s="204"/>
      <c r="L108" s="204"/>
      <c r="M108" s="204"/>
      <c r="N108" s="86"/>
      <c r="O108" s="86"/>
      <c r="P108" s="86"/>
      <c r="Q108" s="86"/>
      <c r="R108" s="86"/>
      <c r="S108" s="86"/>
      <c r="T108" s="86"/>
      <c r="U108" s="86"/>
      <c r="V108" s="86"/>
      <c r="W108" s="86"/>
    </row>
    <row r="109" spans="4:23" x14ac:dyDescent="0.2">
      <c r="D109" s="204"/>
      <c r="E109" s="204"/>
      <c r="F109" s="204"/>
      <c r="G109" s="204"/>
      <c r="H109" s="204"/>
      <c r="I109" s="204"/>
      <c r="J109" s="204"/>
      <c r="K109" s="204"/>
      <c r="L109" s="204"/>
      <c r="M109" s="204"/>
      <c r="N109" s="86"/>
      <c r="O109" s="86"/>
      <c r="P109" s="86"/>
      <c r="Q109" s="86"/>
      <c r="R109" s="86"/>
      <c r="S109" s="86"/>
      <c r="T109" s="86"/>
      <c r="U109" s="86"/>
      <c r="V109" s="86"/>
      <c r="W109" s="86"/>
    </row>
    <row r="110" spans="4:23" x14ac:dyDescent="0.2">
      <c r="D110" s="204"/>
      <c r="E110" s="204"/>
      <c r="F110" s="204"/>
      <c r="G110" s="204"/>
      <c r="H110" s="204"/>
      <c r="I110" s="204"/>
      <c r="J110" s="204"/>
      <c r="K110" s="204"/>
      <c r="L110" s="204"/>
      <c r="M110" s="204"/>
      <c r="N110" s="86"/>
      <c r="O110" s="86"/>
      <c r="P110" s="86"/>
      <c r="Q110" s="86"/>
      <c r="R110" s="86"/>
      <c r="S110" s="86"/>
      <c r="T110" s="86"/>
      <c r="U110" s="86"/>
      <c r="V110" s="86"/>
      <c r="W110" s="86"/>
    </row>
  </sheetData>
  <mergeCells count="4">
    <mergeCell ref="A1:F1"/>
    <mergeCell ref="A2:E2"/>
    <mergeCell ref="A3:E3"/>
    <mergeCell ref="A4:E4"/>
  </mergeCells>
  <phoneticPr fontId="0" type="noConversion"/>
  <printOptions headings="1" gridLines="1"/>
  <pageMargins left="0" right="0" top="0" bottom="0" header="0.31496062992125984" footer="0"/>
  <pageSetup scale="80"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tabColor indexed="9"/>
    <pageSetUpPr fitToPage="1"/>
  </sheetPr>
  <dimension ref="A1:AM93"/>
  <sheetViews>
    <sheetView tabSelected="1" zoomScaleNormal="100" workbookViewId="0">
      <selection activeCell="AC42" sqref="AC42"/>
    </sheetView>
  </sheetViews>
  <sheetFormatPr defaultColWidth="9.28515625" defaultRowHeight="11.25" x14ac:dyDescent="0.2"/>
  <cols>
    <col min="1" max="1" width="10.5703125" style="79" customWidth="1"/>
    <col min="2" max="2" width="48.42578125" style="33" bestFit="1" customWidth="1"/>
    <col min="3" max="3" width="15.7109375" style="122" customWidth="1"/>
    <col min="4" max="4" width="15.7109375" style="123" customWidth="1"/>
    <col min="5" max="5" width="14.7109375" style="123" bestFit="1" customWidth="1"/>
    <col min="6" max="6" width="14.7109375" style="123" hidden="1" customWidth="1"/>
    <col min="7" max="7" width="11.7109375" style="123" hidden="1" customWidth="1"/>
    <col min="8" max="8" width="12.5703125" style="123" hidden="1" customWidth="1"/>
    <col min="9" max="9" width="10.28515625" style="123" hidden="1" customWidth="1"/>
    <col min="10" max="10" width="11.5703125" style="123" hidden="1" customWidth="1"/>
    <col min="11" max="11" width="8.5703125" style="123" hidden="1" customWidth="1"/>
    <col min="12" max="12" width="15" style="123" hidden="1" customWidth="1"/>
    <col min="13" max="13" width="10.7109375" style="33" hidden="1" customWidth="1"/>
    <col min="14" max="14" width="11.28515625" style="33" hidden="1" customWidth="1"/>
    <col min="15" max="15" width="12" style="33" hidden="1" customWidth="1"/>
    <col min="16" max="23" width="11.7109375" style="33" hidden="1" customWidth="1"/>
    <col min="24" max="24" width="0" style="33" hidden="1" customWidth="1"/>
    <col min="25" max="25" width="9.28515625" style="33"/>
    <col min="26" max="26" width="11.140625" style="33" customWidth="1"/>
    <col min="27" max="27" width="9.28515625" style="33"/>
    <col min="28" max="28" width="10.140625" style="33" customWidth="1"/>
    <col min="29" max="29" width="11.140625" style="33" customWidth="1"/>
    <col min="30" max="30" width="11.42578125" style="33" customWidth="1"/>
    <col min="31" max="31" width="27.85546875" style="33" bestFit="1" customWidth="1"/>
    <col min="32" max="33" width="12.28515625" style="33" bestFit="1" customWidth="1"/>
    <col min="34" max="34" width="8.140625" style="33" customWidth="1"/>
    <col min="35" max="35" width="3.85546875" style="33" customWidth="1"/>
    <col min="36" max="36" width="11.5703125" style="33" bestFit="1" customWidth="1"/>
    <col min="37" max="37" width="4.28515625" style="33" bestFit="1" customWidth="1"/>
    <col min="38" max="38" width="6.42578125" style="33" bestFit="1" customWidth="1"/>
    <col min="39" max="16384" width="9.28515625" style="33"/>
  </cols>
  <sheetData>
    <row r="1" spans="1:23" s="4" customFormat="1" ht="45" customHeight="1" x14ac:dyDescent="0.2">
      <c r="A1" s="550"/>
      <c r="B1" s="550"/>
      <c r="C1" s="550"/>
      <c r="D1" s="550"/>
      <c r="E1" s="550"/>
      <c r="F1" s="550"/>
    </row>
    <row r="2" spans="1:23" s="4" customFormat="1" ht="45" customHeight="1" x14ac:dyDescent="0.3">
      <c r="A2" s="563"/>
      <c r="B2" s="563"/>
      <c r="C2" s="563"/>
      <c r="D2" s="563"/>
      <c r="E2" s="563"/>
    </row>
    <row r="3" spans="1:23" s="4" customFormat="1" ht="70.5" customHeight="1" x14ac:dyDescent="0.25">
      <c r="A3" s="564"/>
      <c r="B3" s="564"/>
      <c r="C3" s="564"/>
      <c r="D3" s="564"/>
      <c r="E3" s="564"/>
      <c r="G3" s="5"/>
    </row>
    <row r="4" spans="1:23" s="4" customFormat="1" ht="20.25" customHeight="1" x14ac:dyDescent="0.25">
      <c r="A4" s="565" t="str">
        <f>'I2 Class'!C4</f>
        <v xml:space="preserve"> </v>
      </c>
      <c r="B4" s="565"/>
      <c r="C4" s="565"/>
      <c r="D4" s="565"/>
      <c r="E4" s="565"/>
    </row>
    <row r="5" spans="1:23" s="4" customFormat="1" ht="21" customHeight="1" x14ac:dyDescent="0.3">
      <c r="A5" s="68" t="str">
        <f>"Sheet O1 Revenue to Cost Summary Worksheet  - "&amp;  'I2 Class'!$C$17</f>
        <v xml:space="preserve">Sheet O1 Revenue to Cost Summary Worksheet  -  </v>
      </c>
      <c r="B5" s="69"/>
      <c r="C5" s="118"/>
      <c r="D5" s="118"/>
      <c r="E5" s="70"/>
    </row>
    <row r="6" spans="1:23" s="4" customFormat="1" ht="6" customHeight="1" x14ac:dyDescent="0.2">
      <c r="A6" s="7"/>
      <c r="B6" s="7"/>
      <c r="C6" s="119"/>
      <c r="D6" s="119"/>
      <c r="E6" s="7"/>
      <c r="F6" s="7"/>
      <c r="G6" s="7"/>
      <c r="H6" s="7"/>
      <c r="I6" s="7"/>
      <c r="J6" s="7"/>
      <c r="K6" s="7"/>
      <c r="L6" s="7"/>
      <c r="M6" s="7"/>
      <c r="N6" s="7"/>
      <c r="O6" s="7"/>
    </row>
    <row r="7" spans="1:23" ht="12" customHeight="1" x14ac:dyDescent="0.2"/>
    <row r="8" spans="1:23" ht="12" customHeight="1" x14ac:dyDescent="0.2">
      <c r="A8" s="125"/>
      <c r="B8" s="126"/>
    </row>
    <row r="9" spans="1:23" x14ac:dyDescent="0.2">
      <c r="B9" s="19"/>
      <c r="C9" s="19"/>
      <c r="D9" s="19"/>
      <c r="E9" s="19"/>
      <c r="F9" s="19"/>
      <c r="G9" s="19"/>
      <c r="H9" s="19"/>
      <c r="I9" s="19"/>
      <c r="J9" s="19"/>
      <c r="K9" s="19"/>
      <c r="L9" s="19"/>
    </row>
    <row r="10" spans="1:23" ht="16.149999999999999" customHeight="1" thickBot="1" x14ac:dyDescent="0.25">
      <c r="A10" s="127"/>
      <c r="B10" s="128"/>
      <c r="C10" s="577"/>
      <c r="D10" s="577"/>
      <c r="E10" s="577"/>
      <c r="F10" s="577"/>
      <c r="G10" s="577"/>
      <c r="H10" s="577"/>
      <c r="I10" s="577"/>
      <c r="J10" s="577"/>
      <c r="K10" s="577"/>
      <c r="L10" s="577"/>
    </row>
    <row r="11" spans="1:23" s="131" customFormat="1" ht="16.149999999999999" customHeight="1" x14ac:dyDescent="0.2">
      <c r="A11" s="129"/>
      <c r="B11" s="130"/>
      <c r="C11" s="137"/>
      <c r="D11" s="138">
        <v>1</v>
      </c>
      <c r="E11" s="138">
        <v>2</v>
      </c>
      <c r="F11" s="138">
        <v>3</v>
      </c>
      <c r="G11" s="138">
        <v>4</v>
      </c>
      <c r="H11" s="138">
        <v>5</v>
      </c>
      <c r="I11" s="138">
        <v>6</v>
      </c>
      <c r="J11" s="138">
        <v>7</v>
      </c>
      <c r="K11" s="138">
        <v>8</v>
      </c>
      <c r="L11" s="138">
        <v>9</v>
      </c>
      <c r="M11" s="138">
        <v>10</v>
      </c>
      <c r="N11" s="138">
        <v>11</v>
      </c>
      <c r="O11" s="138">
        <v>12</v>
      </c>
      <c r="P11" s="138">
        <v>13</v>
      </c>
      <c r="Q11" s="138">
        <v>14</v>
      </c>
      <c r="R11" s="138">
        <v>15</v>
      </c>
      <c r="S11" s="138">
        <v>16</v>
      </c>
      <c r="T11" s="138">
        <v>17</v>
      </c>
      <c r="U11" s="138">
        <v>18</v>
      </c>
      <c r="V11" s="138">
        <v>19</v>
      </c>
      <c r="W11" s="138">
        <v>20</v>
      </c>
    </row>
    <row r="12" spans="1:23" ht="25.5" x14ac:dyDescent="0.2">
      <c r="A12" s="135" t="s">
        <v>25</v>
      </c>
      <c r="B12" s="121"/>
      <c r="C12" s="152" t="s">
        <v>43</v>
      </c>
      <c r="D12" s="139" t="str">
        <f>IF('I2 Class'!$D$20="",'I2 Class'!$C$20,'I2 Class'!$D$20)</f>
        <v>Domestic</v>
      </c>
      <c r="E12" s="139" t="str">
        <f>IF('I2 Class'!$D$21="",'I2 Class'!$C$21,'I2 Class'!$D$21)</f>
        <v>Export</v>
      </c>
      <c r="F12" s="139" t="str">
        <f>IF('I2 Class'!$D$22="",'I2 Class'!$C$22,'I2 Class'!$D$22)</f>
        <v>Rate Class 1</v>
      </c>
      <c r="G12" s="139" t="str">
        <f>IF('I2 Class'!$D$23="",'I2 Class'!$C$23,'I2 Class'!$D$23)</f>
        <v>Rate class 2</v>
      </c>
      <c r="H12" s="139" t="str">
        <f>IF('I2 Class'!$D$24="",'I2 Class'!$C$24,'I2 Class'!$D$24)</f>
        <v>Rate class 3</v>
      </c>
      <c r="I12" s="139" t="str">
        <f>IF('I2 Class'!$D$25="",'I2 Class'!$C$25,'I2 Class'!$D$25)</f>
        <v>Rate class 4</v>
      </c>
      <c r="J12" s="139" t="str">
        <f>IF('I2 Class'!$D$26="",'I2 Class'!$C$26,'I2 Class'!$D$26)</f>
        <v>Rate class 5</v>
      </c>
      <c r="K12" s="139" t="str">
        <f>IF('I2 Class'!$D$27="",'I2 Class'!$C$27,'I2 Class'!$D$27)</f>
        <v>Rate class 6</v>
      </c>
      <c r="L12" s="139" t="str">
        <f>IF('I2 Class'!$D$28="",'I2 Class'!$C$28,'I2 Class'!$D$28)</f>
        <v>Rate class 7</v>
      </c>
      <c r="M12" s="139" t="str">
        <f>IF('I2 Class'!$D$29="",'I2 Class'!$C$29,'I2 Class'!$D$29)</f>
        <v>Rate class 8</v>
      </c>
      <c r="N12" s="139" t="str">
        <f>IF('I2 Class'!$D$30="",'I2 Class'!$C$30,'I2 Class'!$D$30)</f>
        <v>Rate class 9</v>
      </c>
      <c r="O12" s="139" t="str">
        <f>IF('I2 Class'!$D$31="",'I2 Class'!$C$31,'I2 Class'!$D$31)</f>
        <v>Rate class 1</v>
      </c>
      <c r="P12" s="139" t="str">
        <f>IF('I2 Class'!$D$32="",'I2 Class'!$C$32,'I2 Class'!$D$32)</f>
        <v>Rate class 2</v>
      </c>
      <c r="Q12" s="139" t="str">
        <f>IF('I2 Class'!$D$33="",'I2 Class'!$C$33,'I2 Class'!$D$33)</f>
        <v>Rate class 3</v>
      </c>
      <c r="R12" s="139" t="str">
        <f>IF('I2 Class'!$D$34="",'I2 Class'!$C$34,'I2 Class'!$D$34)</f>
        <v>Rate class 4</v>
      </c>
      <c r="S12" s="139" t="str">
        <f>IF('I2 Class'!$D$35="",'I2 Class'!$C$35,'I2 Class'!$D$35)</f>
        <v>Rate class 5</v>
      </c>
      <c r="T12" s="139" t="str">
        <f>IF('I2 Class'!$D$36="",'I2 Class'!$C$36,'I2 Class'!$D$36)</f>
        <v>Rate class 6</v>
      </c>
      <c r="U12" s="139" t="str">
        <f>IF('I2 Class'!$D$37="",'I2 Class'!$C$37,'I2 Class'!$D$37)</f>
        <v>Rate class 7</v>
      </c>
      <c r="V12" s="139" t="str">
        <f>IF('I2 Class'!$D$38="",'I2 Class'!$C$38,'I2 Class'!$D$38)</f>
        <v>Rate class 8</v>
      </c>
      <c r="W12" s="139" t="str">
        <f>IF('I2 Class'!$D$39="",'I2 Class'!$C$39,'I2 Class'!$D$39)</f>
        <v>Rate class 9</v>
      </c>
    </row>
    <row r="13" spans="1:23" ht="12.75" x14ac:dyDescent="0.2">
      <c r="A13" s="135"/>
      <c r="B13" s="121"/>
      <c r="C13" s="152"/>
      <c r="D13" s="405"/>
      <c r="E13" s="405"/>
      <c r="F13" s="405"/>
      <c r="G13" s="405"/>
      <c r="H13" s="405"/>
      <c r="I13" s="405"/>
      <c r="J13" s="405"/>
      <c r="K13" s="405"/>
      <c r="L13" s="405"/>
      <c r="M13" s="405"/>
      <c r="N13" s="405"/>
      <c r="O13" s="405"/>
      <c r="P13" s="405"/>
      <c r="Q13" s="405"/>
      <c r="R13" s="405"/>
      <c r="S13" s="405"/>
      <c r="T13" s="405"/>
      <c r="U13" s="405"/>
      <c r="V13" s="405"/>
      <c r="W13" s="405"/>
    </row>
    <row r="14" spans="1:23" ht="12.75" x14ac:dyDescent="0.2">
      <c r="A14" s="155"/>
      <c r="B14" s="161" t="s">
        <v>411</v>
      </c>
      <c r="C14" s="154"/>
      <c r="D14" s="141"/>
      <c r="E14" s="141"/>
      <c r="F14" s="405"/>
      <c r="G14" s="405"/>
      <c r="H14" s="405"/>
      <c r="I14" s="405"/>
      <c r="J14" s="405"/>
      <c r="K14" s="405"/>
      <c r="L14" s="405"/>
      <c r="M14" s="405"/>
      <c r="N14" s="405"/>
      <c r="O14" s="405"/>
      <c r="P14" s="405"/>
      <c r="Q14" s="405"/>
      <c r="R14" s="405"/>
      <c r="S14" s="405"/>
      <c r="T14" s="405"/>
      <c r="U14" s="405"/>
      <c r="V14" s="405"/>
      <c r="W14" s="405"/>
    </row>
    <row r="15" spans="1:23" ht="13.5" thickBot="1" x14ac:dyDescent="0.25">
      <c r="A15" s="155" t="s">
        <v>410</v>
      </c>
      <c r="B15" s="158" t="s">
        <v>51</v>
      </c>
      <c r="C15" s="162">
        <f>SUM(D15:W15)</f>
        <v>14592741199.408363</v>
      </c>
      <c r="D15" s="163">
        <f>SUMIF('O4 Summary by Class &amp; Accounts'!$C$13:$C$403, 'O1 Revenue to cost|RR'!$A15,'O4 Summary by Class &amp; Accounts'!E$13:E$403)</f>
        <v>13566389048.640633</v>
      </c>
      <c r="E15" s="163">
        <f>SUMIF('O4 Summary by Class &amp; Accounts'!$C$13:$C$403, 'O1 Revenue to cost|RR'!$A15,'O4 Summary by Class &amp; Accounts'!F$13:F$403)</f>
        <v>1026352150.7677317</v>
      </c>
      <c r="F15" s="405"/>
      <c r="G15" s="405"/>
      <c r="H15" s="405"/>
      <c r="I15" s="405"/>
      <c r="J15" s="405"/>
      <c r="K15" s="405"/>
      <c r="L15" s="405"/>
      <c r="M15" s="405"/>
      <c r="N15" s="405"/>
      <c r="O15" s="405"/>
      <c r="P15" s="405"/>
      <c r="Q15" s="405"/>
      <c r="R15" s="405"/>
      <c r="S15" s="405"/>
      <c r="T15" s="405"/>
      <c r="U15" s="405"/>
      <c r="V15" s="405"/>
      <c r="W15" s="405"/>
    </row>
    <row r="16" spans="1:23" ht="14.25" thickTop="1" thickBot="1" x14ac:dyDescent="0.25">
      <c r="A16" s="156"/>
      <c r="B16" s="157"/>
      <c r="C16" s="574" t="str">
        <f>IF(ROUND('I3 TB Data'!G16-C15,-1)=0,"Rate Base Input equals Output","Rate Base Input Does Not Equal Output")</f>
        <v>Rate Base Input equals Output</v>
      </c>
      <c r="D16" s="575"/>
      <c r="E16" s="576"/>
      <c r="F16" s="405"/>
      <c r="G16" s="405"/>
      <c r="H16" s="405"/>
      <c r="I16" s="405"/>
      <c r="J16" s="405"/>
      <c r="K16" s="405"/>
      <c r="L16" s="405"/>
      <c r="M16" s="405"/>
      <c r="N16" s="405"/>
      <c r="O16" s="405"/>
      <c r="P16" s="405"/>
      <c r="Q16" s="405"/>
      <c r="R16" s="405"/>
      <c r="S16" s="405"/>
      <c r="T16" s="405"/>
      <c r="U16" s="405"/>
      <c r="V16" s="405"/>
      <c r="W16" s="405"/>
    </row>
    <row r="17" spans="1:27" ht="12.75" x14ac:dyDescent="0.2">
      <c r="A17" s="135"/>
      <c r="B17" s="121"/>
      <c r="C17" s="152"/>
      <c r="D17" s="405"/>
      <c r="E17" s="405"/>
      <c r="F17" s="405"/>
      <c r="G17" s="405"/>
      <c r="H17" s="405"/>
      <c r="I17" s="405"/>
      <c r="J17" s="405"/>
      <c r="K17" s="405"/>
      <c r="L17" s="405"/>
      <c r="M17" s="405"/>
      <c r="N17" s="405"/>
      <c r="O17" s="405"/>
      <c r="P17" s="405"/>
      <c r="Q17" s="405"/>
      <c r="R17" s="405"/>
      <c r="S17" s="405"/>
      <c r="T17" s="405"/>
      <c r="U17" s="405"/>
      <c r="V17" s="405"/>
      <c r="W17" s="405"/>
    </row>
    <row r="18" spans="1:27" ht="12.75" x14ac:dyDescent="0.2">
      <c r="A18" s="155"/>
      <c r="B18" s="157" t="s">
        <v>48</v>
      </c>
      <c r="C18" s="154"/>
      <c r="D18" s="141"/>
      <c r="E18" s="141"/>
      <c r="F18" s="141"/>
      <c r="G18" s="141"/>
      <c r="H18" s="141"/>
      <c r="I18" s="141"/>
      <c r="J18" s="141"/>
      <c r="K18" s="141"/>
      <c r="L18" s="141"/>
      <c r="M18" s="144"/>
      <c r="N18" s="144"/>
      <c r="O18" s="144"/>
      <c r="P18" s="144"/>
      <c r="Q18" s="144"/>
      <c r="R18" s="144"/>
      <c r="S18" s="144"/>
      <c r="T18" s="144"/>
      <c r="U18" s="144"/>
      <c r="V18" s="144"/>
      <c r="W18" s="144"/>
    </row>
    <row r="19" spans="1:27" ht="12.75" x14ac:dyDescent="0.2">
      <c r="A19" s="155" t="s">
        <v>412</v>
      </c>
      <c r="B19" s="81" t="s">
        <v>412</v>
      </c>
      <c r="C19" s="154">
        <f>SUM(D19:W19)</f>
        <v>356779033.52271283</v>
      </c>
      <c r="D19" s="141">
        <f>SUMIF('O4 Summary by Class &amp; Accounts'!$C$13:$C$403, 'O1 Revenue to cost|RR'!$A19,'O4 Summary by Class &amp; Accounts'!E$13:E$403)</f>
        <v>332934452.59980249</v>
      </c>
      <c r="E19" s="141">
        <f>SUMIF('O4 Summary by Class &amp; Accounts'!$C$13:$C$403, 'O1 Revenue to cost|RR'!$A19,'O4 Summary by Class &amp; Accounts'!F$13:F$403)</f>
        <v>23844580.922910344</v>
      </c>
      <c r="F19" s="141">
        <f>SUMIF('O4 Summary by Class &amp; Accounts'!$C$13:$C$403, 'O1 Revenue to cost|RR'!$A19,'O4 Summary by Class &amp; Accounts'!G$13:G$403)</f>
        <v>0</v>
      </c>
      <c r="G19" s="141">
        <f>SUMIF('O4 Summary by Class &amp; Accounts'!$C$13:$C$403, 'O1 Revenue to cost|RR'!$A19,'O4 Summary by Class &amp; Accounts'!H$13:H$403)</f>
        <v>0</v>
      </c>
      <c r="H19" s="141">
        <f>SUMIF('O4 Summary by Class &amp; Accounts'!$C$13:$C$403, 'O1 Revenue to cost|RR'!$A19,'O4 Summary by Class &amp; Accounts'!I$13:I$403)</f>
        <v>0</v>
      </c>
      <c r="I19" s="141">
        <f>SUMIF('O4 Summary by Class &amp; Accounts'!$C$13:$C$403, 'O1 Revenue to cost|RR'!$A19,'O4 Summary by Class &amp; Accounts'!J$13:J$403)</f>
        <v>0</v>
      </c>
      <c r="J19" s="141">
        <f>SUMIF('O4 Summary by Class &amp; Accounts'!$C$13:$C$403, 'O1 Revenue to cost|RR'!$A19,'O4 Summary by Class &amp; Accounts'!K$13:K$403)</f>
        <v>0</v>
      </c>
      <c r="K19" s="141">
        <f>SUMIF('O4 Summary by Class &amp; Accounts'!$C$13:$C$403, 'O1 Revenue to cost|RR'!$A19,'O4 Summary by Class &amp; Accounts'!L$13:L$403)</f>
        <v>0</v>
      </c>
      <c r="L19" s="141">
        <f>SUMIF('O4 Summary by Class &amp; Accounts'!$C$13:$C$403, 'O1 Revenue to cost|RR'!$A19,'O4 Summary by Class &amp; Accounts'!M$13:M$403)</f>
        <v>0</v>
      </c>
      <c r="M19" s="141">
        <f>SUMIF('O4 Summary by Class &amp; Accounts'!$C$13:$C$403, 'O1 Revenue to cost|RR'!$A19,'O4 Summary by Class &amp; Accounts'!N$13:N$403)</f>
        <v>0</v>
      </c>
      <c r="N19" s="141">
        <f>SUMIF('O4 Summary by Class &amp; Accounts'!$C$13:$C$403, 'O1 Revenue to cost|RR'!$A19,'O4 Summary by Class &amp; Accounts'!O$13:O$403)</f>
        <v>0</v>
      </c>
      <c r="O19" s="141">
        <f>SUMIF('O4 Summary by Class &amp; Accounts'!$C$13:$C$403, 'O1 Revenue to cost|RR'!$A19,'O4 Summary by Class &amp; Accounts'!P$13:P$403)</f>
        <v>0</v>
      </c>
      <c r="P19" s="141">
        <f>SUMIF('O4 Summary by Class &amp; Accounts'!$C$13:$C$403, 'O1 Revenue to cost|RR'!$A19,'O4 Summary by Class &amp; Accounts'!Q$13:Q$403)</f>
        <v>0</v>
      </c>
      <c r="Q19" s="141">
        <f>SUMIF('O4 Summary by Class &amp; Accounts'!$C$13:$C$403, 'O1 Revenue to cost|RR'!$A19,'O4 Summary by Class &amp; Accounts'!R$13:R$403)</f>
        <v>0</v>
      </c>
      <c r="R19" s="141">
        <f>SUMIF('O4 Summary by Class &amp; Accounts'!$C$13:$C$403, 'O1 Revenue to cost|RR'!$A19,'O4 Summary by Class &amp; Accounts'!S$13:S$403)</f>
        <v>0</v>
      </c>
      <c r="S19" s="141">
        <f>SUMIF('O4 Summary by Class &amp; Accounts'!$C$13:$C$403, 'O1 Revenue to cost|RR'!$A19,'O4 Summary by Class &amp; Accounts'!T$13:T$403)</f>
        <v>0</v>
      </c>
      <c r="T19" s="141">
        <f>SUMIF('O4 Summary by Class &amp; Accounts'!$C$13:$C$403, 'O1 Revenue to cost|RR'!$A19,'O4 Summary by Class &amp; Accounts'!U$13:U$403)</f>
        <v>0</v>
      </c>
      <c r="U19" s="141">
        <f>SUMIF('O4 Summary by Class &amp; Accounts'!$C$13:$C$403, 'O1 Revenue to cost|RR'!$A19,'O4 Summary by Class &amp; Accounts'!V$13:V$403)</f>
        <v>0</v>
      </c>
      <c r="V19" s="141">
        <f>SUMIF('O4 Summary by Class &amp; Accounts'!$C$13:$C$403, 'O1 Revenue to cost|RR'!$A19,'O4 Summary by Class &amp; Accounts'!W$13:W$403)</f>
        <v>0</v>
      </c>
      <c r="W19" s="141">
        <f>SUMIF('O4 Summary by Class &amp; Accounts'!$C$13:$C$403, 'O1 Revenue to cost|RR'!$A19,'O4 Summary by Class &amp; Accounts'!X$13:X$403)</f>
        <v>0</v>
      </c>
      <c r="AA19" s="459"/>
    </row>
    <row r="20" spans="1:27" ht="12.75" x14ac:dyDescent="0.2">
      <c r="A20" s="155" t="s">
        <v>413</v>
      </c>
      <c r="B20" s="81" t="s">
        <v>424</v>
      </c>
      <c r="C20" s="154">
        <f t="shared" ref="C20:C28" si="0">SUM(D20:W20)</f>
        <v>71360555.049326777</v>
      </c>
      <c r="D20" s="141">
        <f>SUMIF('O4 Summary by Class &amp; Accounts'!$C$13:$C$403, 'O1 Revenue to cost|RR'!$A20,'O4 Summary by Class &amp; Accounts'!E$13:E$403)</f>
        <v>66341120.362347923</v>
      </c>
      <c r="E20" s="141">
        <f>SUMIF('O4 Summary by Class &amp; Accounts'!$C$13:$C$403, 'O1 Revenue to cost|RR'!$A20,'O4 Summary by Class &amp; Accounts'!F$13:F$403)</f>
        <v>5019434.6869788542</v>
      </c>
      <c r="F20" s="141">
        <f>SUMIF('O4 Summary by Class &amp; Accounts'!$C$13:$C$403, 'O1 Revenue to cost|RR'!$A20,'O4 Summary by Class &amp; Accounts'!G$13:G$403)</f>
        <v>0</v>
      </c>
      <c r="G20" s="141">
        <f>SUMIF('O4 Summary by Class &amp; Accounts'!$C$13:$C$403, 'O1 Revenue to cost|RR'!$A20,'O4 Summary by Class &amp; Accounts'!H$13:H$403)</f>
        <v>0</v>
      </c>
      <c r="H20" s="141">
        <f>SUMIF('O4 Summary by Class &amp; Accounts'!$C$13:$C$403, 'O1 Revenue to cost|RR'!$A20,'O4 Summary by Class &amp; Accounts'!I$13:I$403)</f>
        <v>0</v>
      </c>
      <c r="I20" s="141">
        <f>SUMIF('O4 Summary by Class &amp; Accounts'!$C$13:$C$403, 'O1 Revenue to cost|RR'!$A20,'O4 Summary by Class &amp; Accounts'!J$13:J$403)</f>
        <v>0</v>
      </c>
      <c r="J20" s="141">
        <f>SUMIF('O4 Summary by Class &amp; Accounts'!$C$13:$C$403, 'O1 Revenue to cost|RR'!$A20,'O4 Summary by Class &amp; Accounts'!K$13:K$403)</f>
        <v>0</v>
      </c>
      <c r="K20" s="141">
        <f>SUMIF('O4 Summary by Class &amp; Accounts'!$C$13:$C$403, 'O1 Revenue to cost|RR'!$A20,'O4 Summary by Class &amp; Accounts'!L$13:L$403)</f>
        <v>0</v>
      </c>
      <c r="L20" s="141">
        <f>SUMIF('O4 Summary by Class &amp; Accounts'!$C$13:$C$403, 'O1 Revenue to cost|RR'!$A20,'O4 Summary by Class &amp; Accounts'!M$13:M$403)</f>
        <v>0</v>
      </c>
      <c r="M20" s="141">
        <f>SUMIF('O4 Summary by Class &amp; Accounts'!$C$13:$C$403, 'O1 Revenue to cost|RR'!$A20,'O4 Summary by Class &amp; Accounts'!N$13:N$403)</f>
        <v>0</v>
      </c>
      <c r="N20" s="141">
        <f>SUMIF('O4 Summary by Class &amp; Accounts'!$C$13:$C$403, 'O1 Revenue to cost|RR'!$A20,'O4 Summary by Class &amp; Accounts'!O$13:O$403)</f>
        <v>0</v>
      </c>
      <c r="O20" s="141">
        <f>SUMIF('O4 Summary by Class &amp; Accounts'!$C$13:$C$403, 'O1 Revenue to cost|RR'!$A20,'O4 Summary by Class &amp; Accounts'!P$13:P$403)</f>
        <v>0</v>
      </c>
      <c r="P20" s="141">
        <f>SUMIF('O4 Summary by Class &amp; Accounts'!$C$13:$C$403, 'O1 Revenue to cost|RR'!$A20,'O4 Summary by Class &amp; Accounts'!Q$13:Q$403)</f>
        <v>0</v>
      </c>
      <c r="Q20" s="141">
        <f>SUMIF('O4 Summary by Class &amp; Accounts'!$C$13:$C$403, 'O1 Revenue to cost|RR'!$A20,'O4 Summary by Class &amp; Accounts'!R$13:R$403)</f>
        <v>0</v>
      </c>
      <c r="R20" s="141">
        <f>SUMIF('O4 Summary by Class &amp; Accounts'!$C$13:$C$403, 'O1 Revenue to cost|RR'!$A20,'O4 Summary by Class &amp; Accounts'!S$13:S$403)</f>
        <v>0</v>
      </c>
      <c r="S20" s="141">
        <f>SUMIF('O4 Summary by Class &amp; Accounts'!$C$13:$C$403, 'O1 Revenue to cost|RR'!$A20,'O4 Summary by Class &amp; Accounts'!T$13:T$403)</f>
        <v>0</v>
      </c>
      <c r="T20" s="141">
        <f>SUMIF('O4 Summary by Class &amp; Accounts'!$C$13:$C$403, 'O1 Revenue to cost|RR'!$A20,'O4 Summary by Class &amp; Accounts'!U$13:U$403)</f>
        <v>0</v>
      </c>
      <c r="U20" s="141">
        <f>SUMIF('O4 Summary by Class &amp; Accounts'!$C$13:$C$403, 'O1 Revenue to cost|RR'!$A20,'O4 Summary by Class &amp; Accounts'!V$13:V$403)</f>
        <v>0</v>
      </c>
      <c r="V20" s="141">
        <f>SUMIF('O4 Summary by Class &amp; Accounts'!$C$13:$C$403, 'O1 Revenue to cost|RR'!$A20,'O4 Summary by Class &amp; Accounts'!W$13:W$403)</f>
        <v>0</v>
      </c>
      <c r="W20" s="141">
        <f>SUMIF('O4 Summary by Class &amp; Accounts'!$C$13:$C$403, 'O1 Revenue to cost|RR'!$A20,'O4 Summary by Class &amp; Accounts'!X$13:X$403)</f>
        <v>0</v>
      </c>
      <c r="AA20" s="459"/>
    </row>
    <row r="21" spans="1:27" ht="12.75" x14ac:dyDescent="0.2">
      <c r="A21" s="155" t="s">
        <v>414</v>
      </c>
      <c r="B21" s="81" t="s">
        <v>425</v>
      </c>
      <c r="C21" s="154">
        <f t="shared" si="0"/>
        <v>481787181.82524693</v>
      </c>
      <c r="D21" s="141">
        <f>SUMIF('O4 Summary by Class &amp; Accounts'!$C$13:$C$403, 'O1 Revenue to cost|RR'!$A21,'O4 Summary by Class &amp; Accounts'!E$13:E$403)</f>
        <v>449228578.94829559</v>
      </c>
      <c r="E21" s="141">
        <f>SUMIF('O4 Summary by Class &amp; Accounts'!$C$13:$C$403, 'O1 Revenue to cost|RR'!$A21,'O4 Summary by Class &amp; Accounts'!F$13:F$403)</f>
        <v>32558602.876951326</v>
      </c>
      <c r="F21" s="141">
        <f>SUMIF('O4 Summary by Class &amp; Accounts'!$C$13:$C$403, 'O1 Revenue to cost|RR'!$A21,'O4 Summary by Class &amp; Accounts'!G$13:G$403)</f>
        <v>0</v>
      </c>
      <c r="G21" s="141">
        <f>SUMIF('O4 Summary by Class &amp; Accounts'!$C$13:$C$403, 'O1 Revenue to cost|RR'!$A21,'O4 Summary by Class &amp; Accounts'!H$13:H$403)</f>
        <v>0</v>
      </c>
      <c r="H21" s="141">
        <f>SUMIF('O4 Summary by Class &amp; Accounts'!$C$13:$C$403, 'O1 Revenue to cost|RR'!$A21,'O4 Summary by Class &amp; Accounts'!I$13:I$403)</f>
        <v>0</v>
      </c>
      <c r="I21" s="141">
        <f>SUMIF('O4 Summary by Class &amp; Accounts'!$C$13:$C$403, 'O1 Revenue to cost|RR'!$A21,'O4 Summary by Class &amp; Accounts'!J$13:J$403)</f>
        <v>0</v>
      </c>
      <c r="J21" s="141">
        <f>SUMIF('O4 Summary by Class &amp; Accounts'!$C$13:$C$403, 'O1 Revenue to cost|RR'!$A21,'O4 Summary by Class &amp; Accounts'!K$13:K$403)</f>
        <v>0</v>
      </c>
      <c r="K21" s="141">
        <f>SUMIF('O4 Summary by Class &amp; Accounts'!$C$13:$C$403, 'O1 Revenue to cost|RR'!$A21,'O4 Summary by Class &amp; Accounts'!L$13:L$403)</f>
        <v>0</v>
      </c>
      <c r="L21" s="141">
        <f>SUMIF('O4 Summary by Class &amp; Accounts'!$C$13:$C$403, 'O1 Revenue to cost|RR'!$A21,'O4 Summary by Class &amp; Accounts'!M$13:M$403)</f>
        <v>0</v>
      </c>
      <c r="M21" s="141">
        <f>SUMIF('O4 Summary by Class &amp; Accounts'!$C$13:$C$403, 'O1 Revenue to cost|RR'!$A21,'O4 Summary by Class &amp; Accounts'!N$13:N$403)</f>
        <v>0</v>
      </c>
      <c r="N21" s="141">
        <f>SUMIF('O4 Summary by Class &amp; Accounts'!$C$13:$C$403, 'O1 Revenue to cost|RR'!$A21,'O4 Summary by Class &amp; Accounts'!O$13:O$403)</f>
        <v>0</v>
      </c>
      <c r="O21" s="141">
        <f>SUMIF('O4 Summary by Class &amp; Accounts'!$C$13:$C$403, 'O1 Revenue to cost|RR'!$A21,'O4 Summary by Class &amp; Accounts'!P$13:P$403)</f>
        <v>0</v>
      </c>
      <c r="P21" s="141">
        <f>SUMIF('O4 Summary by Class &amp; Accounts'!$C$13:$C$403, 'O1 Revenue to cost|RR'!$A21,'O4 Summary by Class &amp; Accounts'!Q$13:Q$403)</f>
        <v>0</v>
      </c>
      <c r="Q21" s="141">
        <f>SUMIF('O4 Summary by Class &amp; Accounts'!$C$13:$C$403, 'O1 Revenue to cost|RR'!$A21,'O4 Summary by Class &amp; Accounts'!R$13:R$403)</f>
        <v>0</v>
      </c>
      <c r="R21" s="141">
        <f>SUMIF('O4 Summary by Class &amp; Accounts'!$C$13:$C$403, 'O1 Revenue to cost|RR'!$A21,'O4 Summary by Class &amp; Accounts'!S$13:S$403)</f>
        <v>0</v>
      </c>
      <c r="S21" s="141">
        <f>SUMIF('O4 Summary by Class &amp; Accounts'!$C$13:$C$403, 'O1 Revenue to cost|RR'!$A21,'O4 Summary by Class &amp; Accounts'!T$13:T$403)</f>
        <v>0</v>
      </c>
      <c r="T21" s="141">
        <f>SUMIF('O4 Summary by Class &amp; Accounts'!$C$13:$C$403, 'O1 Revenue to cost|RR'!$A21,'O4 Summary by Class &amp; Accounts'!U$13:U$403)</f>
        <v>0</v>
      </c>
      <c r="U21" s="141">
        <f>SUMIF('O4 Summary by Class &amp; Accounts'!$C$13:$C$403, 'O1 Revenue to cost|RR'!$A21,'O4 Summary by Class &amp; Accounts'!V$13:V$403)</f>
        <v>0</v>
      </c>
      <c r="V21" s="141">
        <f>SUMIF('O4 Summary by Class &amp; Accounts'!$C$13:$C$403, 'O1 Revenue to cost|RR'!$A21,'O4 Summary by Class &amp; Accounts'!W$13:W$403)</f>
        <v>0</v>
      </c>
      <c r="W21" s="141">
        <f>SUMIF('O4 Summary by Class &amp; Accounts'!$C$13:$C$403, 'O1 Revenue to cost|RR'!$A21,'O4 Summary by Class &amp; Accounts'!X$13:X$403)</f>
        <v>0</v>
      </c>
      <c r="AA21" s="459"/>
    </row>
    <row r="22" spans="1:27" ht="12.75" x14ac:dyDescent="0.2">
      <c r="A22" s="155" t="s">
        <v>415</v>
      </c>
      <c r="B22" s="81" t="s">
        <v>426</v>
      </c>
      <c r="C22" s="154">
        <f t="shared" si="0"/>
        <v>-14787874.561129969</v>
      </c>
      <c r="D22" s="141">
        <f>SUMIF('O4 Summary by Class &amp; Accounts'!$C$13:$C$403, 'O1 Revenue to cost|RR'!$A22,'O4 Summary by Class &amp; Accounts'!E$13:E$403)</f>
        <v>-13755868.584574517</v>
      </c>
      <c r="E22" s="141">
        <f>SUMIF('O4 Summary by Class &amp; Accounts'!$C$13:$C$403, 'O1 Revenue to cost|RR'!$A22,'O4 Summary by Class &amp; Accounts'!F$13:F$403)</f>
        <v>-1032005.9765554513</v>
      </c>
      <c r="F22" s="141">
        <f>SUMIF('O4 Summary by Class &amp; Accounts'!$C$13:$C$403, 'O1 Revenue to cost|RR'!$A22,'O4 Summary by Class &amp; Accounts'!G$13:G$403)</f>
        <v>0</v>
      </c>
      <c r="G22" s="141">
        <f>SUMIF('O4 Summary by Class &amp; Accounts'!$C$13:$C$403, 'O1 Revenue to cost|RR'!$A22,'O4 Summary by Class &amp; Accounts'!H$13:H$403)</f>
        <v>0</v>
      </c>
      <c r="H22" s="141">
        <f>SUMIF('O4 Summary by Class &amp; Accounts'!$C$13:$C$403, 'O1 Revenue to cost|RR'!$A22,'O4 Summary by Class &amp; Accounts'!I$13:I$403)</f>
        <v>0</v>
      </c>
      <c r="I22" s="141">
        <f>SUMIF('O4 Summary by Class &amp; Accounts'!$C$13:$C$403, 'O1 Revenue to cost|RR'!$A22,'O4 Summary by Class &amp; Accounts'!J$13:J$403)</f>
        <v>0</v>
      </c>
      <c r="J22" s="141">
        <f>SUMIF('O4 Summary by Class &amp; Accounts'!$C$13:$C$403, 'O1 Revenue to cost|RR'!$A22,'O4 Summary by Class &amp; Accounts'!K$13:K$403)</f>
        <v>0</v>
      </c>
      <c r="K22" s="141">
        <f>SUMIF('O4 Summary by Class &amp; Accounts'!$C$13:$C$403, 'O1 Revenue to cost|RR'!$A22,'O4 Summary by Class &amp; Accounts'!L$13:L$403)</f>
        <v>0</v>
      </c>
      <c r="L22" s="141">
        <f>SUMIF('O4 Summary by Class &amp; Accounts'!$C$13:$C$403, 'O1 Revenue to cost|RR'!$A22,'O4 Summary by Class &amp; Accounts'!M$13:M$403)</f>
        <v>0</v>
      </c>
      <c r="M22" s="141">
        <f>SUMIF('O4 Summary by Class &amp; Accounts'!$C$13:$C$403, 'O1 Revenue to cost|RR'!$A22,'O4 Summary by Class &amp; Accounts'!N$13:N$403)</f>
        <v>0</v>
      </c>
      <c r="N22" s="141">
        <f>SUMIF('O4 Summary by Class &amp; Accounts'!$C$13:$C$403, 'O1 Revenue to cost|RR'!$A22,'O4 Summary by Class &amp; Accounts'!O$13:O$403)</f>
        <v>0</v>
      </c>
      <c r="O22" s="141">
        <f>SUMIF('O4 Summary by Class &amp; Accounts'!$C$13:$C$403, 'O1 Revenue to cost|RR'!$A22,'O4 Summary by Class &amp; Accounts'!P$13:P$403)</f>
        <v>0</v>
      </c>
      <c r="P22" s="141">
        <f>SUMIF('O4 Summary by Class &amp; Accounts'!$C$13:$C$403, 'O1 Revenue to cost|RR'!$A22,'O4 Summary by Class &amp; Accounts'!Q$13:Q$403)</f>
        <v>0</v>
      </c>
      <c r="Q22" s="141">
        <f>SUMIF('O4 Summary by Class &amp; Accounts'!$C$13:$C$403, 'O1 Revenue to cost|RR'!$A22,'O4 Summary by Class &amp; Accounts'!R$13:R$403)</f>
        <v>0</v>
      </c>
      <c r="R22" s="141">
        <f>SUMIF('O4 Summary by Class &amp; Accounts'!$C$13:$C$403, 'O1 Revenue to cost|RR'!$A22,'O4 Summary by Class &amp; Accounts'!S$13:S$403)</f>
        <v>0</v>
      </c>
      <c r="S22" s="141">
        <f>SUMIF('O4 Summary by Class &amp; Accounts'!$C$13:$C$403, 'O1 Revenue to cost|RR'!$A22,'O4 Summary by Class &amp; Accounts'!T$13:T$403)</f>
        <v>0</v>
      </c>
      <c r="T22" s="141">
        <f>SUMIF('O4 Summary by Class &amp; Accounts'!$C$13:$C$403, 'O1 Revenue to cost|RR'!$A22,'O4 Summary by Class &amp; Accounts'!U$13:U$403)</f>
        <v>0</v>
      </c>
      <c r="U22" s="141">
        <f>SUMIF('O4 Summary by Class &amp; Accounts'!$C$13:$C$403, 'O1 Revenue to cost|RR'!$A22,'O4 Summary by Class &amp; Accounts'!V$13:V$403)</f>
        <v>0</v>
      </c>
      <c r="V22" s="141">
        <f>SUMIF('O4 Summary by Class &amp; Accounts'!$C$13:$C$403, 'O1 Revenue to cost|RR'!$A22,'O4 Summary by Class &amp; Accounts'!W$13:W$403)</f>
        <v>0</v>
      </c>
      <c r="W22" s="141">
        <f>SUMIF('O4 Summary by Class &amp; Accounts'!$C$13:$C$403, 'O1 Revenue to cost|RR'!$A22,'O4 Summary by Class &amp; Accounts'!X$13:X$403)</f>
        <v>0</v>
      </c>
      <c r="AA22" s="459"/>
    </row>
    <row r="23" spans="1:27" ht="12.75" x14ac:dyDescent="0.2">
      <c r="A23" s="155" t="s">
        <v>416</v>
      </c>
      <c r="B23" s="81" t="s">
        <v>427</v>
      </c>
      <c r="C23" s="154">
        <f t="shared" si="0"/>
        <v>61223602.475521244</v>
      </c>
      <c r="D23" s="141">
        <f>SUMIF('O4 Summary by Class &amp; Accounts'!$C$13:$C$403, 'O1 Revenue to cost|RR'!$A23,'O4 Summary by Class &amp; Accounts'!E$13:E$403)</f>
        <v>56950971.99033507</v>
      </c>
      <c r="E23" s="141">
        <f>SUMIF('O4 Summary by Class &amp; Accounts'!$C$13:$C$403, 'O1 Revenue to cost|RR'!$A23,'O4 Summary by Class &amp; Accounts'!F$13:F$403)</f>
        <v>4272630.4851861745</v>
      </c>
      <c r="F23" s="141">
        <f>SUMIF('O4 Summary by Class &amp; Accounts'!$C$13:$C$403, 'O1 Revenue to cost|RR'!$A23,'O4 Summary by Class &amp; Accounts'!G$13:G$403)</f>
        <v>0</v>
      </c>
      <c r="G23" s="141">
        <f>SUMIF('O4 Summary by Class &amp; Accounts'!$C$13:$C$403, 'O1 Revenue to cost|RR'!$A23,'O4 Summary by Class &amp; Accounts'!H$13:H$403)</f>
        <v>0</v>
      </c>
      <c r="H23" s="141">
        <f>SUMIF('O4 Summary by Class &amp; Accounts'!$C$13:$C$403, 'O1 Revenue to cost|RR'!$A23,'O4 Summary by Class &amp; Accounts'!I$13:I$403)</f>
        <v>0</v>
      </c>
      <c r="I23" s="141">
        <f>SUMIF('O4 Summary by Class &amp; Accounts'!$C$13:$C$403, 'O1 Revenue to cost|RR'!$A23,'O4 Summary by Class &amp; Accounts'!J$13:J$403)</f>
        <v>0</v>
      </c>
      <c r="J23" s="141">
        <f>SUMIF('O4 Summary by Class &amp; Accounts'!$C$13:$C$403, 'O1 Revenue to cost|RR'!$A23,'O4 Summary by Class &amp; Accounts'!K$13:K$403)</f>
        <v>0</v>
      </c>
      <c r="K23" s="141">
        <f>SUMIF('O4 Summary by Class &amp; Accounts'!$C$13:$C$403, 'O1 Revenue to cost|RR'!$A23,'O4 Summary by Class &amp; Accounts'!L$13:L$403)</f>
        <v>0</v>
      </c>
      <c r="L23" s="141">
        <f>SUMIF('O4 Summary by Class &amp; Accounts'!$C$13:$C$403, 'O1 Revenue to cost|RR'!$A23,'O4 Summary by Class &amp; Accounts'!M$13:M$403)</f>
        <v>0</v>
      </c>
      <c r="M23" s="141">
        <f>SUMIF('O4 Summary by Class &amp; Accounts'!$C$13:$C$403, 'O1 Revenue to cost|RR'!$A23,'O4 Summary by Class &amp; Accounts'!N$13:N$403)</f>
        <v>0</v>
      </c>
      <c r="N23" s="141">
        <f>SUMIF('O4 Summary by Class &amp; Accounts'!$C$13:$C$403, 'O1 Revenue to cost|RR'!$A23,'O4 Summary by Class &amp; Accounts'!O$13:O$403)</f>
        <v>0</v>
      </c>
      <c r="O23" s="141">
        <f>SUMIF('O4 Summary by Class &amp; Accounts'!$C$13:$C$403, 'O1 Revenue to cost|RR'!$A23,'O4 Summary by Class &amp; Accounts'!P$13:P$403)</f>
        <v>0</v>
      </c>
      <c r="P23" s="141">
        <f>SUMIF('O4 Summary by Class &amp; Accounts'!$C$13:$C$403, 'O1 Revenue to cost|RR'!$A23,'O4 Summary by Class &amp; Accounts'!Q$13:Q$403)</f>
        <v>0</v>
      </c>
      <c r="Q23" s="141">
        <f>SUMIF('O4 Summary by Class &amp; Accounts'!$C$13:$C$403, 'O1 Revenue to cost|RR'!$A23,'O4 Summary by Class &amp; Accounts'!R$13:R$403)</f>
        <v>0</v>
      </c>
      <c r="R23" s="141">
        <f>SUMIF('O4 Summary by Class &amp; Accounts'!$C$13:$C$403, 'O1 Revenue to cost|RR'!$A23,'O4 Summary by Class &amp; Accounts'!S$13:S$403)</f>
        <v>0</v>
      </c>
      <c r="S23" s="141">
        <f>SUMIF('O4 Summary by Class &amp; Accounts'!$C$13:$C$403, 'O1 Revenue to cost|RR'!$A23,'O4 Summary by Class &amp; Accounts'!T$13:T$403)</f>
        <v>0</v>
      </c>
      <c r="T23" s="141">
        <f>SUMIF('O4 Summary by Class &amp; Accounts'!$C$13:$C$403, 'O1 Revenue to cost|RR'!$A23,'O4 Summary by Class &amp; Accounts'!U$13:U$403)</f>
        <v>0</v>
      </c>
      <c r="U23" s="141">
        <f>SUMIF('O4 Summary by Class &amp; Accounts'!$C$13:$C$403, 'O1 Revenue to cost|RR'!$A23,'O4 Summary by Class &amp; Accounts'!V$13:V$403)</f>
        <v>0</v>
      </c>
      <c r="V23" s="141">
        <f>SUMIF('O4 Summary by Class &amp; Accounts'!$C$13:$C$403, 'O1 Revenue to cost|RR'!$A23,'O4 Summary by Class &amp; Accounts'!W$13:W$403)</f>
        <v>0</v>
      </c>
      <c r="W23" s="141">
        <f>SUMIF('O4 Summary by Class &amp; Accounts'!$C$13:$C$403, 'O1 Revenue to cost|RR'!$A23,'O4 Summary by Class &amp; Accounts'!X$13:X$403)</f>
        <v>0</v>
      </c>
      <c r="AA23" s="459"/>
    </row>
    <row r="24" spans="1:27" ht="12.75" x14ac:dyDescent="0.2">
      <c r="A24" s="155" t="s">
        <v>417</v>
      </c>
      <c r="B24" s="81" t="s">
        <v>428</v>
      </c>
      <c r="C24" s="154">
        <f t="shared" si="0"/>
        <v>0</v>
      </c>
      <c r="D24" s="141">
        <f>SUMIF('O4 Summary by Class &amp; Accounts'!$C$13:$C$403, 'O1 Revenue to cost|RR'!$A24,'O4 Summary by Class &amp; Accounts'!E$13:E$403)</f>
        <v>0</v>
      </c>
      <c r="E24" s="141">
        <f>SUMIF('O4 Summary by Class &amp; Accounts'!$C$13:$C$403, 'O1 Revenue to cost|RR'!$A24,'O4 Summary by Class &amp; Accounts'!F$13:F$403)</f>
        <v>0</v>
      </c>
      <c r="F24" s="141">
        <f>SUMIF('O4 Summary by Class &amp; Accounts'!$C$13:$C$403, 'O1 Revenue to cost|RR'!$A24,'O4 Summary by Class &amp; Accounts'!G$13:G$403)</f>
        <v>0</v>
      </c>
      <c r="G24" s="141">
        <f>SUMIF('O4 Summary by Class &amp; Accounts'!$C$13:$C$403, 'O1 Revenue to cost|RR'!$A24,'O4 Summary by Class &amp; Accounts'!H$13:H$403)</f>
        <v>0</v>
      </c>
      <c r="H24" s="141">
        <f>SUMIF('O4 Summary by Class &amp; Accounts'!$C$13:$C$403, 'O1 Revenue to cost|RR'!$A24,'O4 Summary by Class &amp; Accounts'!I$13:I$403)</f>
        <v>0</v>
      </c>
      <c r="I24" s="141">
        <f>SUMIF('O4 Summary by Class &amp; Accounts'!$C$13:$C$403, 'O1 Revenue to cost|RR'!$A24,'O4 Summary by Class &amp; Accounts'!J$13:J$403)</f>
        <v>0</v>
      </c>
      <c r="J24" s="141">
        <f>SUMIF('O4 Summary by Class &amp; Accounts'!$C$13:$C$403, 'O1 Revenue to cost|RR'!$A24,'O4 Summary by Class &amp; Accounts'!K$13:K$403)</f>
        <v>0</v>
      </c>
      <c r="K24" s="141">
        <f>SUMIF('O4 Summary by Class &amp; Accounts'!$C$13:$C$403, 'O1 Revenue to cost|RR'!$A24,'O4 Summary by Class &amp; Accounts'!L$13:L$403)</f>
        <v>0</v>
      </c>
      <c r="L24" s="141">
        <f>SUMIF('O4 Summary by Class &amp; Accounts'!$C$13:$C$403, 'O1 Revenue to cost|RR'!$A24,'O4 Summary by Class &amp; Accounts'!M$13:M$403)</f>
        <v>0</v>
      </c>
      <c r="M24" s="141">
        <f>SUMIF('O4 Summary by Class &amp; Accounts'!$C$13:$C$403, 'O1 Revenue to cost|RR'!$A24,'O4 Summary by Class &amp; Accounts'!N$13:N$403)</f>
        <v>0</v>
      </c>
      <c r="N24" s="141">
        <f>SUMIF('O4 Summary by Class &amp; Accounts'!$C$13:$C$403, 'O1 Revenue to cost|RR'!$A24,'O4 Summary by Class &amp; Accounts'!O$13:O$403)</f>
        <v>0</v>
      </c>
      <c r="O24" s="141">
        <f>SUMIF('O4 Summary by Class &amp; Accounts'!$C$13:$C$403, 'O1 Revenue to cost|RR'!$A24,'O4 Summary by Class &amp; Accounts'!P$13:P$403)</f>
        <v>0</v>
      </c>
      <c r="P24" s="141">
        <f>SUMIF('O4 Summary by Class &amp; Accounts'!$C$13:$C$403, 'O1 Revenue to cost|RR'!$A24,'O4 Summary by Class &amp; Accounts'!Q$13:Q$403)</f>
        <v>0</v>
      </c>
      <c r="Q24" s="141">
        <f>SUMIF('O4 Summary by Class &amp; Accounts'!$C$13:$C$403, 'O1 Revenue to cost|RR'!$A24,'O4 Summary by Class &amp; Accounts'!R$13:R$403)</f>
        <v>0</v>
      </c>
      <c r="R24" s="141">
        <f>SUMIF('O4 Summary by Class &amp; Accounts'!$C$13:$C$403, 'O1 Revenue to cost|RR'!$A24,'O4 Summary by Class &amp; Accounts'!S$13:S$403)</f>
        <v>0</v>
      </c>
      <c r="S24" s="141">
        <f>SUMIF('O4 Summary by Class &amp; Accounts'!$C$13:$C$403, 'O1 Revenue to cost|RR'!$A24,'O4 Summary by Class &amp; Accounts'!T$13:T$403)</f>
        <v>0</v>
      </c>
      <c r="T24" s="141">
        <f>SUMIF('O4 Summary by Class &amp; Accounts'!$C$13:$C$403, 'O1 Revenue to cost|RR'!$A24,'O4 Summary by Class &amp; Accounts'!U$13:U$403)</f>
        <v>0</v>
      </c>
      <c r="U24" s="141">
        <f>SUMIF('O4 Summary by Class &amp; Accounts'!$C$13:$C$403, 'O1 Revenue to cost|RR'!$A24,'O4 Summary by Class &amp; Accounts'!V$13:V$403)</f>
        <v>0</v>
      </c>
      <c r="V24" s="141">
        <f>SUMIF('O4 Summary by Class &amp; Accounts'!$C$13:$C$403, 'O1 Revenue to cost|RR'!$A24,'O4 Summary by Class &amp; Accounts'!W$13:W$403)</f>
        <v>0</v>
      </c>
      <c r="W24" s="141">
        <f>SUMIF('O4 Summary by Class &amp; Accounts'!$C$13:$C$403, 'O1 Revenue to cost|RR'!$A24,'O4 Summary by Class &amp; Accounts'!X$13:X$403)</f>
        <v>0</v>
      </c>
      <c r="AA24" s="459"/>
    </row>
    <row r="25" spans="1:27" ht="12.75" x14ac:dyDescent="0.2">
      <c r="A25" s="155" t="s">
        <v>418</v>
      </c>
      <c r="B25" s="81" t="s">
        <v>429</v>
      </c>
      <c r="C25" s="154">
        <f t="shared" si="0"/>
        <v>0</v>
      </c>
      <c r="D25" s="141">
        <f>SUMIF('O4 Summary by Class &amp; Accounts'!$C$13:$C$403, 'O1 Revenue to cost|RR'!$A25,'O4 Summary by Class &amp; Accounts'!E$13:E$403)</f>
        <v>0</v>
      </c>
      <c r="E25" s="141">
        <f>SUMIF('O4 Summary by Class &amp; Accounts'!$C$13:$C$403, 'O1 Revenue to cost|RR'!$A25,'O4 Summary by Class &amp; Accounts'!F$13:F$403)</f>
        <v>0</v>
      </c>
      <c r="F25" s="141">
        <f>SUMIF('O4 Summary by Class &amp; Accounts'!$C$13:$C$403, 'O1 Revenue to cost|RR'!$A25,'O4 Summary by Class &amp; Accounts'!G$13:G$403)</f>
        <v>0</v>
      </c>
      <c r="G25" s="141">
        <f>SUMIF('O4 Summary by Class &amp; Accounts'!$C$13:$C$403, 'O1 Revenue to cost|RR'!$A25,'O4 Summary by Class &amp; Accounts'!H$13:H$403)</f>
        <v>0</v>
      </c>
      <c r="H25" s="141">
        <f>SUMIF('O4 Summary by Class &amp; Accounts'!$C$13:$C$403, 'O1 Revenue to cost|RR'!$A25,'O4 Summary by Class &amp; Accounts'!I$13:I$403)</f>
        <v>0</v>
      </c>
      <c r="I25" s="141">
        <f>SUMIF('O4 Summary by Class &amp; Accounts'!$C$13:$C$403, 'O1 Revenue to cost|RR'!$A25,'O4 Summary by Class &amp; Accounts'!J$13:J$403)</f>
        <v>0</v>
      </c>
      <c r="J25" s="141">
        <f>SUMIF('O4 Summary by Class &amp; Accounts'!$C$13:$C$403, 'O1 Revenue to cost|RR'!$A25,'O4 Summary by Class &amp; Accounts'!K$13:K$403)</f>
        <v>0</v>
      </c>
      <c r="K25" s="141">
        <f>SUMIF('O4 Summary by Class &amp; Accounts'!$C$13:$C$403, 'O1 Revenue to cost|RR'!$A25,'O4 Summary by Class &amp; Accounts'!L$13:L$403)</f>
        <v>0</v>
      </c>
      <c r="L25" s="141">
        <f>SUMIF('O4 Summary by Class &amp; Accounts'!$C$13:$C$403, 'O1 Revenue to cost|RR'!$A25,'O4 Summary by Class &amp; Accounts'!M$13:M$403)</f>
        <v>0</v>
      </c>
      <c r="M25" s="141">
        <f>SUMIF('O4 Summary by Class &amp; Accounts'!$C$13:$C$403, 'O1 Revenue to cost|RR'!$A25,'O4 Summary by Class &amp; Accounts'!N$13:N$403)</f>
        <v>0</v>
      </c>
      <c r="N25" s="141">
        <f>SUMIF('O4 Summary by Class &amp; Accounts'!$C$13:$C$403, 'O1 Revenue to cost|RR'!$A25,'O4 Summary by Class &amp; Accounts'!O$13:O$403)</f>
        <v>0</v>
      </c>
      <c r="O25" s="141">
        <f>SUMIF('O4 Summary by Class &amp; Accounts'!$C$13:$C$403, 'O1 Revenue to cost|RR'!$A25,'O4 Summary by Class &amp; Accounts'!P$13:P$403)</f>
        <v>0</v>
      </c>
      <c r="P25" s="141">
        <f>SUMIF('O4 Summary by Class &amp; Accounts'!$C$13:$C$403, 'O1 Revenue to cost|RR'!$A25,'O4 Summary by Class &amp; Accounts'!Q$13:Q$403)</f>
        <v>0</v>
      </c>
      <c r="Q25" s="141">
        <f>SUMIF('O4 Summary by Class &amp; Accounts'!$C$13:$C$403, 'O1 Revenue to cost|RR'!$A25,'O4 Summary by Class &amp; Accounts'!R$13:R$403)</f>
        <v>0</v>
      </c>
      <c r="R25" s="141">
        <f>SUMIF('O4 Summary by Class &amp; Accounts'!$C$13:$C$403, 'O1 Revenue to cost|RR'!$A25,'O4 Summary by Class &amp; Accounts'!S$13:S$403)</f>
        <v>0</v>
      </c>
      <c r="S25" s="141">
        <f>SUMIF('O4 Summary by Class &amp; Accounts'!$C$13:$C$403, 'O1 Revenue to cost|RR'!$A25,'O4 Summary by Class &amp; Accounts'!T$13:T$403)</f>
        <v>0</v>
      </c>
      <c r="T25" s="141">
        <f>SUMIF('O4 Summary by Class &amp; Accounts'!$C$13:$C$403, 'O1 Revenue to cost|RR'!$A25,'O4 Summary by Class &amp; Accounts'!U$13:U$403)</f>
        <v>0</v>
      </c>
      <c r="U25" s="141">
        <f>SUMIF('O4 Summary by Class &amp; Accounts'!$C$13:$C$403, 'O1 Revenue to cost|RR'!$A25,'O4 Summary by Class &amp; Accounts'!V$13:V$403)</f>
        <v>0</v>
      </c>
      <c r="V25" s="141">
        <f>SUMIF('O4 Summary by Class &amp; Accounts'!$C$13:$C$403, 'O1 Revenue to cost|RR'!$A25,'O4 Summary by Class &amp; Accounts'!W$13:W$403)</f>
        <v>0</v>
      </c>
      <c r="W25" s="141">
        <f>SUMIF('O4 Summary by Class &amp; Accounts'!$C$13:$C$403, 'O1 Revenue to cost|RR'!$A25,'O4 Summary by Class &amp; Accounts'!X$13:X$403)</f>
        <v>0</v>
      </c>
      <c r="AA25" s="459"/>
    </row>
    <row r="26" spans="1:27" ht="12.75" x14ac:dyDescent="0.2">
      <c r="A26" s="155" t="s">
        <v>419</v>
      </c>
      <c r="B26" s="81" t="s">
        <v>430</v>
      </c>
      <c r="C26" s="154">
        <f t="shared" si="0"/>
        <v>339527934.44934052</v>
      </c>
      <c r="D26" s="141">
        <f>SUMIF('O4 Summary by Class &amp; Accounts'!$C$13:$C$403, 'O1 Revenue to cost|RR'!$A26,'O4 Summary by Class &amp; Accounts'!E$13:E$403)</f>
        <v>315647895.66800898</v>
      </c>
      <c r="E26" s="141">
        <f>SUMIF('O4 Summary by Class &amp; Accounts'!$C$13:$C$403, 'O1 Revenue to cost|RR'!$A26,'O4 Summary by Class &amp; Accounts'!F$13:F$403)</f>
        <v>23880038.781331528</v>
      </c>
      <c r="F26" s="141">
        <f>SUMIF('O4 Summary by Class &amp; Accounts'!$C$13:$C$403, 'O1 Revenue to cost|RR'!$A26,'O4 Summary by Class &amp; Accounts'!G$13:G$403)</f>
        <v>0</v>
      </c>
      <c r="G26" s="141">
        <f>SUMIF('O4 Summary by Class &amp; Accounts'!$C$13:$C$403, 'O1 Revenue to cost|RR'!$A26,'O4 Summary by Class &amp; Accounts'!H$13:H$403)</f>
        <v>0</v>
      </c>
      <c r="H26" s="141">
        <f>SUMIF('O4 Summary by Class &amp; Accounts'!$C$13:$C$403, 'O1 Revenue to cost|RR'!$A26,'O4 Summary by Class &amp; Accounts'!I$13:I$403)</f>
        <v>0</v>
      </c>
      <c r="I26" s="141">
        <f>SUMIF('O4 Summary by Class &amp; Accounts'!$C$13:$C$403, 'O1 Revenue to cost|RR'!$A26,'O4 Summary by Class &amp; Accounts'!J$13:J$403)</f>
        <v>0</v>
      </c>
      <c r="J26" s="141">
        <f>SUMIF('O4 Summary by Class &amp; Accounts'!$C$13:$C$403, 'O1 Revenue to cost|RR'!$A26,'O4 Summary by Class &amp; Accounts'!K$13:K$403)</f>
        <v>0</v>
      </c>
      <c r="K26" s="141">
        <f>SUMIF('O4 Summary by Class &amp; Accounts'!$C$13:$C$403, 'O1 Revenue to cost|RR'!$A26,'O4 Summary by Class &amp; Accounts'!L$13:L$403)</f>
        <v>0</v>
      </c>
      <c r="L26" s="141">
        <f>SUMIF('O4 Summary by Class &amp; Accounts'!$C$13:$C$403, 'O1 Revenue to cost|RR'!$A26,'O4 Summary by Class &amp; Accounts'!M$13:M$403)</f>
        <v>0</v>
      </c>
      <c r="M26" s="141">
        <f>SUMIF('O4 Summary by Class &amp; Accounts'!$C$13:$C$403, 'O1 Revenue to cost|RR'!$A26,'O4 Summary by Class &amp; Accounts'!N$13:N$403)</f>
        <v>0</v>
      </c>
      <c r="N26" s="141">
        <f>SUMIF('O4 Summary by Class &amp; Accounts'!$C$13:$C$403, 'O1 Revenue to cost|RR'!$A26,'O4 Summary by Class &amp; Accounts'!O$13:O$403)</f>
        <v>0</v>
      </c>
      <c r="O26" s="141">
        <f>SUMIF('O4 Summary by Class &amp; Accounts'!$C$13:$C$403, 'O1 Revenue to cost|RR'!$A26,'O4 Summary by Class &amp; Accounts'!P$13:P$403)</f>
        <v>0</v>
      </c>
      <c r="P26" s="141">
        <f>SUMIF('O4 Summary by Class &amp; Accounts'!$C$13:$C$403, 'O1 Revenue to cost|RR'!$A26,'O4 Summary by Class &amp; Accounts'!Q$13:Q$403)</f>
        <v>0</v>
      </c>
      <c r="Q26" s="141">
        <f>SUMIF('O4 Summary by Class &amp; Accounts'!$C$13:$C$403, 'O1 Revenue to cost|RR'!$A26,'O4 Summary by Class &amp; Accounts'!R$13:R$403)</f>
        <v>0</v>
      </c>
      <c r="R26" s="141">
        <f>SUMIF('O4 Summary by Class &amp; Accounts'!$C$13:$C$403, 'O1 Revenue to cost|RR'!$A26,'O4 Summary by Class &amp; Accounts'!S$13:S$403)</f>
        <v>0</v>
      </c>
      <c r="S26" s="141">
        <f>SUMIF('O4 Summary by Class &amp; Accounts'!$C$13:$C$403, 'O1 Revenue to cost|RR'!$A26,'O4 Summary by Class &amp; Accounts'!T$13:T$403)</f>
        <v>0</v>
      </c>
      <c r="T26" s="141">
        <f>SUMIF('O4 Summary by Class &amp; Accounts'!$C$13:$C$403, 'O1 Revenue to cost|RR'!$A26,'O4 Summary by Class &amp; Accounts'!U$13:U$403)</f>
        <v>0</v>
      </c>
      <c r="U26" s="141">
        <f>SUMIF('O4 Summary by Class &amp; Accounts'!$C$13:$C$403, 'O1 Revenue to cost|RR'!$A26,'O4 Summary by Class &amp; Accounts'!V$13:V$403)</f>
        <v>0</v>
      </c>
      <c r="V26" s="141">
        <f>SUMIF('O4 Summary by Class &amp; Accounts'!$C$13:$C$403, 'O1 Revenue to cost|RR'!$A26,'O4 Summary by Class &amp; Accounts'!W$13:W$403)</f>
        <v>0</v>
      </c>
      <c r="W26" s="141">
        <f>SUMIF('O4 Summary by Class &amp; Accounts'!$C$13:$C$403, 'O1 Revenue to cost|RR'!$A26,'O4 Summary by Class &amp; Accounts'!X$13:X$403)</f>
        <v>0</v>
      </c>
      <c r="AA26" s="459"/>
    </row>
    <row r="27" spans="1:27" ht="12.75" x14ac:dyDescent="0.2">
      <c r="A27" s="155" t="s">
        <v>421</v>
      </c>
      <c r="B27" s="81" t="s">
        <v>431</v>
      </c>
      <c r="C27" s="154">
        <f t="shared" si="0"/>
        <v>40497558.205492966</v>
      </c>
      <c r="D27" s="141">
        <f>SUMIF('O4 Summary by Class &amp; Accounts'!$C$13:$C$403, 'O1 Revenue to cost|RR'!$A27,'O4 Summary by Class &amp; Accounts'!E$13:E$403)</f>
        <v>37649240.990990847</v>
      </c>
      <c r="E27" s="141">
        <f>SUMIF('O4 Summary by Class &amp; Accounts'!$C$13:$C$403, 'O1 Revenue to cost|RR'!$A27,'O4 Summary by Class &amp; Accounts'!F$13:F$403)</f>
        <v>2848317.2145021157</v>
      </c>
      <c r="F27" s="141">
        <f>SUMIF('O4 Summary by Class &amp; Accounts'!$C$13:$C$403, 'O1 Revenue to cost|RR'!$A27,'O4 Summary by Class &amp; Accounts'!G$13:G$403)</f>
        <v>0</v>
      </c>
      <c r="G27" s="141">
        <f>SUMIF('O4 Summary by Class &amp; Accounts'!$C$13:$C$403, 'O1 Revenue to cost|RR'!$A27,'O4 Summary by Class &amp; Accounts'!H$13:H$403)</f>
        <v>0</v>
      </c>
      <c r="H27" s="141">
        <f>SUMIF('O4 Summary by Class &amp; Accounts'!$C$13:$C$403, 'O1 Revenue to cost|RR'!$A27,'O4 Summary by Class &amp; Accounts'!I$13:I$403)</f>
        <v>0</v>
      </c>
      <c r="I27" s="141">
        <f>SUMIF('O4 Summary by Class &amp; Accounts'!$C$13:$C$403, 'O1 Revenue to cost|RR'!$A27,'O4 Summary by Class &amp; Accounts'!J$13:J$403)</f>
        <v>0</v>
      </c>
      <c r="J27" s="141">
        <f>SUMIF('O4 Summary by Class &amp; Accounts'!$C$13:$C$403, 'O1 Revenue to cost|RR'!$A27,'O4 Summary by Class &amp; Accounts'!K$13:K$403)</f>
        <v>0</v>
      </c>
      <c r="K27" s="141">
        <f>SUMIF('O4 Summary by Class &amp; Accounts'!$C$13:$C$403, 'O1 Revenue to cost|RR'!$A27,'O4 Summary by Class &amp; Accounts'!L$13:L$403)</f>
        <v>0</v>
      </c>
      <c r="L27" s="141">
        <f>SUMIF('O4 Summary by Class &amp; Accounts'!$C$13:$C$403, 'O1 Revenue to cost|RR'!$A27,'O4 Summary by Class &amp; Accounts'!M$13:M$403)</f>
        <v>0</v>
      </c>
      <c r="M27" s="141">
        <f>SUMIF('O4 Summary by Class &amp; Accounts'!$C$13:$C$403, 'O1 Revenue to cost|RR'!$A27,'O4 Summary by Class &amp; Accounts'!N$13:N$403)</f>
        <v>0</v>
      </c>
      <c r="N27" s="141">
        <f>SUMIF('O4 Summary by Class &amp; Accounts'!$C$13:$C$403, 'O1 Revenue to cost|RR'!$A27,'O4 Summary by Class &amp; Accounts'!O$13:O$403)</f>
        <v>0</v>
      </c>
      <c r="O27" s="141">
        <f>SUMIF('O4 Summary by Class &amp; Accounts'!$C$13:$C$403, 'O1 Revenue to cost|RR'!$A27,'O4 Summary by Class &amp; Accounts'!P$13:P$403)</f>
        <v>0</v>
      </c>
      <c r="P27" s="141">
        <f>SUMIF('O4 Summary by Class &amp; Accounts'!$C$13:$C$403, 'O1 Revenue to cost|RR'!$A27,'O4 Summary by Class &amp; Accounts'!Q$13:Q$403)</f>
        <v>0</v>
      </c>
      <c r="Q27" s="141">
        <f>SUMIF('O4 Summary by Class &amp; Accounts'!$C$13:$C$403, 'O1 Revenue to cost|RR'!$A27,'O4 Summary by Class &amp; Accounts'!R$13:R$403)</f>
        <v>0</v>
      </c>
      <c r="R27" s="141">
        <f>SUMIF('O4 Summary by Class &amp; Accounts'!$C$13:$C$403, 'O1 Revenue to cost|RR'!$A27,'O4 Summary by Class &amp; Accounts'!S$13:S$403)</f>
        <v>0</v>
      </c>
      <c r="S27" s="141">
        <f>SUMIF('O4 Summary by Class &amp; Accounts'!$C$13:$C$403, 'O1 Revenue to cost|RR'!$A27,'O4 Summary by Class &amp; Accounts'!T$13:T$403)</f>
        <v>0</v>
      </c>
      <c r="T27" s="141">
        <f>SUMIF('O4 Summary by Class &amp; Accounts'!$C$13:$C$403, 'O1 Revenue to cost|RR'!$A27,'O4 Summary by Class &amp; Accounts'!U$13:U$403)</f>
        <v>0</v>
      </c>
      <c r="U27" s="141">
        <f>SUMIF('O4 Summary by Class &amp; Accounts'!$C$13:$C$403, 'O1 Revenue to cost|RR'!$A27,'O4 Summary by Class &amp; Accounts'!V$13:V$403)</f>
        <v>0</v>
      </c>
      <c r="V27" s="141">
        <f>SUMIF('O4 Summary by Class &amp; Accounts'!$C$13:$C$403, 'O1 Revenue to cost|RR'!$A27,'O4 Summary by Class &amp; Accounts'!W$13:W$403)</f>
        <v>0</v>
      </c>
      <c r="W27" s="141">
        <f>SUMIF('O4 Summary by Class &amp; Accounts'!$C$13:$C$403, 'O1 Revenue to cost|RR'!$A27,'O4 Summary by Class &amp; Accounts'!X$13:X$403)</f>
        <v>0</v>
      </c>
      <c r="AA27" s="459"/>
    </row>
    <row r="28" spans="1:27" ht="12.75" x14ac:dyDescent="0.2">
      <c r="A28" s="155" t="s">
        <v>422</v>
      </c>
      <c r="B28" s="81" t="s">
        <v>432</v>
      </c>
      <c r="C28" s="154">
        <f t="shared" si="0"/>
        <v>0</v>
      </c>
      <c r="D28" s="141">
        <f>SUMIF('O4 Summary by Class &amp; Accounts'!$C$13:$C$403, 'O1 Revenue to cost|RR'!$A28,'O4 Summary by Class &amp; Accounts'!E$13:E$403)</f>
        <v>0</v>
      </c>
      <c r="E28" s="141">
        <f>SUMIF('O4 Summary by Class &amp; Accounts'!$C$13:$C$403, 'O1 Revenue to cost|RR'!$A28,'O4 Summary by Class &amp; Accounts'!F$13:F$403)</f>
        <v>0</v>
      </c>
      <c r="F28" s="141">
        <f>SUMIF('O4 Summary by Class &amp; Accounts'!$C$13:$C$403, 'O1 Revenue to cost|RR'!$A28,'O4 Summary by Class &amp; Accounts'!G$13:G$403)</f>
        <v>0</v>
      </c>
      <c r="G28" s="141">
        <f>SUMIF('O4 Summary by Class &amp; Accounts'!$C$13:$C$403, 'O1 Revenue to cost|RR'!$A28,'O4 Summary by Class &amp; Accounts'!H$13:H$403)</f>
        <v>0</v>
      </c>
      <c r="H28" s="141">
        <f>SUMIF('O4 Summary by Class &amp; Accounts'!$C$13:$C$403, 'O1 Revenue to cost|RR'!$A28,'O4 Summary by Class &amp; Accounts'!I$13:I$403)</f>
        <v>0</v>
      </c>
      <c r="I28" s="141">
        <f>SUMIF('O4 Summary by Class &amp; Accounts'!$C$13:$C$403, 'O1 Revenue to cost|RR'!$A28,'O4 Summary by Class &amp; Accounts'!J$13:J$403)</f>
        <v>0</v>
      </c>
      <c r="J28" s="141">
        <f>SUMIF('O4 Summary by Class &amp; Accounts'!$C$13:$C$403, 'O1 Revenue to cost|RR'!$A28,'O4 Summary by Class &amp; Accounts'!K$13:K$403)</f>
        <v>0</v>
      </c>
      <c r="K28" s="141">
        <f>SUMIF('O4 Summary by Class &amp; Accounts'!$C$13:$C$403, 'O1 Revenue to cost|RR'!$A28,'O4 Summary by Class &amp; Accounts'!L$13:L$403)</f>
        <v>0</v>
      </c>
      <c r="L28" s="141">
        <f>SUMIF('O4 Summary by Class &amp; Accounts'!$C$13:$C$403, 'O1 Revenue to cost|RR'!$A28,'O4 Summary by Class &amp; Accounts'!M$13:M$403)</f>
        <v>0</v>
      </c>
      <c r="M28" s="141">
        <f>SUMIF('O4 Summary by Class &amp; Accounts'!$C$13:$C$403, 'O1 Revenue to cost|RR'!$A28,'O4 Summary by Class &amp; Accounts'!N$13:N$403)</f>
        <v>0</v>
      </c>
      <c r="N28" s="141">
        <f>SUMIF('O4 Summary by Class &amp; Accounts'!$C$13:$C$403, 'O1 Revenue to cost|RR'!$A28,'O4 Summary by Class &amp; Accounts'!O$13:O$403)</f>
        <v>0</v>
      </c>
      <c r="O28" s="141">
        <f>SUMIF('O4 Summary by Class &amp; Accounts'!$C$13:$C$403, 'O1 Revenue to cost|RR'!$A28,'O4 Summary by Class &amp; Accounts'!P$13:P$403)</f>
        <v>0</v>
      </c>
      <c r="P28" s="141">
        <f>SUMIF('O4 Summary by Class &amp; Accounts'!$C$13:$C$403, 'O1 Revenue to cost|RR'!$A28,'O4 Summary by Class &amp; Accounts'!Q$13:Q$403)</f>
        <v>0</v>
      </c>
      <c r="Q28" s="141">
        <f>SUMIF('O4 Summary by Class &amp; Accounts'!$C$13:$C$403, 'O1 Revenue to cost|RR'!$A28,'O4 Summary by Class &amp; Accounts'!R$13:R$403)</f>
        <v>0</v>
      </c>
      <c r="R28" s="141">
        <f>SUMIF('O4 Summary by Class &amp; Accounts'!$C$13:$C$403, 'O1 Revenue to cost|RR'!$A28,'O4 Summary by Class &amp; Accounts'!S$13:S$403)</f>
        <v>0</v>
      </c>
      <c r="S28" s="141">
        <f>SUMIF('O4 Summary by Class &amp; Accounts'!$C$13:$C$403, 'O1 Revenue to cost|RR'!$A28,'O4 Summary by Class &amp; Accounts'!T$13:T$403)</f>
        <v>0</v>
      </c>
      <c r="T28" s="141">
        <f>SUMIF('O4 Summary by Class &amp; Accounts'!$C$13:$C$403, 'O1 Revenue to cost|RR'!$A28,'O4 Summary by Class &amp; Accounts'!U$13:U$403)</f>
        <v>0</v>
      </c>
      <c r="U28" s="141">
        <f>SUMIF('O4 Summary by Class &amp; Accounts'!$C$13:$C$403, 'O1 Revenue to cost|RR'!$A28,'O4 Summary by Class &amp; Accounts'!V$13:V$403)</f>
        <v>0</v>
      </c>
      <c r="V28" s="141">
        <f>SUMIF('O4 Summary by Class &amp; Accounts'!$C$13:$C$403, 'O1 Revenue to cost|RR'!$A28,'O4 Summary by Class &amp; Accounts'!W$13:W$403)</f>
        <v>0</v>
      </c>
      <c r="W28" s="141">
        <f>SUMIF('O4 Summary by Class &amp; Accounts'!$C$13:$C$403, 'O1 Revenue to cost|RR'!$A28,'O4 Summary by Class &amp; Accounts'!X$13:X$403)</f>
        <v>0</v>
      </c>
      <c r="AA28" s="459"/>
    </row>
    <row r="29" spans="1:27" s="124" customFormat="1" ht="13.5" thickBot="1" x14ac:dyDescent="0.25">
      <c r="A29" s="155" t="s">
        <v>423</v>
      </c>
      <c r="B29" s="81" t="s">
        <v>423</v>
      </c>
      <c r="C29" s="153">
        <f>SUM(D29:W29)</f>
        <v>0</v>
      </c>
      <c r="D29" s="140">
        <f>SUMIF('O4 Summary by Class &amp; Accounts'!$C$13:$C$403, 'O1 Revenue to cost|RR'!$A29,'O4 Summary by Class &amp; Accounts'!E$13:E$403)</f>
        <v>0</v>
      </c>
      <c r="E29" s="140">
        <f>SUMIF('O4 Summary by Class &amp; Accounts'!$C$13:$C$403, 'O1 Revenue to cost|RR'!$A29,'O4 Summary by Class &amp; Accounts'!F$13:F$403)</f>
        <v>0</v>
      </c>
      <c r="F29" s="140">
        <f>SUMIF('O4 Summary by Class &amp; Accounts'!$C$13:$C$403, 'O1 Revenue to cost|RR'!$A29,'O4 Summary by Class &amp; Accounts'!G$13:G$403)</f>
        <v>0</v>
      </c>
      <c r="G29" s="140">
        <f>SUMIF('O4 Summary by Class &amp; Accounts'!$C$13:$C$403, 'O1 Revenue to cost|RR'!$A29,'O4 Summary by Class &amp; Accounts'!H$13:H$403)</f>
        <v>0</v>
      </c>
      <c r="H29" s="140">
        <f>SUMIF('O4 Summary by Class &amp; Accounts'!$C$13:$C$403, 'O1 Revenue to cost|RR'!$A29,'O4 Summary by Class &amp; Accounts'!I$13:I$403)</f>
        <v>0</v>
      </c>
      <c r="I29" s="140">
        <f>SUMIF('O4 Summary by Class &amp; Accounts'!$C$13:$C$403, 'O1 Revenue to cost|RR'!$A29,'O4 Summary by Class &amp; Accounts'!J$13:J$403)</f>
        <v>0</v>
      </c>
      <c r="J29" s="140">
        <f>SUMIF('O4 Summary by Class &amp; Accounts'!$C$13:$C$403, 'O1 Revenue to cost|RR'!$A29,'O4 Summary by Class &amp; Accounts'!K$13:K$403)</f>
        <v>0</v>
      </c>
      <c r="K29" s="140">
        <f>SUMIF('O4 Summary by Class &amp; Accounts'!$C$13:$C$403, 'O1 Revenue to cost|RR'!$A29,'O4 Summary by Class &amp; Accounts'!L$13:L$403)</f>
        <v>0</v>
      </c>
      <c r="L29" s="140">
        <f>SUMIF('O4 Summary by Class &amp; Accounts'!$C$13:$C$403, 'O1 Revenue to cost|RR'!$A29,'O4 Summary by Class &amp; Accounts'!M$13:M$403)</f>
        <v>0</v>
      </c>
      <c r="M29" s="140">
        <f>SUMIF('O4 Summary by Class &amp; Accounts'!$C$13:$C$403, 'O1 Revenue to cost|RR'!$A29,'O4 Summary by Class &amp; Accounts'!N$13:N$403)</f>
        <v>0</v>
      </c>
      <c r="N29" s="140">
        <f>SUMIF('O4 Summary by Class &amp; Accounts'!$C$13:$C$403, 'O1 Revenue to cost|RR'!$A29,'O4 Summary by Class &amp; Accounts'!O$13:O$403)</f>
        <v>0</v>
      </c>
      <c r="O29" s="140">
        <f>SUMIF('O4 Summary by Class &amp; Accounts'!$C$13:$C$403, 'O1 Revenue to cost|RR'!$A29,'O4 Summary by Class &amp; Accounts'!P$13:P$403)</f>
        <v>0</v>
      </c>
      <c r="P29" s="140">
        <f>SUMIF('O4 Summary by Class &amp; Accounts'!$C$13:$C$403, 'O1 Revenue to cost|RR'!$A29,'O4 Summary by Class &amp; Accounts'!Q$13:Q$403)</f>
        <v>0</v>
      </c>
      <c r="Q29" s="140">
        <f>SUMIF('O4 Summary by Class &amp; Accounts'!$C$13:$C$403, 'O1 Revenue to cost|RR'!$A29,'O4 Summary by Class &amp; Accounts'!R$13:R$403)</f>
        <v>0</v>
      </c>
      <c r="R29" s="140">
        <f>SUMIF('O4 Summary by Class &amp; Accounts'!$C$13:$C$403, 'O1 Revenue to cost|RR'!$A29,'O4 Summary by Class &amp; Accounts'!S$13:S$403)</f>
        <v>0</v>
      </c>
      <c r="S29" s="140">
        <f>SUMIF('O4 Summary by Class &amp; Accounts'!$C$13:$C$403, 'O1 Revenue to cost|RR'!$A29,'O4 Summary by Class &amp; Accounts'!T$13:T$403)</f>
        <v>0</v>
      </c>
      <c r="T29" s="140">
        <f>SUMIF('O4 Summary by Class &amp; Accounts'!$C$13:$C$403, 'O1 Revenue to cost|RR'!$A29,'O4 Summary by Class &amp; Accounts'!U$13:U$403)</f>
        <v>0</v>
      </c>
      <c r="U29" s="140">
        <f>SUMIF('O4 Summary by Class &amp; Accounts'!$C$13:$C$403, 'O1 Revenue to cost|RR'!$A29,'O4 Summary by Class &amp; Accounts'!V$13:V$403)</f>
        <v>0</v>
      </c>
      <c r="V29" s="140">
        <f>SUMIF('O4 Summary by Class &amp; Accounts'!$C$13:$C$403, 'O1 Revenue to cost|RR'!$A29,'O4 Summary by Class &amp; Accounts'!W$13:W$403)</f>
        <v>0</v>
      </c>
      <c r="W29" s="140">
        <f>SUMIF('O4 Summary by Class &amp; Accounts'!$C$13:$C$403, 'O1 Revenue to cost|RR'!$A29,'O4 Summary by Class &amp; Accounts'!X$13:X$403)</f>
        <v>0</v>
      </c>
    </row>
    <row r="30" spans="1:27" s="20" customFormat="1" ht="13.5" thickBot="1" x14ac:dyDescent="0.25">
      <c r="A30" s="155"/>
      <c r="B30" s="158" t="s">
        <v>49</v>
      </c>
      <c r="C30" s="159">
        <f>SUM(C19:C29)</f>
        <v>1336387990.9665112</v>
      </c>
      <c r="D30" s="160">
        <f t="shared" ref="D30:W30" si="1">SUM(D19:D29)</f>
        <v>1244996391.9752064</v>
      </c>
      <c r="E30" s="160">
        <f t="shared" si="1"/>
        <v>91391598.991304889</v>
      </c>
      <c r="F30" s="160">
        <f t="shared" si="1"/>
        <v>0</v>
      </c>
      <c r="G30" s="160">
        <f t="shared" si="1"/>
        <v>0</v>
      </c>
      <c r="H30" s="160">
        <f t="shared" si="1"/>
        <v>0</v>
      </c>
      <c r="I30" s="160">
        <f t="shared" si="1"/>
        <v>0</v>
      </c>
      <c r="J30" s="160">
        <f t="shared" si="1"/>
        <v>0</v>
      </c>
      <c r="K30" s="160">
        <f t="shared" si="1"/>
        <v>0</v>
      </c>
      <c r="L30" s="160">
        <f t="shared" si="1"/>
        <v>0</v>
      </c>
      <c r="M30" s="160">
        <f t="shared" si="1"/>
        <v>0</v>
      </c>
      <c r="N30" s="160">
        <f t="shared" si="1"/>
        <v>0</v>
      </c>
      <c r="O30" s="160">
        <f t="shared" si="1"/>
        <v>0</v>
      </c>
      <c r="P30" s="160">
        <f t="shared" si="1"/>
        <v>0</v>
      </c>
      <c r="Q30" s="160">
        <f t="shared" si="1"/>
        <v>0</v>
      </c>
      <c r="R30" s="160">
        <f t="shared" si="1"/>
        <v>0</v>
      </c>
      <c r="S30" s="160">
        <f t="shared" si="1"/>
        <v>0</v>
      </c>
      <c r="T30" s="160">
        <f t="shared" si="1"/>
        <v>0</v>
      </c>
      <c r="U30" s="160">
        <f t="shared" si="1"/>
        <v>0</v>
      </c>
      <c r="V30" s="160">
        <f t="shared" si="1"/>
        <v>0</v>
      </c>
      <c r="W30" s="160">
        <f t="shared" si="1"/>
        <v>0</v>
      </c>
    </row>
    <row r="31" spans="1:27" ht="13.5" thickTop="1" x14ac:dyDescent="0.2">
      <c r="A31" s="155"/>
      <c r="B31" s="81"/>
      <c r="C31" s="154"/>
      <c r="D31" s="141"/>
      <c r="E31" s="141"/>
      <c r="F31" s="141"/>
      <c r="G31" s="141"/>
      <c r="H31" s="141"/>
      <c r="I31" s="141"/>
      <c r="J31" s="141"/>
      <c r="K31" s="141"/>
      <c r="L31" s="141"/>
      <c r="M31" s="144"/>
      <c r="N31" s="144"/>
      <c r="O31" s="144"/>
      <c r="P31" s="144"/>
      <c r="Q31" s="144"/>
      <c r="R31" s="144"/>
      <c r="S31" s="144"/>
      <c r="T31" s="144"/>
      <c r="U31" s="144"/>
      <c r="V31" s="144"/>
      <c r="W31" s="144"/>
    </row>
    <row r="32" spans="1:27" ht="12.75" x14ac:dyDescent="0.2">
      <c r="A32" s="155" t="s">
        <v>420</v>
      </c>
      <c r="B32" s="81" t="s">
        <v>433</v>
      </c>
      <c r="C32" s="154">
        <f>SUM(D32:W32)</f>
        <v>486813846.41226339</v>
      </c>
      <c r="D32" s="141">
        <f>SUMIF('O4 Summary by Class &amp; Accounts'!$C$13:$C$403, 'O1 Revenue to cost|RR'!$A32,'O4 Summary by Class &amp; Accounts'!E$13:E$403)</f>
        <v>452574738.66265184</v>
      </c>
      <c r="E32" s="141">
        <f>SUMIF('O4 Summary by Class &amp; Accounts'!$C$13:$C$403, 'O1 Revenue to cost|RR'!$A32,'O4 Summary by Class &amp; Accounts'!F$13:F$403)</f>
        <v>34239107.749611557</v>
      </c>
      <c r="F32" s="141">
        <f>SUMIF('O4 Summary by Class &amp; Accounts'!$C$13:$C$403, 'O1 Revenue to cost|RR'!$A32,'O4 Summary by Class &amp; Accounts'!G$13:G$403)</f>
        <v>0</v>
      </c>
      <c r="G32" s="141">
        <f>SUMIF('O4 Summary by Class &amp; Accounts'!$C$13:$C$403, 'O1 Revenue to cost|RR'!$A32,'O4 Summary by Class &amp; Accounts'!H$13:H$403)</f>
        <v>0</v>
      </c>
      <c r="H32" s="141">
        <f>SUMIF('O4 Summary by Class &amp; Accounts'!$C$13:$C$403, 'O1 Revenue to cost|RR'!$A32,'O4 Summary by Class &amp; Accounts'!I$13:I$403)</f>
        <v>0</v>
      </c>
      <c r="I32" s="141">
        <f>SUMIF('O4 Summary by Class &amp; Accounts'!$C$13:$C$403, 'O1 Revenue to cost|RR'!$A32,'O4 Summary by Class &amp; Accounts'!J$13:J$403)</f>
        <v>0</v>
      </c>
      <c r="J32" s="141">
        <f>SUMIF('O4 Summary by Class &amp; Accounts'!$C$13:$C$403, 'O1 Revenue to cost|RR'!$A32,'O4 Summary by Class &amp; Accounts'!K$13:K$403)</f>
        <v>0</v>
      </c>
      <c r="K32" s="141">
        <f>SUMIF('O4 Summary by Class &amp; Accounts'!$C$13:$C$403, 'O1 Revenue to cost|RR'!$A32,'O4 Summary by Class &amp; Accounts'!L$13:L$403)</f>
        <v>0</v>
      </c>
      <c r="L32" s="141">
        <f>SUMIF('O4 Summary by Class &amp; Accounts'!$C$13:$C$403, 'O1 Revenue to cost|RR'!$A32,'O4 Summary by Class &amp; Accounts'!M$13:M$403)</f>
        <v>0</v>
      </c>
      <c r="M32" s="141">
        <f>SUMIF('O4 Summary by Class &amp; Accounts'!$C$13:$C$403, 'O1 Revenue to cost|RR'!$A32,'O4 Summary by Class &amp; Accounts'!N$13:N$403)</f>
        <v>0</v>
      </c>
      <c r="N32" s="141">
        <f>SUMIF('O4 Summary by Class &amp; Accounts'!$C$13:$C$403, 'O1 Revenue to cost|RR'!$A32,'O4 Summary by Class &amp; Accounts'!O$13:O$403)</f>
        <v>0</v>
      </c>
      <c r="O32" s="141">
        <f>SUMIF('O4 Summary by Class &amp; Accounts'!$C$13:$C$403, 'O1 Revenue to cost|RR'!$A32,'O4 Summary by Class &amp; Accounts'!P$13:P$403)</f>
        <v>0</v>
      </c>
      <c r="P32" s="141">
        <f>SUMIF('O4 Summary by Class &amp; Accounts'!$C$13:$C$403, 'O1 Revenue to cost|RR'!$A32,'O4 Summary by Class &amp; Accounts'!Q$13:Q$403)</f>
        <v>0</v>
      </c>
      <c r="Q32" s="141">
        <f>SUMIF('O4 Summary by Class &amp; Accounts'!$C$13:$C$403, 'O1 Revenue to cost|RR'!$A32,'O4 Summary by Class &amp; Accounts'!R$13:R$403)</f>
        <v>0</v>
      </c>
      <c r="R32" s="141">
        <f>SUMIF('O4 Summary by Class &amp; Accounts'!$C$13:$C$403, 'O1 Revenue to cost|RR'!$A32,'O4 Summary by Class &amp; Accounts'!S$13:S$403)</f>
        <v>0</v>
      </c>
      <c r="S32" s="141">
        <f>SUMIF('O4 Summary by Class &amp; Accounts'!$C$13:$C$403, 'O1 Revenue to cost|RR'!$A32,'O4 Summary by Class &amp; Accounts'!T$13:T$403)</f>
        <v>0</v>
      </c>
      <c r="T32" s="141">
        <f>SUMIF('O4 Summary by Class &amp; Accounts'!$C$13:$C$403, 'O1 Revenue to cost|RR'!$A32,'O4 Summary by Class &amp; Accounts'!U$13:U$403)</f>
        <v>0</v>
      </c>
      <c r="U32" s="141">
        <f>SUMIF('O4 Summary by Class &amp; Accounts'!$C$13:$C$403, 'O1 Revenue to cost|RR'!$A32,'O4 Summary by Class &amp; Accounts'!V$13:V$403)</f>
        <v>0</v>
      </c>
      <c r="V32" s="141">
        <f>SUMIF('O4 Summary by Class &amp; Accounts'!$C$13:$C$403, 'O1 Revenue to cost|RR'!$A32,'O4 Summary by Class &amp; Accounts'!W$13:W$403)</f>
        <v>0</v>
      </c>
      <c r="W32" s="141">
        <f>SUMIF('O4 Summary by Class &amp; Accounts'!$C$13:$C$403, 'O1 Revenue to cost|RR'!$A32,'O4 Summary by Class &amp; Accounts'!X$13:X$403)</f>
        <v>0</v>
      </c>
    </row>
    <row r="33" spans="1:36" ht="12.75" x14ac:dyDescent="0.2">
      <c r="A33" s="155"/>
      <c r="B33" s="81"/>
      <c r="C33" s="154"/>
      <c r="D33" s="141"/>
      <c r="E33" s="141"/>
      <c r="F33" s="141"/>
      <c r="G33" s="141"/>
      <c r="H33" s="141"/>
      <c r="I33" s="141"/>
      <c r="J33" s="141"/>
      <c r="K33" s="141"/>
      <c r="L33" s="141"/>
      <c r="M33" s="144"/>
      <c r="N33" s="144"/>
      <c r="O33" s="144"/>
      <c r="P33" s="144"/>
      <c r="Q33" s="144"/>
      <c r="R33" s="144"/>
      <c r="S33" s="144"/>
      <c r="T33" s="144"/>
      <c r="U33" s="144"/>
      <c r="V33" s="144"/>
      <c r="W33" s="144"/>
      <c r="AA33" s="469"/>
      <c r="AB33" s="469"/>
      <c r="AC33" s="469" t="s">
        <v>601</v>
      </c>
      <c r="AD33" s="469"/>
      <c r="AE33" s="469"/>
    </row>
    <row r="34" spans="1:36" ht="12.75" x14ac:dyDescent="0.2">
      <c r="A34" s="155"/>
      <c r="B34" s="157" t="s">
        <v>50</v>
      </c>
      <c r="C34" s="154">
        <f>SUM(D34:W34)</f>
        <v>1823201837.3787746</v>
      </c>
      <c r="D34" s="143">
        <f>D30+D32</f>
        <v>1697571130.6378582</v>
      </c>
      <c r="E34" s="143">
        <f t="shared" ref="E34:W34" si="2">E30+E32</f>
        <v>125630706.74091645</v>
      </c>
      <c r="F34" s="143">
        <f t="shared" si="2"/>
        <v>0</v>
      </c>
      <c r="G34" s="143">
        <f t="shared" si="2"/>
        <v>0</v>
      </c>
      <c r="H34" s="143">
        <f t="shared" si="2"/>
        <v>0</v>
      </c>
      <c r="I34" s="143">
        <f t="shared" si="2"/>
        <v>0</v>
      </c>
      <c r="J34" s="143">
        <f t="shared" si="2"/>
        <v>0</v>
      </c>
      <c r="K34" s="143">
        <f t="shared" si="2"/>
        <v>0</v>
      </c>
      <c r="L34" s="143">
        <f t="shared" si="2"/>
        <v>0</v>
      </c>
      <c r="M34" s="143">
        <f t="shared" si="2"/>
        <v>0</v>
      </c>
      <c r="N34" s="143">
        <f t="shared" si="2"/>
        <v>0</v>
      </c>
      <c r="O34" s="143">
        <f t="shared" si="2"/>
        <v>0</v>
      </c>
      <c r="P34" s="143">
        <f t="shared" si="2"/>
        <v>0</v>
      </c>
      <c r="Q34" s="143">
        <f t="shared" si="2"/>
        <v>0</v>
      </c>
      <c r="R34" s="143">
        <f t="shared" si="2"/>
        <v>0</v>
      </c>
      <c r="S34" s="143">
        <f t="shared" si="2"/>
        <v>0</v>
      </c>
      <c r="T34" s="143">
        <f t="shared" si="2"/>
        <v>0</v>
      </c>
      <c r="U34" s="143">
        <f t="shared" si="2"/>
        <v>0</v>
      </c>
      <c r="V34" s="143">
        <f t="shared" si="2"/>
        <v>0</v>
      </c>
      <c r="W34" s="143">
        <f t="shared" si="2"/>
        <v>0</v>
      </c>
      <c r="AA34" s="36"/>
      <c r="AB34" s="36"/>
      <c r="AC34" s="36"/>
      <c r="AD34" s="36"/>
      <c r="AE34" s="36"/>
    </row>
    <row r="35" spans="1:36" ht="16.5" customHeight="1" x14ac:dyDescent="0.2">
      <c r="A35" s="156"/>
      <c r="B35" s="81"/>
      <c r="C35" s="571" t="str">
        <f>IF(ISERROR(ROUND('I3 TB Data'!G14-C34,-1)=0), "-", IF(ROUND('I3 TB Data'!G14-C34,-1)=0,"Revenue Requirement Input equals Output","Revenue Requirement Input Does Not Equal Output"))</f>
        <v>Revenue Requirement Input equals Output</v>
      </c>
      <c r="D35" s="572"/>
      <c r="E35" s="573"/>
      <c r="F35" s="141"/>
      <c r="G35" s="141"/>
      <c r="H35" s="141"/>
      <c r="I35" s="141"/>
      <c r="J35" s="141"/>
      <c r="K35" s="141"/>
      <c r="L35" s="141"/>
      <c r="M35" s="144"/>
      <c r="N35" s="144"/>
      <c r="O35" s="144"/>
      <c r="P35" s="144"/>
      <c r="Q35" s="144"/>
      <c r="R35" s="144"/>
      <c r="S35" s="144"/>
      <c r="T35" s="144"/>
      <c r="U35" s="144"/>
      <c r="V35" s="144"/>
      <c r="W35" s="144"/>
      <c r="AA35" s="36" t="s">
        <v>579</v>
      </c>
      <c r="AB35" s="36"/>
      <c r="AC35" s="498">
        <v>2020</v>
      </c>
      <c r="AD35" s="36"/>
      <c r="AE35" s="36"/>
    </row>
    <row r="36" spans="1:36" ht="12.75" x14ac:dyDescent="0.2">
      <c r="A36" s="155"/>
      <c r="B36" s="81"/>
      <c r="C36" s="154"/>
      <c r="D36" s="141"/>
      <c r="E36" s="141"/>
      <c r="F36" s="141"/>
      <c r="G36" s="141"/>
      <c r="H36" s="141"/>
      <c r="I36" s="141"/>
      <c r="J36" s="141"/>
      <c r="K36" s="141"/>
      <c r="L36" s="141"/>
      <c r="M36" s="144"/>
      <c r="N36" s="144"/>
      <c r="O36" s="144"/>
      <c r="P36" s="144"/>
      <c r="Q36" s="144"/>
      <c r="R36" s="144"/>
      <c r="S36" s="144"/>
      <c r="T36" s="144"/>
      <c r="U36" s="144"/>
      <c r="V36" s="144"/>
      <c r="W36" s="144"/>
      <c r="AA36" s="33" t="s">
        <v>604</v>
      </c>
      <c r="AC36" s="498">
        <v>2023</v>
      </c>
    </row>
    <row r="37" spans="1:36" ht="12.75" x14ac:dyDescent="0.2">
      <c r="A37" s="155"/>
      <c r="B37" s="157" t="s">
        <v>444</v>
      </c>
      <c r="C37" s="154"/>
      <c r="D37" s="141"/>
      <c r="E37" s="141"/>
      <c r="F37" s="141"/>
      <c r="G37" s="141"/>
      <c r="H37" s="141"/>
      <c r="I37" s="141"/>
      <c r="J37" s="141"/>
      <c r="K37" s="141"/>
      <c r="L37" s="141"/>
      <c r="M37" s="144"/>
      <c r="N37" s="144"/>
      <c r="O37" s="144"/>
      <c r="P37" s="144"/>
      <c r="Q37" s="144"/>
      <c r="R37" s="144"/>
      <c r="S37" s="144"/>
      <c r="T37" s="144"/>
      <c r="U37" s="144"/>
      <c r="V37" s="144"/>
      <c r="W37" s="144"/>
      <c r="AA37" s="471" t="s">
        <v>576</v>
      </c>
      <c r="AB37" s="470"/>
      <c r="AC37" s="498" t="s">
        <v>619</v>
      </c>
      <c r="AD37" s="36" t="s">
        <v>632</v>
      </c>
      <c r="AE37" s="36"/>
    </row>
    <row r="38" spans="1:36" ht="12.75" x14ac:dyDescent="0.2">
      <c r="A38" s="155" t="s">
        <v>445</v>
      </c>
      <c r="B38" s="398" t="s">
        <v>446</v>
      </c>
      <c r="C38" s="154">
        <f t="shared" ref="C38:C43" si="3">SUM(D38:W38)</f>
        <v>-40137522.584132433</v>
      </c>
      <c r="D38" s="141">
        <f>SUMIF('O4 Summary by Class &amp; Accounts'!$C$13:$C$403, 'O1 Revenue to cost|RR'!$A38,'O4 Summary by Class &amp; Accounts'!E$13:E$403)</f>
        <v>-38044375.323869467</v>
      </c>
      <c r="E38" s="141">
        <f>SUMIF('O4 Summary by Class &amp; Accounts'!$C$13:$C$403, 'O1 Revenue to cost|RR'!$A38,'O4 Summary by Class &amp; Accounts'!F$13:F$403)</f>
        <v>-2093147.2602629664</v>
      </c>
      <c r="F38" s="141">
        <f>SUMIF('O4 Summary by Class &amp; Accounts'!$C$13:$C$403, 'O1 Revenue to cost|RR'!$A38,'O4 Summary by Class &amp; Accounts'!G$13:G$403)</f>
        <v>0</v>
      </c>
      <c r="G38" s="141">
        <f>SUMIF('O4 Summary by Class &amp; Accounts'!$C$13:$C$403, 'O1 Revenue to cost|RR'!$A38,'O4 Summary by Class &amp; Accounts'!H$13:H$403)</f>
        <v>0</v>
      </c>
      <c r="H38" s="141">
        <f>SUMIF('O4 Summary by Class &amp; Accounts'!$C$13:$C$403, 'O1 Revenue to cost|RR'!$A38,'O4 Summary by Class &amp; Accounts'!I$13:I$403)</f>
        <v>0</v>
      </c>
      <c r="I38" s="141">
        <f>SUMIF('O4 Summary by Class &amp; Accounts'!$C$13:$C$403, 'O1 Revenue to cost|RR'!$A38,'O4 Summary by Class &amp; Accounts'!J$13:J$403)</f>
        <v>0</v>
      </c>
      <c r="J38" s="141">
        <f>SUMIF('O4 Summary by Class &amp; Accounts'!$C$13:$C$403, 'O1 Revenue to cost|RR'!$A38,'O4 Summary by Class &amp; Accounts'!K$13:K$403)</f>
        <v>0</v>
      </c>
      <c r="K38" s="141">
        <f>SUMIF('O4 Summary by Class &amp; Accounts'!$C$13:$C$403, 'O1 Revenue to cost|RR'!$A38,'O4 Summary by Class &amp; Accounts'!L$13:L$403)</f>
        <v>0</v>
      </c>
      <c r="L38" s="141">
        <f>SUMIF('O4 Summary by Class &amp; Accounts'!$C$13:$C$403, 'O1 Revenue to cost|RR'!$A38,'O4 Summary by Class &amp; Accounts'!M$13:M$403)</f>
        <v>0</v>
      </c>
      <c r="M38" s="141">
        <f>SUMIF('O4 Summary by Class &amp; Accounts'!$C$13:$C$403, 'O1 Revenue to cost|RR'!$A38,'O4 Summary by Class &amp; Accounts'!N$13:N$403)</f>
        <v>0</v>
      </c>
      <c r="N38" s="141">
        <f>SUMIF('O4 Summary by Class &amp; Accounts'!$C$13:$C$403, 'O1 Revenue to cost|RR'!$A38,'O4 Summary by Class &amp; Accounts'!O$13:O$403)</f>
        <v>0</v>
      </c>
      <c r="O38" s="141">
        <f>SUMIF('O4 Summary by Class &amp; Accounts'!$C$13:$C$403, 'O1 Revenue to cost|RR'!$A38,'O4 Summary by Class &amp; Accounts'!P$13:P$403)</f>
        <v>0</v>
      </c>
      <c r="P38" s="141">
        <f>SUMIF('O4 Summary by Class &amp; Accounts'!$C$13:$C$403, 'O1 Revenue to cost|RR'!$A38,'O4 Summary by Class &amp; Accounts'!Q$13:Q$403)</f>
        <v>0</v>
      </c>
      <c r="Q38" s="141">
        <f>SUMIF('O4 Summary by Class &amp; Accounts'!$C$13:$C$403, 'O1 Revenue to cost|RR'!$A38,'O4 Summary by Class &amp; Accounts'!R$13:R$403)</f>
        <v>0</v>
      </c>
      <c r="R38" s="141">
        <f>SUMIF('O4 Summary by Class &amp; Accounts'!$C$13:$C$403, 'O1 Revenue to cost|RR'!$A38,'O4 Summary by Class &amp; Accounts'!S$13:S$403)</f>
        <v>0</v>
      </c>
      <c r="S38" s="141">
        <f>SUMIF('O4 Summary by Class &amp; Accounts'!$C$13:$C$403, 'O1 Revenue to cost|RR'!$A38,'O4 Summary by Class &amp; Accounts'!T$13:T$403)</f>
        <v>0</v>
      </c>
      <c r="T38" s="141">
        <f>SUMIF('O4 Summary by Class &amp; Accounts'!$C$13:$C$403, 'O1 Revenue to cost|RR'!$A38,'O4 Summary by Class &amp; Accounts'!U$13:U$403)</f>
        <v>0</v>
      </c>
      <c r="U38" s="141">
        <f>SUMIF('O4 Summary by Class &amp; Accounts'!$C$13:$C$403, 'O1 Revenue to cost|RR'!$A38,'O4 Summary by Class &amp; Accounts'!V$13:V$403)</f>
        <v>0</v>
      </c>
      <c r="V38" s="141">
        <f>SUMIF('O4 Summary by Class &amp; Accounts'!$C$13:$C$403, 'O1 Revenue to cost|RR'!$A38,'O4 Summary by Class &amp; Accounts'!W$13:W$403)</f>
        <v>0</v>
      </c>
      <c r="W38" s="141">
        <f>SUMIF('O4 Summary by Class &amp; Accounts'!$C$13:$C$403, 'O1 Revenue to cost|RR'!$A38,'O4 Summary by Class &amp; Accounts'!X$13:X$403)</f>
        <v>0</v>
      </c>
      <c r="AA38" s="36"/>
      <c r="AB38" s="36"/>
      <c r="AC38" s="499"/>
      <c r="AD38" s="36"/>
      <c r="AE38" s="36"/>
    </row>
    <row r="39" spans="1:36" ht="12.75" x14ac:dyDescent="0.2">
      <c r="A39" s="155" t="s">
        <v>625</v>
      </c>
      <c r="B39" s="398" t="s">
        <v>624</v>
      </c>
      <c r="C39" s="154">
        <f t="shared" si="3"/>
        <v>-105700000</v>
      </c>
      <c r="D39" s="141">
        <f>SUMIF('O4 Summary by Class &amp; Accounts'!$C$13:$C$403, 'O1 Revenue to cost|RR'!$A39,'O4 Summary by Class &amp; Accounts'!E$13:E$403)</f>
        <v>-6300000</v>
      </c>
      <c r="E39" s="141">
        <f>SUMIF('O4 Summary by Class &amp; Accounts'!$C$13:$C$403, 'O1 Revenue to cost|RR'!$A39,'O4 Summary by Class &amp; Accounts'!F$13:F$403)</f>
        <v>-99400000</v>
      </c>
      <c r="F39" s="141"/>
      <c r="G39" s="141"/>
      <c r="H39" s="141"/>
      <c r="I39" s="141"/>
      <c r="J39" s="141"/>
      <c r="K39" s="141"/>
      <c r="L39" s="141"/>
      <c r="M39" s="141"/>
      <c r="N39" s="141"/>
      <c r="O39" s="141"/>
      <c r="P39" s="141"/>
      <c r="Q39" s="141"/>
      <c r="R39" s="141"/>
      <c r="S39" s="141"/>
      <c r="T39" s="141"/>
      <c r="U39" s="141"/>
      <c r="V39" s="141"/>
      <c r="W39" s="141"/>
      <c r="AA39" s="36"/>
      <c r="AB39" s="36"/>
      <c r="AC39" s="499"/>
      <c r="AD39" s="36"/>
      <c r="AE39" s="36"/>
    </row>
    <row r="40" spans="1:36" ht="33.75" x14ac:dyDescent="0.2">
      <c r="A40" s="155" t="s">
        <v>449</v>
      </c>
      <c r="B40" s="398" t="s">
        <v>447</v>
      </c>
      <c r="C40" s="154">
        <f t="shared" si="3"/>
        <v>0</v>
      </c>
      <c r="D40" s="141">
        <f>SUMIF('O4 Summary by Class &amp; Accounts'!$C$13:$C$403, 'O1 Revenue to cost|RR'!$A40,'O4 Summary by Class &amp; Accounts'!E$13:E$403)</f>
        <v>0</v>
      </c>
      <c r="E40" s="141">
        <f>SUMIF('O4 Summary by Class &amp; Accounts'!$C$13:$C$403, 'O1 Revenue to cost|RR'!$A40,'O4 Summary by Class &amp; Accounts'!F$13:F$403)</f>
        <v>0</v>
      </c>
      <c r="F40" s="141">
        <f>SUMIF('O4 Summary by Class &amp; Accounts'!$C$13:$C$403, 'O1 Revenue to cost|RR'!$A40,'O4 Summary by Class &amp; Accounts'!G$13:G$403)</f>
        <v>0</v>
      </c>
      <c r="G40" s="141">
        <f>SUMIF('O4 Summary by Class &amp; Accounts'!$C$13:$C$403, 'O1 Revenue to cost|RR'!$A40,'O4 Summary by Class &amp; Accounts'!H$13:H$403)</f>
        <v>0</v>
      </c>
      <c r="H40" s="141">
        <f>SUMIF('O4 Summary by Class &amp; Accounts'!$C$13:$C$403, 'O1 Revenue to cost|RR'!$A40,'O4 Summary by Class &amp; Accounts'!I$13:I$403)</f>
        <v>0</v>
      </c>
      <c r="I40" s="141">
        <f>SUMIF('O4 Summary by Class &amp; Accounts'!$C$13:$C$403, 'O1 Revenue to cost|RR'!$A40,'O4 Summary by Class &amp; Accounts'!J$13:J$403)</f>
        <v>0</v>
      </c>
      <c r="J40" s="141">
        <f>SUMIF('O4 Summary by Class &amp; Accounts'!$C$13:$C$403, 'O1 Revenue to cost|RR'!$A40,'O4 Summary by Class &amp; Accounts'!K$13:K$403)</f>
        <v>0</v>
      </c>
      <c r="K40" s="141">
        <f>SUMIF('O4 Summary by Class &amp; Accounts'!$C$13:$C$403, 'O1 Revenue to cost|RR'!$A40,'O4 Summary by Class &amp; Accounts'!L$13:L$403)</f>
        <v>0</v>
      </c>
      <c r="L40" s="141">
        <f>SUMIF('O4 Summary by Class &amp; Accounts'!$C$13:$C$403, 'O1 Revenue to cost|RR'!$A40,'O4 Summary by Class &amp; Accounts'!M$13:M$403)</f>
        <v>0</v>
      </c>
      <c r="M40" s="141">
        <f>SUMIF('O4 Summary by Class &amp; Accounts'!$C$13:$C$403, 'O1 Revenue to cost|RR'!$A40,'O4 Summary by Class &amp; Accounts'!N$13:N$403)</f>
        <v>0</v>
      </c>
      <c r="N40" s="141">
        <f>SUMIF('O4 Summary by Class &amp; Accounts'!$C$13:$C$403, 'O1 Revenue to cost|RR'!$A40,'O4 Summary by Class &amp; Accounts'!O$13:O$403)</f>
        <v>0</v>
      </c>
      <c r="O40" s="141">
        <f>SUMIF('O4 Summary by Class &amp; Accounts'!$C$13:$C$403, 'O1 Revenue to cost|RR'!$A40,'O4 Summary by Class &amp; Accounts'!P$13:P$403)</f>
        <v>0</v>
      </c>
      <c r="P40" s="141">
        <f>SUMIF('O4 Summary by Class &amp; Accounts'!$C$13:$C$403, 'O1 Revenue to cost|RR'!$A40,'O4 Summary by Class &amp; Accounts'!Q$13:Q$403)</f>
        <v>0</v>
      </c>
      <c r="Q40" s="141">
        <f>SUMIF('O4 Summary by Class &amp; Accounts'!$C$13:$C$403, 'O1 Revenue to cost|RR'!$A40,'O4 Summary by Class &amp; Accounts'!R$13:R$403)</f>
        <v>0</v>
      </c>
      <c r="R40" s="141">
        <f>SUMIF('O4 Summary by Class &amp; Accounts'!$C$13:$C$403, 'O1 Revenue to cost|RR'!$A40,'O4 Summary by Class &amp; Accounts'!S$13:S$403)</f>
        <v>0</v>
      </c>
      <c r="S40" s="141">
        <f>SUMIF('O4 Summary by Class &amp; Accounts'!$C$13:$C$403, 'O1 Revenue to cost|RR'!$A40,'O4 Summary by Class &amp; Accounts'!T$13:T$403)</f>
        <v>0</v>
      </c>
      <c r="T40" s="141">
        <f>SUMIF('O4 Summary by Class &amp; Accounts'!$C$13:$C$403, 'O1 Revenue to cost|RR'!$A40,'O4 Summary by Class &amp; Accounts'!U$13:U$403)</f>
        <v>0</v>
      </c>
      <c r="U40" s="141">
        <f>SUMIF('O4 Summary by Class &amp; Accounts'!$C$13:$C$403, 'O1 Revenue to cost|RR'!$A40,'O4 Summary by Class &amp; Accounts'!V$13:V$403)</f>
        <v>0</v>
      </c>
      <c r="V40" s="141">
        <f>SUMIF('O4 Summary by Class &amp; Accounts'!$C$13:$C$403, 'O1 Revenue to cost|RR'!$A40,'O4 Summary by Class &amp; Accounts'!W$13:W$403)</f>
        <v>0</v>
      </c>
      <c r="W40" s="141">
        <f>SUMIF('O4 Summary by Class &amp; Accounts'!$C$13:$C$403, 'O1 Revenue to cost|RR'!$A40,'O4 Summary by Class &amp; Accounts'!X$13:X$403)</f>
        <v>0</v>
      </c>
      <c r="AA40" s="36"/>
      <c r="AB40" s="36"/>
      <c r="AC40" s="36"/>
      <c r="AD40" s="36"/>
      <c r="AE40" s="534" t="str">
        <f>IF(AC37="12CP","Fully Allocated (100% 12CP)",IF(AC37="12CP20","Curtailment Model (80% 12CP)",IF(AC37="12CP50","Hybrid Model (50% 12CP)","error")))</f>
        <v>Fully Allocated (100% 12CP)</v>
      </c>
      <c r="AF40" s="535" t="s">
        <v>633</v>
      </c>
      <c r="AG40" s="535" t="s">
        <v>629</v>
      </c>
      <c r="AH40" s="535" t="s">
        <v>630</v>
      </c>
    </row>
    <row r="41" spans="1:36" ht="12.75" x14ac:dyDescent="0.2">
      <c r="A41" s="155" t="s">
        <v>596</v>
      </c>
      <c r="B41" s="398" t="s">
        <v>597</v>
      </c>
      <c r="C41" s="154">
        <f t="shared" si="3"/>
        <v>-31600.000000000004</v>
      </c>
      <c r="D41" s="141">
        <f>SUMIF('O4 Summary by Class &amp; Accounts'!$C$13:$C$403, 'O1 Revenue to cost|RR'!$A41,'O4 Summary by Class &amp; Accounts'!E$13:E$403)</f>
        <v>-31600.000000000004</v>
      </c>
      <c r="E41" s="141">
        <f>SUMIF('O4 Summary by Class &amp; Accounts'!$C$13:$C$403, 'O1 Revenue to cost|RR'!$A41,'O4 Summary by Class &amp; Accounts'!F$13:F$403)</f>
        <v>0</v>
      </c>
      <c r="F41" s="141"/>
      <c r="G41" s="141"/>
      <c r="H41" s="141"/>
      <c r="I41" s="141"/>
      <c r="J41" s="141"/>
      <c r="K41" s="141"/>
      <c r="L41" s="141"/>
      <c r="M41" s="141"/>
      <c r="N41" s="141"/>
      <c r="O41" s="141"/>
      <c r="P41" s="141"/>
      <c r="Q41" s="141"/>
      <c r="R41" s="141"/>
      <c r="S41" s="141"/>
      <c r="T41" s="141"/>
      <c r="U41" s="141"/>
      <c r="V41" s="141"/>
      <c r="W41" s="141"/>
      <c r="AA41" s="36"/>
      <c r="AB41" s="36"/>
      <c r="AC41" s="36"/>
      <c r="AD41" s="36"/>
      <c r="AE41" s="530" t="s">
        <v>626</v>
      </c>
      <c r="AF41" s="531">
        <f>C46-C39</f>
        <v>1800412703.4678717</v>
      </c>
      <c r="AG41" s="531">
        <f>C46</f>
        <v>1694712703.4678717</v>
      </c>
      <c r="AH41" s="532">
        <f>AG41/AF41-1</f>
        <v>-5.8708761494742578E-2</v>
      </c>
      <c r="AJ41" s="123"/>
    </row>
    <row r="42" spans="1:36" ht="12.75" x14ac:dyDescent="0.2">
      <c r="A42" s="155" t="s">
        <v>450</v>
      </c>
      <c r="B42" s="398" t="s">
        <v>603</v>
      </c>
      <c r="C42" s="154">
        <f t="shared" si="3"/>
        <v>915281.15359717328</v>
      </c>
      <c r="D42" s="141">
        <f>SUMIF('O4 Summary by Class &amp; Accounts'!$C$13:$C$417, 'O1 Revenue to cost|RR'!$A42,'O4 Summary by Class &amp; Accounts'!E$13:E$417)</f>
        <v>852212.20761674782</v>
      </c>
      <c r="E42" s="141">
        <f>SUMIF('O4 Summary by Class &amp; Accounts'!$C$13:$C$417, 'O1 Revenue to cost|RR'!$A42,'O4 Summary by Class &amp; Accounts'!F$13:F$417)</f>
        <v>63068.945980425517</v>
      </c>
      <c r="F42" s="141">
        <f>SUMIF('O4 Summary by Class &amp; Accounts'!$C$13:$C$403, 'O1 Revenue to cost|RR'!$A42,'O4 Summary by Class &amp; Accounts'!G$13:G$403)</f>
        <v>0</v>
      </c>
      <c r="G42" s="141">
        <f>SUMIF('O4 Summary by Class &amp; Accounts'!$C$13:$C$403, 'O1 Revenue to cost|RR'!$A42,'O4 Summary by Class &amp; Accounts'!H$13:H$403)</f>
        <v>0</v>
      </c>
      <c r="H42" s="141">
        <f>SUMIF('O4 Summary by Class &amp; Accounts'!$C$13:$C$403, 'O1 Revenue to cost|RR'!$A42,'O4 Summary by Class &amp; Accounts'!I$13:I$403)</f>
        <v>0</v>
      </c>
      <c r="I42" s="141">
        <f>SUMIF('O4 Summary by Class &amp; Accounts'!$C$13:$C$403, 'O1 Revenue to cost|RR'!$A42,'O4 Summary by Class &amp; Accounts'!J$13:J$403)</f>
        <v>0</v>
      </c>
      <c r="J42" s="141">
        <f>SUMIF('O4 Summary by Class &amp; Accounts'!$C$13:$C$403, 'O1 Revenue to cost|RR'!$A42,'O4 Summary by Class &amp; Accounts'!K$13:K$403)</f>
        <v>0</v>
      </c>
      <c r="K42" s="141">
        <f>SUMIF('O4 Summary by Class &amp; Accounts'!$C$13:$C$403, 'O1 Revenue to cost|RR'!$A42,'O4 Summary by Class &amp; Accounts'!L$13:L$403)</f>
        <v>0</v>
      </c>
      <c r="L42" s="141">
        <f>SUMIF('O4 Summary by Class &amp; Accounts'!$C$13:$C$403, 'O1 Revenue to cost|RR'!$A42,'O4 Summary by Class &amp; Accounts'!M$13:M$403)</f>
        <v>0</v>
      </c>
      <c r="M42" s="141">
        <f>SUMIF('O4 Summary by Class &amp; Accounts'!$C$13:$C$403, 'O1 Revenue to cost|RR'!$A42,'O4 Summary by Class &amp; Accounts'!N$13:N$403)</f>
        <v>0</v>
      </c>
      <c r="N42" s="141">
        <f>SUMIF('O4 Summary by Class &amp; Accounts'!$C$13:$C$403, 'O1 Revenue to cost|RR'!$A42,'O4 Summary by Class &amp; Accounts'!O$13:O$403)</f>
        <v>0</v>
      </c>
      <c r="O42" s="141">
        <f>SUMIF('O4 Summary by Class &amp; Accounts'!$C$13:$C$403, 'O1 Revenue to cost|RR'!$A42,'O4 Summary by Class &amp; Accounts'!P$13:P$403)</f>
        <v>0</v>
      </c>
      <c r="P42" s="141">
        <f>SUMIF('O4 Summary by Class &amp; Accounts'!$C$13:$C$403, 'O1 Revenue to cost|RR'!$A42,'O4 Summary by Class &amp; Accounts'!Q$13:Q$403)</f>
        <v>0</v>
      </c>
      <c r="Q42" s="141">
        <f>SUMIF('O4 Summary by Class &amp; Accounts'!$C$13:$C$403, 'O1 Revenue to cost|RR'!$A42,'O4 Summary by Class &amp; Accounts'!R$13:R$403)</f>
        <v>0</v>
      </c>
      <c r="R42" s="141">
        <f>SUMIF('O4 Summary by Class &amp; Accounts'!$C$13:$C$403, 'O1 Revenue to cost|RR'!$A42,'O4 Summary by Class &amp; Accounts'!S$13:S$403)</f>
        <v>0</v>
      </c>
      <c r="S42" s="141">
        <f>SUMIF('O4 Summary by Class &amp; Accounts'!$C$13:$C$403, 'O1 Revenue to cost|RR'!$A42,'O4 Summary by Class &amp; Accounts'!T$13:T$403)</f>
        <v>0</v>
      </c>
      <c r="T42" s="141">
        <f>SUMIF('O4 Summary by Class &amp; Accounts'!$C$13:$C$403, 'O1 Revenue to cost|RR'!$A42,'O4 Summary by Class &amp; Accounts'!U$13:U$403)</f>
        <v>0</v>
      </c>
      <c r="U42" s="141">
        <f>SUMIF('O4 Summary by Class &amp; Accounts'!$C$13:$C$403, 'O1 Revenue to cost|RR'!$A42,'O4 Summary by Class &amp; Accounts'!V$13:V$403)</f>
        <v>0</v>
      </c>
      <c r="V42" s="141">
        <f>SUMIF('O4 Summary by Class &amp; Accounts'!$C$13:$C$403, 'O1 Revenue to cost|RR'!$A42,'O4 Summary by Class &amp; Accounts'!W$13:W$403)</f>
        <v>0</v>
      </c>
      <c r="W42" s="141">
        <f>SUMIF('O4 Summary by Class &amp; Accounts'!$C$13:$C$403, 'O1 Revenue to cost|RR'!$A42,'O4 Summary by Class &amp; Accounts'!X$13:X$403)</f>
        <v>0</v>
      </c>
      <c r="AA42" s="36"/>
      <c r="AB42" s="36"/>
      <c r="AC42" s="36"/>
      <c r="AD42" s="36"/>
      <c r="AE42" s="530" t="s">
        <v>627</v>
      </c>
      <c r="AF42" s="531">
        <f>D46-D39</f>
        <v>1676812075.0412378</v>
      </c>
      <c r="AG42" s="531">
        <f>D46</f>
        <v>1670512075.0412378</v>
      </c>
      <c r="AH42" s="532">
        <f>AG42/AF42-1</f>
        <v>-3.7571294325543514E-3</v>
      </c>
      <c r="AJ42" s="123"/>
    </row>
    <row r="43" spans="1:36" ht="13.5" thickBot="1" x14ac:dyDescent="0.25">
      <c r="A43" s="155" t="s">
        <v>451</v>
      </c>
      <c r="B43" s="398" t="s">
        <v>448</v>
      </c>
      <c r="C43" s="401">
        <f t="shared" si="3"/>
        <v>16464707.519632306</v>
      </c>
      <c r="D43" s="140">
        <f>SUMIF('O4 Summary by Class &amp; Accounts'!$C$13:$C$403, 'O1 Revenue to cost|RR'!$A43,'O4 Summary by Class &amp; Accounts'!E$13:E$403)</f>
        <v>16464707.519632306</v>
      </c>
      <c r="E43" s="140">
        <f>SUMIF('O4 Summary by Class &amp; Accounts'!$C$13:$C$403, 'O1 Revenue to cost|RR'!$A43,'O4 Summary by Class &amp; Accounts'!F$13:F$403)</f>
        <v>0</v>
      </c>
      <c r="F43" s="141">
        <f>SUMIF('O4 Summary by Class &amp; Accounts'!$C$13:$C$403, 'O1 Revenue to cost|RR'!$A43,'O4 Summary by Class &amp; Accounts'!G$13:G$403)</f>
        <v>0</v>
      </c>
      <c r="G43" s="141">
        <f>SUMIF('O4 Summary by Class &amp; Accounts'!$C$13:$C$403, 'O1 Revenue to cost|RR'!$A43,'O4 Summary by Class &amp; Accounts'!H$13:H$403)</f>
        <v>0</v>
      </c>
      <c r="H43" s="141">
        <f>SUMIF('O4 Summary by Class &amp; Accounts'!$C$13:$C$403, 'O1 Revenue to cost|RR'!$A43,'O4 Summary by Class &amp; Accounts'!I$13:I$403)</f>
        <v>0</v>
      </c>
      <c r="I43" s="141">
        <f>SUMIF('O4 Summary by Class &amp; Accounts'!$C$13:$C$403, 'O1 Revenue to cost|RR'!$A43,'O4 Summary by Class &amp; Accounts'!J$13:J$403)</f>
        <v>0</v>
      </c>
      <c r="J43" s="141">
        <f>SUMIF('O4 Summary by Class &amp; Accounts'!$C$13:$C$403, 'O1 Revenue to cost|RR'!$A43,'O4 Summary by Class &amp; Accounts'!K$13:K$403)</f>
        <v>0</v>
      </c>
      <c r="K43" s="141">
        <f>SUMIF('O4 Summary by Class &amp; Accounts'!$C$13:$C$403, 'O1 Revenue to cost|RR'!$A43,'O4 Summary by Class &amp; Accounts'!L$13:L$403)</f>
        <v>0</v>
      </c>
      <c r="L43" s="141">
        <f>SUMIF('O4 Summary by Class &amp; Accounts'!$C$13:$C$403, 'O1 Revenue to cost|RR'!$A43,'O4 Summary by Class &amp; Accounts'!M$13:M$403)</f>
        <v>0</v>
      </c>
      <c r="M43" s="141">
        <f>SUMIF('O4 Summary by Class &amp; Accounts'!$C$13:$C$403, 'O1 Revenue to cost|RR'!$A43,'O4 Summary by Class &amp; Accounts'!N$13:N$403)</f>
        <v>0</v>
      </c>
      <c r="N43" s="141">
        <f>SUMIF('O4 Summary by Class &amp; Accounts'!$C$13:$C$403, 'O1 Revenue to cost|RR'!$A43,'O4 Summary by Class &amp; Accounts'!O$13:O$403)</f>
        <v>0</v>
      </c>
      <c r="O43" s="141">
        <f>SUMIF('O4 Summary by Class &amp; Accounts'!$C$13:$C$403, 'O1 Revenue to cost|RR'!$A43,'O4 Summary by Class &amp; Accounts'!P$13:P$403)</f>
        <v>0</v>
      </c>
      <c r="P43" s="141">
        <f>SUMIF('O4 Summary by Class &amp; Accounts'!$C$13:$C$403, 'O1 Revenue to cost|RR'!$A43,'O4 Summary by Class &amp; Accounts'!Q$13:Q$403)</f>
        <v>0</v>
      </c>
      <c r="Q43" s="141">
        <f>SUMIF('O4 Summary by Class &amp; Accounts'!$C$13:$C$403, 'O1 Revenue to cost|RR'!$A43,'O4 Summary by Class &amp; Accounts'!R$13:R$403)</f>
        <v>0</v>
      </c>
      <c r="R43" s="141">
        <f>SUMIF('O4 Summary by Class &amp; Accounts'!$C$13:$C$403, 'O1 Revenue to cost|RR'!$A43,'O4 Summary by Class &amp; Accounts'!S$13:S$403)</f>
        <v>0</v>
      </c>
      <c r="S43" s="141">
        <f>SUMIF('O4 Summary by Class &amp; Accounts'!$C$13:$C$403, 'O1 Revenue to cost|RR'!$A43,'O4 Summary by Class &amp; Accounts'!T$13:T$403)</f>
        <v>0</v>
      </c>
      <c r="T43" s="141">
        <f>SUMIF('O4 Summary by Class &amp; Accounts'!$C$13:$C$403, 'O1 Revenue to cost|RR'!$A43,'O4 Summary by Class &amp; Accounts'!U$13:U$403)</f>
        <v>0</v>
      </c>
      <c r="U43" s="141">
        <f>SUMIF('O4 Summary by Class &amp; Accounts'!$C$13:$C$403, 'O1 Revenue to cost|RR'!$A43,'O4 Summary by Class &amp; Accounts'!V$13:V$403)</f>
        <v>0</v>
      </c>
      <c r="V43" s="141">
        <f>SUMIF('O4 Summary by Class &amp; Accounts'!$C$13:$C$403, 'O1 Revenue to cost|RR'!$A43,'O4 Summary by Class &amp; Accounts'!W$13:W$403)</f>
        <v>0</v>
      </c>
      <c r="W43" s="141">
        <f>SUMIF('O4 Summary by Class &amp; Accounts'!$C$13:$C$403, 'O1 Revenue to cost|RR'!$A43,'O4 Summary by Class &amp; Accounts'!X$13:X$403)</f>
        <v>0</v>
      </c>
      <c r="AA43" s="36"/>
      <c r="AB43" s="36"/>
      <c r="AC43" s="36"/>
      <c r="AD43" s="36"/>
      <c r="AE43" s="530" t="s">
        <v>628</v>
      </c>
      <c r="AF43" s="531">
        <f>E46-E39</f>
        <v>123600628.42663391</v>
      </c>
      <c r="AG43" s="531">
        <f>E46</f>
        <v>24200628.426633909</v>
      </c>
      <c r="AH43" s="532">
        <f>AG43/AF43-1</f>
        <v>-0.80420303088508349</v>
      </c>
      <c r="AJ43" s="123"/>
    </row>
    <row r="44" spans="1:36" ht="13.5" thickBot="1" x14ac:dyDescent="0.25">
      <c r="A44" s="155"/>
      <c r="B44" s="157" t="s">
        <v>452</v>
      </c>
      <c r="C44" s="402">
        <f>SUM(C38:C43)</f>
        <v>-128489133.91090295</v>
      </c>
      <c r="D44" s="403">
        <f>SUM(D38:D43)</f>
        <v>-27059055.596620414</v>
      </c>
      <c r="E44" s="403">
        <f>SUM(E38:E43)</f>
        <v>-101430078.31428254</v>
      </c>
      <c r="F44" s="141">
        <f t="shared" ref="F44:W44" si="4">SUM(F38:F43)</f>
        <v>0</v>
      </c>
      <c r="G44" s="141">
        <f t="shared" si="4"/>
        <v>0</v>
      </c>
      <c r="H44" s="141">
        <f t="shared" si="4"/>
        <v>0</v>
      </c>
      <c r="I44" s="141">
        <f t="shared" si="4"/>
        <v>0</v>
      </c>
      <c r="J44" s="141">
        <f t="shared" si="4"/>
        <v>0</v>
      </c>
      <c r="K44" s="141">
        <f t="shared" si="4"/>
        <v>0</v>
      </c>
      <c r="L44" s="141">
        <f t="shared" si="4"/>
        <v>0</v>
      </c>
      <c r="M44" s="141">
        <f t="shared" si="4"/>
        <v>0</v>
      </c>
      <c r="N44" s="141">
        <f t="shared" si="4"/>
        <v>0</v>
      </c>
      <c r="O44" s="141">
        <f t="shared" si="4"/>
        <v>0</v>
      </c>
      <c r="P44" s="141">
        <f t="shared" si="4"/>
        <v>0</v>
      </c>
      <c r="Q44" s="141">
        <f t="shared" si="4"/>
        <v>0</v>
      </c>
      <c r="R44" s="141">
        <f t="shared" si="4"/>
        <v>0</v>
      </c>
      <c r="S44" s="141">
        <f t="shared" si="4"/>
        <v>0</v>
      </c>
      <c r="T44" s="141">
        <f t="shared" si="4"/>
        <v>0</v>
      </c>
      <c r="U44" s="141">
        <f t="shared" si="4"/>
        <v>0</v>
      </c>
      <c r="V44" s="141">
        <f t="shared" si="4"/>
        <v>0</v>
      </c>
      <c r="W44" s="141">
        <f t="shared" si="4"/>
        <v>0</v>
      </c>
      <c r="AA44" s="36"/>
      <c r="AB44" s="36"/>
      <c r="AC44" s="36"/>
      <c r="AD44" s="36"/>
      <c r="AE44" s="530" t="s">
        <v>631</v>
      </c>
      <c r="AF44" s="533">
        <f>IF(AC37="12CP",6.07,IF(AC37="12CP20",5.03,IF(AC37="12CP50",3.4,"Error")))</f>
        <v>6.07</v>
      </c>
      <c r="AG44" s="533">
        <f>ROUND(E53,2)</f>
        <v>1.19</v>
      </c>
      <c r="AH44" s="532">
        <f>AG44/AF44-1</f>
        <v>-0.8039538714991763</v>
      </c>
      <c r="AJ44" s="440"/>
    </row>
    <row r="45" spans="1:36" ht="14.25" thickTop="1" thickBot="1" x14ac:dyDescent="0.25">
      <c r="A45" s="155"/>
      <c r="B45" s="81"/>
      <c r="C45" s="154"/>
      <c r="D45" s="141"/>
      <c r="E45" s="141"/>
      <c r="F45" s="141"/>
      <c r="G45" s="141"/>
      <c r="H45" s="141"/>
      <c r="I45" s="141"/>
      <c r="J45" s="141"/>
      <c r="K45" s="141"/>
      <c r="L45" s="141"/>
      <c r="M45" s="144"/>
      <c r="N45" s="144"/>
      <c r="O45" s="144"/>
      <c r="P45" s="144"/>
      <c r="Q45" s="144"/>
      <c r="R45" s="144"/>
      <c r="S45" s="144"/>
      <c r="T45" s="144"/>
      <c r="U45" s="144"/>
      <c r="V45" s="144"/>
      <c r="W45" s="144"/>
      <c r="AD45" s="36"/>
      <c r="AE45" s="36"/>
      <c r="AH45" s="459"/>
    </row>
    <row r="46" spans="1:36" ht="13.5" thickBot="1" x14ac:dyDescent="0.25">
      <c r="A46" s="155"/>
      <c r="B46" s="158" t="s">
        <v>453</v>
      </c>
      <c r="C46" s="159">
        <f>C34+C44</f>
        <v>1694712703.4678717</v>
      </c>
      <c r="D46" s="160">
        <f>D34+D44</f>
        <v>1670512075.0412378</v>
      </c>
      <c r="E46" s="160">
        <f t="shared" ref="E46:W46" si="5">E34+E44</f>
        <v>24200628.426633909</v>
      </c>
      <c r="F46" s="160">
        <f t="shared" si="5"/>
        <v>0</v>
      </c>
      <c r="G46" s="160">
        <f t="shared" si="5"/>
        <v>0</v>
      </c>
      <c r="H46" s="160">
        <f t="shared" si="5"/>
        <v>0</v>
      </c>
      <c r="I46" s="160">
        <f t="shared" si="5"/>
        <v>0</v>
      </c>
      <c r="J46" s="160">
        <f t="shared" si="5"/>
        <v>0</v>
      </c>
      <c r="K46" s="160">
        <f t="shared" si="5"/>
        <v>0</v>
      </c>
      <c r="L46" s="160">
        <f t="shared" si="5"/>
        <v>0</v>
      </c>
      <c r="M46" s="160">
        <f t="shared" si="5"/>
        <v>0</v>
      </c>
      <c r="N46" s="160">
        <f t="shared" si="5"/>
        <v>0</v>
      </c>
      <c r="O46" s="160">
        <f t="shared" si="5"/>
        <v>0</v>
      </c>
      <c r="P46" s="160">
        <f t="shared" si="5"/>
        <v>0</v>
      </c>
      <c r="Q46" s="160">
        <f t="shared" si="5"/>
        <v>0</v>
      </c>
      <c r="R46" s="160">
        <f t="shared" si="5"/>
        <v>0</v>
      </c>
      <c r="S46" s="160">
        <f t="shared" si="5"/>
        <v>0</v>
      </c>
      <c r="T46" s="160">
        <f t="shared" si="5"/>
        <v>0</v>
      </c>
      <c r="U46" s="160">
        <f t="shared" si="5"/>
        <v>0</v>
      </c>
      <c r="V46" s="160">
        <f t="shared" si="5"/>
        <v>0</v>
      </c>
      <c r="W46" s="160">
        <f t="shared" si="5"/>
        <v>0</v>
      </c>
      <c r="AD46" s="36"/>
      <c r="AE46" s="36"/>
    </row>
    <row r="47" spans="1:36" ht="13.5" thickTop="1" x14ac:dyDescent="0.2">
      <c r="A47" s="155"/>
      <c r="B47" s="81"/>
      <c r="C47" s="154"/>
      <c r="D47" s="141"/>
      <c r="E47" s="141"/>
      <c r="F47" s="141"/>
      <c r="G47" s="141"/>
      <c r="H47" s="141"/>
      <c r="I47" s="141"/>
      <c r="J47" s="141"/>
      <c r="K47" s="141"/>
      <c r="L47" s="141"/>
      <c r="M47" s="144"/>
      <c r="N47" s="144"/>
      <c r="O47" s="144"/>
      <c r="P47" s="144"/>
      <c r="Q47" s="144"/>
      <c r="R47" s="144"/>
      <c r="S47" s="144"/>
      <c r="T47" s="144"/>
      <c r="U47" s="144"/>
      <c r="V47" s="144"/>
      <c r="W47" s="144"/>
      <c r="AA47" s="36"/>
      <c r="AB47" s="36"/>
      <c r="AC47" s="36"/>
      <c r="AD47" s="36"/>
      <c r="AE47" s="36"/>
      <c r="AG47" s="440"/>
    </row>
    <row r="48" spans="1:36" ht="12.75" x14ac:dyDescent="0.2">
      <c r="A48" s="155"/>
      <c r="B48" s="398" t="s">
        <v>529</v>
      </c>
      <c r="C48" s="408">
        <v>1</v>
      </c>
      <c r="D48" s="409">
        <f>D49/D46</f>
        <v>1</v>
      </c>
      <c r="E48" s="410">
        <v>1</v>
      </c>
      <c r="F48" s="141"/>
      <c r="G48" s="141"/>
      <c r="H48" s="141"/>
      <c r="I48" s="141"/>
      <c r="J48" s="141"/>
      <c r="K48" s="141"/>
      <c r="L48" s="141"/>
      <c r="M48" s="144"/>
      <c r="N48" s="144"/>
      <c r="O48" s="144"/>
      <c r="P48" s="144"/>
      <c r="Q48" s="144"/>
      <c r="R48" s="144"/>
      <c r="S48" s="144"/>
      <c r="T48" s="144"/>
      <c r="U48" s="144"/>
      <c r="V48" s="144"/>
      <c r="W48" s="144"/>
    </row>
    <row r="49" spans="1:39" ht="12.75" x14ac:dyDescent="0.2">
      <c r="A49" s="155"/>
      <c r="B49" s="398" t="s">
        <v>530</v>
      </c>
      <c r="C49" s="412">
        <f>C46*C48</f>
        <v>1694712703.4678717</v>
      </c>
      <c r="D49" s="455">
        <f>C49-E49</f>
        <v>1670512075.0412378</v>
      </c>
      <c r="E49" s="411">
        <f>E46*E48</f>
        <v>24200628.426633909</v>
      </c>
      <c r="F49" s="141"/>
      <c r="G49" s="141"/>
      <c r="H49" s="141"/>
      <c r="I49" s="141"/>
      <c r="J49" s="141"/>
      <c r="K49" s="141"/>
      <c r="L49" s="141"/>
      <c r="M49" s="144"/>
      <c r="N49" s="144"/>
      <c r="O49" s="144"/>
      <c r="P49" s="144"/>
      <c r="Q49" s="144"/>
      <c r="R49" s="144"/>
      <c r="S49" s="144"/>
      <c r="T49" s="144"/>
      <c r="U49" s="144"/>
      <c r="V49" s="144"/>
      <c r="W49" s="144"/>
      <c r="Y49" s="439"/>
    </row>
    <row r="50" spans="1:39" ht="12.75" x14ac:dyDescent="0.2">
      <c r="A50" s="155"/>
      <c r="B50" s="398"/>
      <c r="C50" s="412"/>
      <c r="D50" s="141"/>
      <c r="E50" s="411"/>
      <c r="F50" s="141"/>
      <c r="G50" s="141"/>
      <c r="H50" s="141"/>
      <c r="I50" s="141"/>
      <c r="J50" s="141"/>
      <c r="K50" s="141"/>
      <c r="L50" s="141"/>
      <c r="M50" s="144"/>
      <c r="N50" s="144"/>
      <c r="O50" s="144"/>
      <c r="P50" s="144"/>
      <c r="Q50" s="144"/>
      <c r="R50" s="144"/>
      <c r="S50" s="144"/>
      <c r="T50" s="144"/>
      <c r="U50" s="144"/>
      <c r="V50" s="144"/>
      <c r="W50" s="144"/>
      <c r="Z50" s="536"/>
    </row>
    <row r="51" spans="1:39" ht="12.75" x14ac:dyDescent="0.2">
      <c r="A51" s="155"/>
      <c r="B51" s="398" t="s">
        <v>526</v>
      </c>
      <c r="C51" s="406">
        <f>SUM(D51:W51)</f>
        <v>152602831</v>
      </c>
      <c r="D51" s="407">
        <f>'I8 Demand Data'!D35</f>
        <v>132225424</v>
      </c>
      <c r="E51" s="407">
        <f>'I8 Demand Data'!E35</f>
        <v>20377407</v>
      </c>
      <c r="F51" s="141">
        <f>'I8 Demand Data'!F35</f>
        <v>0</v>
      </c>
      <c r="G51" s="141">
        <f>'I8 Demand Data'!G35</f>
        <v>0</v>
      </c>
      <c r="H51" s="141">
        <f>'I8 Demand Data'!H35</f>
        <v>0</v>
      </c>
      <c r="I51" s="141">
        <f>'I8 Demand Data'!I35</f>
        <v>0</v>
      </c>
      <c r="J51" s="141">
        <f>'I8 Demand Data'!J35</f>
        <v>0</v>
      </c>
      <c r="K51" s="141">
        <f>'I8 Demand Data'!K35</f>
        <v>0</v>
      </c>
      <c r="L51" s="141">
        <f>'I8 Demand Data'!L35</f>
        <v>0</v>
      </c>
      <c r="M51" s="141">
        <f>'I8 Demand Data'!M35</f>
        <v>0</v>
      </c>
      <c r="N51" s="141">
        <f>'I8 Demand Data'!N35</f>
        <v>0</v>
      </c>
      <c r="O51" s="141">
        <f>'I8 Demand Data'!O35</f>
        <v>0</v>
      </c>
      <c r="P51" s="141">
        <f>'I8 Demand Data'!P35</f>
        <v>0</v>
      </c>
      <c r="Q51" s="141">
        <f>'I8 Demand Data'!Q35</f>
        <v>0</v>
      </c>
      <c r="R51" s="141">
        <f>'I8 Demand Data'!R35</f>
        <v>0</v>
      </c>
      <c r="S51" s="141">
        <f>'I8 Demand Data'!S35</f>
        <v>0</v>
      </c>
      <c r="T51" s="141">
        <f>'I8 Demand Data'!T35</f>
        <v>0</v>
      </c>
      <c r="U51" s="141">
        <f>'I8 Demand Data'!U35</f>
        <v>0</v>
      </c>
      <c r="V51" s="141">
        <f>'I8 Demand Data'!V35</f>
        <v>0</v>
      </c>
      <c r="W51" s="141">
        <f>'I8 Demand Data'!W35</f>
        <v>0</v>
      </c>
      <c r="Y51" s="439"/>
      <c r="AA51" s="459"/>
    </row>
    <row r="52" spans="1:39" ht="13.5" thickBot="1" x14ac:dyDescent="0.25">
      <c r="A52" s="33"/>
      <c r="B52" s="398"/>
      <c r="C52" s="416"/>
      <c r="D52" s="417"/>
      <c r="E52" s="417"/>
      <c r="F52" s="140"/>
      <c r="G52" s="140"/>
      <c r="H52" s="140"/>
      <c r="I52" s="140"/>
      <c r="J52" s="140"/>
      <c r="K52" s="140"/>
      <c r="L52" s="140"/>
      <c r="M52" s="418"/>
      <c r="N52" s="418"/>
      <c r="O52" s="418"/>
      <c r="P52" s="418"/>
      <c r="Q52" s="418"/>
      <c r="R52" s="418"/>
      <c r="S52" s="418"/>
      <c r="T52" s="418"/>
      <c r="U52" s="418"/>
      <c r="V52" s="418"/>
      <c r="W52" s="418"/>
      <c r="AB52" s="20"/>
      <c r="AC52" s="20"/>
      <c r="AD52" s="20"/>
      <c r="AE52" s="20"/>
      <c r="AF52" s="20"/>
      <c r="AG52" s="20"/>
      <c r="AH52" s="20"/>
      <c r="AI52" s="20"/>
      <c r="AJ52" s="20"/>
      <c r="AK52" s="20"/>
      <c r="AL52" s="20"/>
      <c r="AM52" s="20"/>
    </row>
    <row r="53" spans="1:39" s="20" customFormat="1" ht="23.25" customHeight="1" thickBot="1" x14ac:dyDescent="0.25">
      <c r="B53" s="413" t="s">
        <v>531</v>
      </c>
      <c r="C53" s="414"/>
      <c r="D53" s="415"/>
      <c r="E53" s="415">
        <f>E49/E51</f>
        <v>1.1876206048509463</v>
      </c>
      <c r="F53" s="142"/>
      <c r="G53" s="142"/>
      <c r="H53" s="142"/>
      <c r="I53" s="142"/>
      <c r="J53" s="142"/>
      <c r="K53" s="142"/>
      <c r="L53" s="142"/>
      <c r="M53" s="142"/>
      <c r="N53" s="142"/>
      <c r="O53" s="142"/>
      <c r="P53" s="142"/>
      <c r="Q53" s="142"/>
      <c r="R53" s="142"/>
      <c r="S53" s="142"/>
      <c r="T53" s="142"/>
      <c r="U53" s="142"/>
      <c r="V53" s="142"/>
      <c r="W53" s="142"/>
      <c r="Y53" s="430"/>
      <c r="AA53" s="462"/>
      <c r="AB53" s="33"/>
      <c r="AC53" s="33"/>
      <c r="AD53" s="33"/>
      <c r="AE53" s="33"/>
      <c r="AF53" s="33"/>
      <c r="AG53" s="33"/>
      <c r="AH53" s="33"/>
      <c r="AI53" s="33"/>
      <c r="AJ53" s="33"/>
      <c r="AK53" s="33"/>
      <c r="AL53" s="33"/>
      <c r="AM53" s="33"/>
    </row>
    <row r="54" spans="1:39" ht="12.75" x14ac:dyDescent="0.2">
      <c r="A54" s="155"/>
      <c r="B54" s="398"/>
      <c r="C54" s="412"/>
      <c r="D54" s="141"/>
      <c r="E54" s="411"/>
      <c r="F54" s="141"/>
      <c r="G54" s="141"/>
      <c r="H54" s="141"/>
      <c r="I54" s="141"/>
      <c r="J54" s="141"/>
      <c r="K54" s="141"/>
      <c r="L54" s="141"/>
      <c r="M54" s="144"/>
      <c r="N54" s="144"/>
      <c r="O54" s="144"/>
      <c r="P54" s="144"/>
      <c r="Q54" s="144"/>
      <c r="R54" s="144"/>
      <c r="S54" s="144"/>
      <c r="T54" s="144"/>
      <c r="U54" s="144"/>
      <c r="V54" s="144"/>
      <c r="W54" s="144"/>
    </row>
    <row r="55" spans="1:39" ht="12.75" hidden="1" x14ac:dyDescent="0.2">
      <c r="A55" s="155"/>
      <c r="B55" s="398" t="s">
        <v>532</v>
      </c>
      <c r="C55" s="406">
        <f>SUM(D55:W55)</f>
        <v>81171617</v>
      </c>
      <c r="D55" s="407">
        <f>'I8 Demand Data'!D37</f>
        <v>71797081.666666672</v>
      </c>
      <c r="E55" s="407">
        <f>'I8 Demand Data'!E37</f>
        <v>9374535.333333334</v>
      </c>
      <c r="F55" s="141">
        <f>'I8 Demand Data'!F55</f>
        <v>0</v>
      </c>
      <c r="G55" s="141">
        <f>'I8 Demand Data'!G55</f>
        <v>0</v>
      </c>
      <c r="H55" s="141">
        <f>'I8 Demand Data'!H55</f>
        <v>0</v>
      </c>
      <c r="I55" s="141">
        <f>'I8 Demand Data'!I55</f>
        <v>0</v>
      </c>
      <c r="J55" s="141">
        <f>'I8 Demand Data'!J55</f>
        <v>0</v>
      </c>
      <c r="K55" s="141">
        <f>'I8 Demand Data'!K55</f>
        <v>0</v>
      </c>
      <c r="L55" s="141">
        <f>'I8 Demand Data'!L55</f>
        <v>0</v>
      </c>
      <c r="M55" s="141">
        <f>'I8 Demand Data'!M55</f>
        <v>0</v>
      </c>
      <c r="N55" s="141">
        <f>'I8 Demand Data'!N55</f>
        <v>0</v>
      </c>
      <c r="O55" s="141">
        <f>'I8 Demand Data'!O55</f>
        <v>0</v>
      </c>
      <c r="P55" s="141">
        <f>'I8 Demand Data'!P55</f>
        <v>0</v>
      </c>
      <c r="Q55" s="141">
        <f>'I8 Demand Data'!Q55</f>
        <v>0</v>
      </c>
      <c r="R55" s="141">
        <f>'I8 Demand Data'!R55</f>
        <v>0</v>
      </c>
      <c r="S55" s="141">
        <f>'I8 Demand Data'!S55</f>
        <v>0</v>
      </c>
      <c r="T55" s="141">
        <f>'I8 Demand Data'!T55</f>
        <v>0</v>
      </c>
      <c r="U55" s="141">
        <f>'I8 Demand Data'!U55</f>
        <v>0</v>
      </c>
      <c r="V55" s="141">
        <f>'I8 Demand Data'!V55</f>
        <v>0</v>
      </c>
      <c r="W55" s="141">
        <f>'I8 Demand Data'!W55</f>
        <v>0</v>
      </c>
    </row>
    <row r="56" spans="1:39" ht="13.5" hidden="1" thickBot="1" x14ac:dyDescent="0.25">
      <c r="A56" s="33"/>
      <c r="B56" s="398"/>
      <c r="C56" s="416"/>
      <c r="D56" s="417"/>
      <c r="E56" s="417"/>
      <c r="F56" s="140"/>
      <c r="G56" s="140"/>
      <c r="H56" s="140"/>
      <c r="I56" s="140"/>
      <c r="J56" s="140"/>
      <c r="K56" s="140"/>
      <c r="L56" s="140"/>
      <c r="M56" s="418"/>
      <c r="N56" s="418"/>
      <c r="O56" s="418"/>
      <c r="P56" s="418"/>
      <c r="Q56" s="418"/>
      <c r="R56" s="418"/>
      <c r="S56" s="418"/>
      <c r="T56" s="418"/>
      <c r="U56" s="418"/>
      <c r="V56" s="418"/>
      <c r="W56" s="418"/>
      <c r="AB56" s="20"/>
      <c r="AC56" s="20"/>
      <c r="AD56" s="20"/>
      <c r="AE56" s="20"/>
      <c r="AF56" s="20"/>
      <c r="AG56" s="20"/>
      <c r="AH56" s="20"/>
      <c r="AI56" s="20"/>
      <c r="AJ56" s="20"/>
      <c r="AK56" s="20"/>
      <c r="AL56" s="20"/>
      <c r="AM56" s="20"/>
    </row>
    <row r="57" spans="1:39" s="20" customFormat="1" ht="23.25" hidden="1" customHeight="1" thickBot="1" x14ac:dyDescent="0.25">
      <c r="B57" s="413" t="s">
        <v>531</v>
      </c>
      <c r="C57" s="414"/>
      <c r="D57" s="415"/>
      <c r="E57" s="425" t="s">
        <v>15</v>
      </c>
      <c r="F57" s="142"/>
      <c r="G57" s="142"/>
      <c r="H57" s="142"/>
      <c r="I57" s="142"/>
      <c r="J57" s="142"/>
      <c r="K57" s="142"/>
      <c r="L57" s="142"/>
      <c r="M57" s="142"/>
      <c r="N57" s="142"/>
      <c r="O57" s="142"/>
      <c r="P57" s="142"/>
      <c r="Q57" s="142"/>
      <c r="R57" s="142"/>
      <c r="S57" s="142"/>
      <c r="T57" s="142"/>
      <c r="U57" s="142"/>
      <c r="V57" s="142"/>
      <c r="W57" s="142"/>
      <c r="AB57" s="33"/>
      <c r="AC57" s="33"/>
      <c r="AD57" s="33"/>
      <c r="AE57" s="33"/>
      <c r="AF57" s="33"/>
      <c r="AG57" s="33"/>
      <c r="AH57" s="33"/>
      <c r="AI57" s="33"/>
      <c r="AJ57" s="33"/>
      <c r="AK57" s="33"/>
      <c r="AL57" s="33"/>
      <c r="AM57" s="33"/>
    </row>
    <row r="58" spans="1:39" ht="12.75" x14ac:dyDescent="0.2">
      <c r="A58" s="136"/>
      <c r="B58" s="438" t="s">
        <v>551</v>
      </c>
    </row>
    <row r="59" spans="1:39" ht="12.75" x14ac:dyDescent="0.2">
      <c r="A59" s="136"/>
      <c r="B59" s="438" t="s">
        <v>602</v>
      </c>
      <c r="E59" s="123">
        <v>1047890237</v>
      </c>
      <c r="M59" s="123"/>
      <c r="N59" s="123"/>
      <c r="O59" s="123"/>
      <c r="P59" s="123"/>
      <c r="Q59" s="123"/>
      <c r="R59" s="123"/>
      <c r="S59" s="123"/>
      <c r="T59" s="123"/>
      <c r="U59" s="123"/>
      <c r="V59" s="123"/>
      <c r="W59" s="123"/>
    </row>
    <row r="60" spans="1:39" ht="12.75" x14ac:dyDescent="0.2">
      <c r="A60" s="136"/>
      <c r="B60" s="438" t="s">
        <v>552</v>
      </c>
      <c r="E60" s="123">
        <v>1129289755</v>
      </c>
      <c r="M60" s="123"/>
      <c r="N60" s="123"/>
      <c r="O60" s="123"/>
      <c r="P60" s="123"/>
      <c r="Q60" s="123"/>
      <c r="R60" s="123"/>
      <c r="S60" s="123"/>
      <c r="T60" s="123"/>
      <c r="U60" s="123"/>
      <c r="V60" s="123"/>
      <c r="W60" s="123"/>
    </row>
    <row r="61" spans="1:39" ht="12.75" x14ac:dyDescent="0.2">
      <c r="A61" s="136"/>
      <c r="B61" s="438" t="s">
        <v>553</v>
      </c>
      <c r="E61" s="459">
        <f>(E60/E59)</f>
        <v>1.0776794316101639</v>
      </c>
      <c r="M61" s="123"/>
      <c r="N61" s="123"/>
      <c r="O61" s="123"/>
      <c r="P61" s="123"/>
      <c r="Q61" s="123"/>
      <c r="R61" s="123"/>
      <c r="S61" s="123"/>
      <c r="T61" s="123"/>
      <c r="U61" s="123"/>
      <c r="V61" s="123"/>
      <c r="W61" s="123"/>
    </row>
    <row r="62" spans="1:39" ht="12.75" x14ac:dyDescent="0.2">
      <c r="A62" s="136"/>
      <c r="B62" s="438" t="s">
        <v>554</v>
      </c>
      <c r="E62" s="440">
        <f>E53*E61</f>
        <v>1.2798742984042868</v>
      </c>
    </row>
    <row r="63" spans="1:39" ht="12.75" x14ac:dyDescent="0.2">
      <c r="A63" s="136"/>
      <c r="B63" s="438" t="s">
        <v>555</v>
      </c>
      <c r="E63" s="123">
        <f>E49*E61</f>
        <v>26080519.487423606</v>
      </c>
    </row>
    <row r="64" spans="1:39" ht="12.75" x14ac:dyDescent="0.2">
      <c r="A64" s="136"/>
      <c r="B64" s="71"/>
      <c r="E64" s="440"/>
    </row>
    <row r="65" spans="1:5" ht="12.75" x14ac:dyDescent="0.2">
      <c r="A65" s="136"/>
    </row>
    <row r="66" spans="1:5" ht="12.75" x14ac:dyDescent="0.2">
      <c r="A66" s="134"/>
    </row>
    <row r="67" spans="1:5" ht="12.75" x14ac:dyDescent="0.2">
      <c r="A67" s="134"/>
      <c r="E67" s="468"/>
    </row>
    <row r="68" spans="1:5" ht="12.75" x14ac:dyDescent="0.2">
      <c r="A68" s="134"/>
    </row>
    <row r="69" spans="1:5" ht="12.75" x14ac:dyDescent="0.2">
      <c r="A69" s="134"/>
    </row>
    <row r="70" spans="1:5" ht="12.75" x14ac:dyDescent="0.2">
      <c r="A70" s="134"/>
    </row>
    <row r="71" spans="1:5" ht="12.75" x14ac:dyDescent="0.2">
      <c r="A71" s="134"/>
    </row>
    <row r="72" spans="1:5" ht="12.75" x14ac:dyDescent="0.2">
      <c r="A72" s="134"/>
    </row>
    <row r="73" spans="1:5" ht="12.75" x14ac:dyDescent="0.2">
      <c r="A73" s="134"/>
    </row>
    <row r="74" spans="1:5" ht="12.75" x14ac:dyDescent="0.2">
      <c r="A74" s="134"/>
    </row>
    <row r="75" spans="1:5" ht="12.75" x14ac:dyDescent="0.2">
      <c r="A75" s="134"/>
    </row>
    <row r="76" spans="1:5" ht="12.75" x14ac:dyDescent="0.2">
      <c r="A76" s="134"/>
    </row>
    <row r="77" spans="1:5" ht="12.75" x14ac:dyDescent="0.2">
      <c r="A77" s="134"/>
    </row>
    <row r="78" spans="1:5" ht="12.75" x14ac:dyDescent="0.2">
      <c r="A78" s="134"/>
    </row>
    <row r="79" spans="1:5" ht="12.75" x14ac:dyDescent="0.2">
      <c r="A79" s="134"/>
    </row>
    <row r="80" spans="1:5" ht="12.75" x14ac:dyDescent="0.2">
      <c r="A80" s="134"/>
    </row>
    <row r="81" spans="1:1" ht="12.75" x14ac:dyDescent="0.2">
      <c r="A81" s="134"/>
    </row>
    <row r="82" spans="1:1" ht="12.75" x14ac:dyDescent="0.2">
      <c r="A82" s="134"/>
    </row>
    <row r="83" spans="1:1" ht="12.75" x14ac:dyDescent="0.2">
      <c r="A83" s="134"/>
    </row>
    <row r="84" spans="1:1" ht="12.75" x14ac:dyDescent="0.2">
      <c r="A84" s="134"/>
    </row>
    <row r="85" spans="1:1" ht="12.75" x14ac:dyDescent="0.2">
      <c r="A85" s="134"/>
    </row>
    <row r="86" spans="1:1" ht="12.75" x14ac:dyDescent="0.2">
      <c r="A86" s="134"/>
    </row>
    <row r="87" spans="1:1" ht="12.75" x14ac:dyDescent="0.2">
      <c r="A87" s="134"/>
    </row>
    <row r="88" spans="1:1" ht="12.75" x14ac:dyDescent="0.2">
      <c r="A88" s="134"/>
    </row>
    <row r="89" spans="1:1" ht="12.75" x14ac:dyDescent="0.2">
      <c r="A89" s="134"/>
    </row>
    <row r="90" spans="1:1" ht="12.75" x14ac:dyDescent="0.2">
      <c r="A90" s="134"/>
    </row>
    <row r="91" spans="1:1" ht="12.75" x14ac:dyDescent="0.2">
      <c r="A91" s="134"/>
    </row>
    <row r="92" spans="1:1" ht="12.75" x14ac:dyDescent="0.2">
      <c r="A92" s="134"/>
    </row>
    <row r="93" spans="1:1" ht="12.75" x14ac:dyDescent="0.2">
      <c r="A93" s="134"/>
    </row>
  </sheetData>
  <mergeCells count="7">
    <mergeCell ref="C35:E35"/>
    <mergeCell ref="C16:E16"/>
    <mergeCell ref="C10:L10"/>
    <mergeCell ref="A1:F1"/>
    <mergeCell ref="A2:E2"/>
    <mergeCell ref="A3:E3"/>
    <mergeCell ref="A4:E4"/>
  </mergeCells>
  <phoneticPr fontId="7" type="noConversion"/>
  <conditionalFormatting sqref="C35 C16">
    <cfRule type="cellIs" dxfId="0" priority="3" stopIfTrue="1" operator="equal">
      <formula>"Error"</formula>
    </cfRule>
  </conditionalFormatting>
  <dataValidations count="1">
    <dataValidation type="list" allowBlank="1" showInputMessage="1" showErrorMessage="1" sqref="AC37" xr:uid="{8A695322-F4E7-4BCF-B6C9-ADC03773156C}">
      <formula1>"12CP, 12CP20, 12CP50"</formula1>
    </dataValidation>
  </dataValidations>
  <pageMargins left="0.39370078740157483" right="0.39370078740157483" top="0.39370078740157483" bottom="0.39370078740157483" header="0.15748031496062992" footer="0.51181102362204722"/>
  <pageSetup scale="49" fitToHeight="3" orientation="landscape" r:id="rId1"/>
  <headerFooter alignWithMargins="0"/>
  <colBreaks count="2" manualBreakCount="2">
    <brk id="9" max="1048575" man="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7">
    <tabColor indexed="9"/>
  </sheetPr>
  <dimension ref="A1:AA420"/>
  <sheetViews>
    <sheetView topLeftCell="A78" workbookViewId="0">
      <selection activeCell="C88" sqref="C88"/>
    </sheetView>
  </sheetViews>
  <sheetFormatPr defaultColWidth="9.28515625" defaultRowHeight="11.25" x14ac:dyDescent="0.2"/>
  <cols>
    <col min="1" max="1" width="2.5703125" style="33" customWidth="1"/>
    <col min="2" max="2" width="60.28515625" style="34" bestFit="1" customWidth="1"/>
    <col min="3" max="3" width="12.5703125" style="74" customWidth="1"/>
    <col min="4" max="4" width="19.28515625" style="123" customWidth="1"/>
    <col min="5" max="5" width="16.42578125" style="123" bestFit="1" customWidth="1"/>
    <col min="6" max="6" width="12.7109375" style="123" bestFit="1" customWidth="1"/>
    <col min="7" max="7" width="12" style="123" hidden="1" customWidth="1"/>
    <col min="8" max="10" width="11.7109375" style="123" hidden="1" customWidth="1"/>
    <col min="11" max="11" width="10.140625" style="123" hidden="1" customWidth="1"/>
    <col min="12" max="12" width="7" style="123" hidden="1" customWidth="1"/>
    <col min="13" max="13" width="11.7109375" style="123" hidden="1" customWidth="1"/>
    <col min="14" max="14" width="10.140625" style="123" hidden="1" customWidth="1"/>
    <col min="15" max="24" width="11.7109375" style="123" hidden="1" customWidth="1"/>
    <col min="25" max="16384" width="9.28515625" style="33"/>
  </cols>
  <sheetData>
    <row r="1" spans="2:24" s="4" customFormat="1" ht="90.75" customHeight="1" x14ac:dyDescent="0.2">
      <c r="B1" s="338"/>
      <c r="C1" s="338"/>
      <c r="D1" s="338"/>
      <c r="E1" s="338"/>
      <c r="F1" s="338"/>
    </row>
    <row r="2" spans="2:24" s="4" customFormat="1" ht="18.75" customHeight="1" x14ac:dyDescent="0.3">
      <c r="B2" s="339"/>
      <c r="C2" s="339"/>
      <c r="D2" s="339"/>
      <c r="E2" s="339"/>
    </row>
    <row r="3" spans="2:24" s="4" customFormat="1" ht="37.5" customHeight="1" x14ac:dyDescent="0.25">
      <c r="B3" s="340"/>
      <c r="C3" s="340"/>
      <c r="D3" s="340"/>
      <c r="E3" s="340"/>
      <c r="G3" s="5"/>
    </row>
    <row r="4" spans="2:24" s="4" customFormat="1" ht="18" x14ac:dyDescent="0.25">
      <c r="B4" s="341" t="str">
        <f>'I2 Class'!C4</f>
        <v xml:space="preserve"> </v>
      </c>
      <c r="C4" s="12"/>
      <c r="D4" s="12"/>
      <c r="E4" s="12"/>
      <c r="F4" s="12"/>
    </row>
    <row r="5" spans="2:24" s="4" customFormat="1" ht="21" customHeight="1" x14ac:dyDescent="0.3">
      <c r="B5" s="68" t="str">
        <f>"Sheet O4 Summary of Allocators by Class &amp; Accounts  - "&amp;  'I2 Class'!$C$17</f>
        <v xml:space="preserve">Sheet O4 Summary of Allocators by Class &amp; Accounts  -  </v>
      </c>
      <c r="C5" s="118"/>
      <c r="D5" s="118"/>
      <c r="E5" s="70"/>
    </row>
    <row r="6" spans="2:24" s="4" customFormat="1" ht="6" customHeight="1" x14ac:dyDescent="0.2">
      <c r="B6" s="7"/>
      <c r="C6" s="119"/>
      <c r="D6" s="119"/>
      <c r="E6" s="7"/>
      <c r="F6" s="7"/>
      <c r="G6" s="7"/>
      <c r="H6" s="7"/>
      <c r="I6" s="7"/>
      <c r="J6" s="7"/>
      <c r="K6" s="7"/>
      <c r="L6" s="7"/>
      <c r="M6" s="7"/>
      <c r="N6" s="7"/>
      <c r="O6" s="7"/>
    </row>
    <row r="8" spans="2:24" ht="11.25" customHeight="1" x14ac:dyDescent="0.2">
      <c r="B8" s="380" t="s">
        <v>16</v>
      </c>
    </row>
    <row r="9" spans="2:24" ht="11.25" customHeight="1" x14ac:dyDescent="0.2">
      <c r="B9" s="380"/>
    </row>
    <row r="10" spans="2:24" ht="12" thickBot="1" x14ac:dyDescent="0.25">
      <c r="B10" s="166"/>
      <c r="E10" s="167"/>
      <c r="F10" s="167"/>
      <c r="G10" s="167"/>
      <c r="H10" s="167"/>
      <c r="I10" s="167"/>
      <c r="J10" s="167"/>
      <c r="K10" s="167"/>
      <c r="L10" s="167"/>
      <c r="M10" s="167"/>
    </row>
    <row r="11" spans="2:24" s="169" customFormat="1" ht="25.5" customHeight="1" thickBot="1" x14ac:dyDescent="0.25">
      <c r="B11" s="168"/>
      <c r="C11" s="179"/>
      <c r="D11" s="180"/>
      <c r="E11" s="181">
        <v>1</v>
      </c>
      <c r="F11" s="181">
        <v>2</v>
      </c>
      <c r="G11" s="181">
        <v>3</v>
      </c>
      <c r="H11" s="181">
        <v>4</v>
      </c>
      <c r="I11" s="181">
        <v>5</v>
      </c>
      <c r="J11" s="181">
        <v>6</v>
      </c>
      <c r="K11" s="181">
        <v>7</v>
      </c>
      <c r="L11" s="181">
        <v>8</v>
      </c>
      <c r="M11" s="181">
        <v>9</v>
      </c>
      <c r="N11" s="181">
        <v>10</v>
      </c>
      <c r="O11" s="181">
        <v>11</v>
      </c>
      <c r="P11" s="181">
        <v>12</v>
      </c>
      <c r="Q11" s="181">
        <v>13</v>
      </c>
      <c r="R11" s="181">
        <v>14</v>
      </c>
      <c r="S11" s="181">
        <v>15</v>
      </c>
      <c r="T11" s="181">
        <v>16</v>
      </c>
      <c r="U11" s="181">
        <v>17</v>
      </c>
      <c r="V11" s="181">
        <v>18</v>
      </c>
      <c r="W11" s="181">
        <v>19</v>
      </c>
      <c r="X11" s="182">
        <v>20</v>
      </c>
    </row>
    <row r="12" spans="2:24" s="87" customFormat="1" ht="45.75" customHeight="1" thickBot="1" x14ac:dyDescent="0.25">
      <c r="B12" s="145" t="s">
        <v>9</v>
      </c>
      <c r="C12" s="175" t="s">
        <v>28</v>
      </c>
      <c r="D12" s="176" t="s">
        <v>43</v>
      </c>
      <c r="E12" s="177" t="str">
        <f>IF('I2 Class'!$D$20="",'I2 Class'!$C$20,'I2 Class'!$D$20)</f>
        <v>Domestic</v>
      </c>
      <c r="F12" s="177" t="str">
        <f>IF('I2 Class'!$D$21="",'I2 Class'!$C$21,'I2 Class'!$D$21)</f>
        <v>Export</v>
      </c>
      <c r="G12" s="177" t="str">
        <f>IF('I2 Class'!$D$22="",'I2 Class'!$C$22,'I2 Class'!$D$22)</f>
        <v>Rate Class 1</v>
      </c>
      <c r="H12" s="177" t="str">
        <f>IF('I2 Class'!$D$23="",'I2 Class'!$C$23,'I2 Class'!$D$23)</f>
        <v>Rate class 2</v>
      </c>
      <c r="I12" s="177" t="str">
        <f>IF('I2 Class'!$D$24="",'I2 Class'!$C$24,'I2 Class'!$D$24)</f>
        <v>Rate class 3</v>
      </c>
      <c r="J12" s="177" t="str">
        <f>IF('I2 Class'!$D$25="",'I2 Class'!$C$25,'I2 Class'!$D$25)</f>
        <v>Rate class 4</v>
      </c>
      <c r="K12" s="177" t="str">
        <f>IF('I2 Class'!$D$26="",'I2 Class'!$C$26,'I2 Class'!$D$26)</f>
        <v>Rate class 5</v>
      </c>
      <c r="L12" s="177" t="str">
        <f>IF('I2 Class'!$D$27="",'I2 Class'!$C$27,'I2 Class'!$D$27)</f>
        <v>Rate class 6</v>
      </c>
      <c r="M12" s="177" t="str">
        <f>IF('I2 Class'!$D$28="",'I2 Class'!$C$28,'I2 Class'!$D$28)</f>
        <v>Rate class 7</v>
      </c>
      <c r="N12" s="177" t="str">
        <f>IF('I2 Class'!$D$29="",'I2 Class'!$C$29,'I2 Class'!$D$29)</f>
        <v>Rate class 8</v>
      </c>
      <c r="O12" s="177" t="str">
        <f>IF('I2 Class'!$D$30="",'I2 Class'!$C$30,'I2 Class'!$D$30)</f>
        <v>Rate class 9</v>
      </c>
      <c r="P12" s="177" t="str">
        <f>IF('I2 Class'!$D$31="",'I2 Class'!$C$31,'I2 Class'!$D$31)</f>
        <v>Rate class 1</v>
      </c>
      <c r="Q12" s="177" t="str">
        <f>IF('I2 Class'!$D$32="",'I2 Class'!$C$32,'I2 Class'!$D$32)</f>
        <v>Rate class 2</v>
      </c>
      <c r="R12" s="177" t="str">
        <f>IF('I2 Class'!$D$33="",'I2 Class'!$C$33,'I2 Class'!$D$33)</f>
        <v>Rate class 3</v>
      </c>
      <c r="S12" s="177" t="str">
        <f>IF('I2 Class'!$D$34="",'I2 Class'!$C$34,'I2 Class'!$D$34)</f>
        <v>Rate class 4</v>
      </c>
      <c r="T12" s="177" t="str">
        <f>IF('I2 Class'!$D$35="",'I2 Class'!$C$35,'I2 Class'!$D$35)</f>
        <v>Rate class 5</v>
      </c>
      <c r="U12" s="177" t="str">
        <f>IF('I2 Class'!$D$36="",'I2 Class'!$C$36,'I2 Class'!$D$36)</f>
        <v>Rate class 6</v>
      </c>
      <c r="V12" s="177" t="str">
        <f>IF('I2 Class'!$D$37="",'I2 Class'!$C$37,'I2 Class'!$D$37)</f>
        <v>Rate class 7</v>
      </c>
      <c r="W12" s="177" t="str">
        <f>IF('I2 Class'!$D$38="",'I2 Class'!$C$38,'I2 Class'!$D$38)</f>
        <v>Rate class 8</v>
      </c>
      <c r="X12" s="178" t="str">
        <f>IF('I2 Class'!$D$39="",'I2 Class'!$C$39,'I2 Class'!$D$39)</f>
        <v>Rate class 9</v>
      </c>
    </row>
    <row r="13" spans="2:24" ht="12.75" x14ac:dyDescent="0.2">
      <c r="B13" s="383" t="str">
        <f>'I3 TB Data'!B19</f>
        <v>Rate Base - Network - Dedicated to Domestic</v>
      </c>
      <c r="C13" s="381" t="s">
        <v>410</v>
      </c>
      <c r="D13" s="170">
        <f>'I3 TB Data'!G19</f>
        <v>0</v>
      </c>
      <c r="E13" s="133">
        <f>VLOOKUP('E4 TB Allocation Details'!$C24, 'E2 Allocators'!$B$15:$W$285, MATCH(E$12, 'E2 Allocators'!$B$15:$W$15, 0),FALSE)*$D13</f>
        <v>0</v>
      </c>
      <c r="F13" s="133">
        <f>VLOOKUP('E4 TB Allocation Details'!$C24, 'E2 Allocators'!$B$15:$W$285, MATCH(F$12, 'E2 Allocators'!$B$15:$W$15, 0),FALSE)*$D13</f>
        <v>0</v>
      </c>
      <c r="G13" s="133">
        <f>VLOOKUP('E4 TB Allocation Details'!$C24, 'E2 Allocators'!$B$15:$W$285, MATCH(G$12, 'E2 Allocators'!$B$15:$W$15, 0),FALSE)*$D13</f>
        <v>0</v>
      </c>
      <c r="H13" s="133">
        <f>VLOOKUP('E4 TB Allocation Details'!$C24, 'E2 Allocators'!$B$15:$W$285, MATCH(H$12, 'E2 Allocators'!$B$15:$W$15, 0),FALSE)*$D13</f>
        <v>0</v>
      </c>
      <c r="I13" s="133">
        <f>VLOOKUP('E4 TB Allocation Details'!$C24, 'E2 Allocators'!$B$15:$W$285, MATCH(I$12, 'E2 Allocators'!$B$15:$W$15, 0),FALSE)*$D13</f>
        <v>0</v>
      </c>
      <c r="J13" s="133">
        <f>VLOOKUP('E4 TB Allocation Details'!$C24, 'E2 Allocators'!$B$15:$W$285, MATCH(J$12, 'E2 Allocators'!$B$15:$W$15, 0),FALSE)*$D13</f>
        <v>0</v>
      </c>
      <c r="K13" s="133">
        <f>VLOOKUP('E4 TB Allocation Details'!$C24, 'E2 Allocators'!$B$15:$W$285, MATCH(K$12, 'E2 Allocators'!$B$15:$W$15, 0),FALSE)*$D13</f>
        <v>0</v>
      </c>
      <c r="L13" s="133">
        <f>VLOOKUP('E4 TB Allocation Details'!$C24, 'E2 Allocators'!$B$15:$W$285, MATCH(L$12, 'E2 Allocators'!$B$15:$W$15, 0),FALSE)*$D13</f>
        <v>0</v>
      </c>
      <c r="M13" s="133">
        <f>VLOOKUP('E4 TB Allocation Details'!$C24, 'E2 Allocators'!$B$15:$W$285, MATCH(M$12, 'E2 Allocators'!$B$15:$W$15, 0),FALSE)*$D13</f>
        <v>0</v>
      </c>
      <c r="N13" s="133">
        <f>VLOOKUP('E4 TB Allocation Details'!$C24, 'E2 Allocators'!$B$15:$W$285, MATCH(N$12, 'E2 Allocators'!$B$15:$W$15, 0),FALSE)*$D13</f>
        <v>0</v>
      </c>
      <c r="O13" s="133">
        <f>VLOOKUP('E4 TB Allocation Details'!$C24, 'E2 Allocators'!$B$15:$W$285, MATCH(O$12, 'E2 Allocators'!$B$15:$W$15, 0),FALSE)*$D13</f>
        <v>0</v>
      </c>
      <c r="P13" s="133">
        <f>VLOOKUP('E4 TB Allocation Details'!$C24, 'E2 Allocators'!$B$15:$W$285, MATCH(P$12, 'E2 Allocators'!$B$15:$W$15, 0),FALSE)*$D13</f>
        <v>0</v>
      </c>
      <c r="Q13" s="133">
        <f>VLOOKUP('E4 TB Allocation Details'!$C24, 'E2 Allocators'!$B$15:$W$285, MATCH(Q$12, 'E2 Allocators'!$B$15:$W$15, 0),FALSE)*$D13</f>
        <v>0</v>
      </c>
      <c r="R13" s="133">
        <f>VLOOKUP('E4 TB Allocation Details'!$C24, 'E2 Allocators'!$B$15:$W$285, MATCH(R$12, 'E2 Allocators'!$B$15:$W$15, 0),FALSE)*$D13</f>
        <v>0</v>
      </c>
      <c r="S13" s="133">
        <f>VLOOKUP('E4 TB Allocation Details'!$C24, 'E2 Allocators'!$B$15:$W$285, MATCH(S$12, 'E2 Allocators'!$B$15:$W$15, 0),FALSE)*$D13</f>
        <v>0</v>
      </c>
      <c r="T13" s="133">
        <f>VLOOKUP('E4 TB Allocation Details'!$C24, 'E2 Allocators'!$B$15:$W$285, MATCH(T$12, 'E2 Allocators'!$B$15:$W$15, 0),FALSE)*$D13</f>
        <v>0</v>
      </c>
      <c r="U13" s="133">
        <f>VLOOKUP('E4 TB Allocation Details'!$C24, 'E2 Allocators'!$B$15:$W$285, MATCH(U$12, 'E2 Allocators'!$B$15:$W$15, 0),FALSE)*$D13</f>
        <v>0</v>
      </c>
      <c r="V13" s="133">
        <f>VLOOKUP('E4 TB Allocation Details'!$C24, 'E2 Allocators'!$B$15:$W$285, MATCH(V$12, 'E2 Allocators'!$B$15:$W$15, 0),FALSE)*$D13</f>
        <v>0</v>
      </c>
      <c r="W13" s="133">
        <f>VLOOKUP('E4 TB Allocation Details'!$C24, 'E2 Allocators'!$B$15:$W$285, MATCH(W$12, 'E2 Allocators'!$B$15:$W$15, 0),FALSE)*$D13</f>
        <v>0</v>
      </c>
      <c r="X13" s="174">
        <f>VLOOKUP('E4 TB Allocation Details'!$C24, 'E2 Allocators'!$B$15:$W$285, MATCH(X$12, 'E2 Allocators'!$B$15:$W$15, 0),FALSE)*$D13</f>
        <v>0</v>
      </c>
    </row>
    <row r="14" spans="2:24" ht="13.15" customHeight="1" x14ac:dyDescent="0.2">
      <c r="B14" s="384" t="str">
        <f>'I3 TB Data'!B20</f>
        <v>Rate Base - Network - Dedicated to Interconnect</v>
      </c>
      <c r="C14" s="381" t="s">
        <v>410</v>
      </c>
      <c r="D14" s="170">
        <f>'I3 TB Data'!G20</f>
        <v>94126151.216540605</v>
      </c>
      <c r="E14" s="133">
        <f>VLOOKUP('E4 TB Allocation Details'!$C25, 'E2 Allocators'!$B$15:$W$285, MATCH(E$12, 'E2 Allocators'!$B$15:$W$15, 0),FALSE)*$D14</f>
        <v>26625965.007630512</v>
      </c>
      <c r="F14" s="133">
        <f>VLOOKUP('E4 TB Allocation Details'!$C25, 'E2 Allocators'!$B$15:$W$285, MATCH(F$12, 'E2 Allocators'!$B$15:$W$15, 0),FALSE)*$D14</f>
        <v>67500186.208910093</v>
      </c>
      <c r="G14" s="133">
        <f>VLOOKUP('E4 TB Allocation Details'!$C25, 'E2 Allocators'!$B$15:$W$285, MATCH(G$12, 'E2 Allocators'!$B$15:$W$15, 0),FALSE)*$D14</f>
        <v>0</v>
      </c>
      <c r="H14" s="133">
        <f>VLOOKUP('E4 TB Allocation Details'!$C25, 'E2 Allocators'!$B$15:$W$285, MATCH(H$12, 'E2 Allocators'!$B$15:$W$15, 0),FALSE)*$D14</f>
        <v>0</v>
      </c>
      <c r="I14" s="133">
        <f>VLOOKUP('E4 TB Allocation Details'!$C25, 'E2 Allocators'!$B$15:$W$285, MATCH(I$12, 'E2 Allocators'!$B$15:$W$15, 0),FALSE)*$D14</f>
        <v>0</v>
      </c>
      <c r="J14" s="133">
        <f>VLOOKUP('E4 TB Allocation Details'!$C25, 'E2 Allocators'!$B$15:$W$285, MATCH(J$12, 'E2 Allocators'!$B$15:$W$15, 0),FALSE)*$D14</f>
        <v>0</v>
      </c>
      <c r="K14" s="133">
        <f>VLOOKUP('E4 TB Allocation Details'!$C25, 'E2 Allocators'!$B$15:$W$285, MATCH(K$12, 'E2 Allocators'!$B$15:$W$15, 0),FALSE)*$D14</f>
        <v>0</v>
      </c>
      <c r="L14" s="133">
        <f>VLOOKUP('E4 TB Allocation Details'!$C25, 'E2 Allocators'!$B$15:$W$285, MATCH(L$12, 'E2 Allocators'!$B$15:$W$15, 0),FALSE)*$D14</f>
        <v>0</v>
      </c>
      <c r="M14" s="133">
        <f>VLOOKUP('E4 TB Allocation Details'!$C25, 'E2 Allocators'!$B$15:$W$285, MATCH(M$12, 'E2 Allocators'!$B$15:$W$15, 0),FALSE)*$D14</f>
        <v>0</v>
      </c>
      <c r="N14" s="133">
        <f>VLOOKUP('E4 TB Allocation Details'!$C25, 'E2 Allocators'!$B$15:$W$285, MATCH(N$12, 'E2 Allocators'!$B$15:$W$15, 0),FALSE)*$D14</f>
        <v>0</v>
      </c>
      <c r="O14" s="133">
        <f>VLOOKUP('E4 TB Allocation Details'!$C25, 'E2 Allocators'!$B$15:$W$285, MATCH(O$12, 'E2 Allocators'!$B$15:$W$15, 0),FALSE)*$D14</f>
        <v>0</v>
      </c>
      <c r="P14" s="133">
        <f>VLOOKUP('E4 TB Allocation Details'!$C25, 'E2 Allocators'!$B$15:$W$285, MATCH(P$12, 'E2 Allocators'!$B$15:$W$15, 0),FALSE)*$D14</f>
        <v>0</v>
      </c>
      <c r="Q14" s="133">
        <f>VLOOKUP('E4 TB Allocation Details'!$C25, 'E2 Allocators'!$B$15:$W$285, MATCH(Q$12, 'E2 Allocators'!$B$15:$W$15, 0),FALSE)*$D14</f>
        <v>0</v>
      </c>
      <c r="R14" s="133">
        <f>VLOOKUP('E4 TB Allocation Details'!$C25, 'E2 Allocators'!$B$15:$W$285, MATCH(R$12, 'E2 Allocators'!$B$15:$W$15, 0),FALSE)*$D14</f>
        <v>0</v>
      </c>
      <c r="S14" s="133">
        <f>VLOOKUP('E4 TB Allocation Details'!$C25, 'E2 Allocators'!$B$15:$W$285, MATCH(S$12, 'E2 Allocators'!$B$15:$W$15, 0),FALSE)*$D14</f>
        <v>0</v>
      </c>
      <c r="T14" s="133">
        <f>VLOOKUP('E4 TB Allocation Details'!$C25, 'E2 Allocators'!$B$15:$W$285, MATCH(T$12, 'E2 Allocators'!$B$15:$W$15, 0),FALSE)*$D14</f>
        <v>0</v>
      </c>
      <c r="U14" s="133">
        <f>VLOOKUP('E4 TB Allocation Details'!$C25, 'E2 Allocators'!$B$15:$W$285, MATCH(U$12, 'E2 Allocators'!$B$15:$W$15, 0),FALSE)*$D14</f>
        <v>0</v>
      </c>
      <c r="V14" s="133">
        <f>VLOOKUP('E4 TB Allocation Details'!$C25, 'E2 Allocators'!$B$15:$W$285, MATCH(V$12, 'E2 Allocators'!$B$15:$W$15, 0),FALSE)*$D14</f>
        <v>0</v>
      </c>
      <c r="W14" s="133">
        <f>VLOOKUP('E4 TB Allocation Details'!$C25, 'E2 Allocators'!$B$15:$W$285, MATCH(W$12, 'E2 Allocators'!$B$15:$W$15, 0),FALSE)*$D14</f>
        <v>0</v>
      </c>
      <c r="X14" s="174">
        <f>VLOOKUP('E4 TB Allocation Details'!$C25, 'E2 Allocators'!$B$15:$W$285, MATCH(X$12, 'E2 Allocators'!$B$15:$W$15, 0),FALSE)*$D14</f>
        <v>0</v>
      </c>
    </row>
    <row r="15" spans="2:24" ht="13.15" customHeight="1" x14ac:dyDescent="0.2">
      <c r="B15" s="384" t="str">
        <f>'I3 TB Data'!B21</f>
        <v>Rate Base - Network - Shared</v>
      </c>
      <c r="C15" s="381" t="s">
        <v>410</v>
      </c>
      <c r="D15" s="170">
        <f>'I3 TB Data'!G21</f>
        <v>7068194662.1670198</v>
      </c>
      <c r="E15" s="133">
        <f>VLOOKUP('E4 TB Allocation Details'!$C26, 'E2 Allocators'!$B$15:$W$285, MATCH(E$12, 'E2 Allocators'!$B$15:$W$15, 0),FALSE)*$D15</f>
        <v>6312897828.4687557</v>
      </c>
      <c r="F15" s="133">
        <f>VLOOKUP('E4 TB Allocation Details'!$C26, 'E2 Allocators'!$B$15:$W$285, MATCH(F$12, 'E2 Allocators'!$B$15:$W$15, 0),FALSE)*$D15</f>
        <v>755296833.69826436</v>
      </c>
      <c r="G15" s="133">
        <f>VLOOKUP('E4 TB Allocation Details'!$C26, 'E2 Allocators'!$B$15:$W$285, MATCH(G$12, 'E2 Allocators'!$B$15:$W$15, 0),FALSE)*$D15</f>
        <v>0</v>
      </c>
      <c r="H15" s="133">
        <f>VLOOKUP('E4 TB Allocation Details'!$C26, 'E2 Allocators'!$B$15:$W$285, MATCH(H$12, 'E2 Allocators'!$B$15:$W$15, 0),FALSE)*$D15</f>
        <v>0</v>
      </c>
      <c r="I15" s="133">
        <f>VLOOKUP('E4 TB Allocation Details'!$C26, 'E2 Allocators'!$B$15:$W$285, MATCH(I$12, 'E2 Allocators'!$B$15:$W$15, 0),FALSE)*$D15</f>
        <v>0</v>
      </c>
      <c r="J15" s="133">
        <f>VLOOKUP('E4 TB Allocation Details'!$C26, 'E2 Allocators'!$B$15:$W$285, MATCH(J$12, 'E2 Allocators'!$B$15:$W$15, 0),FALSE)*$D15</f>
        <v>0</v>
      </c>
      <c r="K15" s="133">
        <f>VLOOKUP('E4 TB Allocation Details'!$C26, 'E2 Allocators'!$B$15:$W$285, MATCH(K$12, 'E2 Allocators'!$B$15:$W$15, 0),FALSE)*$D15</f>
        <v>0</v>
      </c>
      <c r="L15" s="133">
        <f>VLOOKUP('E4 TB Allocation Details'!$C26, 'E2 Allocators'!$B$15:$W$285, MATCH(L$12, 'E2 Allocators'!$B$15:$W$15, 0),FALSE)*$D15</f>
        <v>0</v>
      </c>
      <c r="M15" s="133">
        <f>VLOOKUP('E4 TB Allocation Details'!$C26, 'E2 Allocators'!$B$15:$W$285, MATCH(M$12, 'E2 Allocators'!$B$15:$W$15, 0),FALSE)*$D15</f>
        <v>0</v>
      </c>
      <c r="N15" s="133">
        <f>VLOOKUP('E4 TB Allocation Details'!$C26, 'E2 Allocators'!$B$15:$W$285, MATCH(N$12, 'E2 Allocators'!$B$15:$W$15, 0),FALSE)*$D15</f>
        <v>0</v>
      </c>
      <c r="O15" s="133">
        <f>VLOOKUP('E4 TB Allocation Details'!$C26, 'E2 Allocators'!$B$15:$W$285, MATCH(O$12, 'E2 Allocators'!$B$15:$W$15, 0),FALSE)*$D15</f>
        <v>0</v>
      </c>
      <c r="P15" s="133">
        <f>VLOOKUP('E4 TB Allocation Details'!$C26, 'E2 Allocators'!$B$15:$W$285, MATCH(P$12, 'E2 Allocators'!$B$15:$W$15, 0),FALSE)*$D15</f>
        <v>0</v>
      </c>
      <c r="Q15" s="133">
        <f>VLOOKUP('E4 TB Allocation Details'!$C26, 'E2 Allocators'!$B$15:$W$285, MATCH(Q$12, 'E2 Allocators'!$B$15:$W$15, 0),FALSE)*$D15</f>
        <v>0</v>
      </c>
      <c r="R15" s="133">
        <f>VLOOKUP('E4 TB Allocation Details'!$C26, 'E2 Allocators'!$B$15:$W$285, MATCH(R$12, 'E2 Allocators'!$B$15:$W$15, 0),FALSE)*$D15</f>
        <v>0</v>
      </c>
      <c r="S15" s="133">
        <f>VLOOKUP('E4 TB Allocation Details'!$C26, 'E2 Allocators'!$B$15:$W$285, MATCH(S$12, 'E2 Allocators'!$B$15:$W$15, 0),FALSE)*$D15</f>
        <v>0</v>
      </c>
      <c r="T15" s="133">
        <f>VLOOKUP('E4 TB Allocation Details'!$C26, 'E2 Allocators'!$B$15:$W$285, MATCH(T$12, 'E2 Allocators'!$B$15:$W$15, 0),FALSE)*$D15</f>
        <v>0</v>
      </c>
      <c r="U15" s="133">
        <f>VLOOKUP('E4 TB Allocation Details'!$C26, 'E2 Allocators'!$B$15:$W$285, MATCH(U$12, 'E2 Allocators'!$B$15:$W$15, 0),FALSE)*$D15</f>
        <v>0</v>
      </c>
      <c r="V15" s="133">
        <f>VLOOKUP('E4 TB Allocation Details'!$C26, 'E2 Allocators'!$B$15:$W$285, MATCH(V$12, 'E2 Allocators'!$B$15:$W$15, 0),FALSE)*$D15</f>
        <v>0</v>
      </c>
      <c r="W15" s="133">
        <f>VLOOKUP('E4 TB Allocation Details'!$C26, 'E2 Allocators'!$B$15:$W$285, MATCH(W$12, 'E2 Allocators'!$B$15:$W$15, 0),FALSE)*$D15</f>
        <v>0</v>
      </c>
      <c r="X15" s="174">
        <f>VLOOKUP('E4 TB Allocation Details'!$C26, 'E2 Allocators'!$B$15:$W$285, MATCH(X$12, 'E2 Allocators'!$B$15:$W$15, 0),FALSE)*$D15</f>
        <v>0</v>
      </c>
    </row>
    <row r="16" spans="2:24" ht="13.15" customHeight="1" x14ac:dyDescent="0.2">
      <c r="B16" s="384" t="str">
        <f>'I3 TB Data'!B22</f>
        <v>Rate Base - Line Connection - Dedicated to Domestic</v>
      </c>
      <c r="C16" s="381" t="s">
        <v>410</v>
      </c>
      <c r="D16" s="170">
        <f>'I3 TB Data'!G22</f>
        <v>1321516185.176868</v>
      </c>
      <c r="E16" s="133">
        <f>VLOOKUP('E4 TB Allocation Details'!$C27, 'E2 Allocators'!$B$15:$W$285, MATCH(E$12, 'E2 Allocators'!$B$15:$W$15, 0),FALSE)*$D16</f>
        <v>1321516185.176868</v>
      </c>
      <c r="F16" s="133">
        <f>VLOOKUP('E4 TB Allocation Details'!$C27, 'E2 Allocators'!$B$15:$W$285, MATCH(F$12, 'E2 Allocators'!$B$15:$W$15, 0),FALSE)*$D16</f>
        <v>0</v>
      </c>
      <c r="G16" s="133">
        <f>VLOOKUP('E4 TB Allocation Details'!$C27, 'E2 Allocators'!$B$15:$W$285, MATCH(G$12, 'E2 Allocators'!$B$15:$W$15, 0),FALSE)*$D16</f>
        <v>0</v>
      </c>
      <c r="H16" s="133">
        <f>VLOOKUP('E4 TB Allocation Details'!$C27, 'E2 Allocators'!$B$15:$W$285, MATCH(H$12, 'E2 Allocators'!$B$15:$W$15, 0),FALSE)*$D16</f>
        <v>0</v>
      </c>
      <c r="I16" s="133">
        <f>VLOOKUP('E4 TB Allocation Details'!$C27, 'E2 Allocators'!$B$15:$W$285, MATCH(I$12, 'E2 Allocators'!$B$15:$W$15, 0),FALSE)*$D16</f>
        <v>0</v>
      </c>
      <c r="J16" s="133">
        <f>VLOOKUP('E4 TB Allocation Details'!$C27, 'E2 Allocators'!$B$15:$W$285, MATCH(J$12, 'E2 Allocators'!$B$15:$W$15, 0),FALSE)*$D16</f>
        <v>0</v>
      </c>
      <c r="K16" s="133">
        <f>VLOOKUP('E4 TB Allocation Details'!$C27, 'E2 Allocators'!$B$15:$W$285, MATCH(K$12, 'E2 Allocators'!$B$15:$W$15, 0),FALSE)*$D16</f>
        <v>0</v>
      </c>
      <c r="L16" s="133">
        <f>VLOOKUP('E4 TB Allocation Details'!$C27, 'E2 Allocators'!$B$15:$W$285, MATCH(L$12, 'E2 Allocators'!$B$15:$W$15, 0),FALSE)*$D16</f>
        <v>0</v>
      </c>
      <c r="M16" s="133">
        <f>VLOOKUP('E4 TB Allocation Details'!$C27, 'E2 Allocators'!$B$15:$W$285, MATCH(M$12, 'E2 Allocators'!$B$15:$W$15, 0),FALSE)*$D16</f>
        <v>0</v>
      </c>
      <c r="N16" s="133">
        <f>VLOOKUP('E4 TB Allocation Details'!$C27, 'E2 Allocators'!$B$15:$W$285, MATCH(N$12, 'E2 Allocators'!$B$15:$W$15, 0),FALSE)*$D16</f>
        <v>0</v>
      </c>
      <c r="O16" s="133">
        <f>VLOOKUP('E4 TB Allocation Details'!$C27, 'E2 Allocators'!$B$15:$W$285, MATCH(O$12, 'E2 Allocators'!$B$15:$W$15, 0),FALSE)*$D16</f>
        <v>0</v>
      </c>
      <c r="P16" s="133">
        <f>VLOOKUP('E4 TB Allocation Details'!$C27, 'E2 Allocators'!$B$15:$W$285, MATCH(P$12, 'E2 Allocators'!$B$15:$W$15, 0),FALSE)*$D16</f>
        <v>0</v>
      </c>
      <c r="Q16" s="133">
        <f>VLOOKUP('E4 TB Allocation Details'!$C27, 'E2 Allocators'!$B$15:$W$285, MATCH(Q$12, 'E2 Allocators'!$B$15:$W$15, 0),FALSE)*$D16</f>
        <v>0</v>
      </c>
      <c r="R16" s="133">
        <f>VLOOKUP('E4 TB Allocation Details'!$C27, 'E2 Allocators'!$B$15:$W$285, MATCH(R$12, 'E2 Allocators'!$B$15:$W$15, 0),FALSE)*$D16</f>
        <v>0</v>
      </c>
      <c r="S16" s="133">
        <f>VLOOKUP('E4 TB Allocation Details'!$C27, 'E2 Allocators'!$B$15:$W$285, MATCH(S$12, 'E2 Allocators'!$B$15:$W$15, 0),FALSE)*$D16</f>
        <v>0</v>
      </c>
      <c r="T16" s="133">
        <f>VLOOKUP('E4 TB Allocation Details'!$C27, 'E2 Allocators'!$B$15:$W$285, MATCH(T$12, 'E2 Allocators'!$B$15:$W$15, 0),FALSE)*$D16</f>
        <v>0</v>
      </c>
      <c r="U16" s="133">
        <f>VLOOKUP('E4 TB Allocation Details'!$C27, 'E2 Allocators'!$B$15:$W$285, MATCH(U$12, 'E2 Allocators'!$B$15:$W$15, 0),FALSE)*$D16</f>
        <v>0</v>
      </c>
      <c r="V16" s="133">
        <f>VLOOKUP('E4 TB Allocation Details'!$C27, 'E2 Allocators'!$B$15:$W$285, MATCH(V$12, 'E2 Allocators'!$B$15:$W$15, 0),FALSE)*$D16</f>
        <v>0</v>
      </c>
      <c r="W16" s="133">
        <f>VLOOKUP('E4 TB Allocation Details'!$C27, 'E2 Allocators'!$B$15:$W$285, MATCH(W$12, 'E2 Allocators'!$B$15:$W$15, 0),FALSE)*$D16</f>
        <v>0</v>
      </c>
      <c r="X16" s="174">
        <f>VLOOKUP('E4 TB Allocation Details'!$C27, 'E2 Allocators'!$B$15:$W$285, MATCH(X$12, 'E2 Allocators'!$B$15:$W$15, 0),FALSE)*$D16</f>
        <v>0</v>
      </c>
    </row>
    <row r="17" spans="2:24" ht="13.15" customHeight="1" x14ac:dyDescent="0.2">
      <c r="B17" s="384" t="str">
        <f>'I3 TB Data'!B23</f>
        <v>Rate Base - Line Connection - Dedicated to Interconnect</v>
      </c>
      <c r="C17" s="381" t="s">
        <v>410</v>
      </c>
      <c r="D17" s="170">
        <f>'I3 TB Data'!G23</f>
        <v>0</v>
      </c>
      <c r="E17" s="133">
        <f>VLOOKUP('E4 TB Allocation Details'!$C28, 'E2 Allocators'!$B$15:$W$285, MATCH(E$12, 'E2 Allocators'!$B$15:$W$15, 0),FALSE)*$D17</f>
        <v>0</v>
      </c>
      <c r="F17" s="133">
        <f>VLOOKUP('E4 TB Allocation Details'!$C28, 'E2 Allocators'!$B$15:$W$285, MATCH(F$12, 'E2 Allocators'!$B$15:$W$15, 0),FALSE)*$D17</f>
        <v>0</v>
      </c>
      <c r="G17" s="133">
        <f>VLOOKUP('E4 TB Allocation Details'!$C28, 'E2 Allocators'!$B$15:$W$285, MATCH(G$12, 'E2 Allocators'!$B$15:$W$15, 0),FALSE)*$D17</f>
        <v>0</v>
      </c>
      <c r="H17" s="133">
        <f>VLOOKUP('E4 TB Allocation Details'!$C28, 'E2 Allocators'!$B$15:$W$285, MATCH(H$12, 'E2 Allocators'!$B$15:$W$15, 0),FALSE)*$D17</f>
        <v>0</v>
      </c>
      <c r="I17" s="133">
        <f>VLOOKUP('E4 TB Allocation Details'!$C28, 'E2 Allocators'!$B$15:$W$285, MATCH(I$12, 'E2 Allocators'!$B$15:$W$15, 0),FALSE)*$D17</f>
        <v>0</v>
      </c>
      <c r="J17" s="133">
        <f>VLOOKUP('E4 TB Allocation Details'!$C28, 'E2 Allocators'!$B$15:$W$285, MATCH(J$12, 'E2 Allocators'!$B$15:$W$15, 0),FALSE)*$D17</f>
        <v>0</v>
      </c>
      <c r="K17" s="133">
        <f>VLOOKUP('E4 TB Allocation Details'!$C28, 'E2 Allocators'!$B$15:$W$285, MATCH(K$12, 'E2 Allocators'!$B$15:$W$15, 0),FALSE)*$D17</f>
        <v>0</v>
      </c>
      <c r="L17" s="133">
        <f>VLOOKUP('E4 TB Allocation Details'!$C28, 'E2 Allocators'!$B$15:$W$285, MATCH(L$12, 'E2 Allocators'!$B$15:$W$15, 0),FALSE)*$D17</f>
        <v>0</v>
      </c>
      <c r="M17" s="133">
        <f>VLOOKUP('E4 TB Allocation Details'!$C28, 'E2 Allocators'!$B$15:$W$285, MATCH(M$12, 'E2 Allocators'!$B$15:$W$15, 0),FALSE)*$D17</f>
        <v>0</v>
      </c>
      <c r="N17" s="133">
        <f>VLOOKUP('E4 TB Allocation Details'!$C28, 'E2 Allocators'!$B$15:$W$285, MATCH(N$12, 'E2 Allocators'!$B$15:$W$15, 0),FALSE)*$D17</f>
        <v>0</v>
      </c>
      <c r="O17" s="133">
        <f>VLOOKUP('E4 TB Allocation Details'!$C28, 'E2 Allocators'!$B$15:$W$285, MATCH(O$12, 'E2 Allocators'!$B$15:$W$15, 0),FALSE)*$D17</f>
        <v>0</v>
      </c>
      <c r="P17" s="133">
        <f>VLOOKUP('E4 TB Allocation Details'!$C28, 'E2 Allocators'!$B$15:$W$285, MATCH(P$12, 'E2 Allocators'!$B$15:$W$15, 0),FALSE)*$D17</f>
        <v>0</v>
      </c>
      <c r="Q17" s="133">
        <f>VLOOKUP('E4 TB Allocation Details'!$C28, 'E2 Allocators'!$B$15:$W$285, MATCH(Q$12, 'E2 Allocators'!$B$15:$W$15, 0),FALSE)*$D17</f>
        <v>0</v>
      </c>
      <c r="R17" s="133">
        <f>VLOOKUP('E4 TB Allocation Details'!$C28, 'E2 Allocators'!$B$15:$W$285, MATCH(R$12, 'E2 Allocators'!$B$15:$W$15, 0),FALSE)*$D17</f>
        <v>0</v>
      </c>
      <c r="S17" s="133">
        <f>VLOOKUP('E4 TB Allocation Details'!$C28, 'E2 Allocators'!$B$15:$W$285, MATCH(S$12, 'E2 Allocators'!$B$15:$W$15, 0),FALSE)*$D17</f>
        <v>0</v>
      </c>
      <c r="T17" s="133">
        <f>VLOOKUP('E4 TB Allocation Details'!$C28, 'E2 Allocators'!$B$15:$W$285, MATCH(T$12, 'E2 Allocators'!$B$15:$W$15, 0),FALSE)*$D17</f>
        <v>0</v>
      </c>
      <c r="U17" s="133">
        <f>VLOOKUP('E4 TB Allocation Details'!$C28, 'E2 Allocators'!$B$15:$W$285, MATCH(U$12, 'E2 Allocators'!$B$15:$W$15, 0),FALSE)*$D17</f>
        <v>0</v>
      </c>
      <c r="V17" s="133">
        <f>VLOOKUP('E4 TB Allocation Details'!$C28, 'E2 Allocators'!$B$15:$W$285, MATCH(V$12, 'E2 Allocators'!$B$15:$W$15, 0),FALSE)*$D17</f>
        <v>0</v>
      </c>
      <c r="W17" s="133">
        <f>VLOOKUP('E4 TB Allocation Details'!$C28, 'E2 Allocators'!$B$15:$W$285, MATCH(W$12, 'E2 Allocators'!$B$15:$W$15, 0),FALSE)*$D17</f>
        <v>0</v>
      </c>
      <c r="X17" s="174">
        <f>VLOOKUP('E4 TB Allocation Details'!$C28, 'E2 Allocators'!$B$15:$W$285, MATCH(X$12, 'E2 Allocators'!$B$15:$W$15, 0),FALSE)*$D17</f>
        <v>0</v>
      </c>
    </row>
    <row r="18" spans="2:24" ht="13.15" customHeight="1" x14ac:dyDescent="0.2">
      <c r="B18" s="384" t="str">
        <f>'I3 TB Data'!B24</f>
        <v>Rate Base - Line Connection - Shared</v>
      </c>
      <c r="C18" s="381" t="s">
        <v>410</v>
      </c>
      <c r="D18" s="170">
        <f>'I3 TB Data'!G24</f>
        <v>0</v>
      </c>
      <c r="E18" s="133">
        <f>VLOOKUP('E4 TB Allocation Details'!$C29, 'E2 Allocators'!$B$15:$W$285, MATCH(E$12, 'E2 Allocators'!$B$15:$W$15, 0),FALSE)*$D18</f>
        <v>0</v>
      </c>
      <c r="F18" s="133">
        <f>VLOOKUP('E4 TB Allocation Details'!$C29, 'E2 Allocators'!$B$15:$W$285, MATCH(F$12, 'E2 Allocators'!$B$15:$W$15, 0),FALSE)*$D18</f>
        <v>0</v>
      </c>
      <c r="G18" s="133">
        <f>VLOOKUP('E4 TB Allocation Details'!$C29, 'E2 Allocators'!$B$15:$W$285, MATCH(G$12, 'E2 Allocators'!$B$15:$W$15, 0),FALSE)*$D18</f>
        <v>0</v>
      </c>
      <c r="H18" s="133">
        <f>VLOOKUP('E4 TB Allocation Details'!$C29, 'E2 Allocators'!$B$15:$W$285, MATCH(H$12, 'E2 Allocators'!$B$15:$W$15, 0),FALSE)*$D18</f>
        <v>0</v>
      </c>
      <c r="I18" s="133">
        <f>VLOOKUP('E4 TB Allocation Details'!$C29, 'E2 Allocators'!$B$15:$W$285, MATCH(I$12, 'E2 Allocators'!$B$15:$W$15, 0),FALSE)*$D18</f>
        <v>0</v>
      </c>
      <c r="J18" s="133">
        <f>VLOOKUP('E4 TB Allocation Details'!$C29, 'E2 Allocators'!$B$15:$W$285, MATCH(J$12, 'E2 Allocators'!$B$15:$W$15, 0),FALSE)*$D18</f>
        <v>0</v>
      </c>
      <c r="K18" s="133">
        <f>VLOOKUP('E4 TB Allocation Details'!$C29, 'E2 Allocators'!$B$15:$W$285, MATCH(K$12, 'E2 Allocators'!$B$15:$W$15, 0),FALSE)*$D18</f>
        <v>0</v>
      </c>
      <c r="L18" s="133">
        <f>VLOOKUP('E4 TB Allocation Details'!$C29, 'E2 Allocators'!$B$15:$W$285, MATCH(L$12, 'E2 Allocators'!$B$15:$W$15, 0),FALSE)*$D18</f>
        <v>0</v>
      </c>
      <c r="M18" s="133">
        <f>VLOOKUP('E4 TB Allocation Details'!$C29, 'E2 Allocators'!$B$15:$W$285, MATCH(M$12, 'E2 Allocators'!$B$15:$W$15, 0),FALSE)*$D18</f>
        <v>0</v>
      </c>
      <c r="N18" s="133">
        <f>VLOOKUP('E4 TB Allocation Details'!$C29, 'E2 Allocators'!$B$15:$W$285, MATCH(N$12, 'E2 Allocators'!$B$15:$W$15, 0),FALSE)*$D18</f>
        <v>0</v>
      </c>
      <c r="O18" s="133">
        <f>VLOOKUP('E4 TB Allocation Details'!$C29, 'E2 Allocators'!$B$15:$W$285, MATCH(O$12, 'E2 Allocators'!$B$15:$W$15, 0),FALSE)*$D18</f>
        <v>0</v>
      </c>
      <c r="P18" s="133">
        <f>VLOOKUP('E4 TB Allocation Details'!$C29, 'E2 Allocators'!$B$15:$W$285, MATCH(P$12, 'E2 Allocators'!$B$15:$W$15, 0),FALSE)*$D18</f>
        <v>0</v>
      </c>
      <c r="Q18" s="133">
        <f>VLOOKUP('E4 TB Allocation Details'!$C29, 'E2 Allocators'!$B$15:$W$285, MATCH(Q$12, 'E2 Allocators'!$B$15:$W$15, 0),FALSE)*$D18</f>
        <v>0</v>
      </c>
      <c r="R18" s="133">
        <f>VLOOKUP('E4 TB Allocation Details'!$C29, 'E2 Allocators'!$B$15:$W$285, MATCH(R$12, 'E2 Allocators'!$B$15:$W$15, 0),FALSE)*$D18</f>
        <v>0</v>
      </c>
      <c r="S18" s="133">
        <f>VLOOKUP('E4 TB Allocation Details'!$C29, 'E2 Allocators'!$B$15:$W$285, MATCH(S$12, 'E2 Allocators'!$B$15:$W$15, 0),FALSE)*$D18</f>
        <v>0</v>
      </c>
      <c r="T18" s="133">
        <f>VLOOKUP('E4 TB Allocation Details'!$C29, 'E2 Allocators'!$B$15:$W$285, MATCH(T$12, 'E2 Allocators'!$B$15:$W$15, 0),FALSE)*$D18</f>
        <v>0</v>
      </c>
      <c r="U18" s="133">
        <f>VLOOKUP('E4 TB Allocation Details'!$C29, 'E2 Allocators'!$B$15:$W$285, MATCH(U$12, 'E2 Allocators'!$B$15:$W$15, 0),FALSE)*$D18</f>
        <v>0</v>
      </c>
      <c r="V18" s="133">
        <f>VLOOKUP('E4 TB Allocation Details'!$C29, 'E2 Allocators'!$B$15:$W$285, MATCH(V$12, 'E2 Allocators'!$B$15:$W$15, 0),FALSE)*$D18</f>
        <v>0</v>
      </c>
      <c r="W18" s="133">
        <f>VLOOKUP('E4 TB Allocation Details'!$C29, 'E2 Allocators'!$B$15:$W$285, MATCH(W$12, 'E2 Allocators'!$B$15:$W$15, 0),FALSE)*$D18</f>
        <v>0</v>
      </c>
      <c r="X18" s="174">
        <f>VLOOKUP('E4 TB Allocation Details'!$C29, 'E2 Allocators'!$B$15:$W$285, MATCH(X$12, 'E2 Allocators'!$B$15:$W$15, 0),FALSE)*$D18</f>
        <v>0</v>
      </c>
    </row>
    <row r="19" spans="2:24" ht="13.15" customHeight="1" x14ac:dyDescent="0.2">
      <c r="B19" s="384" t="str">
        <f>'I3 TB Data'!B25</f>
        <v>Rate Base - Transformer Connection - Dedicated to Domestic</v>
      </c>
      <c r="C19" s="381" t="s">
        <v>410</v>
      </c>
      <c r="D19" s="170">
        <f>'I3 TB Data'!G25</f>
        <v>3951462957.1338449</v>
      </c>
      <c r="E19" s="133">
        <f>VLOOKUP('E4 TB Allocation Details'!$C30, 'E2 Allocators'!$B$15:$W$285, MATCH(E$12, 'E2 Allocators'!$B$15:$W$15, 0),FALSE)*$D19</f>
        <v>3951462957.1338449</v>
      </c>
      <c r="F19" s="133">
        <f>VLOOKUP('E4 TB Allocation Details'!$C30, 'E2 Allocators'!$B$15:$W$285, MATCH(F$12, 'E2 Allocators'!$B$15:$W$15, 0),FALSE)*$D19</f>
        <v>0</v>
      </c>
      <c r="G19" s="133">
        <f>VLOOKUP('E4 TB Allocation Details'!$C30, 'E2 Allocators'!$B$15:$W$285, MATCH(G$12, 'E2 Allocators'!$B$15:$W$15, 0),FALSE)*$D19</f>
        <v>0</v>
      </c>
      <c r="H19" s="133">
        <f>VLOOKUP('E4 TB Allocation Details'!$C30, 'E2 Allocators'!$B$15:$W$285, MATCH(H$12, 'E2 Allocators'!$B$15:$W$15, 0),FALSE)*$D19</f>
        <v>0</v>
      </c>
      <c r="I19" s="133">
        <f>VLOOKUP('E4 TB Allocation Details'!$C30, 'E2 Allocators'!$B$15:$W$285, MATCH(I$12, 'E2 Allocators'!$B$15:$W$15, 0),FALSE)*$D19</f>
        <v>0</v>
      </c>
      <c r="J19" s="133">
        <f>VLOOKUP('E4 TB Allocation Details'!$C30, 'E2 Allocators'!$B$15:$W$285, MATCH(J$12, 'E2 Allocators'!$B$15:$W$15, 0),FALSE)*$D19</f>
        <v>0</v>
      </c>
      <c r="K19" s="133">
        <f>VLOOKUP('E4 TB Allocation Details'!$C30, 'E2 Allocators'!$B$15:$W$285, MATCH(K$12, 'E2 Allocators'!$B$15:$W$15, 0),FALSE)*$D19</f>
        <v>0</v>
      </c>
      <c r="L19" s="133">
        <f>VLOOKUP('E4 TB Allocation Details'!$C30, 'E2 Allocators'!$B$15:$W$285, MATCH(L$12, 'E2 Allocators'!$B$15:$W$15, 0),FALSE)*$D19</f>
        <v>0</v>
      </c>
      <c r="M19" s="133">
        <f>VLOOKUP('E4 TB Allocation Details'!$C30, 'E2 Allocators'!$B$15:$W$285, MATCH(M$12, 'E2 Allocators'!$B$15:$W$15, 0),FALSE)*$D19</f>
        <v>0</v>
      </c>
      <c r="N19" s="133">
        <f>VLOOKUP('E4 TB Allocation Details'!$C30, 'E2 Allocators'!$B$15:$W$285, MATCH(N$12, 'E2 Allocators'!$B$15:$W$15, 0),FALSE)*$D19</f>
        <v>0</v>
      </c>
      <c r="O19" s="133">
        <f>VLOOKUP('E4 TB Allocation Details'!$C30, 'E2 Allocators'!$B$15:$W$285, MATCH(O$12, 'E2 Allocators'!$B$15:$W$15, 0),FALSE)*$D19</f>
        <v>0</v>
      </c>
      <c r="P19" s="133">
        <f>VLOOKUP('E4 TB Allocation Details'!$C30, 'E2 Allocators'!$B$15:$W$285, MATCH(P$12, 'E2 Allocators'!$B$15:$W$15, 0),FALSE)*$D19</f>
        <v>0</v>
      </c>
      <c r="Q19" s="133">
        <f>VLOOKUP('E4 TB Allocation Details'!$C30, 'E2 Allocators'!$B$15:$W$285, MATCH(Q$12, 'E2 Allocators'!$B$15:$W$15, 0),FALSE)*$D19</f>
        <v>0</v>
      </c>
      <c r="R19" s="133">
        <f>VLOOKUP('E4 TB Allocation Details'!$C30, 'E2 Allocators'!$B$15:$W$285, MATCH(R$12, 'E2 Allocators'!$B$15:$W$15, 0),FALSE)*$D19</f>
        <v>0</v>
      </c>
      <c r="S19" s="133">
        <f>VLOOKUP('E4 TB Allocation Details'!$C30, 'E2 Allocators'!$B$15:$W$285, MATCH(S$12, 'E2 Allocators'!$B$15:$W$15, 0),FALSE)*$D19</f>
        <v>0</v>
      </c>
      <c r="T19" s="133">
        <f>VLOOKUP('E4 TB Allocation Details'!$C30, 'E2 Allocators'!$B$15:$W$285, MATCH(T$12, 'E2 Allocators'!$B$15:$W$15, 0),FALSE)*$D19</f>
        <v>0</v>
      </c>
      <c r="U19" s="133">
        <f>VLOOKUP('E4 TB Allocation Details'!$C30, 'E2 Allocators'!$B$15:$W$285, MATCH(U$12, 'E2 Allocators'!$B$15:$W$15, 0),FALSE)*$D19</f>
        <v>0</v>
      </c>
      <c r="V19" s="133">
        <f>VLOOKUP('E4 TB Allocation Details'!$C30, 'E2 Allocators'!$B$15:$W$285, MATCH(V$12, 'E2 Allocators'!$B$15:$W$15, 0),FALSE)*$D19</f>
        <v>0</v>
      </c>
      <c r="W19" s="133">
        <f>VLOOKUP('E4 TB Allocation Details'!$C30, 'E2 Allocators'!$B$15:$W$285, MATCH(W$12, 'E2 Allocators'!$B$15:$W$15, 0),FALSE)*$D19</f>
        <v>0</v>
      </c>
      <c r="X19" s="174">
        <f>VLOOKUP('E4 TB Allocation Details'!$C30, 'E2 Allocators'!$B$15:$W$285, MATCH(X$12, 'E2 Allocators'!$B$15:$W$15, 0),FALSE)*$D19</f>
        <v>0</v>
      </c>
    </row>
    <row r="20" spans="2:24" ht="13.15" customHeight="1" x14ac:dyDescent="0.2">
      <c r="B20" s="384" t="str">
        <f>'I3 TB Data'!B26</f>
        <v>Rate Base - Transformer Connection - Dedicated to Interconnect</v>
      </c>
      <c r="C20" s="381" t="s">
        <v>410</v>
      </c>
      <c r="D20" s="170">
        <f>'I3 TB Data'!G26</f>
        <v>0</v>
      </c>
      <c r="E20" s="133">
        <f>VLOOKUP('E4 TB Allocation Details'!$C31, 'E2 Allocators'!$B$15:$W$285, MATCH(E$12, 'E2 Allocators'!$B$15:$W$15, 0),FALSE)*$D20</f>
        <v>0</v>
      </c>
      <c r="F20" s="133">
        <f>VLOOKUP('E4 TB Allocation Details'!$C31, 'E2 Allocators'!$B$15:$W$285, MATCH(F$12, 'E2 Allocators'!$B$15:$W$15, 0),FALSE)*$D20</f>
        <v>0</v>
      </c>
      <c r="G20" s="133">
        <f>VLOOKUP('E4 TB Allocation Details'!$C31, 'E2 Allocators'!$B$15:$W$285, MATCH(G$12, 'E2 Allocators'!$B$15:$W$15, 0),FALSE)*$D20</f>
        <v>0</v>
      </c>
      <c r="H20" s="133">
        <f>VLOOKUP('E4 TB Allocation Details'!$C31, 'E2 Allocators'!$B$15:$W$285, MATCH(H$12, 'E2 Allocators'!$B$15:$W$15, 0),FALSE)*$D20</f>
        <v>0</v>
      </c>
      <c r="I20" s="133">
        <f>VLOOKUP('E4 TB Allocation Details'!$C31, 'E2 Allocators'!$B$15:$W$285, MATCH(I$12, 'E2 Allocators'!$B$15:$W$15, 0),FALSE)*$D20</f>
        <v>0</v>
      </c>
      <c r="J20" s="133">
        <f>VLOOKUP('E4 TB Allocation Details'!$C31, 'E2 Allocators'!$B$15:$W$285, MATCH(J$12, 'E2 Allocators'!$B$15:$W$15, 0),FALSE)*$D20</f>
        <v>0</v>
      </c>
      <c r="K20" s="133">
        <f>VLOOKUP('E4 TB Allocation Details'!$C31, 'E2 Allocators'!$B$15:$W$285, MATCH(K$12, 'E2 Allocators'!$B$15:$W$15, 0),FALSE)*$D20</f>
        <v>0</v>
      </c>
      <c r="L20" s="133">
        <f>VLOOKUP('E4 TB Allocation Details'!$C31, 'E2 Allocators'!$B$15:$W$285, MATCH(L$12, 'E2 Allocators'!$B$15:$W$15, 0),FALSE)*$D20</f>
        <v>0</v>
      </c>
      <c r="M20" s="133">
        <f>VLOOKUP('E4 TB Allocation Details'!$C31, 'E2 Allocators'!$B$15:$W$285, MATCH(M$12, 'E2 Allocators'!$B$15:$W$15, 0),FALSE)*$D20</f>
        <v>0</v>
      </c>
      <c r="N20" s="133">
        <f>VLOOKUP('E4 TB Allocation Details'!$C31, 'E2 Allocators'!$B$15:$W$285, MATCH(N$12, 'E2 Allocators'!$B$15:$W$15, 0),FALSE)*$D20</f>
        <v>0</v>
      </c>
      <c r="O20" s="133">
        <f>VLOOKUP('E4 TB Allocation Details'!$C31, 'E2 Allocators'!$B$15:$W$285, MATCH(O$12, 'E2 Allocators'!$B$15:$W$15, 0),FALSE)*$D20</f>
        <v>0</v>
      </c>
      <c r="P20" s="133">
        <f>VLOOKUP('E4 TB Allocation Details'!$C31, 'E2 Allocators'!$B$15:$W$285, MATCH(P$12, 'E2 Allocators'!$B$15:$W$15, 0),FALSE)*$D20</f>
        <v>0</v>
      </c>
      <c r="Q20" s="133">
        <f>VLOOKUP('E4 TB Allocation Details'!$C31, 'E2 Allocators'!$B$15:$W$285, MATCH(Q$12, 'E2 Allocators'!$B$15:$W$15, 0),FALSE)*$D20</f>
        <v>0</v>
      </c>
      <c r="R20" s="133">
        <f>VLOOKUP('E4 TB Allocation Details'!$C31, 'E2 Allocators'!$B$15:$W$285, MATCH(R$12, 'E2 Allocators'!$B$15:$W$15, 0),FALSE)*$D20</f>
        <v>0</v>
      </c>
      <c r="S20" s="133">
        <f>VLOOKUP('E4 TB Allocation Details'!$C31, 'E2 Allocators'!$B$15:$W$285, MATCH(S$12, 'E2 Allocators'!$B$15:$W$15, 0),FALSE)*$D20</f>
        <v>0</v>
      </c>
      <c r="T20" s="133">
        <f>VLOOKUP('E4 TB Allocation Details'!$C31, 'E2 Allocators'!$B$15:$W$285, MATCH(T$12, 'E2 Allocators'!$B$15:$W$15, 0),FALSE)*$D20</f>
        <v>0</v>
      </c>
      <c r="U20" s="133">
        <f>VLOOKUP('E4 TB Allocation Details'!$C31, 'E2 Allocators'!$B$15:$W$285, MATCH(U$12, 'E2 Allocators'!$B$15:$W$15, 0),FALSE)*$D20</f>
        <v>0</v>
      </c>
      <c r="V20" s="133">
        <f>VLOOKUP('E4 TB Allocation Details'!$C31, 'E2 Allocators'!$B$15:$W$285, MATCH(V$12, 'E2 Allocators'!$B$15:$W$15, 0),FALSE)*$D20</f>
        <v>0</v>
      </c>
      <c r="W20" s="133">
        <f>VLOOKUP('E4 TB Allocation Details'!$C31, 'E2 Allocators'!$B$15:$W$285, MATCH(W$12, 'E2 Allocators'!$B$15:$W$15, 0),FALSE)*$D20</f>
        <v>0</v>
      </c>
      <c r="X20" s="174">
        <f>VLOOKUP('E4 TB Allocation Details'!$C31, 'E2 Allocators'!$B$15:$W$285, MATCH(X$12, 'E2 Allocators'!$B$15:$W$15, 0),FALSE)*$D20</f>
        <v>0</v>
      </c>
    </row>
    <row r="21" spans="2:24" ht="13.15" customHeight="1" x14ac:dyDescent="0.2">
      <c r="B21" s="384" t="str">
        <f>'I3 TB Data'!B27</f>
        <v>Rate Base - Transformer Connection - Shared</v>
      </c>
      <c r="C21" s="381" t="s">
        <v>410</v>
      </c>
      <c r="D21" s="170">
        <f>'I3 TB Data'!G27</f>
        <v>0</v>
      </c>
      <c r="E21" s="133">
        <f>VLOOKUP('E4 TB Allocation Details'!$C32, 'E2 Allocators'!$B$15:$W$285, MATCH(E$12, 'E2 Allocators'!$B$15:$W$15, 0),FALSE)*$D21</f>
        <v>0</v>
      </c>
      <c r="F21" s="133">
        <f>VLOOKUP('E4 TB Allocation Details'!$C32, 'E2 Allocators'!$B$15:$W$285, MATCH(F$12, 'E2 Allocators'!$B$15:$W$15, 0),FALSE)*$D21</f>
        <v>0</v>
      </c>
      <c r="G21" s="133">
        <f>VLOOKUP('E4 TB Allocation Details'!$C32, 'E2 Allocators'!$B$15:$W$285, MATCH(G$12, 'E2 Allocators'!$B$15:$W$15, 0),FALSE)*$D21</f>
        <v>0</v>
      </c>
      <c r="H21" s="133">
        <f>VLOOKUP('E4 TB Allocation Details'!$C32, 'E2 Allocators'!$B$15:$W$285, MATCH(H$12, 'E2 Allocators'!$B$15:$W$15, 0),FALSE)*$D21</f>
        <v>0</v>
      </c>
      <c r="I21" s="133">
        <f>VLOOKUP('E4 TB Allocation Details'!$C32, 'E2 Allocators'!$B$15:$W$285, MATCH(I$12, 'E2 Allocators'!$B$15:$W$15, 0),FALSE)*$D21</f>
        <v>0</v>
      </c>
      <c r="J21" s="133">
        <f>VLOOKUP('E4 TB Allocation Details'!$C32, 'E2 Allocators'!$B$15:$W$285, MATCH(J$12, 'E2 Allocators'!$B$15:$W$15, 0),FALSE)*$D21</f>
        <v>0</v>
      </c>
      <c r="K21" s="133">
        <f>VLOOKUP('E4 TB Allocation Details'!$C32, 'E2 Allocators'!$B$15:$W$285, MATCH(K$12, 'E2 Allocators'!$B$15:$W$15, 0),FALSE)*$D21</f>
        <v>0</v>
      </c>
      <c r="L21" s="133">
        <f>VLOOKUP('E4 TB Allocation Details'!$C32, 'E2 Allocators'!$B$15:$W$285, MATCH(L$12, 'E2 Allocators'!$B$15:$W$15, 0),FALSE)*$D21</f>
        <v>0</v>
      </c>
      <c r="M21" s="133">
        <f>VLOOKUP('E4 TB Allocation Details'!$C32, 'E2 Allocators'!$B$15:$W$285, MATCH(M$12, 'E2 Allocators'!$B$15:$W$15, 0),FALSE)*$D21</f>
        <v>0</v>
      </c>
      <c r="N21" s="133">
        <f>VLOOKUP('E4 TB Allocation Details'!$C32, 'E2 Allocators'!$B$15:$W$285, MATCH(N$12, 'E2 Allocators'!$B$15:$W$15, 0),FALSE)*$D21</f>
        <v>0</v>
      </c>
      <c r="O21" s="133">
        <f>VLOOKUP('E4 TB Allocation Details'!$C32, 'E2 Allocators'!$B$15:$W$285, MATCH(O$12, 'E2 Allocators'!$B$15:$W$15, 0),FALSE)*$D21</f>
        <v>0</v>
      </c>
      <c r="P21" s="133">
        <f>VLOOKUP('E4 TB Allocation Details'!$C32, 'E2 Allocators'!$B$15:$W$285, MATCH(P$12, 'E2 Allocators'!$B$15:$W$15, 0),FALSE)*$D21</f>
        <v>0</v>
      </c>
      <c r="Q21" s="133">
        <f>VLOOKUP('E4 TB Allocation Details'!$C32, 'E2 Allocators'!$B$15:$W$285, MATCH(Q$12, 'E2 Allocators'!$B$15:$W$15, 0),FALSE)*$D21</f>
        <v>0</v>
      </c>
      <c r="R21" s="133">
        <f>VLOOKUP('E4 TB Allocation Details'!$C32, 'E2 Allocators'!$B$15:$W$285, MATCH(R$12, 'E2 Allocators'!$B$15:$W$15, 0),FALSE)*$D21</f>
        <v>0</v>
      </c>
      <c r="S21" s="133">
        <f>VLOOKUP('E4 TB Allocation Details'!$C32, 'E2 Allocators'!$B$15:$W$285, MATCH(S$12, 'E2 Allocators'!$B$15:$W$15, 0),FALSE)*$D21</f>
        <v>0</v>
      </c>
      <c r="T21" s="133">
        <f>VLOOKUP('E4 TB Allocation Details'!$C32, 'E2 Allocators'!$B$15:$W$285, MATCH(T$12, 'E2 Allocators'!$B$15:$W$15, 0),FALSE)*$D21</f>
        <v>0</v>
      </c>
      <c r="U21" s="133">
        <f>VLOOKUP('E4 TB Allocation Details'!$C32, 'E2 Allocators'!$B$15:$W$285, MATCH(U$12, 'E2 Allocators'!$B$15:$W$15, 0),FALSE)*$D21</f>
        <v>0</v>
      </c>
      <c r="V21" s="133">
        <f>VLOOKUP('E4 TB Allocation Details'!$C32, 'E2 Allocators'!$B$15:$W$285, MATCH(V$12, 'E2 Allocators'!$B$15:$W$15, 0),FALSE)*$D21</f>
        <v>0</v>
      </c>
      <c r="W21" s="133">
        <f>VLOOKUP('E4 TB Allocation Details'!$C32, 'E2 Allocators'!$B$15:$W$285, MATCH(W$12, 'E2 Allocators'!$B$15:$W$15, 0),FALSE)*$D21</f>
        <v>0</v>
      </c>
      <c r="X21" s="174">
        <f>VLOOKUP('E4 TB Allocation Details'!$C32, 'E2 Allocators'!$B$15:$W$285, MATCH(X$12, 'E2 Allocators'!$B$15:$W$15, 0),FALSE)*$D21</f>
        <v>0</v>
      </c>
    </row>
    <row r="22" spans="2:24" ht="13.15" customHeight="1" x14ac:dyDescent="0.2">
      <c r="B22" s="384" t="str">
        <f>'I3 TB Data'!B28</f>
        <v>Rate Base - Wholesale Revenue Meter - Dedicated to Domestic</v>
      </c>
      <c r="C22" s="381" t="s">
        <v>410</v>
      </c>
      <c r="D22" s="170">
        <f>'I3 TB Data'!G28</f>
        <v>0</v>
      </c>
      <c r="E22" s="133">
        <f>VLOOKUP('E4 TB Allocation Details'!$C33, 'E2 Allocators'!$B$15:$W$285, MATCH(E$12, 'E2 Allocators'!$B$15:$W$15, 0),FALSE)*$D22</f>
        <v>0</v>
      </c>
      <c r="F22" s="133">
        <f>VLOOKUP('E4 TB Allocation Details'!$C33, 'E2 Allocators'!$B$15:$W$285, MATCH(F$12, 'E2 Allocators'!$B$15:$W$15, 0),FALSE)*$D22</f>
        <v>0</v>
      </c>
      <c r="G22" s="133">
        <f>VLOOKUP('E4 TB Allocation Details'!$C33, 'E2 Allocators'!$B$15:$W$285, MATCH(G$12, 'E2 Allocators'!$B$15:$W$15, 0),FALSE)*$D22</f>
        <v>0</v>
      </c>
      <c r="H22" s="133">
        <f>VLOOKUP('E4 TB Allocation Details'!$C33, 'E2 Allocators'!$B$15:$W$285, MATCH(H$12, 'E2 Allocators'!$B$15:$W$15, 0),FALSE)*$D22</f>
        <v>0</v>
      </c>
      <c r="I22" s="133">
        <f>VLOOKUP('E4 TB Allocation Details'!$C33, 'E2 Allocators'!$B$15:$W$285, MATCH(I$12, 'E2 Allocators'!$B$15:$W$15, 0),FALSE)*$D22</f>
        <v>0</v>
      </c>
      <c r="J22" s="133">
        <f>VLOOKUP('E4 TB Allocation Details'!$C33, 'E2 Allocators'!$B$15:$W$285, MATCH(J$12, 'E2 Allocators'!$B$15:$W$15, 0),FALSE)*$D22</f>
        <v>0</v>
      </c>
      <c r="K22" s="133">
        <f>VLOOKUP('E4 TB Allocation Details'!$C33, 'E2 Allocators'!$B$15:$W$285, MATCH(K$12, 'E2 Allocators'!$B$15:$W$15, 0),FALSE)*$D22</f>
        <v>0</v>
      </c>
      <c r="L22" s="133">
        <f>VLOOKUP('E4 TB Allocation Details'!$C33, 'E2 Allocators'!$B$15:$W$285, MATCH(L$12, 'E2 Allocators'!$B$15:$W$15, 0),FALSE)*$D22</f>
        <v>0</v>
      </c>
      <c r="M22" s="133">
        <f>VLOOKUP('E4 TB Allocation Details'!$C33, 'E2 Allocators'!$B$15:$W$285, MATCH(M$12, 'E2 Allocators'!$B$15:$W$15, 0),FALSE)*$D22</f>
        <v>0</v>
      </c>
      <c r="N22" s="133">
        <f>VLOOKUP('E4 TB Allocation Details'!$C33, 'E2 Allocators'!$B$15:$W$285, MATCH(N$12, 'E2 Allocators'!$B$15:$W$15, 0),FALSE)*$D22</f>
        <v>0</v>
      </c>
      <c r="O22" s="133">
        <f>VLOOKUP('E4 TB Allocation Details'!$C33, 'E2 Allocators'!$B$15:$W$285, MATCH(O$12, 'E2 Allocators'!$B$15:$W$15, 0),FALSE)*$D22</f>
        <v>0</v>
      </c>
      <c r="P22" s="133">
        <f>VLOOKUP('E4 TB Allocation Details'!$C33, 'E2 Allocators'!$B$15:$W$285, MATCH(P$12, 'E2 Allocators'!$B$15:$W$15, 0),FALSE)*$D22</f>
        <v>0</v>
      </c>
      <c r="Q22" s="133">
        <f>VLOOKUP('E4 TB Allocation Details'!$C33, 'E2 Allocators'!$B$15:$W$285, MATCH(Q$12, 'E2 Allocators'!$B$15:$W$15, 0),FALSE)*$D22</f>
        <v>0</v>
      </c>
      <c r="R22" s="133">
        <f>VLOOKUP('E4 TB Allocation Details'!$C33, 'E2 Allocators'!$B$15:$W$285, MATCH(R$12, 'E2 Allocators'!$B$15:$W$15, 0),FALSE)*$D22</f>
        <v>0</v>
      </c>
      <c r="S22" s="133">
        <f>VLOOKUP('E4 TB Allocation Details'!$C33, 'E2 Allocators'!$B$15:$W$285, MATCH(S$12, 'E2 Allocators'!$B$15:$W$15, 0),FALSE)*$D22</f>
        <v>0</v>
      </c>
      <c r="T22" s="133">
        <f>VLOOKUP('E4 TB Allocation Details'!$C33, 'E2 Allocators'!$B$15:$W$285, MATCH(T$12, 'E2 Allocators'!$B$15:$W$15, 0),FALSE)*$D22</f>
        <v>0</v>
      </c>
      <c r="U22" s="133">
        <f>VLOOKUP('E4 TB Allocation Details'!$C33, 'E2 Allocators'!$B$15:$W$285, MATCH(U$12, 'E2 Allocators'!$B$15:$W$15, 0),FALSE)*$D22</f>
        <v>0</v>
      </c>
      <c r="V22" s="133">
        <f>VLOOKUP('E4 TB Allocation Details'!$C33, 'E2 Allocators'!$B$15:$W$285, MATCH(V$12, 'E2 Allocators'!$B$15:$W$15, 0),FALSE)*$D22</f>
        <v>0</v>
      </c>
      <c r="W22" s="133">
        <f>VLOOKUP('E4 TB Allocation Details'!$C33, 'E2 Allocators'!$B$15:$W$285, MATCH(W$12, 'E2 Allocators'!$B$15:$W$15, 0),FALSE)*$D22</f>
        <v>0</v>
      </c>
      <c r="X22" s="174">
        <f>VLOOKUP('E4 TB Allocation Details'!$C33, 'E2 Allocators'!$B$15:$W$285, MATCH(X$12, 'E2 Allocators'!$B$15:$W$15, 0),FALSE)*$D22</f>
        <v>0</v>
      </c>
    </row>
    <row r="23" spans="2:24" ht="13.15" customHeight="1" x14ac:dyDescent="0.2">
      <c r="B23" s="384" t="str">
        <f>'I3 TB Data'!B29</f>
        <v>Rate Base - Wholesale Revenue Meter - Dedicated to Interconnect</v>
      </c>
      <c r="C23" s="381" t="s">
        <v>410</v>
      </c>
      <c r="D23" s="170">
        <f>'I3 TB Data'!G29</f>
        <v>0</v>
      </c>
      <c r="E23" s="133">
        <f>VLOOKUP('E4 TB Allocation Details'!$C34, 'E2 Allocators'!$B$15:$W$285, MATCH(E$12, 'E2 Allocators'!$B$15:$W$15, 0),FALSE)*$D23</f>
        <v>0</v>
      </c>
      <c r="F23" s="133">
        <f>VLOOKUP('E4 TB Allocation Details'!$C34, 'E2 Allocators'!$B$15:$W$285, MATCH(F$12, 'E2 Allocators'!$B$15:$W$15, 0),FALSE)*$D23</f>
        <v>0</v>
      </c>
      <c r="G23" s="133">
        <f>VLOOKUP('E4 TB Allocation Details'!$C34, 'E2 Allocators'!$B$15:$W$285, MATCH(G$12, 'E2 Allocators'!$B$15:$W$15, 0),FALSE)*$D23</f>
        <v>0</v>
      </c>
      <c r="H23" s="133">
        <f>VLOOKUP('E4 TB Allocation Details'!$C34, 'E2 Allocators'!$B$15:$W$285, MATCH(H$12, 'E2 Allocators'!$B$15:$W$15, 0),FALSE)*$D23</f>
        <v>0</v>
      </c>
      <c r="I23" s="133">
        <f>VLOOKUP('E4 TB Allocation Details'!$C34, 'E2 Allocators'!$B$15:$W$285, MATCH(I$12, 'E2 Allocators'!$B$15:$W$15, 0),FALSE)*$D23</f>
        <v>0</v>
      </c>
      <c r="J23" s="133">
        <f>VLOOKUP('E4 TB Allocation Details'!$C34, 'E2 Allocators'!$B$15:$W$285, MATCH(J$12, 'E2 Allocators'!$B$15:$W$15, 0),FALSE)*$D23</f>
        <v>0</v>
      </c>
      <c r="K23" s="133">
        <f>VLOOKUP('E4 TB Allocation Details'!$C34, 'E2 Allocators'!$B$15:$W$285, MATCH(K$12, 'E2 Allocators'!$B$15:$W$15, 0),FALSE)*$D23</f>
        <v>0</v>
      </c>
      <c r="L23" s="133">
        <f>VLOOKUP('E4 TB Allocation Details'!$C34, 'E2 Allocators'!$B$15:$W$285, MATCH(L$12, 'E2 Allocators'!$B$15:$W$15, 0),FALSE)*$D23</f>
        <v>0</v>
      </c>
      <c r="M23" s="133">
        <f>VLOOKUP('E4 TB Allocation Details'!$C34, 'E2 Allocators'!$B$15:$W$285, MATCH(M$12, 'E2 Allocators'!$B$15:$W$15, 0),FALSE)*$D23</f>
        <v>0</v>
      </c>
      <c r="N23" s="133">
        <f>VLOOKUP('E4 TB Allocation Details'!$C34, 'E2 Allocators'!$B$15:$W$285, MATCH(N$12, 'E2 Allocators'!$B$15:$W$15, 0),FALSE)*$D23</f>
        <v>0</v>
      </c>
      <c r="O23" s="133">
        <f>VLOOKUP('E4 TB Allocation Details'!$C34, 'E2 Allocators'!$B$15:$W$285, MATCH(O$12, 'E2 Allocators'!$B$15:$W$15, 0),FALSE)*$D23</f>
        <v>0</v>
      </c>
      <c r="P23" s="133">
        <f>VLOOKUP('E4 TB Allocation Details'!$C34, 'E2 Allocators'!$B$15:$W$285, MATCH(P$12, 'E2 Allocators'!$B$15:$W$15, 0),FALSE)*$D23</f>
        <v>0</v>
      </c>
      <c r="Q23" s="133">
        <f>VLOOKUP('E4 TB Allocation Details'!$C34, 'E2 Allocators'!$B$15:$W$285, MATCH(Q$12, 'E2 Allocators'!$B$15:$W$15, 0),FALSE)*$D23</f>
        <v>0</v>
      </c>
      <c r="R23" s="133">
        <f>VLOOKUP('E4 TB Allocation Details'!$C34, 'E2 Allocators'!$B$15:$W$285, MATCH(R$12, 'E2 Allocators'!$B$15:$W$15, 0),FALSE)*$D23</f>
        <v>0</v>
      </c>
      <c r="S23" s="133">
        <f>VLOOKUP('E4 TB Allocation Details'!$C34, 'E2 Allocators'!$B$15:$W$285, MATCH(S$12, 'E2 Allocators'!$B$15:$W$15, 0),FALSE)*$D23</f>
        <v>0</v>
      </c>
      <c r="T23" s="133">
        <f>VLOOKUP('E4 TB Allocation Details'!$C34, 'E2 Allocators'!$B$15:$W$285, MATCH(T$12, 'E2 Allocators'!$B$15:$W$15, 0),FALSE)*$D23</f>
        <v>0</v>
      </c>
      <c r="U23" s="133">
        <f>VLOOKUP('E4 TB Allocation Details'!$C34, 'E2 Allocators'!$B$15:$W$285, MATCH(U$12, 'E2 Allocators'!$B$15:$W$15, 0),FALSE)*$D23</f>
        <v>0</v>
      </c>
      <c r="V23" s="133">
        <f>VLOOKUP('E4 TB Allocation Details'!$C34, 'E2 Allocators'!$B$15:$W$285, MATCH(V$12, 'E2 Allocators'!$B$15:$W$15, 0),FALSE)*$D23</f>
        <v>0</v>
      </c>
      <c r="W23" s="133">
        <f>VLOOKUP('E4 TB Allocation Details'!$C34, 'E2 Allocators'!$B$15:$W$285, MATCH(W$12, 'E2 Allocators'!$B$15:$W$15, 0),FALSE)*$D23</f>
        <v>0</v>
      </c>
      <c r="X23" s="174">
        <f>VLOOKUP('E4 TB Allocation Details'!$C34, 'E2 Allocators'!$B$15:$W$285, MATCH(X$12, 'E2 Allocators'!$B$15:$W$15, 0),FALSE)*$D23</f>
        <v>0</v>
      </c>
    </row>
    <row r="24" spans="2:24" ht="13.15" customHeight="1" x14ac:dyDescent="0.2">
      <c r="B24" s="384" t="str">
        <f>'I3 TB Data'!B30</f>
        <v>Rate Base - Wholesale Revenue Meter - Shared</v>
      </c>
      <c r="C24" s="381" t="s">
        <v>410</v>
      </c>
      <c r="D24" s="170">
        <f>'I3 TB Data'!G30</f>
        <v>0</v>
      </c>
      <c r="E24" s="133">
        <f>VLOOKUP('E4 TB Allocation Details'!$C35, 'E2 Allocators'!$B$15:$W$285, MATCH(E$12, 'E2 Allocators'!$B$15:$W$15, 0),FALSE)*$D24</f>
        <v>0</v>
      </c>
      <c r="F24" s="133">
        <f>VLOOKUP('E4 TB Allocation Details'!$C35, 'E2 Allocators'!$B$15:$W$285, MATCH(F$12, 'E2 Allocators'!$B$15:$W$15, 0),FALSE)*$D24</f>
        <v>0</v>
      </c>
      <c r="G24" s="133">
        <f>VLOOKUP('E4 TB Allocation Details'!$C35, 'E2 Allocators'!$B$15:$W$285, MATCH(G$12, 'E2 Allocators'!$B$15:$W$15, 0),FALSE)*$D24</f>
        <v>0</v>
      </c>
      <c r="H24" s="133">
        <f>VLOOKUP('E4 TB Allocation Details'!$C35, 'E2 Allocators'!$B$15:$W$285, MATCH(H$12, 'E2 Allocators'!$B$15:$W$15, 0),FALSE)*$D24</f>
        <v>0</v>
      </c>
      <c r="I24" s="133">
        <f>VLOOKUP('E4 TB Allocation Details'!$C35, 'E2 Allocators'!$B$15:$W$285, MATCH(I$12, 'E2 Allocators'!$B$15:$W$15, 0),FALSE)*$D24</f>
        <v>0</v>
      </c>
      <c r="J24" s="133">
        <f>VLOOKUP('E4 TB Allocation Details'!$C35, 'E2 Allocators'!$B$15:$W$285, MATCH(J$12, 'E2 Allocators'!$B$15:$W$15, 0),FALSE)*$D24</f>
        <v>0</v>
      </c>
      <c r="K24" s="133">
        <f>VLOOKUP('E4 TB Allocation Details'!$C35, 'E2 Allocators'!$B$15:$W$285, MATCH(K$12, 'E2 Allocators'!$B$15:$W$15, 0),FALSE)*$D24</f>
        <v>0</v>
      </c>
      <c r="L24" s="133">
        <f>VLOOKUP('E4 TB Allocation Details'!$C35, 'E2 Allocators'!$B$15:$W$285, MATCH(L$12, 'E2 Allocators'!$B$15:$W$15, 0),FALSE)*$D24</f>
        <v>0</v>
      </c>
      <c r="M24" s="133">
        <f>VLOOKUP('E4 TB Allocation Details'!$C35, 'E2 Allocators'!$B$15:$W$285, MATCH(M$12, 'E2 Allocators'!$B$15:$W$15, 0),FALSE)*$D24</f>
        <v>0</v>
      </c>
      <c r="N24" s="133">
        <f>VLOOKUP('E4 TB Allocation Details'!$C35, 'E2 Allocators'!$B$15:$W$285, MATCH(N$12, 'E2 Allocators'!$B$15:$W$15, 0),FALSE)*$D24</f>
        <v>0</v>
      </c>
      <c r="O24" s="133">
        <f>VLOOKUP('E4 TB Allocation Details'!$C35, 'E2 Allocators'!$B$15:$W$285, MATCH(O$12, 'E2 Allocators'!$B$15:$W$15, 0),FALSE)*$D24</f>
        <v>0</v>
      </c>
      <c r="P24" s="133">
        <f>VLOOKUP('E4 TB Allocation Details'!$C35, 'E2 Allocators'!$B$15:$W$285, MATCH(P$12, 'E2 Allocators'!$B$15:$W$15, 0),FALSE)*$D24</f>
        <v>0</v>
      </c>
      <c r="Q24" s="133">
        <f>VLOOKUP('E4 TB Allocation Details'!$C35, 'E2 Allocators'!$B$15:$W$285, MATCH(Q$12, 'E2 Allocators'!$B$15:$W$15, 0),FALSE)*$D24</f>
        <v>0</v>
      </c>
      <c r="R24" s="133">
        <f>VLOOKUP('E4 TB Allocation Details'!$C35, 'E2 Allocators'!$B$15:$W$285, MATCH(R$12, 'E2 Allocators'!$B$15:$W$15, 0),FALSE)*$D24</f>
        <v>0</v>
      </c>
      <c r="S24" s="133">
        <f>VLOOKUP('E4 TB Allocation Details'!$C35, 'E2 Allocators'!$B$15:$W$285, MATCH(S$12, 'E2 Allocators'!$B$15:$W$15, 0),FALSE)*$D24</f>
        <v>0</v>
      </c>
      <c r="T24" s="133">
        <f>VLOOKUP('E4 TB Allocation Details'!$C35, 'E2 Allocators'!$B$15:$W$285, MATCH(T$12, 'E2 Allocators'!$B$15:$W$15, 0),FALSE)*$D24</f>
        <v>0</v>
      </c>
      <c r="U24" s="133">
        <f>VLOOKUP('E4 TB Allocation Details'!$C35, 'E2 Allocators'!$B$15:$W$285, MATCH(U$12, 'E2 Allocators'!$B$15:$W$15, 0),FALSE)*$D24</f>
        <v>0</v>
      </c>
      <c r="V24" s="133">
        <f>VLOOKUP('E4 TB Allocation Details'!$C35, 'E2 Allocators'!$B$15:$W$285, MATCH(V$12, 'E2 Allocators'!$B$15:$W$15, 0),FALSE)*$D24</f>
        <v>0</v>
      </c>
      <c r="W24" s="133">
        <f>VLOOKUP('E4 TB Allocation Details'!$C35, 'E2 Allocators'!$B$15:$W$285, MATCH(W$12, 'E2 Allocators'!$B$15:$W$15, 0),FALSE)*$D24</f>
        <v>0</v>
      </c>
      <c r="X24" s="174">
        <f>VLOOKUP('E4 TB Allocation Details'!$C35, 'E2 Allocators'!$B$15:$W$285, MATCH(X$12, 'E2 Allocators'!$B$15:$W$15, 0),FALSE)*$D24</f>
        <v>0</v>
      </c>
    </row>
    <row r="25" spans="2:24" ht="13.15" customHeight="1" x14ac:dyDescent="0.2">
      <c r="B25" s="384" t="str">
        <f>'I3 TB Data'!B31</f>
        <v>Rate Base - Network Dual Function Line - Dedicated to Domestic</v>
      </c>
      <c r="C25" s="381" t="s">
        <v>410</v>
      </c>
      <c r="D25" s="170">
        <f>'I3 TB Data'!G31</f>
        <v>0</v>
      </c>
      <c r="E25" s="133">
        <f>VLOOKUP('E4 TB Allocation Details'!$C36, 'E2 Allocators'!$B$15:$W$285, MATCH(E$12, 'E2 Allocators'!$B$15:$W$15, 0),FALSE)*$D25</f>
        <v>0</v>
      </c>
      <c r="F25" s="133">
        <f>VLOOKUP('E4 TB Allocation Details'!$C36, 'E2 Allocators'!$B$15:$W$285, MATCH(F$12, 'E2 Allocators'!$B$15:$W$15, 0),FALSE)*$D25</f>
        <v>0</v>
      </c>
      <c r="G25" s="133">
        <f>VLOOKUP('E4 TB Allocation Details'!$C36, 'E2 Allocators'!$B$15:$W$285, MATCH(G$12, 'E2 Allocators'!$B$15:$W$15, 0),FALSE)*$D25</f>
        <v>0</v>
      </c>
      <c r="H25" s="133">
        <f>VLOOKUP('E4 TB Allocation Details'!$C36, 'E2 Allocators'!$B$15:$W$285, MATCH(H$12, 'E2 Allocators'!$B$15:$W$15, 0),FALSE)*$D25</f>
        <v>0</v>
      </c>
      <c r="I25" s="133">
        <f>VLOOKUP('E4 TB Allocation Details'!$C36, 'E2 Allocators'!$B$15:$W$285, MATCH(I$12, 'E2 Allocators'!$B$15:$W$15, 0),FALSE)*$D25</f>
        <v>0</v>
      </c>
      <c r="J25" s="133">
        <f>VLOOKUP('E4 TB Allocation Details'!$C36, 'E2 Allocators'!$B$15:$W$285, MATCH(J$12, 'E2 Allocators'!$B$15:$W$15, 0),FALSE)*$D25</f>
        <v>0</v>
      </c>
      <c r="K25" s="133">
        <f>VLOOKUP('E4 TB Allocation Details'!$C36, 'E2 Allocators'!$B$15:$W$285, MATCH(K$12, 'E2 Allocators'!$B$15:$W$15, 0),FALSE)*$D25</f>
        <v>0</v>
      </c>
      <c r="L25" s="133">
        <f>VLOOKUP('E4 TB Allocation Details'!$C36, 'E2 Allocators'!$B$15:$W$285, MATCH(L$12, 'E2 Allocators'!$B$15:$W$15, 0),FALSE)*$D25</f>
        <v>0</v>
      </c>
      <c r="M25" s="133">
        <f>VLOOKUP('E4 TB Allocation Details'!$C36, 'E2 Allocators'!$B$15:$W$285, MATCH(M$12, 'E2 Allocators'!$B$15:$W$15, 0),FALSE)*$D25</f>
        <v>0</v>
      </c>
      <c r="N25" s="133">
        <f>VLOOKUP('E4 TB Allocation Details'!$C36, 'E2 Allocators'!$B$15:$W$285, MATCH(N$12, 'E2 Allocators'!$B$15:$W$15, 0),FALSE)*$D25</f>
        <v>0</v>
      </c>
      <c r="O25" s="133">
        <f>VLOOKUP('E4 TB Allocation Details'!$C36, 'E2 Allocators'!$B$15:$W$285, MATCH(O$12, 'E2 Allocators'!$B$15:$W$15, 0),FALSE)*$D25</f>
        <v>0</v>
      </c>
      <c r="P25" s="133">
        <f>VLOOKUP('E4 TB Allocation Details'!$C36, 'E2 Allocators'!$B$15:$W$285, MATCH(P$12, 'E2 Allocators'!$B$15:$W$15, 0),FALSE)*$D25</f>
        <v>0</v>
      </c>
      <c r="Q25" s="133">
        <f>VLOOKUP('E4 TB Allocation Details'!$C36, 'E2 Allocators'!$B$15:$W$285, MATCH(Q$12, 'E2 Allocators'!$B$15:$W$15, 0),FALSE)*$D25</f>
        <v>0</v>
      </c>
      <c r="R25" s="133">
        <f>VLOOKUP('E4 TB Allocation Details'!$C36, 'E2 Allocators'!$B$15:$W$285, MATCH(R$12, 'E2 Allocators'!$B$15:$W$15, 0),FALSE)*$D25</f>
        <v>0</v>
      </c>
      <c r="S25" s="133">
        <f>VLOOKUP('E4 TB Allocation Details'!$C36, 'E2 Allocators'!$B$15:$W$285, MATCH(S$12, 'E2 Allocators'!$B$15:$W$15, 0),FALSE)*$D25</f>
        <v>0</v>
      </c>
      <c r="T25" s="133">
        <f>VLOOKUP('E4 TB Allocation Details'!$C36, 'E2 Allocators'!$B$15:$W$285, MATCH(T$12, 'E2 Allocators'!$B$15:$W$15, 0),FALSE)*$D25</f>
        <v>0</v>
      </c>
      <c r="U25" s="133">
        <f>VLOOKUP('E4 TB Allocation Details'!$C36, 'E2 Allocators'!$B$15:$W$285, MATCH(U$12, 'E2 Allocators'!$B$15:$W$15, 0),FALSE)*$D25</f>
        <v>0</v>
      </c>
      <c r="V25" s="133">
        <f>VLOOKUP('E4 TB Allocation Details'!$C36, 'E2 Allocators'!$B$15:$W$285, MATCH(V$12, 'E2 Allocators'!$B$15:$W$15, 0),FALSE)*$D25</f>
        <v>0</v>
      </c>
      <c r="W25" s="133">
        <f>VLOOKUP('E4 TB Allocation Details'!$C36, 'E2 Allocators'!$B$15:$W$285, MATCH(W$12, 'E2 Allocators'!$B$15:$W$15, 0),FALSE)*$D25</f>
        <v>0</v>
      </c>
      <c r="X25" s="174">
        <f>VLOOKUP('E4 TB Allocation Details'!$C36, 'E2 Allocators'!$B$15:$W$285, MATCH(X$12, 'E2 Allocators'!$B$15:$W$15, 0),FALSE)*$D25</f>
        <v>0</v>
      </c>
    </row>
    <row r="26" spans="2:24" ht="13.15" customHeight="1" x14ac:dyDescent="0.2">
      <c r="B26" s="384" t="str">
        <f>'I3 TB Data'!B32</f>
        <v>Rate Base - Network Dual Function Line - Dedicated to Interconnect</v>
      </c>
      <c r="C26" s="381" t="s">
        <v>410</v>
      </c>
      <c r="D26" s="170">
        <f>'I3 TB Data'!G32</f>
        <v>0</v>
      </c>
      <c r="E26" s="133">
        <f>VLOOKUP('E4 TB Allocation Details'!$C37, 'E2 Allocators'!$B$15:$W$285, MATCH(E$12, 'E2 Allocators'!$B$15:$W$15, 0),FALSE)*$D26</f>
        <v>0</v>
      </c>
      <c r="F26" s="133">
        <f>VLOOKUP('E4 TB Allocation Details'!$C37, 'E2 Allocators'!$B$15:$W$285, MATCH(F$12, 'E2 Allocators'!$B$15:$W$15, 0),FALSE)*$D26</f>
        <v>0</v>
      </c>
      <c r="G26" s="133">
        <f>VLOOKUP('E4 TB Allocation Details'!$C37, 'E2 Allocators'!$B$15:$W$285, MATCH(G$12, 'E2 Allocators'!$B$15:$W$15, 0),FALSE)*$D26</f>
        <v>0</v>
      </c>
      <c r="H26" s="133">
        <f>VLOOKUP('E4 TB Allocation Details'!$C37, 'E2 Allocators'!$B$15:$W$285, MATCH(H$12, 'E2 Allocators'!$B$15:$W$15, 0),FALSE)*$D26</f>
        <v>0</v>
      </c>
      <c r="I26" s="133">
        <f>VLOOKUP('E4 TB Allocation Details'!$C37, 'E2 Allocators'!$B$15:$W$285, MATCH(I$12, 'E2 Allocators'!$B$15:$W$15, 0),FALSE)*$D26</f>
        <v>0</v>
      </c>
      <c r="J26" s="133">
        <f>VLOOKUP('E4 TB Allocation Details'!$C37, 'E2 Allocators'!$B$15:$W$285, MATCH(J$12, 'E2 Allocators'!$B$15:$W$15, 0),FALSE)*$D26</f>
        <v>0</v>
      </c>
      <c r="K26" s="133">
        <f>VLOOKUP('E4 TB Allocation Details'!$C37, 'E2 Allocators'!$B$15:$W$285, MATCH(K$12, 'E2 Allocators'!$B$15:$W$15, 0),FALSE)*$D26</f>
        <v>0</v>
      </c>
      <c r="L26" s="133">
        <f>VLOOKUP('E4 TB Allocation Details'!$C37, 'E2 Allocators'!$B$15:$W$285, MATCH(L$12, 'E2 Allocators'!$B$15:$W$15, 0),FALSE)*$D26</f>
        <v>0</v>
      </c>
      <c r="M26" s="133">
        <f>VLOOKUP('E4 TB Allocation Details'!$C37, 'E2 Allocators'!$B$15:$W$285, MATCH(M$12, 'E2 Allocators'!$B$15:$W$15, 0),FALSE)*$D26</f>
        <v>0</v>
      </c>
      <c r="N26" s="133">
        <f>VLOOKUP('E4 TB Allocation Details'!$C37, 'E2 Allocators'!$B$15:$W$285, MATCH(N$12, 'E2 Allocators'!$B$15:$W$15, 0),FALSE)*$D26</f>
        <v>0</v>
      </c>
      <c r="O26" s="133">
        <f>VLOOKUP('E4 TB Allocation Details'!$C37, 'E2 Allocators'!$B$15:$W$285, MATCH(O$12, 'E2 Allocators'!$B$15:$W$15, 0),FALSE)*$D26</f>
        <v>0</v>
      </c>
      <c r="P26" s="133">
        <f>VLOOKUP('E4 TB Allocation Details'!$C37, 'E2 Allocators'!$B$15:$W$285, MATCH(P$12, 'E2 Allocators'!$B$15:$W$15, 0),FALSE)*$D26</f>
        <v>0</v>
      </c>
      <c r="Q26" s="133">
        <f>VLOOKUP('E4 TB Allocation Details'!$C37, 'E2 Allocators'!$B$15:$W$285, MATCH(Q$12, 'E2 Allocators'!$B$15:$W$15, 0),FALSE)*$D26</f>
        <v>0</v>
      </c>
      <c r="R26" s="133">
        <f>VLOOKUP('E4 TB Allocation Details'!$C37, 'E2 Allocators'!$B$15:$W$285, MATCH(R$12, 'E2 Allocators'!$B$15:$W$15, 0),FALSE)*$D26</f>
        <v>0</v>
      </c>
      <c r="S26" s="133">
        <f>VLOOKUP('E4 TB Allocation Details'!$C37, 'E2 Allocators'!$B$15:$W$285, MATCH(S$12, 'E2 Allocators'!$B$15:$W$15, 0),FALSE)*$D26</f>
        <v>0</v>
      </c>
      <c r="T26" s="133">
        <f>VLOOKUP('E4 TB Allocation Details'!$C37, 'E2 Allocators'!$B$15:$W$285, MATCH(T$12, 'E2 Allocators'!$B$15:$W$15, 0),FALSE)*$D26</f>
        <v>0</v>
      </c>
      <c r="U26" s="133">
        <f>VLOOKUP('E4 TB Allocation Details'!$C37, 'E2 Allocators'!$B$15:$W$285, MATCH(U$12, 'E2 Allocators'!$B$15:$W$15, 0),FALSE)*$D26</f>
        <v>0</v>
      </c>
      <c r="V26" s="133">
        <f>VLOOKUP('E4 TB Allocation Details'!$C37, 'E2 Allocators'!$B$15:$W$285, MATCH(V$12, 'E2 Allocators'!$B$15:$W$15, 0),FALSE)*$D26</f>
        <v>0</v>
      </c>
      <c r="W26" s="133">
        <f>VLOOKUP('E4 TB Allocation Details'!$C37, 'E2 Allocators'!$B$15:$W$285, MATCH(W$12, 'E2 Allocators'!$B$15:$W$15, 0),FALSE)*$D26</f>
        <v>0</v>
      </c>
      <c r="X26" s="174">
        <f>VLOOKUP('E4 TB Allocation Details'!$C37, 'E2 Allocators'!$B$15:$W$285, MATCH(X$12, 'E2 Allocators'!$B$15:$W$15, 0),FALSE)*$D26</f>
        <v>0</v>
      </c>
    </row>
    <row r="27" spans="2:24" ht="12.75" x14ac:dyDescent="0.2">
      <c r="B27" s="384" t="str">
        <f>'I3 TB Data'!B33</f>
        <v>Rate Base - Network Dual Function Line - Shared</v>
      </c>
      <c r="C27" s="381" t="s">
        <v>410</v>
      </c>
      <c r="D27" s="170">
        <f>'I3 TB Data'!G33</f>
        <v>1486764006.5478308</v>
      </c>
      <c r="E27" s="133">
        <f>VLOOKUP('E4 TB Allocation Details'!$C38, 'E2 Allocators'!$B$15:$W$285, MATCH(E$12, 'E2 Allocators'!$B$15:$W$15, 0),FALSE)*$D27</f>
        <v>1327890602.4786453</v>
      </c>
      <c r="F27" s="133">
        <f>VLOOKUP('E4 TB Allocation Details'!$C38, 'E2 Allocators'!$B$15:$W$285, MATCH(F$12, 'E2 Allocators'!$B$15:$W$15, 0),FALSE)*$D27</f>
        <v>158873404.06918564</v>
      </c>
      <c r="G27" s="133">
        <f>VLOOKUP('E4 TB Allocation Details'!$C38, 'E2 Allocators'!$B$15:$W$285, MATCH(G$12, 'E2 Allocators'!$B$15:$W$15, 0),FALSE)*$D27</f>
        <v>0</v>
      </c>
      <c r="H27" s="133">
        <f>VLOOKUP('E4 TB Allocation Details'!$C38, 'E2 Allocators'!$B$15:$W$285, MATCH(H$12, 'E2 Allocators'!$B$15:$W$15, 0),FALSE)*$D27</f>
        <v>0</v>
      </c>
      <c r="I27" s="133">
        <f>VLOOKUP('E4 TB Allocation Details'!$C38, 'E2 Allocators'!$B$15:$W$285, MATCH(I$12, 'E2 Allocators'!$B$15:$W$15, 0),FALSE)*$D27</f>
        <v>0</v>
      </c>
      <c r="J27" s="133">
        <f>VLOOKUP('E4 TB Allocation Details'!$C38, 'E2 Allocators'!$B$15:$W$285, MATCH(J$12, 'E2 Allocators'!$B$15:$W$15, 0),FALSE)*$D27</f>
        <v>0</v>
      </c>
      <c r="K27" s="133">
        <f>VLOOKUP('E4 TB Allocation Details'!$C38, 'E2 Allocators'!$B$15:$W$285, MATCH(K$12, 'E2 Allocators'!$B$15:$W$15, 0),FALSE)*$D27</f>
        <v>0</v>
      </c>
      <c r="L27" s="133">
        <f>VLOOKUP('E4 TB Allocation Details'!$C38, 'E2 Allocators'!$B$15:$W$285, MATCH(L$12, 'E2 Allocators'!$B$15:$W$15, 0),FALSE)*$D27</f>
        <v>0</v>
      </c>
      <c r="M27" s="133">
        <f>VLOOKUP('E4 TB Allocation Details'!$C38, 'E2 Allocators'!$B$15:$W$285, MATCH(M$12, 'E2 Allocators'!$B$15:$W$15, 0),FALSE)*$D27</f>
        <v>0</v>
      </c>
      <c r="N27" s="133">
        <f>VLOOKUP('E4 TB Allocation Details'!$C38, 'E2 Allocators'!$B$15:$W$285, MATCH(N$12, 'E2 Allocators'!$B$15:$W$15, 0),FALSE)*$D27</f>
        <v>0</v>
      </c>
      <c r="O27" s="133">
        <f>VLOOKUP('E4 TB Allocation Details'!$C38, 'E2 Allocators'!$B$15:$W$285, MATCH(O$12, 'E2 Allocators'!$B$15:$W$15, 0),FALSE)*$D27</f>
        <v>0</v>
      </c>
      <c r="P27" s="133">
        <f>VLOOKUP('E4 TB Allocation Details'!$C38, 'E2 Allocators'!$B$15:$W$285, MATCH(P$12, 'E2 Allocators'!$B$15:$W$15, 0),FALSE)*$D27</f>
        <v>0</v>
      </c>
      <c r="Q27" s="133">
        <f>VLOOKUP('E4 TB Allocation Details'!$C38, 'E2 Allocators'!$B$15:$W$285, MATCH(Q$12, 'E2 Allocators'!$B$15:$W$15, 0),FALSE)*$D27</f>
        <v>0</v>
      </c>
      <c r="R27" s="133">
        <f>VLOOKUP('E4 TB Allocation Details'!$C38, 'E2 Allocators'!$B$15:$W$285, MATCH(R$12, 'E2 Allocators'!$B$15:$W$15, 0),FALSE)*$D27</f>
        <v>0</v>
      </c>
      <c r="S27" s="133">
        <f>VLOOKUP('E4 TB Allocation Details'!$C38, 'E2 Allocators'!$B$15:$W$285, MATCH(S$12, 'E2 Allocators'!$B$15:$W$15, 0),FALSE)*$D27</f>
        <v>0</v>
      </c>
      <c r="T27" s="133">
        <f>VLOOKUP('E4 TB Allocation Details'!$C38, 'E2 Allocators'!$B$15:$W$285, MATCH(T$12, 'E2 Allocators'!$B$15:$W$15, 0),FALSE)*$D27</f>
        <v>0</v>
      </c>
      <c r="U27" s="133">
        <f>VLOOKUP('E4 TB Allocation Details'!$C38, 'E2 Allocators'!$B$15:$W$285, MATCH(U$12, 'E2 Allocators'!$B$15:$W$15, 0),FALSE)*$D27</f>
        <v>0</v>
      </c>
      <c r="V27" s="133">
        <f>VLOOKUP('E4 TB Allocation Details'!$C38, 'E2 Allocators'!$B$15:$W$285, MATCH(V$12, 'E2 Allocators'!$B$15:$W$15, 0),FALSE)*$D27</f>
        <v>0</v>
      </c>
      <c r="W27" s="133">
        <f>VLOOKUP('E4 TB Allocation Details'!$C38, 'E2 Allocators'!$B$15:$W$285, MATCH(W$12, 'E2 Allocators'!$B$15:$W$15, 0),FALSE)*$D27</f>
        <v>0</v>
      </c>
      <c r="X27" s="174">
        <f>VLOOKUP('E4 TB Allocation Details'!$C38, 'E2 Allocators'!$B$15:$W$285, MATCH(X$12, 'E2 Allocators'!$B$15:$W$15, 0),FALSE)*$D27</f>
        <v>0</v>
      </c>
    </row>
    <row r="28" spans="2:24" ht="25.5" x14ac:dyDescent="0.2">
      <c r="B28" s="384" t="str">
        <f>'I3 TB Data'!B34</f>
        <v>Rate Base - Line Connection Dual Function Line - Dedicated to Domestic</v>
      </c>
      <c r="C28" s="381" t="s">
        <v>410</v>
      </c>
      <c r="D28" s="170">
        <f>'I3 TB Data'!G34</f>
        <v>252538131.17161512</v>
      </c>
      <c r="E28" s="133">
        <f>VLOOKUP('E4 TB Allocation Details'!$C39, 'E2 Allocators'!$B$15:$W$285, MATCH(E$12, 'E2 Allocators'!$B$15:$W$15, 0),FALSE)*$D28</f>
        <v>252538131.17161512</v>
      </c>
      <c r="F28" s="133">
        <f>VLOOKUP('E4 TB Allocation Details'!$C39, 'E2 Allocators'!$B$15:$W$285, MATCH(F$12, 'E2 Allocators'!$B$15:$W$15, 0),FALSE)*$D28</f>
        <v>0</v>
      </c>
      <c r="G28" s="133">
        <f>VLOOKUP('E4 TB Allocation Details'!$C39, 'E2 Allocators'!$B$15:$W$285, MATCH(G$12, 'E2 Allocators'!$B$15:$W$15, 0),FALSE)*$D28</f>
        <v>0</v>
      </c>
      <c r="H28" s="133">
        <f>VLOOKUP('E4 TB Allocation Details'!$C39, 'E2 Allocators'!$B$15:$W$285, MATCH(H$12, 'E2 Allocators'!$B$15:$W$15, 0),FALSE)*$D28</f>
        <v>0</v>
      </c>
      <c r="I28" s="133">
        <f>VLOOKUP('E4 TB Allocation Details'!$C39, 'E2 Allocators'!$B$15:$W$285, MATCH(I$12, 'E2 Allocators'!$B$15:$W$15, 0),FALSE)*$D28</f>
        <v>0</v>
      </c>
      <c r="J28" s="133">
        <f>VLOOKUP('E4 TB Allocation Details'!$C39, 'E2 Allocators'!$B$15:$W$285, MATCH(J$12, 'E2 Allocators'!$B$15:$W$15, 0),FALSE)*$D28</f>
        <v>0</v>
      </c>
      <c r="K28" s="133">
        <f>VLOOKUP('E4 TB Allocation Details'!$C39, 'E2 Allocators'!$B$15:$W$285, MATCH(K$12, 'E2 Allocators'!$B$15:$W$15, 0),FALSE)*$D28</f>
        <v>0</v>
      </c>
      <c r="L28" s="133">
        <f>VLOOKUP('E4 TB Allocation Details'!$C39, 'E2 Allocators'!$B$15:$W$285, MATCH(L$12, 'E2 Allocators'!$B$15:$W$15, 0),FALSE)*$D28</f>
        <v>0</v>
      </c>
      <c r="M28" s="133">
        <f>VLOOKUP('E4 TB Allocation Details'!$C39, 'E2 Allocators'!$B$15:$W$285, MATCH(M$12, 'E2 Allocators'!$B$15:$W$15, 0),FALSE)*$D28</f>
        <v>0</v>
      </c>
      <c r="N28" s="133">
        <f>VLOOKUP('E4 TB Allocation Details'!$C39, 'E2 Allocators'!$B$15:$W$285, MATCH(N$12, 'E2 Allocators'!$B$15:$W$15, 0),FALSE)*$D28</f>
        <v>0</v>
      </c>
      <c r="O28" s="133">
        <f>VLOOKUP('E4 TB Allocation Details'!$C39, 'E2 Allocators'!$B$15:$W$285, MATCH(O$12, 'E2 Allocators'!$B$15:$W$15, 0),FALSE)*$D28</f>
        <v>0</v>
      </c>
      <c r="P28" s="133">
        <f>VLOOKUP('E4 TB Allocation Details'!$C39, 'E2 Allocators'!$B$15:$W$285, MATCH(P$12, 'E2 Allocators'!$B$15:$W$15, 0),FALSE)*$D28</f>
        <v>0</v>
      </c>
      <c r="Q28" s="133">
        <f>VLOOKUP('E4 TB Allocation Details'!$C39, 'E2 Allocators'!$B$15:$W$285, MATCH(Q$12, 'E2 Allocators'!$B$15:$W$15, 0),FALSE)*$D28</f>
        <v>0</v>
      </c>
      <c r="R28" s="133">
        <f>VLOOKUP('E4 TB Allocation Details'!$C39, 'E2 Allocators'!$B$15:$W$285, MATCH(R$12, 'E2 Allocators'!$B$15:$W$15, 0),FALSE)*$D28</f>
        <v>0</v>
      </c>
      <c r="S28" s="133">
        <f>VLOOKUP('E4 TB Allocation Details'!$C39, 'E2 Allocators'!$B$15:$W$285, MATCH(S$12, 'E2 Allocators'!$B$15:$W$15, 0),FALSE)*$D28</f>
        <v>0</v>
      </c>
      <c r="T28" s="133">
        <f>VLOOKUP('E4 TB Allocation Details'!$C39, 'E2 Allocators'!$B$15:$W$285, MATCH(T$12, 'E2 Allocators'!$B$15:$W$15, 0),FALSE)*$D28</f>
        <v>0</v>
      </c>
      <c r="U28" s="133">
        <f>VLOOKUP('E4 TB Allocation Details'!$C39, 'E2 Allocators'!$B$15:$W$285, MATCH(U$12, 'E2 Allocators'!$B$15:$W$15, 0),FALSE)*$D28</f>
        <v>0</v>
      </c>
      <c r="V28" s="133">
        <f>VLOOKUP('E4 TB Allocation Details'!$C39, 'E2 Allocators'!$B$15:$W$285, MATCH(V$12, 'E2 Allocators'!$B$15:$W$15, 0),FALSE)*$D28</f>
        <v>0</v>
      </c>
      <c r="W28" s="133">
        <f>VLOOKUP('E4 TB Allocation Details'!$C39, 'E2 Allocators'!$B$15:$W$285, MATCH(W$12, 'E2 Allocators'!$B$15:$W$15, 0),FALSE)*$D28</f>
        <v>0</v>
      </c>
      <c r="X28" s="174">
        <f>VLOOKUP('E4 TB Allocation Details'!$C39, 'E2 Allocators'!$B$15:$W$285, MATCH(X$12, 'E2 Allocators'!$B$15:$W$15, 0),FALSE)*$D28</f>
        <v>0</v>
      </c>
    </row>
    <row r="29" spans="2:24" ht="25.5" x14ac:dyDescent="0.2">
      <c r="B29" s="384" t="str">
        <f>'I3 TB Data'!B35</f>
        <v>Rate Base - Line Connection Dual Function Line - Dedicated to Interconnect</v>
      </c>
      <c r="C29" s="381" t="s">
        <v>410</v>
      </c>
      <c r="D29" s="170">
        <f>'I3 TB Data'!G35</f>
        <v>0</v>
      </c>
      <c r="E29" s="133">
        <f>VLOOKUP('E4 TB Allocation Details'!$C40, 'E2 Allocators'!$B$15:$W$285, MATCH(E$12, 'E2 Allocators'!$B$15:$W$15, 0),FALSE)*$D29</f>
        <v>0</v>
      </c>
      <c r="F29" s="133">
        <f>VLOOKUP('E4 TB Allocation Details'!$C40, 'E2 Allocators'!$B$15:$W$285, MATCH(F$12, 'E2 Allocators'!$B$15:$W$15, 0),FALSE)*$D29</f>
        <v>0</v>
      </c>
      <c r="G29" s="133">
        <f>VLOOKUP('E4 TB Allocation Details'!$C40, 'E2 Allocators'!$B$15:$W$285, MATCH(G$12, 'E2 Allocators'!$B$15:$W$15, 0),FALSE)*$D29</f>
        <v>0</v>
      </c>
      <c r="H29" s="133">
        <f>VLOOKUP('E4 TB Allocation Details'!$C40, 'E2 Allocators'!$B$15:$W$285, MATCH(H$12, 'E2 Allocators'!$B$15:$W$15, 0),FALSE)*$D29</f>
        <v>0</v>
      </c>
      <c r="I29" s="133">
        <f>VLOOKUP('E4 TB Allocation Details'!$C40, 'E2 Allocators'!$B$15:$W$285, MATCH(I$12, 'E2 Allocators'!$B$15:$W$15, 0),FALSE)*$D29</f>
        <v>0</v>
      </c>
      <c r="J29" s="133">
        <f>VLOOKUP('E4 TB Allocation Details'!$C40, 'E2 Allocators'!$B$15:$W$285, MATCH(J$12, 'E2 Allocators'!$B$15:$W$15, 0),FALSE)*$D29</f>
        <v>0</v>
      </c>
      <c r="K29" s="133">
        <f>VLOOKUP('E4 TB Allocation Details'!$C40, 'E2 Allocators'!$B$15:$W$285, MATCH(K$12, 'E2 Allocators'!$B$15:$W$15, 0),FALSE)*$D29</f>
        <v>0</v>
      </c>
      <c r="L29" s="133">
        <f>VLOOKUP('E4 TB Allocation Details'!$C40, 'E2 Allocators'!$B$15:$W$285, MATCH(L$12, 'E2 Allocators'!$B$15:$W$15, 0),FALSE)*$D29</f>
        <v>0</v>
      </c>
      <c r="M29" s="133">
        <f>VLOOKUP('E4 TB Allocation Details'!$C40, 'E2 Allocators'!$B$15:$W$285, MATCH(M$12, 'E2 Allocators'!$B$15:$W$15, 0),FALSE)*$D29</f>
        <v>0</v>
      </c>
      <c r="N29" s="133">
        <f>VLOOKUP('E4 TB Allocation Details'!$C40, 'E2 Allocators'!$B$15:$W$285, MATCH(N$12, 'E2 Allocators'!$B$15:$W$15, 0),FALSE)*$D29</f>
        <v>0</v>
      </c>
      <c r="O29" s="133">
        <f>VLOOKUP('E4 TB Allocation Details'!$C40, 'E2 Allocators'!$B$15:$W$285, MATCH(O$12, 'E2 Allocators'!$B$15:$W$15, 0),FALSE)*$D29</f>
        <v>0</v>
      </c>
      <c r="P29" s="133">
        <f>VLOOKUP('E4 TB Allocation Details'!$C40, 'E2 Allocators'!$B$15:$W$285, MATCH(P$12, 'E2 Allocators'!$B$15:$W$15, 0),FALSE)*$D29</f>
        <v>0</v>
      </c>
      <c r="Q29" s="133">
        <f>VLOOKUP('E4 TB Allocation Details'!$C40, 'E2 Allocators'!$B$15:$W$285, MATCH(Q$12, 'E2 Allocators'!$B$15:$W$15, 0),FALSE)*$D29</f>
        <v>0</v>
      </c>
      <c r="R29" s="133">
        <f>VLOOKUP('E4 TB Allocation Details'!$C40, 'E2 Allocators'!$B$15:$W$285, MATCH(R$12, 'E2 Allocators'!$B$15:$W$15, 0),FALSE)*$D29</f>
        <v>0</v>
      </c>
      <c r="S29" s="133">
        <f>VLOOKUP('E4 TB Allocation Details'!$C40, 'E2 Allocators'!$B$15:$W$285, MATCH(S$12, 'E2 Allocators'!$B$15:$W$15, 0),FALSE)*$D29</f>
        <v>0</v>
      </c>
      <c r="T29" s="133">
        <f>VLOOKUP('E4 TB Allocation Details'!$C40, 'E2 Allocators'!$B$15:$W$285, MATCH(T$12, 'E2 Allocators'!$B$15:$W$15, 0),FALSE)*$D29</f>
        <v>0</v>
      </c>
      <c r="U29" s="133">
        <f>VLOOKUP('E4 TB Allocation Details'!$C40, 'E2 Allocators'!$B$15:$W$285, MATCH(U$12, 'E2 Allocators'!$B$15:$W$15, 0),FALSE)*$D29</f>
        <v>0</v>
      </c>
      <c r="V29" s="133">
        <f>VLOOKUP('E4 TB Allocation Details'!$C40, 'E2 Allocators'!$B$15:$W$285, MATCH(V$12, 'E2 Allocators'!$B$15:$W$15, 0),FALSE)*$D29</f>
        <v>0</v>
      </c>
      <c r="W29" s="133">
        <f>VLOOKUP('E4 TB Allocation Details'!$C40, 'E2 Allocators'!$B$15:$W$285, MATCH(W$12, 'E2 Allocators'!$B$15:$W$15, 0),FALSE)*$D29</f>
        <v>0</v>
      </c>
      <c r="X29" s="174">
        <f>VLOOKUP('E4 TB Allocation Details'!$C40, 'E2 Allocators'!$B$15:$W$285, MATCH(X$12, 'E2 Allocators'!$B$15:$W$15, 0),FALSE)*$D29</f>
        <v>0</v>
      </c>
    </row>
    <row r="30" spans="2:24" ht="12.75" x14ac:dyDescent="0.2">
      <c r="B30" s="384" t="str">
        <f>'I3 TB Data'!B36</f>
        <v>Rate Base - Line Connection Dual Function Line - Shared</v>
      </c>
      <c r="C30" s="381" t="s">
        <v>410</v>
      </c>
      <c r="D30" s="170">
        <f>'I3 TB Data'!G36</f>
        <v>0</v>
      </c>
      <c r="E30" s="133">
        <f>VLOOKUP('E4 TB Allocation Details'!$C41, 'E2 Allocators'!$B$15:$W$285, MATCH(E$12, 'E2 Allocators'!$B$15:$W$15, 0),FALSE)*$D30</f>
        <v>0</v>
      </c>
      <c r="F30" s="133">
        <f>VLOOKUP('E4 TB Allocation Details'!$C41, 'E2 Allocators'!$B$15:$W$285, MATCH(F$12, 'E2 Allocators'!$B$15:$W$15, 0),FALSE)*$D30</f>
        <v>0</v>
      </c>
      <c r="G30" s="133">
        <f>VLOOKUP('E4 TB Allocation Details'!$C41, 'E2 Allocators'!$B$15:$W$285, MATCH(G$12, 'E2 Allocators'!$B$15:$W$15, 0),FALSE)*$D30</f>
        <v>0</v>
      </c>
      <c r="H30" s="133">
        <f>VLOOKUP('E4 TB Allocation Details'!$C41, 'E2 Allocators'!$B$15:$W$285, MATCH(H$12, 'E2 Allocators'!$B$15:$W$15, 0),FALSE)*$D30</f>
        <v>0</v>
      </c>
      <c r="I30" s="133">
        <f>VLOOKUP('E4 TB Allocation Details'!$C41, 'E2 Allocators'!$B$15:$W$285, MATCH(I$12, 'E2 Allocators'!$B$15:$W$15, 0),FALSE)*$D30</f>
        <v>0</v>
      </c>
      <c r="J30" s="133">
        <f>VLOOKUP('E4 TB Allocation Details'!$C41, 'E2 Allocators'!$B$15:$W$285, MATCH(J$12, 'E2 Allocators'!$B$15:$W$15, 0),FALSE)*$D30</f>
        <v>0</v>
      </c>
      <c r="K30" s="133">
        <f>VLOOKUP('E4 TB Allocation Details'!$C41, 'E2 Allocators'!$B$15:$W$285, MATCH(K$12, 'E2 Allocators'!$B$15:$W$15, 0),FALSE)*$D30</f>
        <v>0</v>
      </c>
      <c r="L30" s="133">
        <f>VLOOKUP('E4 TB Allocation Details'!$C41, 'E2 Allocators'!$B$15:$W$285, MATCH(L$12, 'E2 Allocators'!$B$15:$W$15, 0),FALSE)*$D30</f>
        <v>0</v>
      </c>
      <c r="M30" s="133">
        <f>VLOOKUP('E4 TB Allocation Details'!$C41, 'E2 Allocators'!$B$15:$W$285, MATCH(M$12, 'E2 Allocators'!$B$15:$W$15, 0),FALSE)*$D30</f>
        <v>0</v>
      </c>
      <c r="N30" s="133">
        <f>VLOOKUP('E4 TB Allocation Details'!$C41, 'E2 Allocators'!$B$15:$W$285, MATCH(N$12, 'E2 Allocators'!$B$15:$W$15, 0),FALSE)*$D30</f>
        <v>0</v>
      </c>
      <c r="O30" s="133">
        <f>VLOOKUP('E4 TB Allocation Details'!$C41, 'E2 Allocators'!$B$15:$W$285, MATCH(O$12, 'E2 Allocators'!$B$15:$W$15, 0),FALSE)*$D30</f>
        <v>0</v>
      </c>
      <c r="P30" s="133">
        <f>VLOOKUP('E4 TB Allocation Details'!$C41, 'E2 Allocators'!$B$15:$W$285, MATCH(P$12, 'E2 Allocators'!$B$15:$W$15, 0),FALSE)*$D30</f>
        <v>0</v>
      </c>
      <c r="Q30" s="133">
        <f>VLOOKUP('E4 TB Allocation Details'!$C41, 'E2 Allocators'!$B$15:$W$285, MATCH(Q$12, 'E2 Allocators'!$B$15:$W$15, 0),FALSE)*$D30</f>
        <v>0</v>
      </c>
      <c r="R30" s="133">
        <f>VLOOKUP('E4 TB Allocation Details'!$C41, 'E2 Allocators'!$B$15:$W$285, MATCH(R$12, 'E2 Allocators'!$B$15:$W$15, 0),FALSE)*$D30</f>
        <v>0</v>
      </c>
      <c r="S30" s="133">
        <f>VLOOKUP('E4 TB Allocation Details'!$C41, 'E2 Allocators'!$B$15:$W$285, MATCH(S$12, 'E2 Allocators'!$B$15:$W$15, 0),FALSE)*$D30</f>
        <v>0</v>
      </c>
      <c r="T30" s="133">
        <f>VLOOKUP('E4 TB Allocation Details'!$C41, 'E2 Allocators'!$B$15:$W$285, MATCH(T$12, 'E2 Allocators'!$B$15:$W$15, 0),FALSE)*$D30</f>
        <v>0</v>
      </c>
      <c r="U30" s="133">
        <f>VLOOKUP('E4 TB Allocation Details'!$C41, 'E2 Allocators'!$B$15:$W$285, MATCH(U$12, 'E2 Allocators'!$B$15:$W$15, 0),FALSE)*$D30</f>
        <v>0</v>
      </c>
      <c r="V30" s="133">
        <f>VLOOKUP('E4 TB Allocation Details'!$C41, 'E2 Allocators'!$B$15:$W$285, MATCH(V$12, 'E2 Allocators'!$B$15:$W$15, 0),FALSE)*$D30</f>
        <v>0</v>
      </c>
      <c r="W30" s="133">
        <f>VLOOKUP('E4 TB Allocation Details'!$C41, 'E2 Allocators'!$B$15:$W$285, MATCH(W$12, 'E2 Allocators'!$B$15:$W$15, 0),FALSE)*$D30</f>
        <v>0</v>
      </c>
      <c r="X30" s="174">
        <f>VLOOKUP('E4 TB Allocation Details'!$C41, 'E2 Allocators'!$B$15:$W$285, MATCH(X$12, 'E2 Allocators'!$B$15:$W$15, 0),FALSE)*$D30</f>
        <v>0</v>
      </c>
    </row>
    <row r="31" spans="2:24" ht="12.75" x14ac:dyDescent="0.2">
      <c r="B31" s="384" t="str">
        <f>'I3 TB Data'!B37</f>
        <v>Rate Base - Generation Line Connection - Dedicated to Domestic</v>
      </c>
      <c r="C31" s="381" t="s">
        <v>410</v>
      </c>
      <c r="D31" s="170">
        <f>'I3 TB Data'!G37</f>
        <v>0</v>
      </c>
      <c r="E31" s="133">
        <f>VLOOKUP('E4 TB Allocation Details'!$C42, 'E2 Allocators'!$B$15:$W$285, MATCH(E$12, 'E2 Allocators'!$B$15:$W$15, 0),FALSE)*$D31</f>
        <v>0</v>
      </c>
      <c r="F31" s="133">
        <f>VLOOKUP('E4 TB Allocation Details'!$C42, 'E2 Allocators'!$B$15:$W$285, MATCH(F$12, 'E2 Allocators'!$B$15:$W$15, 0),FALSE)*$D31</f>
        <v>0</v>
      </c>
      <c r="G31" s="133">
        <f>VLOOKUP('E4 TB Allocation Details'!$C42, 'E2 Allocators'!$B$15:$W$285, MATCH(G$12, 'E2 Allocators'!$B$15:$W$15, 0),FALSE)*$D31</f>
        <v>0</v>
      </c>
      <c r="H31" s="133">
        <f>VLOOKUP('E4 TB Allocation Details'!$C42, 'E2 Allocators'!$B$15:$W$285, MATCH(H$12, 'E2 Allocators'!$B$15:$W$15, 0),FALSE)*$D31</f>
        <v>0</v>
      </c>
      <c r="I31" s="133">
        <f>VLOOKUP('E4 TB Allocation Details'!$C42, 'E2 Allocators'!$B$15:$W$285, MATCH(I$12, 'E2 Allocators'!$B$15:$W$15, 0),FALSE)*$D31</f>
        <v>0</v>
      </c>
      <c r="J31" s="133">
        <f>VLOOKUP('E4 TB Allocation Details'!$C42, 'E2 Allocators'!$B$15:$W$285, MATCH(J$12, 'E2 Allocators'!$B$15:$W$15, 0),FALSE)*$D31</f>
        <v>0</v>
      </c>
      <c r="K31" s="133">
        <f>VLOOKUP('E4 TB Allocation Details'!$C42, 'E2 Allocators'!$B$15:$W$285, MATCH(K$12, 'E2 Allocators'!$B$15:$W$15, 0),FALSE)*$D31</f>
        <v>0</v>
      </c>
      <c r="L31" s="133">
        <f>VLOOKUP('E4 TB Allocation Details'!$C42, 'E2 Allocators'!$B$15:$W$285, MATCH(L$12, 'E2 Allocators'!$B$15:$W$15, 0),FALSE)*$D31</f>
        <v>0</v>
      </c>
      <c r="M31" s="133">
        <f>VLOOKUP('E4 TB Allocation Details'!$C42, 'E2 Allocators'!$B$15:$W$285, MATCH(M$12, 'E2 Allocators'!$B$15:$W$15, 0),FALSE)*$D31</f>
        <v>0</v>
      </c>
      <c r="N31" s="133">
        <f>VLOOKUP('E4 TB Allocation Details'!$C42, 'E2 Allocators'!$B$15:$W$285, MATCH(N$12, 'E2 Allocators'!$B$15:$W$15, 0),FALSE)*$D31</f>
        <v>0</v>
      </c>
      <c r="O31" s="133">
        <f>VLOOKUP('E4 TB Allocation Details'!$C42, 'E2 Allocators'!$B$15:$W$285, MATCH(O$12, 'E2 Allocators'!$B$15:$W$15, 0),FALSE)*$D31</f>
        <v>0</v>
      </c>
      <c r="P31" s="133">
        <f>VLOOKUP('E4 TB Allocation Details'!$C42, 'E2 Allocators'!$B$15:$W$285, MATCH(P$12, 'E2 Allocators'!$B$15:$W$15, 0),FALSE)*$D31</f>
        <v>0</v>
      </c>
      <c r="Q31" s="133">
        <f>VLOOKUP('E4 TB Allocation Details'!$C42, 'E2 Allocators'!$B$15:$W$285, MATCH(Q$12, 'E2 Allocators'!$B$15:$W$15, 0),FALSE)*$D31</f>
        <v>0</v>
      </c>
      <c r="R31" s="133">
        <f>VLOOKUP('E4 TB Allocation Details'!$C42, 'E2 Allocators'!$B$15:$W$285, MATCH(R$12, 'E2 Allocators'!$B$15:$W$15, 0),FALSE)*$D31</f>
        <v>0</v>
      </c>
      <c r="S31" s="133">
        <f>VLOOKUP('E4 TB Allocation Details'!$C42, 'E2 Allocators'!$B$15:$W$285, MATCH(S$12, 'E2 Allocators'!$B$15:$W$15, 0),FALSE)*$D31</f>
        <v>0</v>
      </c>
      <c r="T31" s="133">
        <f>VLOOKUP('E4 TB Allocation Details'!$C42, 'E2 Allocators'!$B$15:$W$285, MATCH(T$12, 'E2 Allocators'!$B$15:$W$15, 0),FALSE)*$D31</f>
        <v>0</v>
      </c>
      <c r="U31" s="133">
        <f>VLOOKUP('E4 TB Allocation Details'!$C42, 'E2 Allocators'!$B$15:$W$285, MATCH(U$12, 'E2 Allocators'!$B$15:$W$15, 0),FALSE)*$D31</f>
        <v>0</v>
      </c>
      <c r="V31" s="133">
        <f>VLOOKUP('E4 TB Allocation Details'!$C42, 'E2 Allocators'!$B$15:$W$285, MATCH(V$12, 'E2 Allocators'!$B$15:$W$15, 0),FALSE)*$D31</f>
        <v>0</v>
      </c>
      <c r="W31" s="133">
        <f>VLOOKUP('E4 TB Allocation Details'!$C42, 'E2 Allocators'!$B$15:$W$285, MATCH(W$12, 'E2 Allocators'!$B$15:$W$15, 0),FALSE)*$D31</f>
        <v>0</v>
      </c>
      <c r="X31" s="174">
        <f>VLOOKUP('E4 TB Allocation Details'!$C42, 'E2 Allocators'!$B$15:$W$285, MATCH(X$12, 'E2 Allocators'!$B$15:$W$15, 0),FALSE)*$D31</f>
        <v>0</v>
      </c>
    </row>
    <row r="32" spans="2:24" ht="13.15" customHeight="1" x14ac:dyDescent="0.2">
      <c r="B32" s="384" t="str">
        <f>'I3 TB Data'!B38</f>
        <v>Rate Base - Generation Line Connection - Dedicated to Interconnect</v>
      </c>
      <c r="C32" s="381" t="s">
        <v>410</v>
      </c>
      <c r="D32" s="170">
        <f>'I3 TB Data'!G38</f>
        <v>0</v>
      </c>
      <c r="E32" s="133">
        <f>VLOOKUP('E4 TB Allocation Details'!$C43, 'E2 Allocators'!$B$15:$W$285, MATCH(E$12, 'E2 Allocators'!$B$15:$W$15, 0),FALSE)*$D32</f>
        <v>0</v>
      </c>
      <c r="F32" s="133">
        <f>VLOOKUP('E4 TB Allocation Details'!$C43, 'E2 Allocators'!$B$15:$W$285, MATCH(F$12, 'E2 Allocators'!$B$15:$W$15, 0),FALSE)*$D32</f>
        <v>0</v>
      </c>
      <c r="G32" s="133">
        <f>VLOOKUP('E4 TB Allocation Details'!$C43, 'E2 Allocators'!$B$15:$W$285, MATCH(G$12, 'E2 Allocators'!$B$15:$W$15, 0),FALSE)*$D32</f>
        <v>0</v>
      </c>
      <c r="H32" s="133">
        <f>VLOOKUP('E4 TB Allocation Details'!$C43, 'E2 Allocators'!$B$15:$W$285, MATCH(H$12, 'E2 Allocators'!$B$15:$W$15, 0),FALSE)*$D32</f>
        <v>0</v>
      </c>
      <c r="I32" s="133">
        <f>VLOOKUP('E4 TB Allocation Details'!$C43, 'E2 Allocators'!$B$15:$W$285, MATCH(I$12, 'E2 Allocators'!$B$15:$W$15, 0),FALSE)*$D32</f>
        <v>0</v>
      </c>
      <c r="J32" s="133">
        <f>VLOOKUP('E4 TB Allocation Details'!$C43, 'E2 Allocators'!$B$15:$W$285, MATCH(J$12, 'E2 Allocators'!$B$15:$W$15, 0),FALSE)*$D32</f>
        <v>0</v>
      </c>
      <c r="K32" s="133">
        <f>VLOOKUP('E4 TB Allocation Details'!$C43, 'E2 Allocators'!$B$15:$W$285, MATCH(K$12, 'E2 Allocators'!$B$15:$W$15, 0),FALSE)*$D32</f>
        <v>0</v>
      </c>
      <c r="L32" s="133">
        <f>VLOOKUP('E4 TB Allocation Details'!$C43, 'E2 Allocators'!$B$15:$W$285, MATCH(L$12, 'E2 Allocators'!$B$15:$W$15, 0),FALSE)*$D32</f>
        <v>0</v>
      </c>
      <c r="M32" s="133">
        <f>VLOOKUP('E4 TB Allocation Details'!$C43, 'E2 Allocators'!$B$15:$W$285, MATCH(M$12, 'E2 Allocators'!$B$15:$W$15, 0),FALSE)*$D32</f>
        <v>0</v>
      </c>
      <c r="N32" s="133">
        <f>VLOOKUP('E4 TB Allocation Details'!$C43, 'E2 Allocators'!$B$15:$W$285, MATCH(N$12, 'E2 Allocators'!$B$15:$W$15, 0),FALSE)*$D32</f>
        <v>0</v>
      </c>
      <c r="O32" s="133">
        <f>VLOOKUP('E4 TB Allocation Details'!$C43, 'E2 Allocators'!$B$15:$W$285, MATCH(O$12, 'E2 Allocators'!$B$15:$W$15, 0),FALSE)*$D32</f>
        <v>0</v>
      </c>
      <c r="P32" s="133">
        <f>VLOOKUP('E4 TB Allocation Details'!$C43, 'E2 Allocators'!$B$15:$W$285, MATCH(P$12, 'E2 Allocators'!$B$15:$W$15, 0),FALSE)*$D32</f>
        <v>0</v>
      </c>
      <c r="Q32" s="133">
        <f>VLOOKUP('E4 TB Allocation Details'!$C43, 'E2 Allocators'!$B$15:$W$285, MATCH(Q$12, 'E2 Allocators'!$B$15:$W$15, 0),FALSE)*$D32</f>
        <v>0</v>
      </c>
      <c r="R32" s="133">
        <f>VLOOKUP('E4 TB Allocation Details'!$C43, 'E2 Allocators'!$B$15:$W$285, MATCH(R$12, 'E2 Allocators'!$B$15:$W$15, 0),FALSE)*$D32</f>
        <v>0</v>
      </c>
      <c r="S32" s="133">
        <f>VLOOKUP('E4 TB Allocation Details'!$C43, 'E2 Allocators'!$B$15:$W$285, MATCH(S$12, 'E2 Allocators'!$B$15:$W$15, 0),FALSE)*$D32</f>
        <v>0</v>
      </c>
      <c r="T32" s="133">
        <f>VLOOKUP('E4 TB Allocation Details'!$C43, 'E2 Allocators'!$B$15:$W$285, MATCH(T$12, 'E2 Allocators'!$B$15:$W$15, 0),FALSE)*$D32</f>
        <v>0</v>
      </c>
      <c r="U32" s="133">
        <f>VLOOKUP('E4 TB Allocation Details'!$C43, 'E2 Allocators'!$B$15:$W$285, MATCH(U$12, 'E2 Allocators'!$B$15:$W$15, 0),FALSE)*$D32</f>
        <v>0</v>
      </c>
      <c r="V32" s="133">
        <f>VLOOKUP('E4 TB Allocation Details'!$C43, 'E2 Allocators'!$B$15:$W$285, MATCH(V$12, 'E2 Allocators'!$B$15:$W$15, 0),FALSE)*$D32</f>
        <v>0</v>
      </c>
      <c r="W32" s="133">
        <f>VLOOKUP('E4 TB Allocation Details'!$C43, 'E2 Allocators'!$B$15:$W$285, MATCH(W$12, 'E2 Allocators'!$B$15:$W$15, 0),FALSE)*$D32</f>
        <v>0</v>
      </c>
      <c r="X32" s="174">
        <f>VLOOKUP('E4 TB Allocation Details'!$C43, 'E2 Allocators'!$B$15:$W$285, MATCH(X$12, 'E2 Allocators'!$B$15:$W$15, 0),FALSE)*$D32</f>
        <v>0</v>
      </c>
    </row>
    <row r="33" spans="2:27" ht="13.15" customHeight="1" x14ac:dyDescent="0.2">
      <c r="B33" s="384" t="str">
        <f>'I3 TB Data'!B39</f>
        <v>Rate Base - Generation Line Connection - Shared</v>
      </c>
      <c r="C33" s="381" t="s">
        <v>410</v>
      </c>
      <c r="D33" s="170">
        <f>'I3 TB Data'!G39</f>
        <v>356072951.75520176</v>
      </c>
      <c r="E33" s="133">
        <f>VLOOKUP('E4 TB Allocation Details'!$C44, 'E2 Allocators'!$B$15:$W$285, MATCH(E$12, 'E2 Allocators'!$B$15:$W$15, 0),FALSE)*$D33</f>
        <v>318023522.46234119</v>
      </c>
      <c r="F33" s="133">
        <f>VLOOKUP('E4 TB Allocation Details'!$C44, 'E2 Allocators'!$B$15:$W$285, MATCH(F$12, 'E2 Allocators'!$B$15:$W$15, 0),FALSE)*$D33</f>
        <v>38049429.292860597</v>
      </c>
      <c r="G33" s="133">
        <f>VLOOKUP('E4 TB Allocation Details'!$C44, 'E2 Allocators'!$B$15:$W$285, MATCH(G$12, 'E2 Allocators'!$B$15:$W$15, 0),FALSE)*$D33</f>
        <v>0</v>
      </c>
      <c r="H33" s="133">
        <f>VLOOKUP('E4 TB Allocation Details'!$C44, 'E2 Allocators'!$B$15:$W$285, MATCH(H$12, 'E2 Allocators'!$B$15:$W$15, 0),FALSE)*$D33</f>
        <v>0</v>
      </c>
      <c r="I33" s="133">
        <f>VLOOKUP('E4 TB Allocation Details'!$C44, 'E2 Allocators'!$B$15:$W$285, MATCH(I$12, 'E2 Allocators'!$B$15:$W$15, 0),FALSE)*$D33</f>
        <v>0</v>
      </c>
      <c r="J33" s="133">
        <f>VLOOKUP('E4 TB Allocation Details'!$C44, 'E2 Allocators'!$B$15:$W$285, MATCH(J$12, 'E2 Allocators'!$B$15:$W$15, 0),FALSE)*$D33</f>
        <v>0</v>
      </c>
      <c r="K33" s="133">
        <f>VLOOKUP('E4 TB Allocation Details'!$C44, 'E2 Allocators'!$B$15:$W$285, MATCH(K$12, 'E2 Allocators'!$B$15:$W$15, 0),FALSE)*$D33</f>
        <v>0</v>
      </c>
      <c r="L33" s="133">
        <f>VLOOKUP('E4 TB Allocation Details'!$C44, 'E2 Allocators'!$B$15:$W$285, MATCH(L$12, 'E2 Allocators'!$B$15:$W$15, 0),FALSE)*$D33</f>
        <v>0</v>
      </c>
      <c r="M33" s="133">
        <f>VLOOKUP('E4 TB Allocation Details'!$C44, 'E2 Allocators'!$B$15:$W$285, MATCH(M$12, 'E2 Allocators'!$B$15:$W$15, 0),FALSE)*$D33</f>
        <v>0</v>
      </c>
      <c r="N33" s="133">
        <f>VLOOKUP('E4 TB Allocation Details'!$C44, 'E2 Allocators'!$B$15:$W$285, MATCH(N$12, 'E2 Allocators'!$B$15:$W$15, 0),FALSE)*$D33</f>
        <v>0</v>
      </c>
      <c r="O33" s="133">
        <f>VLOOKUP('E4 TB Allocation Details'!$C44, 'E2 Allocators'!$B$15:$W$285, MATCH(O$12, 'E2 Allocators'!$B$15:$W$15, 0),FALSE)*$D33</f>
        <v>0</v>
      </c>
      <c r="P33" s="133">
        <f>VLOOKUP('E4 TB Allocation Details'!$C44, 'E2 Allocators'!$B$15:$W$285, MATCH(P$12, 'E2 Allocators'!$B$15:$W$15, 0),FALSE)*$D33</f>
        <v>0</v>
      </c>
      <c r="Q33" s="133">
        <f>VLOOKUP('E4 TB Allocation Details'!$C44, 'E2 Allocators'!$B$15:$W$285, MATCH(Q$12, 'E2 Allocators'!$B$15:$W$15, 0),FALSE)*$D33</f>
        <v>0</v>
      </c>
      <c r="R33" s="133">
        <f>VLOOKUP('E4 TB Allocation Details'!$C44, 'E2 Allocators'!$B$15:$W$285, MATCH(R$12, 'E2 Allocators'!$B$15:$W$15, 0),FALSE)*$D33</f>
        <v>0</v>
      </c>
      <c r="S33" s="133">
        <f>VLOOKUP('E4 TB Allocation Details'!$C44, 'E2 Allocators'!$B$15:$W$285, MATCH(S$12, 'E2 Allocators'!$B$15:$W$15, 0),FALSE)*$D33</f>
        <v>0</v>
      </c>
      <c r="T33" s="133">
        <f>VLOOKUP('E4 TB Allocation Details'!$C44, 'E2 Allocators'!$B$15:$W$285, MATCH(T$12, 'E2 Allocators'!$B$15:$W$15, 0),FALSE)*$D33</f>
        <v>0</v>
      </c>
      <c r="U33" s="133">
        <f>VLOOKUP('E4 TB Allocation Details'!$C44, 'E2 Allocators'!$B$15:$W$285, MATCH(U$12, 'E2 Allocators'!$B$15:$W$15, 0),FALSE)*$D33</f>
        <v>0</v>
      </c>
      <c r="V33" s="133">
        <f>VLOOKUP('E4 TB Allocation Details'!$C44, 'E2 Allocators'!$B$15:$W$285, MATCH(V$12, 'E2 Allocators'!$B$15:$W$15, 0),FALSE)*$D33</f>
        <v>0</v>
      </c>
      <c r="W33" s="133">
        <f>VLOOKUP('E4 TB Allocation Details'!$C44, 'E2 Allocators'!$B$15:$W$285, MATCH(W$12, 'E2 Allocators'!$B$15:$W$15, 0),FALSE)*$D33</f>
        <v>0</v>
      </c>
      <c r="X33" s="174">
        <f>VLOOKUP('E4 TB Allocation Details'!$C44, 'E2 Allocators'!$B$15:$W$285, MATCH(X$12, 'E2 Allocators'!$B$15:$W$15, 0),FALSE)*$D33</f>
        <v>0</v>
      </c>
    </row>
    <row r="34" spans="2:27" ht="13.15" customHeight="1" x14ac:dyDescent="0.2">
      <c r="B34" s="384" t="str">
        <f>'I3 TB Data'!B40</f>
        <v>Rate Base - Generation Transformation Connection - Dedicated to Domestic</v>
      </c>
      <c r="C34" s="381" t="s">
        <v>410</v>
      </c>
      <c r="D34" s="170">
        <f>'I3 TB Data'!G40</f>
        <v>0</v>
      </c>
      <c r="E34" s="133">
        <f>VLOOKUP('E4 TB Allocation Details'!$C45, 'E2 Allocators'!$B$15:$W$285, MATCH(E$12, 'E2 Allocators'!$B$15:$W$15, 0),FALSE)*$D34</f>
        <v>0</v>
      </c>
      <c r="F34" s="133">
        <f>VLOOKUP('E4 TB Allocation Details'!$C45, 'E2 Allocators'!$B$15:$W$285, MATCH(F$12, 'E2 Allocators'!$B$15:$W$15, 0),FALSE)*$D34</f>
        <v>0</v>
      </c>
      <c r="G34" s="133">
        <f>VLOOKUP('E4 TB Allocation Details'!$C45, 'E2 Allocators'!$B$15:$W$285, MATCH(G$12, 'E2 Allocators'!$B$15:$W$15, 0),FALSE)*$D34</f>
        <v>0</v>
      </c>
      <c r="H34" s="133">
        <f>VLOOKUP('E4 TB Allocation Details'!$C45, 'E2 Allocators'!$B$15:$W$285, MATCH(H$12, 'E2 Allocators'!$B$15:$W$15, 0),FALSE)*$D34</f>
        <v>0</v>
      </c>
      <c r="I34" s="133">
        <f>VLOOKUP('E4 TB Allocation Details'!$C45, 'E2 Allocators'!$B$15:$W$285, MATCH(I$12, 'E2 Allocators'!$B$15:$W$15, 0),FALSE)*$D34</f>
        <v>0</v>
      </c>
      <c r="J34" s="133">
        <f>VLOOKUP('E4 TB Allocation Details'!$C45, 'E2 Allocators'!$B$15:$W$285, MATCH(J$12, 'E2 Allocators'!$B$15:$W$15, 0),FALSE)*$D34</f>
        <v>0</v>
      </c>
      <c r="K34" s="133">
        <f>VLOOKUP('E4 TB Allocation Details'!$C45, 'E2 Allocators'!$B$15:$W$285, MATCH(K$12, 'E2 Allocators'!$B$15:$W$15, 0),FALSE)*$D34</f>
        <v>0</v>
      </c>
      <c r="L34" s="133">
        <f>VLOOKUP('E4 TB Allocation Details'!$C45, 'E2 Allocators'!$B$15:$W$285, MATCH(L$12, 'E2 Allocators'!$B$15:$W$15, 0),FALSE)*$D34</f>
        <v>0</v>
      </c>
      <c r="M34" s="133">
        <f>VLOOKUP('E4 TB Allocation Details'!$C45, 'E2 Allocators'!$B$15:$W$285, MATCH(M$12, 'E2 Allocators'!$B$15:$W$15, 0),FALSE)*$D34</f>
        <v>0</v>
      </c>
      <c r="N34" s="133">
        <f>VLOOKUP('E4 TB Allocation Details'!$C45, 'E2 Allocators'!$B$15:$W$285, MATCH(N$12, 'E2 Allocators'!$B$15:$W$15, 0),FALSE)*$D34</f>
        <v>0</v>
      </c>
      <c r="O34" s="133">
        <f>VLOOKUP('E4 TB Allocation Details'!$C45, 'E2 Allocators'!$B$15:$W$285, MATCH(O$12, 'E2 Allocators'!$B$15:$W$15, 0),FALSE)*$D34</f>
        <v>0</v>
      </c>
      <c r="P34" s="133">
        <f>VLOOKUP('E4 TB Allocation Details'!$C45, 'E2 Allocators'!$B$15:$W$285, MATCH(P$12, 'E2 Allocators'!$B$15:$W$15, 0),FALSE)*$D34</f>
        <v>0</v>
      </c>
      <c r="Q34" s="133">
        <f>VLOOKUP('E4 TB Allocation Details'!$C45, 'E2 Allocators'!$B$15:$W$285, MATCH(Q$12, 'E2 Allocators'!$B$15:$W$15, 0),FALSE)*$D34</f>
        <v>0</v>
      </c>
      <c r="R34" s="133">
        <f>VLOOKUP('E4 TB Allocation Details'!$C45, 'E2 Allocators'!$B$15:$W$285, MATCH(R$12, 'E2 Allocators'!$B$15:$W$15, 0),FALSE)*$D34</f>
        <v>0</v>
      </c>
      <c r="S34" s="133">
        <f>VLOOKUP('E4 TB Allocation Details'!$C45, 'E2 Allocators'!$B$15:$W$285, MATCH(S$12, 'E2 Allocators'!$B$15:$W$15, 0),FALSE)*$D34</f>
        <v>0</v>
      </c>
      <c r="T34" s="133">
        <f>VLOOKUP('E4 TB Allocation Details'!$C45, 'E2 Allocators'!$B$15:$W$285, MATCH(T$12, 'E2 Allocators'!$B$15:$W$15, 0),FALSE)*$D34</f>
        <v>0</v>
      </c>
      <c r="U34" s="133">
        <f>VLOOKUP('E4 TB Allocation Details'!$C45, 'E2 Allocators'!$B$15:$W$285, MATCH(U$12, 'E2 Allocators'!$B$15:$W$15, 0),FALSE)*$D34</f>
        <v>0</v>
      </c>
      <c r="V34" s="133">
        <f>VLOOKUP('E4 TB Allocation Details'!$C45, 'E2 Allocators'!$B$15:$W$285, MATCH(V$12, 'E2 Allocators'!$B$15:$W$15, 0),FALSE)*$D34</f>
        <v>0</v>
      </c>
      <c r="W34" s="133">
        <f>VLOOKUP('E4 TB Allocation Details'!$C45, 'E2 Allocators'!$B$15:$W$285, MATCH(W$12, 'E2 Allocators'!$B$15:$W$15, 0),FALSE)*$D34</f>
        <v>0</v>
      </c>
      <c r="X34" s="174">
        <f>VLOOKUP('E4 TB Allocation Details'!$C45, 'E2 Allocators'!$B$15:$W$285, MATCH(X$12, 'E2 Allocators'!$B$15:$W$15, 0),FALSE)*$D34</f>
        <v>0</v>
      </c>
    </row>
    <row r="35" spans="2:27" ht="13.15" customHeight="1" x14ac:dyDescent="0.2">
      <c r="B35" s="384" t="str">
        <f>'I3 TB Data'!B41</f>
        <v>Rate Base - Generation Transformation Connection - Dedicated to Interconnect</v>
      </c>
      <c r="C35" s="381" t="s">
        <v>410</v>
      </c>
      <c r="D35" s="170">
        <f>'I3 TB Data'!G41</f>
        <v>0</v>
      </c>
      <c r="E35" s="133">
        <f>VLOOKUP('E4 TB Allocation Details'!$C46, 'E2 Allocators'!$B$15:$W$285, MATCH(E$12, 'E2 Allocators'!$B$15:$W$15, 0),FALSE)*$D35</f>
        <v>0</v>
      </c>
      <c r="F35" s="133">
        <f>VLOOKUP('E4 TB Allocation Details'!$C46, 'E2 Allocators'!$B$15:$W$285, MATCH(F$12, 'E2 Allocators'!$B$15:$W$15, 0),FALSE)*$D35</f>
        <v>0</v>
      </c>
      <c r="G35" s="133">
        <f>VLOOKUP('E4 TB Allocation Details'!$C46, 'E2 Allocators'!$B$15:$W$285, MATCH(G$12, 'E2 Allocators'!$B$15:$W$15, 0),FALSE)*$D35</f>
        <v>0</v>
      </c>
      <c r="H35" s="133">
        <f>VLOOKUP('E4 TB Allocation Details'!$C46, 'E2 Allocators'!$B$15:$W$285, MATCH(H$12, 'E2 Allocators'!$B$15:$W$15, 0),FALSE)*$D35</f>
        <v>0</v>
      </c>
      <c r="I35" s="133">
        <f>VLOOKUP('E4 TB Allocation Details'!$C46, 'E2 Allocators'!$B$15:$W$285, MATCH(I$12, 'E2 Allocators'!$B$15:$W$15, 0),FALSE)*$D35</f>
        <v>0</v>
      </c>
      <c r="J35" s="133">
        <f>VLOOKUP('E4 TB Allocation Details'!$C46, 'E2 Allocators'!$B$15:$W$285, MATCH(J$12, 'E2 Allocators'!$B$15:$W$15, 0),FALSE)*$D35</f>
        <v>0</v>
      </c>
      <c r="K35" s="133">
        <f>VLOOKUP('E4 TB Allocation Details'!$C46, 'E2 Allocators'!$B$15:$W$285, MATCH(K$12, 'E2 Allocators'!$B$15:$W$15, 0),FALSE)*$D35</f>
        <v>0</v>
      </c>
      <c r="L35" s="133">
        <f>VLOOKUP('E4 TB Allocation Details'!$C46, 'E2 Allocators'!$B$15:$W$285, MATCH(L$12, 'E2 Allocators'!$B$15:$W$15, 0),FALSE)*$D35</f>
        <v>0</v>
      </c>
      <c r="M35" s="133">
        <f>VLOOKUP('E4 TB Allocation Details'!$C46, 'E2 Allocators'!$B$15:$W$285, MATCH(M$12, 'E2 Allocators'!$B$15:$W$15, 0),FALSE)*$D35</f>
        <v>0</v>
      </c>
      <c r="N35" s="133">
        <f>VLOOKUP('E4 TB Allocation Details'!$C46, 'E2 Allocators'!$B$15:$W$285, MATCH(N$12, 'E2 Allocators'!$B$15:$W$15, 0),FALSE)*$D35</f>
        <v>0</v>
      </c>
      <c r="O35" s="133">
        <f>VLOOKUP('E4 TB Allocation Details'!$C46, 'E2 Allocators'!$B$15:$W$285, MATCH(O$12, 'E2 Allocators'!$B$15:$W$15, 0),FALSE)*$D35</f>
        <v>0</v>
      </c>
      <c r="P35" s="133">
        <f>VLOOKUP('E4 TB Allocation Details'!$C46, 'E2 Allocators'!$B$15:$W$285, MATCH(P$12, 'E2 Allocators'!$B$15:$W$15, 0),FALSE)*$D35</f>
        <v>0</v>
      </c>
      <c r="Q35" s="133">
        <f>VLOOKUP('E4 TB Allocation Details'!$C46, 'E2 Allocators'!$B$15:$W$285, MATCH(Q$12, 'E2 Allocators'!$B$15:$W$15, 0),FALSE)*$D35</f>
        <v>0</v>
      </c>
      <c r="R35" s="133">
        <f>VLOOKUP('E4 TB Allocation Details'!$C46, 'E2 Allocators'!$B$15:$W$285, MATCH(R$12, 'E2 Allocators'!$B$15:$W$15, 0),FALSE)*$D35</f>
        <v>0</v>
      </c>
      <c r="S35" s="133">
        <f>VLOOKUP('E4 TB Allocation Details'!$C46, 'E2 Allocators'!$B$15:$W$285, MATCH(S$12, 'E2 Allocators'!$B$15:$W$15, 0),FALSE)*$D35</f>
        <v>0</v>
      </c>
      <c r="T35" s="133">
        <f>VLOOKUP('E4 TB Allocation Details'!$C46, 'E2 Allocators'!$B$15:$W$285, MATCH(T$12, 'E2 Allocators'!$B$15:$W$15, 0),FALSE)*$D35</f>
        <v>0</v>
      </c>
      <c r="U35" s="133">
        <f>VLOOKUP('E4 TB Allocation Details'!$C46, 'E2 Allocators'!$B$15:$W$285, MATCH(U$12, 'E2 Allocators'!$B$15:$W$15, 0),FALSE)*$D35</f>
        <v>0</v>
      </c>
      <c r="V35" s="133">
        <f>VLOOKUP('E4 TB Allocation Details'!$C46, 'E2 Allocators'!$B$15:$W$285, MATCH(V$12, 'E2 Allocators'!$B$15:$W$15, 0),FALSE)*$D35</f>
        <v>0</v>
      </c>
      <c r="W35" s="133">
        <f>VLOOKUP('E4 TB Allocation Details'!$C46, 'E2 Allocators'!$B$15:$W$285, MATCH(W$12, 'E2 Allocators'!$B$15:$W$15, 0),FALSE)*$D35</f>
        <v>0</v>
      </c>
      <c r="X35" s="174">
        <f>VLOOKUP('E4 TB Allocation Details'!$C46, 'E2 Allocators'!$B$15:$W$285, MATCH(X$12, 'E2 Allocators'!$B$15:$W$15, 0),FALSE)*$D35</f>
        <v>0</v>
      </c>
    </row>
    <row r="36" spans="2:27" ht="12.75" x14ac:dyDescent="0.2">
      <c r="B36" s="384" t="str">
        <f>'I3 TB Data'!B42</f>
        <v>Rate Base - Generation Transformation Connection - Shared</v>
      </c>
      <c r="C36" s="381" t="s">
        <v>410</v>
      </c>
      <c r="D36" s="170">
        <f>'I3 TB Data'!G42</f>
        <v>62066154.239442781</v>
      </c>
      <c r="E36" s="133">
        <f>VLOOKUP('E4 TB Allocation Details'!$C47, 'E2 Allocators'!$B$15:$W$285, MATCH(E$12, 'E2 Allocators'!$B$15:$W$15, 0),FALSE)*$D36</f>
        <v>55433856.740931772</v>
      </c>
      <c r="F36" s="133">
        <f>VLOOKUP('E4 TB Allocation Details'!$C47, 'E2 Allocators'!$B$15:$W$285, MATCH(F$12, 'E2 Allocators'!$B$15:$W$15, 0),FALSE)*$D36</f>
        <v>6632297.4985110154</v>
      </c>
      <c r="G36" s="133">
        <f>VLOOKUP('E4 TB Allocation Details'!$C47, 'E2 Allocators'!$B$15:$W$285, MATCH(G$12, 'E2 Allocators'!$B$15:$W$15, 0),FALSE)*$D36</f>
        <v>0</v>
      </c>
      <c r="H36" s="133">
        <f>VLOOKUP('E4 TB Allocation Details'!$C47, 'E2 Allocators'!$B$15:$W$285, MATCH(H$12, 'E2 Allocators'!$B$15:$W$15, 0),FALSE)*$D36</f>
        <v>0</v>
      </c>
      <c r="I36" s="133">
        <f>VLOOKUP('E4 TB Allocation Details'!$C47, 'E2 Allocators'!$B$15:$W$285, MATCH(I$12, 'E2 Allocators'!$B$15:$W$15, 0),FALSE)*$D36</f>
        <v>0</v>
      </c>
      <c r="J36" s="133">
        <f>VLOOKUP('E4 TB Allocation Details'!$C47, 'E2 Allocators'!$B$15:$W$285, MATCH(J$12, 'E2 Allocators'!$B$15:$W$15, 0),FALSE)*$D36</f>
        <v>0</v>
      </c>
      <c r="K36" s="133">
        <f>VLOOKUP('E4 TB Allocation Details'!$C47, 'E2 Allocators'!$B$15:$W$285, MATCH(K$12, 'E2 Allocators'!$B$15:$W$15, 0),FALSE)*$D36</f>
        <v>0</v>
      </c>
      <c r="L36" s="133">
        <f>VLOOKUP('E4 TB Allocation Details'!$C47, 'E2 Allocators'!$B$15:$W$285, MATCH(L$12, 'E2 Allocators'!$B$15:$W$15, 0),FALSE)*$D36</f>
        <v>0</v>
      </c>
      <c r="M36" s="133">
        <f>VLOOKUP('E4 TB Allocation Details'!$C47, 'E2 Allocators'!$B$15:$W$285, MATCH(M$12, 'E2 Allocators'!$B$15:$W$15, 0),FALSE)*$D36</f>
        <v>0</v>
      </c>
      <c r="N36" s="133">
        <f>VLOOKUP('E4 TB Allocation Details'!$C47, 'E2 Allocators'!$B$15:$W$285, MATCH(N$12, 'E2 Allocators'!$B$15:$W$15, 0),FALSE)*$D36</f>
        <v>0</v>
      </c>
      <c r="O36" s="133">
        <f>VLOOKUP('E4 TB Allocation Details'!$C47, 'E2 Allocators'!$B$15:$W$285, MATCH(O$12, 'E2 Allocators'!$B$15:$W$15, 0),FALSE)*$D36</f>
        <v>0</v>
      </c>
      <c r="P36" s="133">
        <f>VLOOKUP('E4 TB Allocation Details'!$C47, 'E2 Allocators'!$B$15:$W$285, MATCH(P$12, 'E2 Allocators'!$B$15:$W$15, 0),FALSE)*$D36</f>
        <v>0</v>
      </c>
      <c r="Q36" s="133">
        <f>VLOOKUP('E4 TB Allocation Details'!$C47, 'E2 Allocators'!$B$15:$W$285, MATCH(Q$12, 'E2 Allocators'!$B$15:$W$15, 0),FALSE)*$D36</f>
        <v>0</v>
      </c>
      <c r="R36" s="133">
        <f>VLOOKUP('E4 TB Allocation Details'!$C47, 'E2 Allocators'!$B$15:$W$285, MATCH(R$12, 'E2 Allocators'!$B$15:$W$15, 0),FALSE)*$D36</f>
        <v>0</v>
      </c>
      <c r="S36" s="133">
        <f>VLOOKUP('E4 TB Allocation Details'!$C47, 'E2 Allocators'!$B$15:$W$285, MATCH(S$12, 'E2 Allocators'!$B$15:$W$15, 0),FALSE)*$D36</f>
        <v>0</v>
      </c>
      <c r="T36" s="133">
        <f>VLOOKUP('E4 TB Allocation Details'!$C47, 'E2 Allocators'!$B$15:$W$285, MATCH(T$12, 'E2 Allocators'!$B$15:$W$15, 0),FALSE)*$D36</f>
        <v>0</v>
      </c>
      <c r="U36" s="133">
        <f>VLOOKUP('E4 TB Allocation Details'!$C47, 'E2 Allocators'!$B$15:$W$285, MATCH(U$12, 'E2 Allocators'!$B$15:$W$15, 0),FALSE)*$D36</f>
        <v>0</v>
      </c>
      <c r="V36" s="133">
        <f>VLOOKUP('E4 TB Allocation Details'!$C47, 'E2 Allocators'!$B$15:$W$285, MATCH(V$12, 'E2 Allocators'!$B$15:$W$15, 0),FALSE)*$D36</f>
        <v>0</v>
      </c>
      <c r="W36" s="133">
        <f>VLOOKUP('E4 TB Allocation Details'!$C47, 'E2 Allocators'!$B$15:$W$285, MATCH(W$12, 'E2 Allocators'!$B$15:$W$15, 0),FALSE)*$D36</f>
        <v>0</v>
      </c>
      <c r="X36" s="174">
        <f>VLOOKUP('E4 TB Allocation Details'!$C47, 'E2 Allocators'!$B$15:$W$285, MATCH(X$12, 'E2 Allocators'!$B$15:$W$15, 0),FALSE)*$D36</f>
        <v>0</v>
      </c>
      <c r="AA36" s="440"/>
    </row>
    <row r="37" spans="2:27" s="335" customFormat="1" ht="13.15" customHeight="1" x14ac:dyDescent="0.2">
      <c r="B37" s="385" t="str">
        <f>'I3 TB Data'!B43</f>
        <v>Contributions and Grants - Credit</v>
      </c>
      <c r="C37" s="382"/>
      <c r="D37" s="332"/>
      <c r="E37" s="333"/>
      <c r="F37" s="333"/>
      <c r="G37" s="333"/>
      <c r="H37" s="333"/>
      <c r="I37" s="333"/>
      <c r="J37" s="333"/>
      <c r="K37" s="333"/>
      <c r="L37" s="333"/>
      <c r="M37" s="333"/>
      <c r="N37" s="333"/>
      <c r="O37" s="333"/>
      <c r="P37" s="333"/>
      <c r="Q37" s="333"/>
      <c r="R37" s="333"/>
      <c r="S37" s="333"/>
      <c r="T37" s="333"/>
      <c r="U37" s="333"/>
      <c r="V37" s="333"/>
      <c r="W37" s="333"/>
      <c r="X37" s="334"/>
    </row>
    <row r="38" spans="2:27" s="335" customFormat="1" ht="13.15" customHeight="1" x14ac:dyDescent="0.2">
      <c r="B38" s="385" t="str">
        <f>'I3 TB Data'!B44</f>
        <v>Accum. Amortization of Electric Utility Plant - Property, Plant, &amp; Equipment</v>
      </c>
      <c r="C38" s="382"/>
      <c r="D38" s="332"/>
      <c r="E38" s="333"/>
      <c r="F38" s="333"/>
      <c r="G38" s="333"/>
      <c r="H38" s="333"/>
      <c r="I38" s="333"/>
      <c r="J38" s="333"/>
      <c r="K38" s="333"/>
      <c r="L38" s="333"/>
      <c r="M38" s="333"/>
      <c r="N38" s="333"/>
      <c r="O38" s="333"/>
      <c r="P38" s="333"/>
      <c r="Q38" s="333"/>
      <c r="R38" s="333"/>
      <c r="S38" s="333"/>
      <c r="T38" s="333"/>
      <c r="U38" s="333"/>
      <c r="V38" s="333"/>
      <c r="W38" s="333"/>
      <c r="X38" s="334"/>
    </row>
    <row r="39" spans="2:27" s="335" customFormat="1" ht="13.15" customHeight="1" x14ac:dyDescent="0.2">
      <c r="B39" s="385" t="str">
        <f>'I3 TB Data'!B45</f>
        <v>Accumulated Amortization of Electric Utility Plant - Intangibles</v>
      </c>
      <c r="C39" s="382"/>
      <c r="D39" s="332"/>
      <c r="E39" s="333"/>
      <c r="F39" s="333"/>
      <c r="G39" s="333"/>
      <c r="H39" s="333"/>
      <c r="I39" s="333"/>
      <c r="J39" s="333"/>
      <c r="K39" s="333"/>
      <c r="L39" s="333"/>
      <c r="M39" s="333"/>
      <c r="N39" s="333"/>
      <c r="O39" s="333"/>
      <c r="P39" s="333"/>
      <c r="Q39" s="333"/>
      <c r="R39" s="333"/>
      <c r="S39" s="333"/>
      <c r="T39" s="333"/>
      <c r="U39" s="333"/>
      <c r="V39" s="333"/>
      <c r="W39" s="333"/>
      <c r="X39" s="334"/>
    </row>
    <row r="40" spans="2:27" ht="13.15" customHeight="1" x14ac:dyDescent="0.2">
      <c r="B40" s="384" t="str">
        <f>'I3 TB Data'!B46</f>
        <v>External Revenues - Network - Dedicated to Domestic</v>
      </c>
      <c r="C40" s="381" t="s">
        <v>445</v>
      </c>
      <c r="D40" s="170">
        <f>'I3 TB Data'!G46</f>
        <v>0</v>
      </c>
      <c r="E40" s="133">
        <f>VLOOKUP('E4 TB Allocation Details'!$C51, 'E2 Allocators'!$B$15:$W$285, MATCH(E$12, 'E2 Allocators'!$B$15:$W$15, 0),FALSE)*$D40</f>
        <v>0</v>
      </c>
      <c r="F40" s="133">
        <f>VLOOKUP('E4 TB Allocation Details'!$C51, 'E2 Allocators'!$B$15:$W$285, MATCH(F$12, 'E2 Allocators'!$B$15:$W$15, 0),FALSE)*$D40</f>
        <v>0</v>
      </c>
      <c r="G40" s="133">
        <f>VLOOKUP('E4 TB Allocation Details'!$C51, 'E2 Allocators'!$B$15:$W$285, MATCH(G$12, 'E2 Allocators'!$B$15:$W$15, 0),FALSE)*$D40</f>
        <v>0</v>
      </c>
      <c r="H40" s="133">
        <f>VLOOKUP('E4 TB Allocation Details'!$C51, 'E2 Allocators'!$B$15:$W$285, MATCH(H$12, 'E2 Allocators'!$B$15:$W$15, 0),FALSE)*$D40</f>
        <v>0</v>
      </c>
      <c r="I40" s="133">
        <f>VLOOKUP('E4 TB Allocation Details'!$C51, 'E2 Allocators'!$B$15:$W$285, MATCH(I$12, 'E2 Allocators'!$B$15:$W$15, 0),FALSE)*$D40</f>
        <v>0</v>
      </c>
      <c r="J40" s="133">
        <f>VLOOKUP('E4 TB Allocation Details'!$C51, 'E2 Allocators'!$B$15:$W$285, MATCH(J$12, 'E2 Allocators'!$B$15:$W$15, 0),FALSE)*$D40</f>
        <v>0</v>
      </c>
      <c r="K40" s="133">
        <f>VLOOKUP('E4 TB Allocation Details'!$C51, 'E2 Allocators'!$B$15:$W$285, MATCH(K$12, 'E2 Allocators'!$B$15:$W$15, 0),FALSE)*$D40</f>
        <v>0</v>
      </c>
      <c r="L40" s="133">
        <f>VLOOKUP('E4 TB Allocation Details'!$C51, 'E2 Allocators'!$B$15:$W$285, MATCH(L$12, 'E2 Allocators'!$B$15:$W$15, 0),FALSE)*$D40</f>
        <v>0</v>
      </c>
      <c r="M40" s="133">
        <f>VLOOKUP('E4 TB Allocation Details'!$C51, 'E2 Allocators'!$B$15:$W$285, MATCH(M$12, 'E2 Allocators'!$B$15:$W$15, 0),FALSE)*$D40</f>
        <v>0</v>
      </c>
      <c r="N40" s="133">
        <f>VLOOKUP('E4 TB Allocation Details'!$C51, 'E2 Allocators'!$B$15:$W$285, MATCH(N$12, 'E2 Allocators'!$B$15:$W$15, 0),FALSE)*$D40</f>
        <v>0</v>
      </c>
      <c r="O40" s="133">
        <f>VLOOKUP('E4 TB Allocation Details'!$C51, 'E2 Allocators'!$B$15:$W$285, MATCH(O$12, 'E2 Allocators'!$B$15:$W$15, 0),FALSE)*$D40</f>
        <v>0</v>
      </c>
      <c r="P40" s="133">
        <f>VLOOKUP('E4 TB Allocation Details'!$C51, 'E2 Allocators'!$B$15:$W$285, MATCH(P$12, 'E2 Allocators'!$B$15:$W$15, 0),FALSE)*$D40</f>
        <v>0</v>
      </c>
      <c r="Q40" s="133">
        <f>VLOOKUP('E4 TB Allocation Details'!$C51, 'E2 Allocators'!$B$15:$W$285, MATCH(Q$12, 'E2 Allocators'!$B$15:$W$15, 0),FALSE)*$D40</f>
        <v>0</v>
      </c>
      <c r="R40" s="133">
        <f>VLOOKUP('E4 TB Allocation Details'!$C51, 'E2 Allocators'!$B$15:$W$285, MATCH(R$12, 'E2 Allocators'!$B$15:$W$15, 0),FALSE)*$D40</f>
        <v>0</v>
      </c>
      <c r="S40" s="133">
        <f>VLOOKUP('E4 TB Allocation Details'!$C51, 'E2 Allocators'!$B$15:$W$285, MATCH(S$12, 'E2 Allocators'!$B$15:$W$15, 0),FALSE)*$D40</f>
        <v>0</v>
      </c>
      <c r="T40" s="133">
        <f>VLOOKUP('E4 TB Allocation Details'!$C51, 'E2 Allocators'!$B$15:$W$285, MATCH(T$12, 'E2 Allocators'!$B$15:$W$15, 0),FALSE)*$D40</f>
        <v>0</v>
      </c>
      <c r="U40" s="133">
        <f>VLOOKUP('E4 TB Allocation Details'!$C51, 'E2 Allocators'!$B$15:$W$285, MATCH(U$12, 'E2 Allocators'!$B$15:$W$15, 0),FALSE)*$D40</f>
        <v>0</v>
      </c>
      <c r="V40" s="133">
        <f>VLOOKUP('E4 TB Allocation Details'!$C51, 'E2 Allocators'!$B$15:$W$285, MATCH(V$12, 'E2 Allocators'!$B$15:$W$15, 0),FALSE)*$D40</f>
        <v>0</v>
      </c>
      <c r="W40" s="133">
        <f>VLOOKUP('E4 TB Allocation Details'!$C51, 'E2 Allocators'!$B$15:$W$285, MATCH(W$12, 'E2 Allocators'!$B$15:$W$15, 0),FALSE)*$D40</f>
        <v>0</v>
      </c>
      <c r="X40" s="174">
        <f>VLOOKUP('E4 TB Allocation Details'!$C51, 'E2 Allocators'!$B$15:$W$285, MATCH(X$12, 'E2 Allocators'!$B$15:$W$15, 0),FALSE)*$D40</f>
        <v>0</v>
      </c>
    </row>
    <row r="41" spans="2:27" ht="13.15" customHeight="1" x14ac:dyDescent="0.2">
      <c r="B41" s="384" t="str">
        <f>'I3 TB Data'!B47</f>
        <v>External Revenues - Network - Dedicated to Interconnect</v>
      </c>
      <c r="C41" s="381" t="s">
        <v>445</v>
      </c>
      <c r="D41" s="170">
        <f>'I3 TB Data'!G47</f>
        <v>0</v>
      </c>
      <c r="E41" s="133">
        <f>VLOOKUP('E4 TB Allocation Details'!$C52, 'E2 Allocators'!$B$15:$W$285, MATCH(E$12, 'E2 Allocators'!$B$15:$W$15, 0),FALSE)*$D41</f>
        <v>0</v>
      </c>
      <c r="F41" s="133">
        <f>VLOOKUP('E4 TB Allocation Details'!$C52, 'E2 Allocators'!$B$15:$W$285, MATCH(F$12, 'E2 Allocators'!$B$15:$W$15, 0),FALSE)*$D41</f>
        <v>0</v>
      </c>
      <c r="G41" s="133">
        <f>VLOOKUP('E4 TB Allocation Details'!$C52, 'E2 Allocators'!$B$15:$W$285, MATCH(G$12, 'E2 Allocators'!$B$15:$W$15, 0),FALSE)*$D41</f>
        <v>0</v>
      </c>
      <c r="H41" s="133">
        <f>VLOOKUP('E4 TB Allocation Details'!$C52, 'E2 Allocators'!$B$15:$W$285, MATCH(H$12, 'E2 Allocators'!$B$15:$W$15, 0),FALSE)*$D41</f>
        <v>0</v>
      </c>
      <c r="I41" s="133">
        <f>VLOOKUP('E4 TB Allocation Details'!$C52, 'E2 Allocators'!$B$15:$W$285, MATCH(I$12, 'E2 Allocators'!$B$15:$W$15, 0),FALSE)*$D41</f>
        <v>0</v>
      </c>
      <c r="J41" s="133">
        <f>VLOOKUP('E4 TB Allocation Details'!$C52, 'E2 Allocators'!$B$15:$W$285, MATCH(J$12, 'E2 Allocators'!$B$15:$W$15, 0),FALSE)*$D41</f>
        <v>0</v>
      </c>
      <c r="K41" s="133">
        <f>VLOOKUP('E4 TB Allocation Details'!$C52, 'E2 Allocators'!$B$15:$W$285, MATCH(K$12, 'E2 Allocators'!$B$15:$W$15, 0),FALSE)*$D41</f>
        <v>0</v>
      </c>
      <c r="L41" s="133">
        <f>VLOOKUP('E4 TB Allocation Details'!$C52, 'E2 Allocators'!$B$15:$W$285, MATCH(L$12, 'E2 Allocators'!$B$15:$W$15, 0),FALSE)*$D41</f>
        <v>0</v>
      </c>
      <c r="M41" s="133">
        <f>VLOOKUP('E4 TB Allocation Details'!$C52, 'E2 Allocators'!$B$15:$W$285, MATCH(M$12, 'E2 Allocators'!$B$15:$W$15, 0),FALSE)*$D41</f>
        <v>0</v>
      </c>
      <c r="N41" s="133">
        <f>VLOOKUP('E4 TB Allocation Details'!$C52, 'E2 Allocators'!$B$15:$W$285, MATCH(N$12, 'E2 Allocators'!$B$15:$W$15, 0),FALSE)*$D41</f>
        <v>0</v>
      </c>
      <c r="O41" s="133">
        <f>VLOOKUP('E4 TB Allocation Details'!$C52, 'E2 Allocators'!$B$15:$W$285, MATCH(O$12, 'E2 Allocators'!$B$15:$W$15, 0),FALSE)*$D41</f>
        <v>0</v>
      </c>
      <c r="P41" s="133">
        <f>VLOOKUP('E4 TB Allocation Details'!$C52, 'E2 Allocators'!$B$15:$W$285, MATCH(P$12, 'E2 Allocators'!$B$15:$W$15, 0),FALSE)*$D41</f>
        <v>0</v>
      </c>
      <c r="Q41" s="133">
        <f>VLOOKUP('E4 TB Allocation Details'!$C52, 'E2 Allocators'!$B$15:$W$285, MATCH(Q$12, 'E2 Allocators'!$B$15:$W$15, 0),FALSE)*$D41</f>
        <v>0</v>
      </c>
      <c r="R41" s="133">
        <f>VLOOKUP('E4 TB Allocation Details'!$C52, 'E2 Allocators'!$B$15:$W$285, MATCH(R$12, 'E2 Allocators'!$B$15:$W$15, 0),FALSE)*$D41</f>
        <v>0</v>
      </c>
      <c r="S41" s="133">
        <f>VLOOKUP('E4 TB Allocation Details'!$C52, 'E2 Allocators'!$B$15:$W$285, MATCH(S$12, 'E2 Allocators'!$B$15:$W$15, 0),FALSE)*$D41</f>
        <v>0</v>
      </c>
      <c r="T41" s="133">
        <f>VLOOKUP('E4 TB Allocation Details'!$C52, 'E2 Allocators'!$B$15:$W$285, MATCH(T$12, 'E2 Allocators'!$B$15:$W$15, 0),FALSE)*$D41</f>
        <v>0</v>
      </c>
      <c r="U41" s="133">
        <f>VLOOKUP('E4 TB Allocation Details'!$C52, 'E2 Allocators'!$B$15:$W$285, MATCH(U$12, 'E2 Allocators'!$B$15:$W$15, 0),FALSE)*$D41</f>
        <v>0</v>
      </c>
      <c r="V41" s="133">
        <f>VLOOKUP('E4 TB Allocation Details'!$C52, 'E2 Allocators'!$B$15:$W$285, MATCH(V$12, 'E2 Allocators'!$B$15:$W$15, 0),FALSE)*$D41</f>
        <v>0</v>
      </c>
      <c r="W41" s="133">
        <f>VLOOKUP('E4 TB Allocation Details'!$C52, 'E2 Allocators'!$B$15:$W$285, MATCH(W$12, 'E2 Allocators'!$B$15:$W$15, 0),FALSE)*$D41</f>
        <v>0</v>
      </c>
      <c r="X41" s="174">
        <f>VLOOKUP('E4 TB Allocation Details'!$C52, 'E2 Allocators'!$B$15:$W$285, MATCH(X$12, 'E2 Allocators'!$B$15:$W$15, 0),FALSE)*$D41</f>
        <v>0</v>
      </c>
    </row>
    <row r="42" spans="2:27" ht="13.15" customHeight="1" x14ac:dyDescent="0.2">
      <c r="B42" s="384" t="str">
        <f>'I3 TB Data'!B48</f>
        <v>External Revenues - Network - Shared</v>
      </c>
      <c r="C42" s="381" t="s">
        <v>445</v>
      </c>
      <c r="D42" s="170">
        <f>'I3 TB Data'!G48</f>
        <v>-19588023.717349023</v>
      </c>
      <c r="E42" s="133">
        <f>VLOOKUP('E4 TB Allocation Details'!$C53, 'E2 Allocators'!$B$15:$W$285, MATCH(E$12, 'E2 Allocators'!$B$15:$W$15, 0),FALSE)*$D42</f>
        <v>-17494876.457086056</v>
      </c>
      <c r="F42" s="133">
        <f>VLOOKUP('E4 TB Allocation Details'!$C53, 'E2 Allocators'!$B$15:$W$285, MATCH(F$12, 'E2 Allocators'!$B$15:$W$15, 0),FALSE)*$D42</f>
        <v>-2093147.2602629664</v>
      </c>
      <c r="G42" s="133">
        <f>VLOOKUP('E4 TB Allocation Details'!$C53, 'E2 Allocators'!$B$15:$W$285, MATCH(G$12, 'E2 Allocators'!$B$15:$W$15, 0),FALSE)*$D42</f>
        <v>0</v>
      </c>
      <c r="H42" s="133">
        <f>VLOOKUP('E4 TB Allocation Details'!$C53, 'E2 Allocators'!$B$15:$W$285, MATCH(H$12, 'E2 Allocators'!$B$15:$W$15, 0),FALSE)*$D42</f>
        <v>0</v>
      </c>
      <c r="I42" s="133">
        <f>VLOOKUP('E4 TB Allocation Details'!$C53, 'E2 Allocators'!$B$15:$W$285, MATCH(I$12, 'E2 Allocators'!$B$15:$W$15, 0),FALSE)*$D42</f>
        <v>0</v>
      </c>
      <c r="J42" s="133">
        <f>VLOOKUP('E4 TB Allocation Details'!$C53, 'E2 Allocators'!$B$15:$W$285, MATCH(J$12, 'E2 Allocators'!$B$15:$W$15, 0),FALSE)*$D42</f>
        <v>0</v>
      </c>
      <c r="K42" s="133">
        <f>VLOOKUP('E4 TB Allocation Details'!$C53, 'E2 Allocators'!$B$15:$W$285, MATCH(K$12, 'E2 Allocators'!$B$15:$W$15, 0),FALSE)*$D42</f>
        <v>0</v>
      </c>
      <c r="L42" s="133">
        <f>VLOOKUP('E4 TB Allocation Details'!$C53, 'E2 Allocators'!$B$15:$W$285, MATCH(L$12, 'E2 Allocators'!$B$15:$W$15, 0),FALSE)*$D42</f>
        <v>0</v>
      </c>
      <c r="M42" s="133">
        <f>VLOOKUP('E4 TB Allocation Details'!$C53, 'E2 Allocators'!$B$15:$W$285, MATCH(M$12, 'E2 Allocators'!$B$15:$W$15, 0),FALSE)*$D42</f>
        <v>0</v>
      </c>
      <c r="N42" s="133">
        <f>VLOOKUP('E4 TB Allocation Details'!$C53, 'E2 Allocators'!$B$15:$W$285, MATCH(N$12, 'E2 Allocators'!$B$15:$W$15, 0),FALSE)*$D42</f>
        <v>0</v>
      </c>
      <c r="O42" s="133">
        <f>VLOOKUP('E4 TB Allocation Details'!$C53, 'E2 Allocators'!$B$15:$W$285, MATCH(O$12, 'E2 Allocators'!$B$15:$W$15, 0),FALSE)*$D42</f>
        <v>0</v>
      </c>
      <c r="P42" s="133">
        <f>VLOOKUP('E4 TB Allocation Details'!$C53, 'E2 Allocators'!$B$15:$W$285, MATCH(P$12, 'E2 Allocators'!$B$15:$W$15, 0),FALSE)*$D42</f>
        <v>0</v>
      </c>
      <c r="Q42" s="133">
        <f>VLOOKUP('E4 TB Allocation Details'!$C53, 'E2 Allocators'!$B$15:$W$285, MATCH(Q$12, 'E2 Allocators'!$B$15:$W$15, 0),FALSE)*$D42</f>
        <v>0</v>
      </c>
      <c r="R42" s="133">
        <f>VLOOKUP('E4 TB Allocation Details'!$C53, 'E2 Allocators'!$B$15:$W$285, MATCH(R$12, 'E2 Allocators'!$B$15:$W$15, 0),FALSE)*$D42</f>
        <v>0</v>
      </c>
      <c r="S42" s="133">
        <f>VLOOKUP('E4 TB Allocation Details'!$C53, 'E2 Allocators'!$B$15:$W$285, MATCH(S$12, 'E2 Allocators'!$B$15:$W$15, 0),FALSE)*$D42</f>
        <v>0</v>
      </c>
      <c r="T42" s="133">
        <f>VLOOKUP('E4 TB Allocation Details'!$C53, 'E2 Allocators'!$B$15:$W$285, MATCH(T$12, 'E2 Allocators'!$B$15:$W$15, 0),FALSE)*$D42</f>
        <v>0</v>
      </c>
      <c r="U42" s="133">
        <f>VLOOKUP('E4 TB Allocation Details'!$C53, 'E2 Allocators'!$B$15:$W$285, MATCH(U$12, 'E2 Allocators'!$B$15:$W$15, 0),FALSE)*$D42</f>
        <v>0</v>
      </c>
      <c r="V42" s="133">
        <f>VLOOKUP('E4 TB Allocation Details'!$C53, 'E2 Allocators'!$B$15:$W$285, MATCH(V$12, 'E2 Allocators'!$B$15:$W$15, 0),FALSE)*$D42</f>
        <v>0</v>
      </c>
      <c r="W42" s="133">
        <f>VLOOKUP('E4 TB Allocation Details'!$C53, 'E2 Allocators'!$B$15:$W$285, MATCH(W$12, 'E2 Allocators'!$B$15:$W$15, 0),FALSE)*$D42</f>
        <v>0</v>
      </c>
      <c r="X42" s="174">
        <f>VLOOKUP('E4 TB Allocation Details'!$C53, 'E2 Allocators'!$B$15:$W$285, MATCH(X$12, 'E2 Allocators'!$B$15:$W$15, 0),FALSE)*$D42</f>
        <v>0</v>
      </c>
    </row>
    <row r="43" spans="2:27" ht="13.15" customHeight="1" x14ac:dyDescent="0.2">
      <c r="B43" s="384" t="str">
        <f>'I3 TB Data'!B49</f>
        <v>External Revenues - Line Connection - Dedicated to Domestic</v>
      </c>
      <c r="C43" s="381" t="s">
        <v>445</v>
      </c>
      <c r="D43" s="170">
        <f>'I3 TB Data'!G49</f>
        <v>-3518751.3598388764</v>
      </c>
      <c r="E43" s="133">
        <f>VLOOKUP('E4 TB Allocation Details'!$C54, 'E2 Allocators'!$B$15:$W$285, MATCH(E$12, 'E2 Allocators'!$B$15:$W$15, 0),FALSE)*$D43</f>
        <v>-3518751.3598388764</v>
      </c>
      <c r="F43" s="133">
        <f>VLOOKUP('E4 TB Allocation Details'!$C54, 'E2 Allocators'!$B$15:$W$285, MATCH(F$12, 'E2 Allocators'!$B$15:$W$15, 0),FALSE)*$D43</f>
        <v>0</v>
      </c>
      <c r="G43" s="133">
        <f>VLOOKUP('E4 TB Allocation Details'!$C54, 'E2 Allocators'!$B$15:$W$285, MATCH(G$12, 'E2 Allocators'!$B$15:$W$15, 0),FALSE)*$D43</f>
        <v>0</v>
      </c>
      <c r="H43" s="133">
        <f>VLOOKUP('E4 TB Allocation Details'!$C54, 'E2 Allocators'!$B$15:$W$285, MATCH(H$12, 'E2 Allocators'!$B$15:$W$15, 0),FALSE)*$D43</f>
        <v>0</v>
      </c>
      <c r="I43" s="133">
        <f>VLOOKUP('E4 TB Allocation Details'!$C54, 'E2 Allocators'!$B$15:$W$285, MATCH(I$12, 'E2 Allocators'!$B$15:$W$15, 0),FALSE)*$D43</f>
        <v>0</v>
      </c>
      <c r="J43" s="133">
        <f>VLOOKUP('E4 TB Allocation Details'!$C54, 'E2 Allocators'!$B$15:$W$285, MATCH(J$12, 'E2 Allocators'!$B$15:$W$15, 0),FALSE)*$D43</f>
        <v>0</v>
      </c>
      <c r="K43" s="133">
        <f>VLOOKUP('E4 TB Allocation Details'!$C54, 'E2 Allocators'!$B$15:$W$285, MATCH(K$12, 'E2 Allocators'!$B$15:$W$15, 0),FALSE)*$D43</f>
        <v>0</v>
      </c>
      <c r="L43" s="133">
        <f>VLOOKUP('E4 TB Allocation Details'!$C54, 'E2 Allocators'!$B$15:$W$285, MATCH(L$12, 'E2 Allocators'!$B$15:$W$15, 0),FALSE)*$D43</f>
        <v>0</v>
      </c>
      <c r="M43" s="133">
        <f>VLOOKUP('E4 TB Allocation Details'!$C54, 'E2 Allocators'!$B$15:$W$285, MATCH(M$12, 'E2 Allocators'!$B$15:$W$15, 0),FALSE)*$D43</f>
        <v>0</v>
      </c>
      <c r="N43" s="133">
        <f>VLOOKUP('E4 TB Allocation Details'!$C54, 'E2 Allocators'!$B$15:$W$285, MATCH(N$12, 'E2 Allocators'!$B$15:$W$15, 0),FALSE)*$D43</f>
        <v>0</v>
      </c>
      <c r="O43" s="133">
        <f>VLOOKUP('E4 TB Allocation Details'!$C54, 'E2 Allocators'!$B$15:$W$285, MATCH(O$12, 'E2 Allocators'!$B$15:$W$15, 0),FALSE)*$D43</f>
        <v>0</v>
      </c>
      <c r="P43" s="133">
        <f>VLOOKUP('E4 TB Allocation Details'!$C54, 'E2 Allocators'!$B$15:$W$285, MATCH(P$12, 'E2 Allocators'!$B$15:$W$15, 0),FALSE)*$D43</f>
        <v>0</v>
      </c>
      <c r="Q43" s="133">
        <f>VLOOKUP('E4 TB Allocation Details'!$C54, 'E2 Allocators'!$B$15:$W$285, MATCH(Q$12, 'E2 Allocators'!$B$15:$W$15, 0),FALSE)*$D43</f>
        <v>0</v>
      </c>
      <c r="R43" s="133">
        <f>VLOOKUP('E4 TB Allocation Details'!$C54, 'E2 Allocators'!$B$15:$W$285, MATCH(R$12, 'E2 Allocators'!$B$15:$W$15, 0),FALSE)*$D43</f>
        <v>0</v>
      </c>
      <c r="S43" s="133">
        <f>VLOOKUP('E4 TB Allocation Details'!$C54, 'E2 Allocators'!$B$15:$W$285, MATCH(S$12, 'E2 Allocators'!$B$15:$W$15, 0),FALSE)*$D43</f>
        <v>0</v>
      </c>
      <c r="T43" s="133">
        <f>VLOOKUP('E4 TB Allocation Details'!$C54, 'E2 Allocators'!$B$15:$W$285, MATCH(T$12, 'E2 Allocators'!$B$15:$W$15, 0),FALSE)*$D43</f>
        <v>0</v>
      </c>
      <c r="U43" s="133">
        <f>VLOOKUP('E4 TB Allocation Details'!$C54, 'E2 Allocators'!$B$15:$W$285, MATCH(U$12, 'E2 Allocators'!$B$15:$W$15, 0),FALSE)*$D43</f>
        <v>0</v>
      </c>
      <c r="V43" s="133">
        <f>VLOOKUP('E4 TB Allocation Details'!$C54, 'E2 Allocators'!$B$15:$W$285, MATCH(V$12, 'E2 Allocators'!$B$15:$W$15, 0),FALSE)*$D43</f>
        <v>0</v>
      </c>
      <c r="W43" s="133">
        <f>VLOOKUP('E4 TB Allocation Details'!$C54, 'E2 Allocators'!$B$15:$W$285, MATCH(W$12, 'E2 Allocators'!$B$15:$W$15, 0),FALSE)*$D43</f>
        <v>0</v>
      </c>
      <c r="X43" s="174">
        <f>VLOOKUP('E4 TB Allocation Details'!$C54, 'E2 Allocators'!$B$15:$W$285, MATCH(X$12, 'E2 Allocators'!$B$15:$W$15, 0),FALSE)*$D43</f>
        <v>0</v>
      </c>
    </row>
    <row r="44" spans="2:27" ht="13.15" customHeight="1" x14ac:dyDescent="0.2">
      <c r="B44" s="384" t="str">
        <f>'I3 TB Data'!B50</f>
        <v>External Revenues - Line Connection - Dedicated to Interconnect</v>
      </c>
      <c r="C44" s="381" t="s">
        <v>445</v>
      </c>
      <c r="D44" s="170">
        <f>'I3 TB Data'!G50</f>
        <v>0</v>
      </c>
      <c r="E44" s="133">
        <f>VLOOKUP('E4 TB Allocation Details'!$C55, 'E2 Allocators'!$B$15:$W$285, MATCH(E$12, 'E2 Allocators'!$B$15:$W$15, 0),FALSE)*$D44</f>
        <v>0</v>
      </c>
      <c r="F44" s="133">
        <f>VLOOKUP('E4 TB Allocation Details'!$C55, 'E2 Allocators'!$B$15:$W$285, MATCH(F$12, 'E2 Allocators'!$B$15:$W$15, 0),FALSE)*$D44</f>
        <v>0</v>
      </c>
      <c r="G44" s="133">
        <f>VLOOKUP('E4 TB Allocation Details'!$C55, 'E2 Allocators'!$B$15:$W$285, MATCH(G$12, 'E2 Allocators'!$B$15:$W$15, 0),FALSE)*$D44</f>
        <v>0</v>
      </c>
      <c r="H44" s="133">
        <f>VLOOKUP('E4 TB Allocation Details'!$C55, 'E2 Allocators'!$B$15:$W$285, MATCH(H$12, 'E2 Allocators'!$B$15:$W$15, 0),FALSE)*$D44</f>
        <v>0</v>
      </c>
      <c r="I44" s="133">
        <f>VLOOKUP('E4 TB Allocation Details'!$C55, 'E2 Allocators'!$B$15:$W$285, MATCH(I$12, 'E2 Allocators'!$B$15:$W$15, 0),FALSE)*$D44</f>
        <v>0</v>
      </c>
      <c r="J44" s="133">
        <f>VLOOKUP('E4 TB Allocation Details'!$C55, 'E2 Allocators'!$B$15:$W$285, MATCH(J$12, 'E2 Allocators'!$B$15:$W$15, 0),FALSE)*$D44</f>
        <v>0</v>
      </c>
      <c r="K44" s="133">
        <f>VLOOKUP('E4 TB Allocation Details'!$C55, 'E2 Allocators'!$B$15:$W$285, MATCH(K$12, 'E2 Allocators'!$B$15:$W$15, 0),FALSE)*$D44</f>
        <v>0</v>
      </c>
      <c r="L44" s="133">
        <f>VLOOKUP('E4 TB Allocation Details'!$C55, 'E2 Allocators'!$B$15:$W$285, MATCH(L$12, 'E2 Allocators'!$B$15:$W$15, 0),FALSE)*$D44</f>
        <v>0</v>
      </c>
      <c r="M44" s="133">
        <f>VLOOKUP('E4 TB Allocation Details'!$C55, 'E2 Allocators'!$B$15:$W$285, MATCH(M$12, 'E2 Allocators'!$B$15:$W$15, 0),FALSE)*$D44</f>
        <v>0</v>
      </c>
      <c r="N44" s="133">
        <f>VLOOKUP('E4 TB Allocation Details'!$C55, 'E2 Allocators'!$B$15:$W$285, MATCH(N$12, 'E2 Allocators'!$B$15:$W$15, 0),FALSE)*$D44</f>
        <v>0</v>
      </c>
      <c r="O44" s="133">
        <f>VLOOKUP('E4 TB Allocation Details'!$C55, 'E2 Allocators'!$B$15:$W$285, MATCH(O$12, 'E2 Allocators'!$B$15:$W$15, 0),FALSE)*$D44</f>
        <v>0</v>
      </c>
      <c r="P44" s="133">
        <f>VLOOKUP('E4 TB Allocation Details'!$C55, 'E2 Allocators'!$B$15:$W$285, MATCH(P$12, 'E2 Allocators'!$B$15:$W$15, 0),FALSE)*$D44</f>
        <v>0</v>
      </c>
      <c r="Q44" s="133">
        <f>VLOOKUP('E4 TB Allocation Details'!$C55, 'E2 Allocators'!$B$15:$W$285, MATCH(Q$12, 'E2 Allocators'!$B$15:$W$15, 0),FALSE)*$D44</f>
        <v>0</v>
      </c>
      <c r="R44" s="133">
        <f>VLOOKUP('E4 TB Allocation Details'!$C55, 'E2 Allocators'!$B$15:$W$285, MATCH(R$12, 'E2 Allocators'!$B$15:$W$15, 0),FALSE)*$D44</f>
        <v>0</v>
      </c>
      <c r="S44" s="133">
        <f>VLOOKUP('E4 TB Allocation Details'!$C55, 'E2 Allocators'!$B$15:$W$285, MATCH(S$12, 'E2 Allocators'!$B$15:$W$15, 0),FALSE)*$D44</f>
        <v>0</v>
      </c>
      <c r="T44" s="133">
        <f>VLOOKUP('E4 TB Allocation Details'!$C55, 'E2 Allocators'!$B$15:$W$285, MATCH(T$12, 'E2 Allocators'!$B$15:$W$15, 0),FALSE)*$D44</f>
        <v>0</v>
      </c>
      <c r="U44" s="133">
        <f>VLOOKUP('E4 TB Allocation Details'!$C55, 'E2 Allocators'!$B$15:$W$285, MATCH(U$12, 'E2 Allocators'!$B$15:$W$15, 0),FALSE)*$D44</f>
        <v>0</v>
      </c>
      <c r="V44" s="133">
        <f>VLOOKUP('E4 TB Allocation Details'!$C55, 'E2 Allocators'!$B$15:$W$285, MATCH(V$12, 'E2 Allocators'!$B$15:$W$15, 0),FALSE)*$D44</f>
        <v>0</v>
      </c>
      <c r="W44" s="133">
        <f>VLOOKUP('E4 TB Allocation Details'!$C55, 'E2 Allocators'!$B$15:$W$285, MATCH(W$12, 'E2 Allocators'!$B$15:$W$15, 0),FALSE)*$D44</f>
        <v>0</v>
      </c>
      <c r="X44" s="174">
        <f>VLOOKUP('E4 TB Allocation Details'!$C55, 'E2 Allocators'!$B$15:$W$285, MATCH(X$12, 'E2 Allocators'!$B$15:$W$15, 0),FALSE)*$D44</f>
        <v>0</v>
      </c>
    </row>
    <row r="45" spans="2:27" ht="13.15" customHeight="1" x14ac:dyDescent="0.2">
      <c r="B45" s="384" t="str">
        <f>'I3 TB Data'!B51</f>
        <v>External Revenues - Line Connection - Shared</v>
      </c>
      <c r="C45" s="381" t="s">
        <v>445</v>
      </c>
      <c r="D45" s="170">
        <f>'I3 TB Data'!G51</f>
        <v>0</v>
      </c>
      <c r="E45" s="133">
        <f>VLOOKUP('E4 TB Allocation Details'!$C56, 'E2 Allocators'!$B$15:$W$285, MATCH(E$12, 'E2 Allocators'!$B$15:$W$15, 0),FALSE)*$D45</f>
        <v>0</v>
      </c>
      <c r="F45" s="133">
        <f>VLOOKUP('E4 TB Allocation Details'!$C56, 'E2 Allocators'!$B$15:$W$285, MATCH(F$12, 'E2 Allocators'!$B$15:$W$15, 0),FALSE)*$D45</f>
        <v>0</v>
      </c>
      <c r="G45" s="133">
        <f>VLOOKUP('E4 TB Allocation Details'!$C56, 'E2 Allocators'!$B$15:$W$285, MATCH(G$12, 'E2 Allocators'!$B$15:$W$15, 0),FALSE)*$D45</f>
        <v>0</v>
      </c>
      <c r="H45" s="133">
        <f>VLOOKUP('E4 TB Allocation Details'!$C56, 'E2 Allocators'!$B$15:$W$285, MATCH(H$12, 'E2 Allocators'!$B$15:$W$15, 0),FALSE)*$D45</f>
        <v>0</v>
      </c>
      <c r="I45" s="133">
        <f>VLOOKUP('E4 TB Allocation Details'!$C56, 'E2 Allocators'!$B$15:$W$285, MATCH(I$12, 'E2 Allocators'!$B$15:$W$15, 0),FALSE)*$D45</f>
        <v>0</v>
      </c>
      <c r="J45" s="133">
        <f>VLOOKUP('E4 TB Allocation Details'!$C56, 'E2 Allocators'!$B$15:$W$285, MATCH(J$12, 'E2 Allocators'!$B$15:$W$15, 0),FALSE)*$D45</f>
        <v>0</v>
      </c>
      <c r="K45" s="133">
        <f>VLOOKUP('E4 TB Allocation Details'!$C56, 'E2 Allocators'!$B$15:$W$285, MATCH(K$12, 'E2 Allocators'!$B$15:$W$15, 0),FALSE)*$D45</f>
        <v>0</v>
      </c>
      <c r="L45" s="133">
        <f>VLOOKUP('E4 TB Allocation Details'!$C56, 'E2 Allocators'!$B$15:$W$285, MATCH(L$12, 'E2 Allocators'!$B$15:$W$15, 0),FALSE)*$D45</f>
        <v>0</v>
      </c>
      <c r="M45" s="133">
        <f>VLOOKUP('E4 TB Allocation Details'!$C56, 'E2 Allocators'!$B$15:$W$285, MATCH(M$12, 'E2 Allocators'!$B$15:$W$15, 0),FALSE)*$D45</f>
        <v>0</v>
      </c>
      <c r="N45" s="133">
        <f>VLOOKUP('E4 TB Allocation Details'!$C56, 'E2 Allocators'!$B$15:$W$285, MATCH(N$12, 'E2 Allocators'!$B$15:$W$15, 0),FALSE)*$D45</f>
        <v>0</v>
      </c>
      <c r="O45" s="133">
        <f>VLOOKUP('E4 TB Allocation Details'!$C56, 'E2 Allocators'!$B$15:$W$285, MATCH(O$12, 'E2 Allocators'!$B$15:$W$15, 0),FALSE)*$D45</f>
        <v>0</v>
      </c>
      <c r="P45" s="133">
        <f>VLOOKUP('E4 TB Allocation Details'!$C56, 'E2 Allocators'!$B$15:$W$285, MATCH(P$12, 'E2 Allocators'!$B$15:$W$15, 0),FALSE)*$D45</f>
        <v>0</v>
      </c>
      <c r="Q45" s="133">
        <f>VLOOKUP('E4 TB Allocation Details'!$C56, 'E2 Allocators'!$B$15:$W$285, MATCH(Q$12, 'E2 Allocators'!$B$15:$W$15, 0),FALSE)*$D45</f>
        <v>0</v>
      </c>
      <c r="R45" s="133">
        <f>VLOOKUP('E4 TB Allocation Details'!$C56, 'E2 Allocators'!$B$15:$W$285, MATCH(R$12, 'E2 Allocators'!$B$15:$W$15, 0),FALSE)*$D45</f>
        <v>0</v>
      </c>
      <c r="S45" s="133">
        <f>VLOOKUP('E4 TB Allocation Details'!$C56, 'E2 Allocators'!$B$15:$W$285, MATCH(S$12, 'E2 Allocators'!$B$15:$W$15, 0),FALSE)*$D45</f>
        <v>0</v>
      </c>
      <c r="T45" s="133">
        <f>VLOOKUP('E4 TB Allocation Details'!$C56, 'E2 Allocators'!$B$15:$W$285, MATCH(T$12, 'E2 Allocators'!$B$15:$W$15, 0),FALSE)*$D45</f>
        <v>0</v>
      </c>
      <c r="U45" s="133">
        <f>VLOOKUP('E4 TB Allocation Details'!$C56, 'E2 Allocators'!$B$15:$W$285, MATCH(U$12, 'E2 Allocators'!$B$15:$W$15, 0),FALSE)*$D45</f>
        <v>0</v>
      </c>
      <c r="V45" s="133">
        <f>VLOOKUP('E4 TB Allocation Details'!$C56, 'E2 Allocators'!$B$15:$W$285, MATCH(V$12, 'E2 Allocators'!$B$15:$W$15, 0),FALSE)*$D45</f>
        <v>0</v>
      </c>
      <c r="W45" s="133">
        <f>VLOOKUP('E4 TB Allocation Details'!$C56, 'E2 Allocators'!$B$15:$W$285, MATCH(W$12, 'E2 Allocators'!$B$15:$W$15, 0),FALSE)*$D45</f>
        <v>0</v>
      </c>
      <c r="X45" s="174">
        <f>VLOOKUP('E4 TB Allocation Details'!$C56, 'E2 Allocators'!$B$15:$W$285, MATCH(X$12, 'E2 Allocators'!$B$15:$W$15, 0),FALSE)*$D45</f>
        <v>0</v>
      </c>
    </row>
    <row r="46" spans="2:27" ht="13.15" customHeight="1" x14ac:dyDescent="0.2">
      <c r="B46" s="384" t="str">
        <f>'I3 TB Data'!B52</f>
        <v>External Revenues - Transformer Connection - Dedicated to Domestic</v>
      </c>
      <c r="C46" s="381" t="s">
        <v>445</v>
      </c>
      <c r="D46" s="170">
        <f>'I3 TB Data'!G52</f>
        <v>-11569843.692585498</v>
      </c>
      <c r="E46" s="133">
        <f>VLOOKUP('E4 TB Allocation Details'!$C57, 'E2 Allocators'!$B$15:$W$285, MATCH(E$12, 'E2 Allocators'!$B$15:$W$15, 0),FALSE)*$D46</f>
        <v>-11569843.692585498</v>
      </c>
      <c r="F46" s="133">
        <f>VLOOKUP('E4 TB Allocation Details'!$C57, 'E2 Allocators'!$B$15:$W$285, MATCH(F$12, 'E2 Allocators'!$B$15:$W$15, 0),FALSE)*$D46</f>
        <v>0</v>
      </c>
      <c r="G46" s="133">
        <f>VLOOKUP('E4 TB Allocation Details'!$C57, 'E2 Allocators'!$B$15:$W$285, MATCH(G$12, 'E2 Allocators'!$B$15:$W$15, 0),FALSE)*$D46</f>
        <v>0</v>
      </c>
      <c r="H46" s="133">
        <f>VLOOKUP('E4 TB Allocation Details'!$C57, 'E2 Allocators'!$B$15:$W$285, MATCH(H$12, 'E2 Allocators'!$B$15:$W$15, 0),FALSE)*$D46</f>
        <v>0</v>
      </c>
      <c r="I46" s="133">
        <f>VLOOKUP('E4 TB Allocation Details'!$C57, 'E2 Allocators'!$B$15:$W$285, MATCH(I$12, 'E2 Allocators'!$B$15:$W$15, 0),FALSE)*$D46</f>
        <v>0</v>
      </c>
      <c r="J46" s="133">
        <f>VLOOKUP('E4 TB Allocation Details'!$C57, 'E2 Allocators'!$B$15:$W$285, MATCH(J$12, 'E2 Allocators'!$B$15:$W$15, 0),FALSE)*$D46</f>
        <v>0</v>
      </c>
      <c r="K46" s="133">
        <f>VLOOKUP('E4 TB Allocation Details'!$C57, 'E2 Allocators'!$B$15:$W$285, MATCH(K$12, 'E2 Allocators'!$B$15:$W$15, 0),FALSE)*$D46</f>
        <v>0</v>
      </c>
      <c r="L46" s="133">
        <f>VLOOKUP('E4 TB Allocation Details'!$C57, 'E2 Allocators'!$B$15:$W$285, MATCH(L$12, 'E2 Allocators'!$B$15:$W$15, 0),FALSE)*$D46</f>
        <v>0</v>
      </c>
      <c r="M46" s="133">
        <f>VLOOKUP('E4 TB Allocation Details'!$C57, 'E2 Allocators'!$B$15:$W$285, MATCH(M$12, 'E2 Allocators'!$B$15:$W$15, 0),FALSE)*$D46</f>
        <v>0</v>
      </c>
      <c r="N46" s="133">
        <f>VLOOKUP('E4 TB Allocation Details'!$C57, 'E2 Allocators'!$B$15:$W$285, MATCH(N$12, 'E2 Allocators'!$B$15:$W$15, 0),FALSE)*$D46</f>
        <v>0</v>
      </c>
      <c r="O46" s="133">
        <f>VLOOKUP('E4 TB Allocation Details'!$C57, 'E2 Allocators'!$B$15:$W$285, MATCH(O$12, 'E2 Allocators'!$B$15:$W$15, 0),FALSE)*$D46</f>
        <v>0</v>
      </c>
      <c r="P46" s="133">
        <f>VLOOKUP('E4 TB Allocation Details'!$C57, 'E2 Allocators'!$B$15:$W$285, MATCH(P$12, 'E2 Allocators'!$B$15:$W$15, 0),FALSE)*$D46</f>
        <v>0</v>
      </c>
      <c r="Q46" s="133">
        <f>VLOOKUP('E4 TB Allocation Details'!$C57, 'E2 Allocators'!$B$15:$W$285, MATCH(Q$12, 'E2 Allocators'!$B$15:$W$15, 0),FALSE)*$D46</f>
        <v>0</v>
      </c>
      <c r="R46" s="133">
        <f>VLOOKUP('E4 TB Allocation Details'!$C57, 'E2 Allocators'!$B$15:$W$285, MATCH(R$12, 'E2 Allocators'!$B$15:$W$15, 0),FALSE)*$D46</f>
        <v>0</v>
      </c>
      <c r="S46" s="133">
        <f>VLOOKUP('E4 TB Allocation Details'!$C57, 'E2 Allocators'!$B$15:$W$285, MATCH(S$12, 'E2 Allocators'!$B$15:$W$15, 0),FALSE)*$D46</f>
        <v>0</v>
      </c>
      <c r="T46" s="133">
        <f>VLOOKUP('E4 TB Allocation Details'!$C57, 'E2 Allocators'!$B$15:$W$285, MATCH(T$12, 'E2 Allocators'!$B$15:$W$15, 0),FALSE)*$D46</f>
        <v>0</v>
      </c>
      <c r="U46" s="133">
        <f>VLOOKUP('E4 TB Allocation Details'!$C57, 'E2 Allocators'!$B$15:$W$285, MATCH(U$12, 'E2 Allocators'!$B$15:$W$15, 0),FALSE)*$D46</f>
        <v>0</v>
      </c>
      <c r="V46" s="133">
        <f>VLOOKUP('E4 TB Allocation Details'!$C57, 'E2 Allocators'!$B$15:$W$285, MATCH(V$12, 'E2 Allocators'!$B$15:$W$15, 0),FALSE)*$D46</f>
        <v>0</v>
      </c>
      <c r="W46" s="133">
        <f>VLOOKUP('E4 TB Allocation Details'!$C57, 'E2 Allocators'!$B$15:$W$285, MATCH(W$12, 'E2 Allocators'!$B$15:$W$15, 0),FALSE)*$D46</f>
        <v>0</v>
      </c>
      <c r="X46" s="174">
        <f>VLOOKUP('E4 TB Allocation Details'!$C57, 'E2 Allocators'!$B$15:$W$285, MATCH(X$12, 'E2 Allocators'!$B$15:$W$15, 0),FALSE)*$D46</f>
        <v>0</v>
      </c>
    </row>
    <row r="47" spans="2:27" ht="13.15" customHeight="1" x14ac:dyDescent="0.2">
      <c r="B47" s="384" t="str">
        <f>'I3 TB Data'!B53</f>
        <v>External Revenues - Transformer Connection - Dedicated to Interconnect</v>
      </c>
      <c r="C47" s="381" t="s">
        <v>445</v>
      </c>
      <c r="D47" s="170">
        <f>'I3 TB Data'!G53</f>
        <v>0</v>
      </c>
      <c r="E47" s="133">
        <f>VLOOKUP('E4 TB Allocation Details'!$C58, 'E2 Allocators'!$B$15:$W$285, MATCH(E$12, 'E2 Allocators'!$B$15:$W$15, 0),FALSE)*$D47</f>
        <v>0</v>
      </c>
      <c r="F47" s="133">
        <f>VLOOKUP('E4 TB Allocation Details'!$C58, 'E2 Allocators'!$B$15:$W$285, MATCH(F$12, 'E2 Allocators'!$B$15:$W$15, 0),FALSE)*$D47</f>
        <v>0</v>
      </c>
      <c r="G47" s="133">
        <f>VLOOKUP('E4 TB Allocation Details'!$C58, 'E2 Allocators'!$B$15:$W$285, MATCH(G$12, 'E2 Allocators'!$B$15:$W$15, 0),FALSE)*$D47</f>
        <v>0</v>
      </c>
      <c r="H47" s="133">
        <f>VLOOKUP('E4 TB Allocation Details'!$C58, 'E2 Allocators'!$B$15:$W$285, MATCH(H$12, 'E2 Allocators'!$B$15:$W$15, 0),FALSE)*$D47</f>
        <v>0</v>
      </c>
      <c r="I47" s="133">
        <f>VLOOKUP('E4 TB Allocation Details'!$C58, 'E2 Allocators'!$B$15:$W$285, MATCH(I$12, 'E2 Allocators'!$B$15:$W$15, 0),FALSE)*$D47</f>
        <v>0</v>
      </c>
      <c r="J47" s="133">
        <f>VLOOKUP('E4 TB Allocation Details'!$C58, 'E2 Allocators'!$B$15:$W$285, MATCH(J$12, 'E2 Allocators'!$B$15:$W$15, 0),FALSE)*$D47</f>
        <v>0</v>
      </c>
      <c r="K47" s="133">
        <f>VLOOKUP('E4 TB Allocation Details'!$C58, 'E2 Allocators'!$B$15:$W$285, MATCH(K$12, 'E2 Allocators'!$B$15:$W$15, 0),FALSE)*$D47</f>
        <v>0</v>
      </c>
      <c r="L47" s="133">
        <f>VLOOKUP('E4 TB Allocation Details'!$C58, 'E2 Allocators'!$B$15:$W$285, MATCH(L$12, 'E2 Allocators'!$B$15:$W$15, 0),FALSE)*$D47</f>
        <v>0</v>
      </c>
      <c r="M47" s="133">
        <f>VLOOKUP('E4 TB Allocation Details'!$C58, 'E2 Allocators'!$B$15:$W$285, MATCH(M$12, 'E2 Allocators'!$B$15:$W$15, 0),FALSE)*$D47</f>
        <v>0</v>
      </c>
      <c r="N47" s="133">
        <f>VLOOKUP('E4 TB Allocation Details'!$C58, 'E2 Allocators'!$B$15:$W$285, MATCH(N$12, 'E2 Allocators'!$B$15:$W$15, 0),FALSE)*$D47</f>
        <v>0</v>
      </c>
      <c r="O47" s="133">
        <f>VLOOKUP('E4 TB Allocation Details'!$C58, 'E2 Allocators'!$B$15:$W$285, MATCH(O$12, 'E2 Allocators'!$B$15:$W$15, 0),FALSE)*$D47</f>
        <v>0</v>
      </c>
      <c r="P47" s="133">
        <f>VLOOKUP('E4 TB Allocation Details'!$C58, 'E2 Allocators'!$B$15:$W$285, MATCH(P$12, 'E2 Allocators'!$B$15:$W$15, 0),FALSE)*$D47</f>
        <v>0</v>
      </c>
      <c r="Q47" s="133">
        <f>VLOOKUP('E4 TB Allocation Details'!$C58, 'E2 Allocators'!$B$15:$W$285, MATCH(Q$12, 'E2 Allocators'!$B$15:$W$15, 0),FALSE)*$D47</f>
        <v>0</v>
      </c>
      <c r="R47" s="133">
        <f>VLOOKUP('E4 TB Allocation Details'!$C58, 'E2 Allocators'!$B$15:$W$285, MATCH(R$12, 'E2 Allocators'!$B$15:$W$15, 0),FALSE)*$D47</f>
        <v>0</v>
      </c>
      <c r="S47" s="133">
        <f>VLOOKUP('E4 TB Allocation Details'!$C58, 'E2 Allocators'!$B$15:$W$285, MATCH(S$12, 'E2 Allocators'!$B$15:$W$15, 0),FALSE)*$D47</f>
        <v>0</v>
      </c>
      <c r="T47" s="133">
        <f>VLOOKUP('E4 TB Allocation Details'!$C58, 'E2 Allocators'!$B$15:$W$285, MATCH(T$12, 'E2 Allocators'!$B$15:$W$15, 0),FALSE)*$D47</f>
        <v>0</v>
      </c>
      <c r="U47" s="133">
        <f>VLOOKUP('E4 TB Allocation Details'!$C58, 'E2 Allocators'!$B$15:$W$285, MATCH(U$12, 'E2 Allocators'!$B$15:$W$15, 0),FALSE)*$D47</f>
        <v>0</v>
      </c>
      <c r="V47" s="133">
        <f>VLOOKUP('E4 TB Allocation Details'!$C58, 'E2 Allocators'!$B$15:$W$285, MATCH(V$12, 'E2 Allocators'!$B$15:$W$15, 0),FALSE)*$D47</f>
        <v>0</v>
      </c>
      <c r="W47" s="133">
        <f>VLOOKUP('E4 TB Allocation Details'!$C58, 'E2 Allocators'!$B$15:$W$285, MATCH(W$12, 'E2 Allocators'!$B$15:$W$15, 0),FALSE)*$D47</f>
        <v>0</v>
      </c>
      <c r="X47" s="174">
        <f>VLOOKUP('E4 TB Allocation Details'!$C58, 'E2 Allocators'!$B$15:$W$285, MATCH(X$12, 'E2 Allocators'!$B$15:$W$15, 0),FALSE)*$D47</f>
        <v>0</v>
      </c>
    </row>
    <row r="48" spans="2:27" ht="13.15" customHeight="1" x14ac:dyDescent="0.2">
      <c r="B48" s="384" t="str">
        <f>'I3 TB Data'!B54</f>
        <v>External Revenues - Transformer Connection - Shared</v>
      </c>
      <c r="C48" s="381" t="s">
        <v>445</v>
      </c>
      <c r="D48" s="170">
        <f>'I3 TB Data'!G54</f>
        <v>0</v>
      </c>
      <c r="E48" s="133">
        <f>VLOOKUP('E4 TB Allocation Details'!$C59, 'E2 Allocators'!$B$15:$W$285, MATCH(E$12, 'E2 Allocators'!$B$15:$W$15, 0),FALSE)*$D48</f>
        <v>0</v>
      </c>
      <c r="F48" s="133">
        <f>VLOOKUP('E4 TB Allocation Details'!$C59, 'E2 Allocators'!$B$15:$W$285, MATCH(F$12, 'E2 Allocators'!$B$15:$W$15, 0),FALSE)*$D48</f>
        <v>0</v>
      </c>
      <c r="G48" s="133">
        <f>VLOOKUP('E4 TB Allocation Details'!$C59, 'E2 Allocators'!$B$15:$W$285, MATCH(G$12, 'E2 Allocators'!$B$15:$W$15, 0),FALSE)*$D48</f>
        <v>0</v>
      </c>
      <c r="H48" s="133">
        <f>VLOOKUP('E4 TB Allocation Details'!$C59, 'E2 Allocators'!$B$15:$W$285, MATCH(H$12, 'E2 Allocators'!$B$15:$W$15, 0),FALSE)*$D48</f>
        <v>0</v>
      </c>
      <c r="I48" s="133">
        <f>VLOOKUP('E4 TB Allocation Details'!$C59, 'E2 Allocators'!$B$15:$W$285, MATCH(I$12, 'E2 Allocators'!$B$15:$W$15, 0),FALSE)*$D48</f>
        <v>0</v>
      </c>
      <c r="J48" s="133">
        <f>VLOOKUP('E4 TB Allocation Details'!$C59, 'E2 Allocators'!$B$15:$W$285, MATCH(J$12, 'E2 Allocators'!$B$15:$W$15, 0),FALSE)*$D48</f>
        <v>0</v>
      </c>
      <c r="K48" s="133">
        <f>VLOOKUP('E4 TB Allocation Details'!$C59, 'E2 Allocators'!$B$15:$W$285, MATCH(K$12, 'E2 Allocators'!$B$15:$W$15, 0),FALSE)*$D48</f>
        <v>0</v>
      </c>
      <c r="L48" s="133">
        <f>VLOOKUP('E4 TB Allocation Details'!$C59, 'E2 Allocators'!$B$15:$W$285, MATCH(L$12, 'E2 Allocators'!$B$15:$W$15, 0),FALSE)*$D48</f>
        <v>0</v>
      </c>
      <c r="M48" s="133">
        <f>VLOOKUP('E4 TB Allocation Details'!$C59, 'E2 Allocators'!$B$15:$W$285, MATCH(M$12, 'E2 Allocators'!$B$15:$W$15, 0),FALSE)*$D48</f>
        <v>0</v>
      </c>
      <c r="N48" s="133">
        <f>VLOOKUP('E4 TB Allocation Details'!$C59, 'E2 Allocators'!$B$15:$W$285, MATCH(N$12, 'E2 Allocators'!$B$15:$W$15, 0),FALSE)*$D48</f>
        <v>0</v>
      </c>
      <c r="O48" s="133">
        <f>VLOOKUP('E4 TB Allocation Details'!$C59, 'E2 Allocators'!$B$15:$W$285, MATCH(O$12, 'E2 Allocators'!$B$15:$W$15, 0),FALSE)*$D48</f>
        <v>0</v>
      </c>
      <c r="P48" s="133">
        <f>VLOOKUP('E4 TB Allocation Details'!$C59, 'E2 Allocators'!$B$15:$W$285, MATCH(P$12, 'E2 Allocators'!$B$15:$W$15, 0),FALSE)*$D48</f>
        <v>0</v>
      </c>
      <c r="Q48" s="133">
        <f>VLOOKUP('E4 TB Allocation Details'!$C59, 'E2 Allocators'!$B$15:$W$285, MATCH(Q$12, 'E2 Allocators'!$B$15:$W$15, 0),FALSE)*$D48</f>
        <v>0</v>
      </c>
      <c r="R48" s="133">
        <f>VLOOKUP('E4 TB Allocation Details'!$C59, 'E2 Allocators'!$B$15:$W$285, MATCH(R$12, 'E2 Allocators'!$B$15:$W$15, 0),FALSE)*$D48</f>
        <v>0</v>
      </c>
      <c r="S48" s="133">
        <f>VLOOKUP('E4 TB Allocation Details'!$C59, 'E2 Allocators'!$B$15:$W$285, MATCH(S$12, 'E2 Allocators'!$B$15:$W$15, 0),FALSE)*$D48</f>
        <v>0</v>
      </c>
      <c r="T48" s="133">
        <f>VLOOKUP('E4 TB Allocation Details'!$C59, 'E2 Allocators'!$B$15:$W$285, MATCH(T$12, 'E2 Allocators'!$B$15:$W$15, 0),FALSE)*$D48</f>
        <v>0</v>
      </c>
      <c r="U48" s="133">
        <f>VLOOKUP('E4 TB Allocation Details'!$C59, 'E2 Allocators'!$B$15:$W$285, MATCH(U$12, 'E2 Allocators'!$B$15:$W$15, 0),FALSE)*$D48</f>
        <v>0</v>
      </c>
      <c r="V48" s="133">
        <f>VLOOKUP('E4 TB Allocation Details'!$C59, 'E2 Allocators'!$B$15:$W$285, MATCH(V$12, 'E2 Allocators'!$B$15:$W$15, 0),FALSE)*$D48</f>
        <v>0</v>
      </c>
      <c r="W48" s="133">
        <f>VLOOKUP('E4 TB Allocation Details'!$C59, 'E2 Allocators'!$B$15:$W$285, MATCH(W$12, 'E2 Allocators'!$B$15:$W$15, 0),FALSE)*$D48</f>
        <v>0</v>
      </c>
      <c r="X48" s="174">
        <f>VLOOKUP('E4 TB Allocation Details'!$C59, 'E2 Allocators'!$B$15:$W$285, MATCH(X$12, 'E2 Allocators'!$B$15:$W$15, 0),FALSE)*$D48</f>
        <v>0</v>
      </c>
    </row>
    <row r="49" spans="2:24" ht="13.15" customHeight="1" x14ac:dyDescent="0.2">
      <c r="B49" s="384" t="str">
        <f>'I3 TB Data'!B55</f>
        <v>External Revenues - Wholesale Revenue Meter - Dedicated to Domestic</v>
      </c>
      <c r="C49" s="381" t="s">
        <v>445</v>
      </c>
      <c r="D49" s="170">
        <f>'I3 TB Data'!G55</f>
        <v>0</v>
      </c>
      <c r="E49" s="133">
        <f>VLOOKUP('E4 TB Allocation Details'!$C60, 'E2 Allocators'!$B$15:$W$285, MATCH(E$12, 'E2 Allocators'!$B$15:$W$15, 0),FALSE)*$D49</f>
        <v>0</v>
      </c>
      <c r="F49" s="133">
        <f>VLOOKUP('E4 TB Allocation Details'!$C60, 'E2 Allocators'!$B$15:$W$285, MATCH(F$12, 'E2 Allocators'!$B$15:$W$15, 0),FALSE)*$D49</f>
        <v>0</v>
      </c>
      <c r="G49" s="133">
        <f>VLOOKUP('E4 TB Allocation Details'!$C60, 'E2 Allocators'!$B$15:$W$285, MATCH(G$12, 'E2 Allocators'!$B$15:$W$15, 0),FALSE)*$D49</f>
        <v>0</v>
      </c>
      <c r="H49" s="133">
        <f>VLOOKUP('E4 TB Allocation Details'!$C60, 'E2 Allocators'!$B$15:$W$285, MATCH(H$12, 'E2 Allocators'!$B$15:$W$15, 0),FALSE)*$D49</f>
        <v>0</v>
      </c>
      <c r="I49" s="133">
        <f>VLOOKUP('E4 TB Allocation Details'!$C60, 'E2 Allocators'!$B$15:$W$285, MATCH(I$12, 'E2 Allocators'!$B$15:$W$15, 0),FALSE)*$D49</f>
        <v>0</v>
      </c>
      <c r="J49" s="133">
        <f>VLOOKUP('E4 TB Allocation Details'!$C60, 'E2 Allocators'!$B$15:$W$285, MATCH(J$12, 'E2 Allocators'!$B$15:$W$15, 0),FALSE)*$D49</f>
        <v>0</v>
      </c>
      <c r="K49" s="133">
        <f>VLOOKUP('E4 TB Allocation Details'!$C60, 'E2 Allocators'!$B$15:$W$285, MATCH(K$12, 'E2 Allocators'!$B$15:$W$15, 0),FALSE)*$D49</f>
        <v>0</v>
      </c>
      <c r="L49" s="133">
        <f>VLOOKUP('E4 TB Allocation Details'!$C60, 'E2 Allocators'!$B$15:$W$285, MATCH(L$12, 'E2 Allocators'!$B$15:$W$15, 0),FALSE)*$D49</f>
        <v>0</v>
      </c>
      <c r="M49" s="133">
        <f>VLOOKUP('E4 TB Allocation Details'!$C60, 'E2 Allocators'!$B$15:$W$285, MATCH(M$12, 'E2 Allocators'!$B$15:$W$15, 0),FALSE)*$D49</f>
        <v>0</v>
      </c>
      <c r="N49" s="133">
        <f>VLOOKUP('E4 TB Allocation Details'!$C60, 'E2 Allocators'!$B$15:$W$285, MATCH(N$12, 'E2 Allocators'!$B$15:$W$15, 0),FALSE)*$D49</f>
        <v>0</v>
      </c>
      <c r="O49" s="133">
        <f>VLOOKUP('E4 TB Allocation Details'!$C60, 'E2 Allocators'!$B$15:$W$285, MATCH(O$12, 'E2 Allocators'!$B$15:$W$15, 0),FALSE)*$D49</f>
        <v>0</v>
      </c>
      <c r="P49" s="133">
        <f>VLOOKUP('E4 TB Allocation Details'!$C60, 'E2 Allocators'!$B$15:$W$285, MATCH(P$12, 'E2 Allocators'!$B$15:$W$15, 0),FALSE)*$D49</f>
        <v>0</v>
      </c>
      <c r="Q49" s="133">
        <f>VLOOKUP('E4 TB Allocation Details'!$C60, 'E2 Allocators'!$B$15:$W$285, MATCH(Q$12, 'E2 Allocators'!$B$15:$W$15, 0),FALSE)*$D49</f>
        <v>0</v>
      </c>
      <c r="R49" s="133">
        <f>VLOOKUP('E4 TB Allocation Details'!$C60, 'E2 Allocators'!$B$15:$W$285, MATCH(R$12, 'E2 Allocators'!$B$15:$W$15, 0),FALSE)*$D49</f>
        <v>0</v>
      </c>
      <c r="S49" s="133">
        <f>VLOOKUP('E4 TB Allocation Details'!$C60, 'E2 Allocators'!$B$15:$W$285, MATCH(S$12, 'E2 Allocators'!$B$15:$W$15, 0),FALSE)*$D49</f>
        <v>0</v>
      </c>
      <c r="T49" s="133">
        <f>VLOOKUP('E4 TB Allocation Details'!$C60, 'E2 Allocators'!$B$15:$W$285, MATCH(T$12, 'E2 Allocators'!$B$15:$W$15, 0),FALSE)*$D49</f>
        <v>0</v>
      </c>
      <c r="U49" s="133">
        <f>VLOOKUP('E4 TB Allocation Details'!$C60, 'E2 Allocators'!$B$15:$W$285, MATCH(U$12, 'E2 Allocators'!$B$15:$W$15, 0),FALSE)*$D49</f>
        <v>0</v>
      </c>
      <c r="V49" s="133">
        <f>VLOOKUP('E4 TB Allocation Details'!$C60, 'E2 Allocators'!$B$15:$W$285, MATCH(V$12, 'E2 Allocators'!$B$15:$W$15, 0),FALSE)*$D49</f>
        <v>0</v>
      </c>
      <c r="W49" s="133">
        <f>VLOOKUP('E4 TB Allocation Details'!$C60, 'E2 Allocators'!$B$15:$W$285, MATCH(W$12, 'E2 Allocators'!$B$15:$W$15, 0),FALSE)*$D49</f>
        <v>0</v>
      </c>
      <c r="X49" s="174">
        <f>VLOOKUP('E4 TB Allocation Details'!$C60, 'E2 Allocators'!$B$15:$W$285, MATCH(X$12, 'E2 Allocators'!$B$15:$W$15, 0),FALSE)*$D49</f>
        <v>0</v>
      </c>
    </row>
    <row r="50" spans="2:24" ht="13.15" customHeight="1" x14ac:dyDescent="0.2">
      <c r="B50" s="384" t="str">
        <f>'I3 TB Data'!B56</f>
        <v>External Revenues - Wholesale Revenue Meter - Dedicated to Interconnect</v>
      </c>
      <c r="C50" s="381" t="s">
        <v>445</v>
      </c>
      <c r="D50" s="170">
        <f>'I3 TB Data'!G56</f>
        <v>0</v>
      </c>
      <c r="E50" s="133">
        <f>VLOOKUP('E4 TB Allocation Details'!$C61, 'E2 Allocators'!$B$15:$W$285, MATCH(E$12, 'E2 Allocators'!$B$15:$W$15, 0),FALSE)*$D50</f>
        <v>0</v>
      </c>
      <c r="F50" s="133">
        <f>VLOOKUP('E4 TB Allocation Details'!$C61, 'E2 Allocators'!$B$15:$W$285, MATCH(F$12, 'E2 Allocators'!$B$15:$W$15, 0),FALSE)*$D50</f>
        <v>0</v>
      </c>
      <c r="G50" s="133">
        <f>VLOOKUP('E4 TB Allocation Details'!$C61, 'E2 Allocators'!$B$15:$W$285, MATCH(G$12, 'E2 Allocators'!$B$15:$W$15, 0),FALSE)*$D50</f>
        <v>0</v>
      </c>
      <c r="H50" s="133">
        <f>VLOOKUP('E4 TB Allocation Details'!$C61, 'E2 Allocators'!$B$15:$W$285, MATCH(H$12, 'E2 Allocators'!$B$15:$W$15, 0),FALSE)*$D50</f>
        <v>0</v>
      </c>
      <c r="I50" s="133">
        <f>VLOOKUP('E4 TB Allocation Details'!$C61, 'E2 Allocators'!$B$15:$W$285, MATCH(I$12, 'E2 Allocators'!$B$15:$W$15, 0),FALSE)*$D50</f>
        <v>0</v>
      </c>
      <c r="J50" s="133">
        <f>VLOOKUP('E4 TB Allocation Details'!$C61, 'E2 Allocators'!$B$15:$W$285, MATCH(J$12, 'E2 Allocators'!$B$15:$W$15, 0),FALSE)*$D50</f>
        <v>0</v>
      </c>
      <c r="K50" s="133">
        <f>VLOOKUP('E4 TB Allocation Details'!$C61, 'E2 Allocators'!$B$15:$W$285, MATCH(K$12, 'E2 Allocators'!$B$15:$W$15, 0),FALSE)*$D50</f>
        <v>0</v>
      </c>
      <c r="L50" s="133">
        <f>VLOOKUP('E4 TB Allocation Details'!$C61, 'E2 Allocators'!$B$15:$W$285, MATCH(L$12, 'E2 Allocators'!$B$15:$W$15, 0),FALSE)*$D50</f>
        <v>0</v>
      </c>
      <c r="M50" s="133">
        <f>VLOOKUP('E4 TB Allocation Details'!$C61, 'E2 Allocators'!$B$15:$W$285, MATCH(M$12, 'E2 Allocators'!$B$15:$W$15, 0),FALSE)*$D50</f>
        <v>0</v>
      </c>
      <c r="N50" s="133">
        <f>VLOOKUP('E4 TB Allocation Details'!$C61, 'E2 Allocators'!$B$15:$W$285, MATCH(N$12, 'E2 Allocators'!$B$15:$W$15, 0),FALSE)*$D50</f>
        <v>0</v>
      </c>
      <c r="O50" s="133">
        <f>VLOOKUP('E4 TB Allocation Details'!$C61, 'E2 Allocators'!$B$15:$W$285, MATCH(O$12, 'E2 Allocators'!$B$15:$W$15, 0),FALSE)*$D50</f>
        <v>0</v>
      </c>
      <c r="P50" s="133">
        <f>VLOOKUP('E4 TB Allocation Details'!$C61, 'E2 Allocators'!$B$15:$W$285, MATCH(P$12, 'E2 Allocators'!$B$15:$W$15, 0),FALSE)*$D50</f>
        <v>0</v>
      </c>
      <c r="Q50" s="133">
        <f>VLOOKUP('E4 TB Allocation Details'!$C61, 'E2 Allocators'!$B$15:$W$285, MATCH(Q$12, 'E2 Allocators'!$B$15:$W$15, 0),FALSE)*$D50</f>
        <v>0</v>
      </c>
      <c r="R50" s="133">
        <f>VLOOKUP('E4 TB Allocation Details'!$C61, 'E2 Allocators'!$B$15:$W$285, MATCH(R$12, 'E2 Allocators'!$B$15:$W$15, 0),FALSE)*$D50</f>
        <v>0</v>
      </c>
      <c r="S50" s="133">
        <f>VLOOKUP('E4 TB Allocation Details'!$C61, 'E2 Allocators'!$B$15:$W$285, MATCH(S$12, 'E2 Allocators'!$B$15:$W$15, 0),FALSE)*$D50</f>
        <v>0</v>
      </c>
      <c r="T50" s="133">
        <f>VLOOKUP('E4 TB Allocation Details'!$C61, 'E2 Allocators'!$B$15:$W$285, MATCH(T$12, 'E2 Allocators'!$B$15:$W$15, 0),FALSE)*$D50</f>
        <v>0</v>
      </c>
      <c r="U50" s="133">
        <f>VLOOKUP('E4 TB Allocation Details'!$C61, 'E2 Allocators'!$B$15:$W$285, MATCH(U$12, 'E2 Allocators'!$B$15:$W$15, 0),FALSE)*$D50</f>
        <v>0</v>
      </c>
      <c r="V50" s="133">
        <f>VLOOKUP('E4 TB Allocation Details'!$C61, 'E2 Allocators'!$B$15:$W$285, MATCH(V$12, 'E2 Allocators'!$B$15:$W$15, 0),FALSE)*$D50</f>
        <v>0</v>
      </c>
      <c r="W50" s="133">
        <f>VLOOKUP('E4 TB Allocation Details'!$C61, 'E2 Allocators'!$B$15:$W$285, MATCH(W$12, 'E2 Allocators'!$B$15:$W$15, 0),FALSE)*$D50</f>
        <v>0</v>
      </c>
      <c r="X50" s="174">
        <f>VLOOKUP('E4 TB Allocation Details'!$C61, 'E2 Allocators'!$B$15:$W$285, MATCH(X$12, 'E2 Allocators'!$B$15:$W$15, 0),FALSE)*$D50</f>
        <v>0</v>
      </c>
    </row>
    <row r="51" spans="2:24" ht="13.15" customHeight="1" x14ac:dyDescent="0.2">
      <c r="B51" s="384" t="str">
        <f>'I3 TB Data'!B57</f>
        <v>External Revenues - Wholesale Revenue Meter - Shared</v>
      </c>
      <c r="C51" s="381" t="s">
        <v>445</v>
      </c>
      <c r="D51" s="170">
        <f>'I3 TB Data'!G57</f>
        <v>0</v>
      </c>
      <c r="E51" s="133">
        <f>VLOOKUP('E4 TB Allocation Details'!$C62, 'E2 Allocators'!$B$15:$W$285, MATCH(E$12, 'E2 Allocators'!$B$15:$W$15, 0),FALSE)*$D51</f>
        <v>0</v>
      </c>
      <c r="F51" s="133">
        <f>VLOOKUP('E4 TB Allocation Details'!$C62, 'E2 Allocators'!$B$15:$W$285, MATCH(F$12, 'E2 Allocators'!$B$15:$W$15, 0),FALSE)*$D51</f>
        <v>0</v>
      </c>
      <c r="G51" s="133">
        <f>VLOOKUP('E4 TB Allocation Details'!$C62, 'E2 Allocators'!$B$15:$W$285, MATCH(G$12, 'E2 Allocators'!$B$15:$W$15, 0),FALSE)*$D51</f>
        <v>0</v>
      </c>
      <c r="H51" s="133">
        <f>VLOOKUP('E4 TB Allocation Details'!$C62, 'E2 Allocators'!$B$15:$W$285, MATCH(H$12, 'E2 Allocators'!$B$15:$W$15, 0),FALSE)*$D51</f>
        <v>0</v>
      </c>
      <c r="I51" s="133">
        <f>VLOOKUP('E4 TB Allocation Details'!$C62, 'E2 Allocators'!$B$15:$W$285, MATCH(I$12, 'E2 Allocators'!$B$15:$W$15, 0),FALSE)*$D51</f>
        <v>0</v>
      </c>
      <c r="J51" s="133">
        <f>VLOOKUP('E4 TB Allocation Details'!$C62, 'E2 Allocators'!$B$15:$W$285, MATCH(J$12, 'E2 Allocators'!$B$15:$W$15, 0),FALSE)*$D51</f>
        <v>0</v>
      </c>
      <c r="K51" s="133">
        <f>VLOOKUP('E4 TB Allocation Details'!$C62, 'E2 Allocators'!$B$15:$W$285, MATCH(K$12, 'E2 Allocators'!$B$15:$W$15, 0),FALSE)*$D51</f>
        <v>0</v>
      </c>
      <c r="L51" s="133">
        <f>VLOOKUP('E4 TB Allocation Details'!$C62, 'E2 Allocators'!$B$15:$W$285, MATCH(L$12, 'E2 Allocators'!$B$15:$W$15, 0),FALSE)*$D51</f>
        <v>0</v>
      </c>
      <c r="M51" s="133">
        <f>VLOOKUP('E4 TB Allocation Details'!$C62, 'E2 Allocators'!$B$15:$W$285, MATCH(M$12, 'E2 Allocators'!$B$15:$W$15, 0),FALSE)*$D51</f>
        <v>0</v>
      </c>
      <c r="N51" s="133">
        <f>VLOOKUP('E4 TB Allocation Details'!$C62, 'E2 Allocators'!$B$15:$W$285, MATCH(N$12, 'E2 Allocators'!$B$15:$W$15, 0),FALSE)*$D51</f>
        <v>0</v>
      </c>
      <c r="O51" s="133">
        <f>VLOOKUP('E4 TB Allocation Details'!$C62, 'E2 Allocators'!$B$15:$W$285, MATCH(O$12, 'E2 Allocators'!$B$15:$W$15, 0),FALSE)*$D51</f>
        <v>0</v>
      </c>
      <c r="P51" s="133">
        <f>VLOOKUP('E4 TB Allocation Details'!$C62, 'E2 Allocators'!$B$15:$W$285, MATCH(P$12, 'E2 Allocators'!$B$15:$W$15, 0),FALSE)*$D51</f>
        <v>0</v>
      </c>
      <c r="Q51" s="133">
        <f>VLOOKUP('E4 TB Allocation Details'!$C62, 'E2 Allocators'!$B$15:$W$285, MATCH(Q$12, 'E2 Allocators'!$B$15:$W$15, 0),FALSE)*$D51</f>
        <v>0</v>
      </c>
      <c r="R51" s="133">
        <f>VLOOKUP('E4 TB Allocation Details'!$C62, 'E2 Allocators'!$B$15:$W$285, MATCH(R$12, 'E2 Allocators'!$B$15:$W$15, 0),FALSE)*$D51</f>
        <v>0</v>
      </c>
      <c r="S51" s="133">
        <f>VLOOKUP('E4 TB Allocation Details'!$C62, 'E2 Allocators'!$B$15:$W$285, MATCH(S$12, 'E2 Allocators'!$B$15:$W$15, 0),FALSE)*$D51</f>
        <v>0</v>
      </c>
      <c r="T51" s="133">
        <f>VLOOKUP('E4 TB Allocation Details'!$C62, 'E2 Allocators'!$B$15:$W$285, MATCH(T$12, 'E2 Allocators'!$B$15:$W$15, 0),FALSE)*$D51</f>
        <v>0</v>
      </c>
      <c r="U51" s="133">
        <f>VLOOKUP('E4 TB Allocation Details'!$C62, 'E2 Allocators'!$B$15:$W$285, MATCH(U$12, 'E2 Allocators'!$B$15:$W$15, 0),FALSE)*$D51</f>
        <v>0</v>
      </c>
      <c r="V51" s="133">
        <f>VLOOKUP('E4 TB Allocation Details'!$C62, 'E2 Allocators'!$B$15:$W$285, MATCH(V$12, 'E2 Allocators'!$B$15:$W$15, 0),FALSE)*$D51</f>
        <v>0</v>
      </c>
      <c r="W51" s="133">
        <f>VLOOKUP('E4 TB Allocation Details'!$C62, 'E2 Allocators'!$B$15:$W$285, MATCH(W$12, 'E2 Allocators'!$B$15:$W$15, 0),FALSE)*$D51</f>
        <v>0</v>
      </c>
      <c r="X51" s="174">
        <f>VLOOKUP('E4 TB Allocation Details'!$C62, 'E2 Allocators'!$B$15:$W$285, MATCH(X$12, 'E2 Allocators'!$B$15:$W$15, 0),FALSE)*$D51</f>
        <v>0</v>
      </c>
    </row>
    <row r="52" spans="2:24" ht="13.15" customHeight="1" x14ac:dyDescent="0.2">
      <c r="B52" s="384" t="str">
        <f>'I3 TB Data'!B58</f>
        <v>External Revenues - Network Dual Function Line - Dedicated to Domestic</v>
      </c>
      <c r="C52" s="381" t="s">
        <v>445</v>
      </c>
      <c r="D52" s="170">
        <f>'I3 TB Data'!G58</f>
        <v>-3728031.3108878904</v>
      </c>
      <c r="E52" s="133">
        <f>VLOOKUP('E4 TB Allocation Details'!$C63, 'E2 Allocators'!$B$15:$W$285, MATCH(E$12, 'E2 Allocators'!$B$15:$W$15, 0),FALSE)*$D52</f>
        <v>-3728031.3108878904</v>
      </c>
      <c r="F52" s="133">
        <f>VLOOKUP('E4 TB Allocation Details'!$C63, 'E2 Allocators'!$B$15:$W$285, MATCH(F$12, 'E2 Allocators'!$B$15:$W$15, 0),FALSE)*$D52</f>
        <v>0</v>
      </c>
      <c r="G52" s="133">
        <f>VLOOKUP('E4 TB Allocation Details'!$C63, 'E2 Allocators'!$B$15:$W$285, MATCH(G$12, 'E2 Allocators'!$B$15:$W$15, 0),FALSE)*$D52</f>
        <v>0</v>
      </c>
      <c r="H52" s="133">
        <f>VLOOKUP('E4 TB Allocation Details'!$C63, 'E2 Allocators'!$B$15:$W$285, MATCH(H$12, 'E2 Allocators'!$B$15:$W$15, 0),FALSE)*$D52</f>
        <v>0</v>
      </c>
      <c r="I52" s="133">
        <f>VLOOKUP('E4 TB Allocation Details'!$C63, 'E2 Allocators'!$B$15:$W$285, MATCH(I$12, 'E2 Allocators'!$B$15:$W$15, 0),FALSE)*$D52</f>
        <v>0</v>
      </c>
      <c r="J52" s="133">
        <f>VLOOKUP('E4 TB Allocation Details'!$C63, 'E2 Allocators'!$B$15:$W$285, MATCH(J$12, 'E2 Allocators'!$B$15:$W$15, 0),FALSE)*$D52</f>
        <v>0</v>
      </c>
      <c r="K52" s="133">
        <f>VLOOKUP('E4 TB Allocation Details'!$C63, 'E2 Allocators'!$B$15:$W$285, MATCH(K$12, 'E2 Allocators'!$B$15:$W$15, 0),FALSE)*$D52</f>
        <v>0</v>
      </c>
      <c r="L52" s="133">
        <f>VLOOKUP('E4 TB Allocation Details'!$C63, 'E2 Allocators'!$B$15:$W$285, MATCH(L$12, 'E2 Allocators'!$B$15:$W$15, 0),FALSE)*$D52</f>
        <v>0</v>
      </c>
      <c r="M52" s="133">
        <f>VLOOKUP('E4 TB Allocation Details'!$C63, 'E2 Allocators'!$B$15:$W$285, MATCH(M$12, 'E2 Allocators'!$B$15:$W$15, 0),FALSE)*$D52</f>
        <v>0</v>
      </c>
      <c r="N52" s="133">
        <f>VLOOKUP('E4 TB Allocation Details'!$C63, 'E2 Allocators'!$B$15:$W$285, MATCH(N$12, 'E2 Allocators'!$B$15:$W$15, 0),FALSE)*$D52</f>
        <v>0</v>
      </c>
      <c r="O52" s="133">
        <f>VLOOKUP('E4 TB Allocation Details'!$C63, 'E2 Allocators'!$B$15:$W$285, MATCH(O$12, 'E2 Allocators'!$B$15:$W$15, 0),FALSE)*$D52</f>
        <v>0</v>
      </c>
      <c r="P52" s="133">
        <f>VLOOKUP('E4 TB Allocation Details'!$C63, 'E2 Allocators'!$B$15:$W$285, MATCH(P$12, 'E2 Allocators'!$B$15:$W$15, 0),FALSE)*$D52</f>
        <v>0</v>
      </c>
      <c r="Q52" s="133">
        <f>VLOOKUP('E4 TB Allocation Details'!$C63, 'E2 Allocators'!$B$15:$W$285, MATCH(Q$12, 'E2 Allocators'!$B$15:$W$15, 0),FALSE)*$D52</f>
        <v>0</v>
      </c>
      <c r="R52" s="133">
        <f>VLOOKUP('E4 TB Allocation Details'!$C63, 'E2 Allocators'!$B$15:$W$285, MATCH(R$12, 'E2 Allocators'!$B$15:$W$15, 0),FALSE)*$D52</f>
        <v>0</v>
      </c>
      <c r="S52" s="133">
        <f>VLOOKUP('E4 TB Allocation Details'!$C63, 'E2 Allocators'!$B$15:$W$285, MATCH(S$12, 'E2 Allocators'!$B$15:$W$15, 0),FALSE)*$D52</f>
        <v>0</v>
      </c>
      <c r="T52" s="133">
        <f>VLOOKUP('E4 TB Allocation Details'!$C63, 'E2 Allocators'!$B$15:$W$285, MATCH(T$12, 'E2 Allocators'!$B$15:$W$15, 0),FALSE)*$D52</f>
        <v>0</v>
      </c>
      <c r="U52" s="133">
        <f>VLOOKUP('E4 TB Allocation Details'!$C63, 'E2 Allocators'!$B$15:$W$285, MATCH(U$12, 'E2 Allocators'!$B$15:$W$15, 0),FALSE)*$D52</f>
        <v>0</v>
      </c>
      <c r="V52" s="133">
        <f>VLOOKUP('E4 TB Allocation Details'!$C63, 'E2 Allocators'!$B$15:$W$285, MATCH(V$12, 'E2 Allocators'!$B$15:$W$15, 0),FALSE)*$D52</f>
        <v>0</v>
      </c>
      <c r="W52" s="133">
        <f>VLOOKUP('E4 TB Allocation Details'!$C63, 'E2 Allocators'!$B$15:$W$285, MATCH(W$12, 'E2 Allocators'!$B$15:$W$15, 0),FALSE)*$D52</f>
        <v>0</v>
      </c>
      <c r="X52" s="174">
        <f>VLOOKUP('E4 TB Allocation Details'!$C63, 'E2 Allocators'!$B$15:$W$285, MATCH(X$12, 'E2 Allocators'!$B$15:$W$15, 0),FALSE)*$D52</f>
        <v>0</v>
      </c>
    </row>
    <row r="53" spans="2:24" ht="13.15" customHeight="1" x14ac:dyDescent="0.2">
      <c r="B53" s="384" t="str">
        <f>'I3 TB Data'!B59</f>
        <v>External Revenues - Network Dual Function Line - Dedicated to Interconnect</v>
      </c>
      <c r="C53" s="381" t="s">
        <v>445</v>
      </c>
      <c r="D53" s="170">
        <f>'I3 TB Data'!G59</f>
        <v>0</v>
      </c>
      <c r="E53" s="133">
        <f>VLOOKUP('E4 TB Allocation Details'!$C64, 'E2 Allocators'!$B$15:$W$285, MATCH(E$12, 'E2 Allocators'!$B$15:$W$15, 0),FALSE)*$D53</f>
        <v>0</v>
      </c>
      <c r="F53" s="133">
        <f>VLOOKUP('E4 TB Allocation Details'!$C64, 'E2 Allocators'!$B$15:$W$285, MATCH(F$12, 'E2 Allocators'!$B$15:$W$15, 0),FALSE)*$D53</f>
        <v>0</v>
      </c>
      <c r="G53" s="133">
        <f>VLOOKUP('E4 TB Allocation Details'!$C64, 'E2 Allocators'!$B$15:$W$285, MATCH(G$12, 'E2 Allocators'!$B$15:$W$15, 0),FALSE)*$D53</f>
        <v>0</v>
      </c>
      <c r="H53" s="133">
        <f>VLOOKUP('E4 TB Allocation Details'!$C64, 'E2 Allocators'!$B$15:$W$285, MATCH(H$12, 'E2 Allocators'!$B$15:$W$15, 0),FALSE)*$D53</f>
        <v>0</v>
      </c>
      <c r="I53" s="133">
        <f>VLOOKUP('E4 TB Allocation Details'!$C64, 'E2 Allocators'!$B$15:$W$285, MATCH(I$12, 'E2 Allocators'!$B$15:$W$15, 0),FALSE)*$D53</f>
        <v>0</v>
      </c>
      <c r="J53" s="133">
        <f>VLOOKUP('E4 TB Allocation Details'!$C64, 'E2 Allocators'!$B$15:$W$285, MATCH(J$12, 'E2 Allocators'!$B$15:$W$15, 0),FALSE)*$D53</f>
        <v>0</v>
      </c>
      <c r="K53" s="133">
        <f>VLOOKUP('E4 TB Allocation Details'!$C64, 'E2 Allocators'!$B$15:$W$285, MATCH(K$12, 'E2 Allocators'!$B$15:$W$15, 0),FALSE)*$D53</f>
        <v>0</v>
      </c>
      <c r="L53" s="133">
        <f>VLOOKUP('E4 TB Allocation Details'!$C64, 'E2 Allocators'!$B$15:$W$285, MATCH(L$12, 'E2 Allocators'!$B$15:$W$15, 0),FALSE)*$D53</f>
        <v>0</v>
      </c>
      <c r="M53" s="133">
        <f>VLOOKUP('E4 TB Allocation Details'!$C64, 'E2 Allocators'!$B$15:$W$285, MATCH(M$12, 'E2 Allocators'!$B$15:$W$15, 0),FALSE)*$D53</f>
        <v>0</v>
      </c>
      <c r="N53" s="133">
        <f>VLOOKUP('E4 TB Allocation Details'!$C64, 'E2 Allocators'!$B$15:$W$285, MATCH(N$12, 'E2 Allocators'!$B$15:$W$15, 0),FALSE)*$D53</f>
        <v>0</v>
      </c>
      <c r="O53" s="133">
        <f>VLOOKUP('E4 TB Allocation Details'!$C64, 'E2 Allocators'!$B$15:$W$285, MATCH(O$12, 'E2 Allocators'!$B$15:$W$15, 0),FALSE)*$D53</f>
        <v>0</v>
      </c>
      <c r="P53" s="133">
        <f>VLOOKUP('E4 TB Allocation Details'!$C64, 'E2 Allocators'!$B$15:$W$285, MATCH(P$12, 'E2 Allocators'!$B$15:$W$15, 0),FALSE)*$D53</f>
        <v>0</v>
      </c>
      <c r="Q53" s="133">
        <f>VLOOKUP('E4 TB Allocation Details'!$C64, 'E2 Allocators'!$B$15:$W$285, MATCH(Q$12, 'E2 Allocators'!$B$15:$W$15, 0),FALSE)*$D53</f>
        <v>0</v>
      </c>
      <c r="R53" s="133">
        <f>VLOOKUP('E4 TB Allocation Details'!$C64, 'E2 Allocators'!$B$15:$W$285, MATCH(R$12, 'E2 Allocators'!$B$15:$W$15, 0),FALSE)*$D53</f>
        <v>0</v>
      </c>
      <c r="S53" s="133">
        <f>VLOOKUP('E4 TB Allocation Details'!$C64, 'E2 Allocators'!$B$15:$W$285, MATCH(S$12, 'E2 Allocators'!$B$15:$W$15, 0),FALSE)*$D53</f>
        <v>0</v>
      </c>
      <c r="T53" s="133">
        <f>VLOOKUP('E4 TB Allocation Details'!$C64, 'E2 Allocators'!$B$15:$W$285, MATCH(T$12, 'E2 Allocators'!$B$15:$W$15, 0),FALSE)*$D53</f>
        <v>0</v>
      </c>
      <c r="U53" s="133">
        <f>VLOOKUP('E4 TB Allocation Details'!$C64, 'E2 Allocators'!$B$15:$W$285, MATCH(U$12, 'E2 Allocators'!$B$15:$W$15, 0),FALSE)*$D53</f>
        <v>0</v>
      </c>
      <c r="V53" s="133">
        <f>VLOOKUP('E4 TB Allocation Details'!$C64, 'E2 Allocators'!$B$15:$W$285, MATCH(V$12, 'E2 Allocators'!$B$15:$W$15, 0),FALSE)*$D53</f>
        <v>0</v>
      </c>
      <c r="W53" s="133">
        <f>VLOOKUP('E4 TB Allocation Details'!$C64, 'E2 Allocators'!$B$15:$W$285, MATCH(W$12, 'E2 Allocators'!$B$15:$W$15, 0),FALSE)*$D53</f>
        <v>0</v>
      </c>
      <c r="X53" s="174">
        <f>VLOOKUP('E4 TB Allocation Details'!$C64, 'E2 Allocators'!$B$15:$W$285, MATCH(X$12, 'E2 Allocators'!$B$15:$W$15, 0),FALSE)*$D53</f>
        <v>0</v>
      </c>
    </row>
    <row r="54" spans="2:24" ht="13.15" customHeight="1" x14ac:dyDescent="0.2">
      <c r="B54" s="384" t="str">
        <f>'I3 TB Data'!B60</f>
        <v>External Revenues - Network Dual Function Line - Shared</v>
      </c>
      <c r="C54" s="381" t="s">
        <v>445</v>
      </c>
      <c r="D54" s="170">
        <f>'I3 TB Data'!G60</f>
        <v>0</v>
      </c>
      <c r="E54" s="133">
        <f>VLOOKUP('E4 TB Allocation Details'!$C65, 'E2 Allocators'!$B$15:$W$285, MATCH(E$12, 'E2 Allocators'!$B$15:$W$15, 0),FALSE)*$D54</f>
        <v>0</v>
      </c>
      <c r="F54" s="133">
        <f>VLOOKUP('E4 TB Allocation Details'!$C65, 'E2 Allocators'!$B$15:$W$285, MATCH(F$12, 'E2 Allocators'!$B$15:$W$15, 0),FALSE)*$D54</f>
        <v>0</v>
      </c>
      <c r="G54" s="133">
        <f>VLOOKUP('E4 TB Allocation Details'!$C65, 'E2 Allocators'!$B$15:$W$285, MATCH(G$12, 'E2 Allocators'!$B$15:$W$15, 0),FALSE)*$D54</f>
        <v>0</v>
      </c>
      <c r="H54" s="133">
        <f>VLOOKUP('E4 TB Allocation Details'!$C65, 'E2 Allocators'!$B$15:$W$285, MATCH(H$12, 'E2 Allocators'!$B$15:$W$15, 0),FALSE)*$D54</f>
        <v>0</v>
      </c>
      <c r="I54" s="133">
        <f>VLOOKUP('E4 TB Allocation Details'!$C65, 'E2 Allocators'!$B$15:$W$285, MATCH(I$12, 'E2 Allocators'!$B$15:$W$15, 0),FALSE)*$D54</f>
        <v>0</v>
      </c>
      <c r="J54" s="133">
        <f>VLOOKUP('E4 TB Allocation Details'!$C65, 'E2 Allocators'!$B$15:$W$285, MATCH(J$12, 'E2 Allocators'!$B$15:$W$15, 0),FALSE)*$D54</f>
        <v>0</v>
      </c>
      <c r="K54" s="133">
        <f>VLOOKUP('E4 TB Allocation Details'!$C65, 'E2 Allocators'!$B$15:$W$285, MATCH(K$12, 'E2 Allocators'!$B$15:$W$15, 0),FALSE)*$D54</f>
        <v>0</v>
      </c>
      <c r="L54" s="133">
        <f>VLOOKUP('E4 TB Allocation Details'!$C65, 'E2 Allocators'!$B$15:$W$285, MATCH(L$12, 'E2 Allocators'!$B$15:$W$15, 0),FALSE)*$D54</f>
        <v>0</v>
      </c>
      <c r="M54" s="133">
        <f>VLOOKUP('E4 TB Allocation Details'!$C65, 'E2 Allocators'!$B$15:$W$285, MATCH(M$12, 'E2 Allocators'!$B$15:$W$15, 0),FALSE)*$D54</f>
        <v>0</v>
      </c>
      <c r="N54" s="133">
        <f>VLOOKUP('E4 TB Allocation Details'!$C65, 'E2 Allocators'!$B$15:$W$285, MATCH(N$12, 'E2 Allocators'!$B$15:$W$15, 0),FALSE)*$D54</f>
        <v>0</v>
      </c>
      <c r="O54" s="133">
        <f>VLOOKUP('E4 TB Allocation Details'!$C65, 'E2 Allocators'!$B$15:$W$285, MATCH(O$12, 'E2 Allocators'!$B$15:$W$15, 0),FALSE)*$D54</f>
        <v>0</v>
      </c>
      <c r="P54" s="133">
        <f>VLOOKUP('E4 TB Allocation Details'!$C65, 'E2 Allocators'!$B$15:$W$285, MATCH(P$12, 'E2 Allocators'!$B$15:$W$15, 0),FALSE)*$D54</f>
        <v>0</v>
      </c>
      <c r="Q54" s="133">
        <f>VLOOKUP('E4 TB Allocation Details'!$C65, 'E2 Allocators'!$B$15:$W$285, MATCH(Q$12, 'E2 Allocators'!$B$15:$W$15, 0),FALSE)*$D54</f>
        <v>0</v>
      </c>
      <c r="R54" s="133">
        <f>VLOOKUP('E4 TB Allocation Details'!$C65, 'E2 Allocators'!$B$15:$W$285, MATCH(R$12, 'E2 Allocators'!$B$15:$W$15, 0),FALSE)*$D54</f>
        <v>0</v>
      </c>
      <c r="S54" s="133">
        <f>VLOOKUP('E4 TB Allocation Details'!$C65, 'E2 Allocators'!$B$15:$W$285, MATCH(S$12, 'E2 Allocators'!$B$15:$W$15, 0),FALSE)*$D54</f>
        <v>0</v>
      </c>
      <c r="T54" s="133">
        <f>VLOOKUP('E4 TB Allocation Details'!$C65, 'E2 Allocators'!$B$15:$W$285, MATCH(T$12, 'E2 Allocators'!$B$15:$W$15, 0),FALSE)*$D54</f>
        <v>0</v>
      </c>
      <c r="U54" s="133">
        <f>VLOOKUP('E4 TB Allocation Details'!$C65, 'E2 Allocators'!$B$15:$W$285, MATCH(U$12, 'E2 Allocators'!$B$15:$W$15, 0),FALSE)*$D54</f>
        <v>0</v>
      </c>
      <c r="V54" s="133">
        <f>VLOOKUP('E4 TB Allocation Details'!$C65, 'E2 Allocators'!$B$15:$W$285, MATCH(V$12, 'E2 Allocators'!$B$15:$W$15, 0),FALSE)*$D54</f>
        <v>0</v>
      </c>
      <c r="W54" s="133">
        <f>VLOOKUP('E4 TB Allocation Details'!$C65, 'E2 Allocators'!$B$15:$W$285, MATCH(W$12, 'E2 Allocators'!$B$15:$W$15, 0),FALSE)*$D54</f>
        <v>0</v>
      </c>
      <c r="X54" s="174">
        <f>VLOOKUP('E4 TB Allocation Details'!$C65, 'E2 Allocators'!$B$15:$W$285, MATCH(X$12, 'E2 Allocators'!$B$15:$W$15, 0),FALSE)*$D54</f>
        <v>0</v>
      </c>
    </row>
    <row r="55" spans="2:24" ht="13.15" customHeight="1" x14ac:dyDescent="0.2">
      <c r="B55" s="384" t="str">
        <f>'I3 TB Data'!B61</f>
        <v>External Revenues - Line Connection Dual Function Line - Dedicated to Domestic</v>
      </c>
      <c r="C55" s="381" t="s">
        <v>445</v>
      </c>
      <c r="D55" s="170">
        <f>'I3 TB Data'!G61</f>
        <v>-636787.35834468901</v>
      </c>
      <c r="E55" s="133">
        <f>VLOOKUP('E4 TB Allocation Details'!$C66, 'E2 Allocators'!$B$15:$W$285, MATCH(E$12, 'E2 Allocators'!$B$15:$W$15, 0),FALSE)*$D55</f>
        <v>-636787.35834468901</v>
      </c>
      <c r="F55" s="133">
        <f>VLOOKUP('E4 TB Allocation Details'!$C66, 'E2 Allocators'!$B$15:$W$285, MATCH(F$12, 'E2 Allocators'!$B$15:$W$15, 0),FALSE)*$D55</f>
        <v>0</v>
      </c>
      <c r="G55" s="133">
        <f>VLOOKUP('E4 TB Allocation Details'!$C66, 'E2 Allocators'!$B$15:$W$285, MATCH(G$12, 'E2 Allocators'!$B$15:$W$15, 0),FALSE)*$D55</f>
        <v>0</v>
      </c>
      <c r="H55" s="133">
        <f>VLOOKUP('E4 TB Allocation Details'!$C66, 'E2 Allocators'!$B$15:$W$285, MATCH(H$12, 'E2 Allocators'!$B$15:$W$15, 0),FALSE)*$D55</f>
        <v>0</v>
      </c>
      <c r="I55" s="133">
        <f>VLOOKUP('E4 TB Allocation Details'!$C66, 'E2 Allocators'!$B$15:$W$285, MATCH(I$12, 'E2 Allocators'!$B$15:$W$15, 0),FALSE)*$D55</f>
        <v>0</v>
      </c>
      <c r="J55" s="133">
        <f>VLOOKUP('E4 TB Allocation Details'!$C66, 'E2 Allocators'!$B$15:$W$285, MATCH(J$12, 'E2 Allocators'!$B$15:$W$15, 0),FALSE)*$D55</f>
        <v>0</v>
      </c>
      <c r="K55" s="133">
        <f>VLOOKUP('E4 TB Allocation Details'!$C66, 'E2 Allocators'!$B$15:$W$285, MATCH(K$12, 'E2 Allocators'!$B$15:$W$15, 0),FALSE)*$D55</f>
        <v>0</v>
      </c>
      <c r="L55" s="133">
        <f>VLOOKUP('E4 TB Allocation Details'!$C66, 'E2 Allocators'!$B$15:$W$285, MATCH(L$12, 'E2 Allocators'!$B$15:$W$15, 0),FALSE)*$D55</f>
        <v>0</v>
      </c>
      <c r="M55" s="133">
        <f>VLOOKUP('E4 TB Allocation Details'!$C66, 'E2 Allocators'!$B$15:$W$285, MATCH(M$12, 'E2 Allocators'!$B$15:$W$15, 0),FALSE)*$D55</f>
        <v>0</v>
      </c>
      <c r="N55" s="133">
        <f>VLOOKUP('E4 TB Allocation Details'!$C66, 'E2 Allocators'!$B$15:$W$285, MATCH(N$12, 'E2 Allocators'!$B$15:$W$15, 0),FALSE)*$D55</f>
        <v>0</v>
      </c>
      <c r="O55" s="133">
        <f>VLOOKUP('E4 TB Allocation Details'!$C66, 'E2 Allocators'!$B$15:$W$285, MATCH(O$12, 'E2 Allocators'!$B$15:$W$15, 0),FALSE)*$D55</f>
        <v>0</v>
      </c>
      <c r="P55" s="133">
        <f>VLOOKUP('E4 TB Allocation Details'!$C66, 'E2 Allocators'!$B$15:$W$285, MATCH(P$12, 'E2 Allocators'!$B$15:$W$15, 0),FALSE)*$D55</f>
        <v>0</v>
      </c>
      <c r="Q55" s="133">
        <f>VLOOKUP('E4 TB Allocation Details'!$C66, 'E2 Allocators'!$B$15:$W$285, MATCH(Q$12, 'E2 Allocators'!$B$15:$W$15, 0),FALSE)*$D55</f>
        <v>0</v>
      </c>
      <c r="R55" s="133">
        <f>VLOOKUP('E4 TB Allocation Details'!$C66, 'E2 Allocators'!$B$15:$W$285, MATCH(R$12, 'E2 Allocators'!$B$15:$W$15, 0),FALSE)*$D55</f>
        <v>0</v>
      </c>
      <c r="S55" s="133">
        <f>VLOOKUP('E4 TB Allocation Details'!$C66, 'E2 Allocators'!$B$15:$W$285, MATCH(S$12, 'E2 Allocators'!$B$15:$W$15, 0),FALSE)*$D55</f>
        <v>0</v>
      </c>
      <c r="T55" s="133">
        <f>VLOOKUP('E4 TB Allocation Details'!$C66, 'E2 Allocators'!$B$15:$W$285, MATCH(T$12, 'E2 Allocators'!$B$15:$W$15, 0),FALSE)*$D55</f>
        <v>0</v>
      </c>
      <c r="U55" s="133">
        <f>VLOOKUP('E4 TB Allocation Details'!$C66, 'E2 Allocators'!$B$15:$W$285, MATCH(U$12, 'E2 Allocators'!$B$15:$W$15, 0),FALSE)*$D55</f>
        <v>0</v>
      </c>
      <c r="V55" s="133">
        <f>VLOOKUP('E4 TB Allocation Details'!$C66, 'E2 Allocators'!$B$15:$W$285, MATCH(V$12, 'E2 Allocators'!$B$15:$W$15, 0),FALSE)*$D55</f>
        <v>0</v>
      </c>
      <c r="W55" s="133">
        <f>VLOOKUP('E4 TB Allocation Details'!$C66, 'E2 Allocators'!$B$15:$W$285, MATCH(W$12, 'E2 Allocators'!$B$15:$W$15, 0),FALSE)*$D55</f>
        <v>0</v>
      </c>
      <c r="X55" s="174">
        <f>VLOOKUP('E4 TB Allocation Details'!$C66, 'E2 Allocators'!$B$15:$W$285, MATCH(X$12, 'E2 Allocators'!$B$15:$W$15, 0),FALSE)*$D55</f>
        <v>0</v>
      </c>
    </row>
    <row r="56" spans="2:24" ht="13.15" customHeight="1" x14ac:dyDescent="0.2">
      <c r="B56" s="384" t="str">
        <f>'I3 TB Data'!B62</f>
        <v>External Revenues - Line Connection Dual Function Line - Dedicated to Interconnect</v>
      </c>
      <c r="C56" s="381" t="s">
        <v>445</v>
      </c>
      <c r="D56" s="170">
        <f>'I3 TB Data'!G62</f>
        <v>0</v>
      </c>
      <c r="E56" s="133">
        <f>VLOOKUP('E4 TB Allocation Details'!$C67, 'E2 Allocators'!$B$15:$W$285, MATCH(E$12, 'E2 Allocators'!$B$15:$W$15, 0),FALSE)*$D56</f>
        <v>0</v>
      </c>
      <c r="F56" s="133">
        <f>VLOOKUP('E4 TB Allocation Details'!$C67, 'E2 Allocators'!$B$15:$W$285, MATCH(F$12, 'E2 Allocators'!$B$15:$W$15, 0),FALSE)*$D56</f>
        <v>0</v>
      </c>
      <c r="G56" s="133">
        <f>VLOOKUP('E4 TB Allocation Details'!$C67, 'E2 Allocators'!$B$15:$W$285, MATCH(G$12, 'E2 Allocators'!$B$15:$W$15, 0),FALSE)*$D56</f>
        <v>0</v>
      </c>
      <c r="H56" s="133">
        <f>VLOOKUP('E4 TB Allocation Details'!$C67, 'E2 Allocators'!$B$15:$W$285, MATCH(H$12, 'E2 Allocators'!$B$15:$W$15, 0),FALSE)*$D56</f>
        <v>0</v>
      </c>
      <c r="I56" s="133">
        <f>VLOOKUP('E4 TB Allocation Details'!$C67, 'E2 Allocators'!$B$15:$W$285, MATCH(I$12, 'E2 Allocators'!$B$15:$W$15, 0),FALSE)*$D56</f>
        <v>0</v>
      </c>
      <c r="J56" s="133">
        <f>VLOOKUP('E4 TB Allocation Details'!$C67, 'E2 Allocators'!$B$15:$W$285, MATCH(J$12, 'E2 Allocators'!$B$15:$W$15, 0),FALSE)*$D56</f>
        <v>0</v>
      </c>
      <c r="K56" s="133">
        <f>VLOOKUP('E4 TB Allocation Details'!$C67, 'E2 Allocators'!$B$15:$W$285, MATCH(K$12, 'E2 Allocators'!$B$15:$W$15, 0),FALSE)*$D56</f>
        <v>0</v>
      </c>
      <c r="L56" s="133">
        <f>VLOOKUP('E4 TB Allocation Details'!$C67, 'E2 Allocators'!$B$15:$W$285, MATCH(L$12, 'E2 Allocators'!$B$15:$W$15, 0),FALSE)*$D56</f>
        <v>0</v>
      </c>
      <c r="M56" s="133">
        <f>VLOOKUP('E4 TB Allocation Details'!$C67, 'E2 Allocators'!$B$15:$W$285, MATCH(M$12, 'E2 Allocators'!$B$15:$W$15, 0),FALSE)*$D56</f>
        <v>0</v>
      </c>
      <c r="N56" s="133">
        <f>VLOOKUP('E4 TB Allocation Details'!$C67, 'E2 Allocators'!$B$15:$W$285, MATCH(N$12, 'E2 Allocators'!$B$15:$W$15, 0),FALSE)*$D56</f>
        <v>0</v>
      </c>
      <c r="O56" s="133">
        <f>VLOOKUP('E4 TB Allocation Details'!$C67, 'E2 Allocators'!$B$15:$W$285, MATCH(O$12, 'E2 Allocators'!$B$15:$W$15, 0),FALSE)*$D56</f>
        <v>0</v>
      </c>
      <c r="P56" s="133">
        <f>VLOOKUP('E4 TB Allocation Details'!$C67, 'E2 Allocators'!$B$15:$W$285, MATCH(P$12, 'E2 Allocators'!$B$15:$W$15, 0),FALSE)*$D56</f>
        <v>0</v>
      </c>
      <c r="Q56" s="133">
        <f>VLOOKUP('E4 TB Allocation Details'!$C67, 'E2 Allocators'!$B$15:$W$285, MATCH(Q$12, 'E2 Allocators'!$B$15:$W$15, 0),FALSE)*$D56</f>
        <v>0</v>
      </c>
      <c r="R56" s="133">
        <f>VLOOKUP('E4 TB Allocation Details'!$C67, 'E2 Allocators'!$B$15:$W$285, MATCH(R$12, 'E2 Allocators'!$B$15:$W$15, 0),FALSE)*$D56</f>
        <v>0</v>
      </c>
      <c r="S56" s="133">
        <f>VLOOKUP('E4 TB Allocation Details'!$C67, 'E2 Allocators'!$B$15:$W$285, MATCH(S$12, 'E2 Allocators'!$B$15:$W$15, 0),FALSE)*$D56</f>
        <v>0</v>
      </c>
      <c r="T56" s="133">
        <f>VLOOKUP('E4 TB Allocation Details'!$C67, 'E2 Allocators'!$B$15:$W$285, MATCH(T$12, 'E2 Allocators'!$B$15:$W$15, 0),FALSE)*$D56</f>
        <v>0</v>
      </c>
      <c r="U56" s="133">
        <f>VLOOKUP('E4 TB Allocation Details'!$C67, 'E2 Allocators'!$B$15:$W$285, MATCH(U$12, 'E2 Allocators'!$B$15:$W$15, 0),FALSE)*$D56</f>
        <v>0</v>
      </c>
      <c r="V56" s="133">
        <f>VLOOKUP('E4 TB Allocation Details'!$C67, 'E2 Allocators'!$B$15:$W$285, MATCH(V$12, 'E2 Allocators'!$B$15:$W$15, 0),FALSE)*$D56</f>
        <v>0</v>
      </c>
      <c r="W56" s="133">
        <f>VLOOKUP('E4 TB Allocation Details'!$C67, 'E2 Allocators'!$B$15:$W$285, MATCH(W$12, 'E2 Allocators'!$B$15:$W$15, 0),FALSE)*$D56</f>
        <v>0</v>
      </c>
      <c r="X56" s="174">
        <f>VLOOKUP('E4 TB Allocation Details'!$C67, 'E2 Allocators'!$B$15:$W$285, MATCH(X$12, 'E2 Allocators'!$B$15:$W$15, 0),FALSE)*$D56</f>
        <v>0</v>
      </c>
    </row>
    <row r="57" spans="2:24" ht="13.15" customHeight="1" x14ac:dyDescent="0.2">
      <c r="B57" s="384" t="str">
        <f>'I3 TB Data'!B63</f>
        <v>External Revenues - Line Connection Dual Function Line - Shared</v>
      </c>
      <c r="C57" s="381" t="s">
        <v>445</v>
      </c>
      <c r="D57" s="170">
        <f>'I3 TB Data'!G63</f>
        <v>0</v>
      </c>
      <c r="E57" s="133">
        <f>VLOOKUP('E4 TB Allocation Details'!$C68, 'E2 Allocators'!$B$15:$W$285, MATCH(E$12, 'E2 Allocators'!$B$15:$W$15, 0),FALSE)*$D57</f>
        <v>0</v>
      </c>
      <c r="F57" s="133">
        <f>VLOOKUP('E4 TB Allocation Details'!$C68, 'E2 Allocators'!$B$15:$W$285, MATCH(F$12, 'E2 Allocators'!$B$15:$W$15, 0),FALSE)*$D57</f>
        <v>0</v>
      </c>
      <c r="G57" s="133">
        <f>VLOOKUP('E4 TB Allocation Details'!$C68, 'E2 Allocators'!$B$15:$W$285, MATCH(G$12, 'E2 Allocators'!$B$15:$W$15, 0),FALSE)*$D57</f>
        <v>0</v>
      </c>
      <c r="H57" s="133">
        <f>VLOOKUP('E4 TB Allocation Details'!$C68, 'E2 Allocators'!$B$15:$W$285, MATCH(H$12, 'E2 Allocators'!$B$15:$W$15, 0),FALSE)*$D57</f>
        <v>0</v>
      </c>
      <c r="I57" s="133">
        <f>VLOOKUP('E4 TB Allocation Details'!$C68, 'E2 Allocators'!$B$15:$W$285, MATCH(I$12, 'E2 Allocators'!$B$15:$W$15, 0),FALSE)*$D57</f>
        <v>0</v>
      </c>
      <c r="J57" s="133">
        <f>VLOOKUP('E4 TB Allocation Details'!$C68, 'E2 Allocators'!$B$15:$W$285, MATCH(J$12, 'E2 Allocators'!$B$15:$W$15, 0),FALSE)*$D57</f>
        <v>0</v>
      </c>
      <c r="K57" s="133">
        <f>VLOOKUP('E4 TB Allocation Details'!$C68, 'E2 Allocators'!$B$15:$W$285, MATCH(K$12, 'E2 Allocators'!$B$15:$W$15, 0),FALSE)*$D57</f>
        <v>0</v>
      </c>
      <c r="L57" s="133">
        <f>VLOOKUP('E4 TB Allocation Details'!$C68, 'E2 Allocators'!$B$15:$W$285, MATCH(L$12, 'E2 Allocators'!$B$15:$W$15, 0),FALSE)*$D57</f>
        <v>0</v>
      </c>
      <c r="M57" s="133">
        <f>VLOOKUP('E4 TB Allocation Details'!$C68, 'E2 Allocators'!$B$15:$W$285, MATCH(M$12, 'E2 Allocators'!$B$15:$W$15, 0),FALSE)*$D57</f>
        <v>0</v>
      </c>
      <c r="N57" s="133">
        <f>VLOOKUP('E4 TB Allocation Details'!$C68, 'E2 Allocators'!$B$15:$W$285, MATCH(N$12, 'E2 Allocators'!$B$15:$W$15, 0),FALSE)*$D57</f>
        <v>0</v>
      </c>
      <c r="O57" s="133">
        <f>VLOOKUP('E4 TB Allocation Details'!$C68, 'E2 Allocators'!$B$15:$W$285, MATCH(O$12, 'E2 Allocators'!$B$15:$W$15, 0),FALSE)*$D57</f>
        <v>0</v>
      </c>
      <c r="P57" s="133">
        <f>VLOOKUP('E4 TB Allocation Details'!$C68, 'E2 Allocators'!$B$15:$W$285, MATCH(P$12, 'E2 Allocators'!$B$15:$W$15, 0),FALSE)*$D57</f>
        <v>0</v>
      </c>
      <c r="Q57" s="133">
        <f>VLOOKUP('E4 TB Allocation Details'!$C68, 'E2 Allocators'!$B$15:$W$285, MATCH(Q$12, 'E2 Allocators'!$B$15:$W$15, 0),FALSE)*$D57</f>
        <v>0</v>
      </c>
      <c r="R57" s="133">
        <f>VLOOKUP('E4 TB Allocation Details'!$C68, 'E2 Allocators'!$B$15:$W$285, MATCH(R$12, 'E2 Allocators'!$B$15:$W$15, 0),FALSE)*$D57</f>
        <v>0</v>
      </c>
      <c r="S57" s="133">
        <f>VLOOKUP('E4 TB Allocation Details'!$C68, 'E2 Allocators'!$B$15:$W$285, MATCH(S$12, 'E2 Allocators'!$B$15:$W$15, 0),FALSE)*$D57</f>
        <v>0</v>
      </c>
      <c r="T57" s="133">
        <f>VLOOKUP('E4 TB Allocation Details'!$C68, 'E2 Allocators'!$B$15:$W$285, MATCH(T$12, 'E2 Allocators'!$B$15:$W$15, 0),FALSE)*$D57</f>
        <v>0</v>
      </c>
      <c r="U57" s="133">
        <f>VLOOKUP('E4 TB Allocation Details'!$C68, 'E2 Allocators'!$B$15:$W$285, MATCH(U$12, 'E2 Allocators'!$B$15:$W$15, 0),FALSE)*$D57</f>
        <v>0</v>
      </c>
      <c r="V57" s="133">
        <f>VLOOKUP('E4 TB Allocation Details'!$C68, 'E2 Allocators'!$B$15:$W$285, MATCH(V$12, 'E2 Allocators'!$B$15:$W$15, 0),FALSE)*$D57</f>
        <v>0</v>
      </c>
      <c r="W57" s="133">
        <f>VLOOKUP('E4 TB Allocation Details'!$C68, 'E2 Allocators'!$B$15:$W$285, MATCH(W$12, 'E2 Allocators'!$B$15:$W$15, 0),FALSE)*$D57</f>
        <v>0</v>
      </c>
      <c r="X57" s="174">
        <f>VLOOKUP('E4 TB Allocation Details'!$C68, 'E2 Allocators'!$B$15:$W$285, MATCH(X$12, 'E2 Allocators'!$B$15:$W$15, 0),FALSE)*$D57</f>
        <v>0</v>
      </c>
    </row>
    <row r="58" spans="2:24" ht="13.15" customHeight="1" x14ac:dyDescent="0.2">
      <c r="B58" s="384" t="str">
        <f>'I3 TB Data'!B64</f>
        <v>External Revenues - Generation Line Connection - Dedicated to Domestic</v>
      </c>
      <c r="C58" s="381" t="s">
        <v>445</v>
      </c>
      <c r="D58" s="170">
        <f>'I3 TB Data'!G64</f>
        <v>-891290.25207306375</v>
      </c>
      <c r="E58" s="133">
        <f>VLOOKUP('E4 TB Allocation Details'!$C69, 'E2 Allocators'!$B$15:$W$285, MATCH(E$12, 'E2 Allocators'!$B$15:$W$15, 0),FALSE)*$D58</f>
        <v>-891290.25207306375</v>
      </c>
      <c r="F58" s="133">
        <f>VLOOKUP('E4 TB Allocation Details'!$C69, 'E2 Allocators'!$B$15:$W$285, MATCH(F$12, 'E2 Allocators'!$B$15:$W$15, 0),FALSE)*$D58</f>
        <v>0</v>
      </c>
      <c r="G58" s="133">
        <f>VLOOKUP('E4 TB Allocation Details'!$C69, 'E2 Allocators'!$B$15:$W$285, MATCH(G$12, 'E2 Allocators'!$B$15:$W$15, 0),FALSE)*$D58</f>
        <v>0</v>
      </c>
      <c r="H58" s="133">
        <f>VLOOKUP('E4 TB Allocation Details'!$C69, 'E2 Allocators'!$B$15:$W$285, MATCH(H$12, 'E2 Allocators'!$B$15:$W$15, 0),FALSE)*$D58</f>
        <v>0</v>
      </c>
      <c r="I58" s="133">
        <f>VLOOKUP('E4 TB Allocation Details'!$C69, 'E2 Allocators'!$B$15:$W$285, MATCH(I$12, 'E2 Allocators'!$B$15:$W$15, 0),FALSE)*$D58</f>
        <v>0</v>
      </c>
      <c r="J58" s="133">
        <f>VLOOKUP('E4 TB Allocation Details'!$C69, 'E2 Allocators'!$B$15:$W$285, MATCH(J$12, 'E2 Allocators'!$B$15:$W$15, 0),FALSE)*$D58</f>
        <v>0</v>
      </c>
      <c r="K58" s="133">
        <f>VLOOKUP('E4 TB Allocation Details'!$C69, 'E2 Allocators'!$B$15:$W$285, MATCH(K$12, 'E2 Allocators'!$B$15:$W$15, 0),FALSE)*$D58</f>
        <v>0</v>
      </c>
      <c r="L58" s="133">
        <f>VLOOKUP('E4 TB Allocation Details'!$C69, 'E2 Allocators'!$B$15:$W$285, MATCH(L$12, 'E2 Allocators'!$B$15:$W$15, 0),FALSE)*$D58</f>
        <v>0</v>
      </c>
      <c r="M58" s="133">
        <f>VLOOKUP('E4 TB Allocation Details'!$C69, 'E2 Allocators'!$B$15:$W$285, MATCH(M$12, 'E2 Allocators'!$B$15:$W$15, 0),FALSE)*$D58</f>
        <v>0</v>
      </c>
      <c r="N58" s="133">
        <f>VLOOKUP('E4 TB Allocation Details'!$C69, 'E2 Allocators'!$B$15:$W$285, MATCH(N$12, 'E2 Allocators'!$B$15:$W$15, 0),FALSE)*$D58</f>
        <v>0</v>
      </c>
      <c r="O58" s="133">
        <f>VLOOKUP('E4 TB Allocation Details'!$C69, 'E2 Allocators'!$B$15:$W$285, MATCH(O$12, 'E2 Allocators'!$B$15:$W$15, 0),FALSE)*$D58</f>
        <v>0</v>
      </c>
      <c r="P58" s="133">
        <f>VLOOKUP('E4 TB Allocation Details'!$C69, 'E2 Allocators'!$B$15:$W$285, MATCH(P$12, 'E2 Allocators'!$B$15:$W$15, 0),FALSE)*$D58</f>
        <v>0</v>
      </c>
      <c r="Q58" s="133">
        <f>VLOOKUP('E4 TB Allocation Details'!$C69, 'E2 Allocators'!$B$15:$W$285, MATCH(Q$12, 'E2 Allocators'!$B$15:$W$15, 0),FALSE)*$D58</f>
        <v>0</v>
      </c>
      <c r="R58" s="133">
        <f>VLOOKUP('E4 TB Allocation Details'!$C69, 'E2 Allocators'!$B$15:$W$285, MATCH(R$12, 'E2 Allocators'!$B$15:$W$15, 0),FALSE)*$D58</f>
        <v>0</v>
      </c>
      <c r="S58" s="133">
        <f>VLOOKUP('E4 TB Allocation Details'!$C69, 'E2 Allocators'!$B$15:$W$285, MATCH(S$12, 'E2 Allocators'!$B$15:$W$15, 0),FALSE)*$D58</f>
        <v>0</v>
      </c>
      <c r="T58" s="133">
        <f>VLOOKUP('E4 TB Allocation Details'!$C69, 'E2 Allocators'!$B$15:$W$285, MATCH(T$12, 'E2 Allocators'!$B$15:$W$15, 0),FALSE)*$D58</f>
        <v>0</v>
      </c>
      <c r="U58" s="133">
        <f>VLOOKUP('E4 TB Allocation Details'!$C69, 'E2 Allocators'!$B$15:$W$285, MATCH(U$12, 'E2 Allocators'!$B$15:$W$15, 0),FALSE)*$D58</f>
        <v>0</v>
      </c>
      <c r="V58" s="133">
        <f>VLOOKUP('E4 TB Allocation Details'!$C69, 'E2 Allocators'!$B$15:$W$285, MATCH(V$12, 'E2 Allocators'!$B$15:$W$15, 0),FALSE)*$D58</f>
        <v>0</v>
      </c>
      <c r="W58" s="133">
        <f>VLOOKUP('E4 TB Allocation Details'!$C69, 'E2 Allocators'!$B$15:$W$285, MATCH(W$12, 'E2 Allocators'!$B$15:$W$15, 0),FALSE)*$D58</f>
        <v>0</v>
      </c>
      <c r="X58" s="174">
        <f>VLOOKUP('E4 TB Allocation Details'!$C69, 'E2 Allocators'!$B$15:$W$285, MATCH(X$12, 'E2 Allocators'!$B$15:$W$15, 0),FALSE)*$D58</f>
        <v>0</v>
      </c>
    </row>
    <row r="59" spans="2:24" ht="13.15" customHeight="1" x14ac:dyDescent="0.2">
      <c r="B59" s="384" t="str">
        <f>'I3 TB Data'!B65</f>
        <v>External Revenues - Generation Line Connection - Dedicated to Interconnect</v>
      </c>
      <c r="C59" s="381" t="s">
        <v>445</v>
      </c>
      <c r="D59" s="170">
        <f>'I3 TB Data'!G65</f>
        <v>0</v>
      </c>
      <c r="E59" s="133">
        <f>VLOOKUP('E4 TB Allocation Details'!$C70, 'E2 Allocators'!$B$15:$W$285, MATCH(E$12, 'E2 Allocators'!$B$15:$W$15, 0),FALSE)*$D59</f>
        <v>0</v>
      </c>
      <c r="F59" s="133">
        <f>VLOOKUP('E4 TB Allocation Details'!$C70, 'E2 Allocators'!$B$15:$W$285, MATCH(F$12, 'E2 Allocators'!$B$15:$W$15, 0),FALSE)*$D59</f>
        <v>0</v>
      </c>
      <c r="G59" s="133">
        <f>VLOOKUP('E4 TB Allocation Details'!$C70, 'E2 Allocators'!$B$15:$W$285, MATCH(G$12, 'E2 Allocators'!$B$15:$W$15, 0),FALSE)*$D59</f>
        <v>0</v>
      </c>
      <c r="H59" s="133">
        <f>VLOOKUP('E4 TB Allocation Details'!$C70, 'E2 Allocators'!$B$15:$W$285, MATCH(H$12, 'E2 Allocators'!$B$15:$W$15, 0),FALSE)*$D59</f>
        <v>0</v>
      </c>
      <c r="I59" s="133">
        <f>VLOOKUP('E4 TB Allocation Details'!$C70, 'E2 Allocators'!$B$15:$W$285, MATCH(I$12, 'E2 Allocators'!$B$15:$W$15, 0),FALSE)*$D59</f>
        <v>0</v>
      </c>
      <c r="J59" s="133">
        <f>VLOOKUP('E4 TB Allocation Details'!$C70, 'E2 Allocators'!$B$15:$W$285, MATCH(J$12, 'E2 Allocators'!$B$15:$W$15, 0),FALSE)*$D59</f>
        <v>0</v>
      </c>
      <c r="K59" s="133">
        <f>VLOOKUP('E4 TB Allocation Details'!$C70, 'E2 Allocators'!$B$15:$W$285, MATCH(K$12, 'E2 Allocators'!$B$15:$W$15, 0),FALSE)*$D59</f>
        <v>0</v>
      </c>
      <c r="L59" s="133">
        <f>VLOOKUP('E4 TB Allocation Details'!$C70, 'E2 Allocators'!$B$15:$W$285, MATCH(L$12, 'E2 Allocators'!$B$15:$W$15, 0),FALSE)*$D59</f>
        <v>0</v>
      </c>
      <c r="M59" s="133">
        <f>VLOOKUP('E4 TB Allocation Details'!$C70, 'E2 Allocators'!$B$15:$W$285, MATCH(M$12, 'E2 Allocators'!$B$15:$W$15, 0),FALSE)*$D59</f>
        <v>0</v>
      </c>
      <c r="N59" s="133">
        <f>VLOOKUP('E4 TB Allocation Details'!$C70, 'E2 Allocators'!$B$15:$W$285, MATCH(N$12, 'E2 Allocators'!$B$15:$W$15, 0),FALSE)*$D59</f>
        <v>0</v>
      </c>
      <c r="O59" s="133">
        <f>VLOOKUP('E4 TB Allocation Details'!$C70, 'E2 Allocators'!$B$15:$W$285, MATCH(O$12, 'E2 Allocators'!$B$15:$W$15, 0),FALSE)*$D59</f>
        <v>0</v>
      </c>
      <c r="P59" s="133">
        <f>VLOOKUP('E4 TB Allocation Details'!$C70, 'E2 Allocators'!$B$15:$W$285, MATCH(P$12, 'E2 Allocators'!$B$15:$W$15, 0),FALSE)*$D59</f>
        <v>0</v>
      </c>
      <c r="Q59" s="133">
        <f>VLOOKUP('E4 TB Allocation Details'!$C70, 'E2 Allocators'!$B$15:$W$285, MATCH(Q$12, 'E2 Allocators'!$B$15:$W$15, 0),FALSE)*$D59</f>
        <v>0</v>
      </c>
      <c r="R59" s="133">
        <f>VLOOKUP('E4 TB Allocation Details'!$C70, 'E2 Allocators'!$B$15:$W$285, MATCH(R$12, 'E2 Allocators'!$B$15:$W$15, 0),FALSE)*$D59</f>
        <v>0</v>
      </c>
      <c r="S59" s="133">
        <f>VLOOKUP('E4 TB Allocation Details'!$C70, 'E2 Allocators'!$B$15:$W$285, MATCH(S$12, 'E2 Allocators'!$B$15:$W$15, 0),FALSE)*$D59</f>
        <v>0</v>
      </c>
      <c r="T59" s="133">
        <f>VLOOKUP('E4 TB Allocation Details'!$C70, 'E2 Allocators'!$B$15:$W$285, MATCH(T$12, 'E2 Allocators'!$B$15:$W$15, 0),FALSE)*$D59</f>
        <v>0</v>
      </c>
      <c r="U59" s="133">
        <f>VLOOKUP('E4 TB Allocation Details'!$C70, 'E2 Allocators'!$B$15:$W$285, MATCH(U$12, 'E2 Allocators'!$B$15:$W$15, 0),FALSE)*$D59</f>
        <v>0</v>
      </c>
      <c r="V59" s="133">
        <f>VLOOKUP('E4 TB Allocation Details'!$C70, 'E2 Allocators'!$B$15:$W$285, MATCH(V$12, 'E2 Allocators'!$B$15:$W$15, 0),FALSE)*$D59</f>
        <v>0</v>
      </c>
      <c r="W59" s="133">
        <f>VLOOKUP('E4 TB Allocation Details'!$C70, 'E2 Allocators'!$B$15:$W$285, MATCH(W$12, 'E2 Allocators'!$B$15:$W$15, 0),FALSE)*$D59</f>
        <v>0</v>
      </c>
      <c r="X59" s="174">
        <f>VLOOKUP('E4 TB Allocation Details'!$C70, 'E2 Allocators'!$B$15:$W$285, MATCH(X$12, 'E2 Allocators'!$B$15:$W$15, 0),FALSE)*$D59</f>
        <v>0</v>
      </c>
    </row>
    <row r="60" spans="2:24" ht="13.15" customHeight="1" x14ac:dyDescent="0.2">
      <c r="B60" s="384" t="str">
        <f>'I3 TB Data'!B66</f>
        <v>External Revenues - Generation Line Connection - Shared</v>
      </c>
      <c r="C60" s="381" t="s">
        <v>445</v>
      </c>
      <c r="D60" s="170">
        <f>'I3 TB Data'!G66</f>
        <v>0</v>
      </c>
      <c r="E60" s="133">
        <f>VLOOKUP('E4 TB Allocation Details'!$C71, 'E2 Allocators'!$B$15:$W$285, MATCH(E$12, 'E2 Allocators'!$B$15:$W$15, 0),FALSE)*$D60</f>
        <v>0</v>
      </c>
      <c r="F60" s="133">
        <f>VLOOKUP('E4 TB Allocation Details'!$C71, 'E2 Allocators'!$B$15:$W$285, MATCH(F$12, 'E2 Allocators'!$B$15:$W$15, 0),FALSE)*$D60</f>
        <v>0</v>
      </c>
      <c r="G60" s="133">
        <f>VLOOKUP('E4 TB Allocation Details'!$C71, 'E2 Allocators'!$B$15:$W$285, MATCH(G$12, 'E2 Allocators'!$B$15:$W$15, 0),FALSE)*$D60</f>
        <v>0</v>
      </c>
      <c r="H60" s="133">
        <f>VLOOKUP('E4 TB Allocation Details'!$C71, 'E2 Allocators'!$B$15:$W$285, MATCH(H$12, 'E2 Allocators'!$B$15:$W$15, 0),FALSE)*$D60</f>
        <v>0</v>
      </c>
      <c r="I60" s="133">
        <f>VLOOKUP('E4 TB Allocation Details'!$C71, 'E2 Allocators'!$B$15:$W$285, MATCH(I$12, 'E2 Allocators'!$B$15:$W$15, 0),FALSE)*$D60</f>
        <v>0</v>
      </c>
      <c r="J60" s="133">
        <f>VLOOKUP('E4 TB Allocation Details'!$C71, 'E2 Allocators'!$B$15:$W$285, MATCH(J$12, 'E2 Allocators'!$B$15:$W$15, 0),FALSE)*$D60</f>
        <v>0</v>
      </c>
      <c r="K60" s="133">
        <f>VLOOKUP('E4 TB Allocation Details'!$C71, 'E2 Allocators'!$B$15:$W$285, MATCH(K$12, 'E2 Allocators'!$B$15:$W$15, 0),FALSE)*$D60</f>
        <v>0</v>
      </c>
      <c r="L60" s="133">
        <f>VLOOKUP('E4 TB Allocation Details'!$C71, 'E2 Allocators'!$B$15:$W$285, MATCH(L$12, 'E2 Allocators'!$B$15:$W$15, 0),FALSE)*$D60</f>
        <v>0</v>
      </c>
      <c r="M60" s="133">
        <f>VLOOKUP('E4 TB Allocation Details'!$C71, 'E2 Allocators'!$B$15:$W$285, MATCH(M$12, 'E2 Allocators'!$B$15:$W$15, 0),FALSE)*$D60</f>
        <v>0</v>
      </c>
      <c r="N60" s="133">
        <f>VLOOKUP('E4 TB Allocation Details'!$C71, 'E2 Allocators'!$B$15:$W$285, MATCH(N$12, 'E2 Allocators'!$B$15:$W$15, 0),FALSE)*$D60</f>
        <v>0</v>
      </c>
      <c r="O60" s="133">
        <f>VLOOKUP('E4 TB Allocation Details'!$C71, 'E2 Allocators'!$B$15:$W$285, MATCH(O$12, 'E2 Allocators'!$B$15:$W$15, 0),FALSE)*$D60</f>
        <v>0</v>
      </c>
      <c r="P60" s="133">
        <f>VLOOKUP('E4 TB Allocation Details'!$C71, 'E2 Allocators'!$B$15:$W$285, MATCH(P$12, 'E2 Allocators'!$B$15:$W$15, 0),FALSE)*$D60</f>
        <v>0</v>
      </c>
      <c r="Q60" s="133">
        <f>VLOOKUP('E4 TB Allocation Details'!$C71, 'E2 Allocators'!$B$15:$W$285, MATCH(Q$12, 'E2 Allocators'!$B$15:$W$15, 0),FALSE)*$D60</f>
        <v>0</v>
      </c>
      <c r="R60" s="133">
        <f>VLOOKUP('E4 TB Allocation Details'!$C71, 'E2 Allocators'!$B$15:$W$285, MATCH(R$12, 'E2 Allocators'!$B$15:$W$15, 0),FALSE)*$D60</f>
        <v>0</v>
      </c>
      <c r="S60" s="133">
        <f>VLOOKUP('E4 TB Allocation Details'!$C71, 'E2 Allocators'!$B$15:$W$285, MATCH(S$12, 'E2 Allocators'!$B$15:$W$15, 0),FALSE)*$D60</f>
        <v>0</v>
      </c>
      <c r="T60" s="133">
        <f>VLOOKUP('E4 TB Allocation Details'!$C71, 'E2 Allocators'!$B$15:$W$285, MATCH(T$12, 'E2 Allocators'!$B$15:$W$15, 0),FALSE)*$D60</f>
        <v>0</v>
      </c>
      <c r="U60" s="133">
        <f>VLOOKUP('E4 TB Allocation Details'!$C71, 'E2 Allocators'!$B$15:$W$285, MATCH(U$12, 'E2 Allocators'!$B$15:$W$15, 0),FALSE)*$D60</f>
        <v>0</v>
      </c>
      <c r="V60" s="133">
        <f>VLOOKUP('E4 TB Allocation Details'!$C71, 'E2 Allocators'!$B$15:$W$285, MATCH(V$12, 'E2 Allocators'!$B$15:$W$15, 0),FALSE)*$D60</f>
        <v>0</v>
      </c>
      <c r="W60" s="133">
        <f>VLOOKUP('E4 TB Allocation Details'!$C71, 'E2 Allocators'!$B$15:$W$285, MATCH(W$12, 'E2 Allocators'!$B$15:$W$15, 0),FALSE)*$D60</f>
        <v>0</v>
      </c>
      <c r="X60" s="174">
        <f>VLOOKUP('E4 TB Allocation Details'!$C71, 'E2 Allocators'!$B$15:$W$285, MATCH(X$12, 'E2 Allocators'!$B$15:$W$15, 0),FALSE)*$D60</f>
        <v>0</v>
      </c>
    </row>
    <row r="61" spans="2:24" ht="13.15" customHeight="1" x14ac:dyDescent="0.2">
      <c r="B61" s="384" t="str">
        <f>'I3 TB Data'!B67</f>
        <v>External Revenues - Generation Transformation Connection - Dedicated to Domestic</v>
      </c>
      <c r="C61" s="381" t="s">
        <v>445</v>
      </c>
      <c r="D61" s="170">
        <f>'I3 TB Data'!G67</f>
        <v>-204794.89305339346</v>
      </c>
      <c r="E61" s="133">
        <f>VLOOKUP('E4 TB Allocation Details'!$C72, 'E2 Allocators'!$B$15:$W$285, MATCH(E$12, 'E2 Allocators'!$B$15:$W$15, 0),FALSE)*$D61</f>
        <v>-204794.89305339346</v>
      </c>
      <c r="F61" s="133">
        <f>VLOOKUP('E4 TB Allocation Details'!$C72, 'E2 Allocators'!$B$15:$W$285, MATCH(F$12, 'E2 Allocators'!$B$15:$W$15, 0),FALSE)*$D61</f>
        <v>0</v>
      </c>
      <c r="G61" s="133">
        <f>VLOOKUP('E4 TB Allocation Details'!$C72, 'E2 Allocators'!$B$15:$W$285, MATCH(G$12, 'E2 Allocators'!$B$15:$W$15, 0),FALSE)*$D61</f>
        <v>0</v>
      </c>
      <c r="H61" s="133">
        <f>VLOOKUP('E4 TB Allocation Details'!$C72, 'E2 Allocators'!$B$15:$W$285, MATCH(H$12, 'E2 Allocators'!$B$15:$W$15, 0),FALSE)*$D61</f>
        <v>0</v>
      </c>
      <c r="I61" s="133">
        <f>VLOOKUP('E4 TB Allocation Details'!$C72, 'E2 Allocators'!$B$15:$W$285, MATCH(I$12, 'E2 Allocators'!$B$15:$W$15, 0),FALSE)*$D61</f>
        <v>0</v>
      </c>
      <c r="J61" s="133">
        <f>VLOOKUP('E4 TB Allocation Details'!$C72, 'E2 Allocators'!$B$15:$W$285, MATCH(J$12, 'E2 Allocators'!$B$15:$W$15, 0),FALSE)*$D61</f>
        <v>0</v>
      </c>
      <c r="K61" s="133">
        <f>VLOOKUP('E4 TB Allocation Details'!$C72, 'E2 Allocators'!$B$15:$W$285, MATCH(K$12, 'E2 Allocators'!$B$15:$W$15, 0),FALSE)*$D61</f>
        <v>0</v>
      </c>
      <c r="L61" s="133">
        <f>VLOOKUP('E4 TB Allocation Details'!$C72, 'E2 Allocators'!$B$15:$W$285, MATCH(L$12, 'E2 Allocators'!$B$15:$W$15, 0),FALSE)*$D61</f>
        <v>0</v>
      </c>
      <c r="M61" s="133">
        <f>VLOOKUP('E4 TB Allocation Details'!$C72, 'E2 Allocators'!$B$15:$W$285, MATCH(M$12, 'E2 Allocators'!$B$15:$W$15, 0),FALSE)*$D61</f>
        <v>0</v>
      </c>
      <c r="N61" s="133">
        <f>VLOOKUP('E4 TB Allocation Details'!$C72, 'E2 Allocators'!$B$15:$W$285, MATCH(N$12, 'E2 Allocators'!$B$15:$W$15, 0),FALSE)*$D61</f>
        <v>0</v>
      </c>
      <c r="O61" s="133">
        <f>VLOOKUP('E4 TB Allocation Details'!$C72, 'E2 Allocators'!$B$15:$W$285, MATCH(O$12, 'E2 Allocators'!$B$15:$W$15, 0),FALSE)*$D61</f>
        <v>0</v>
      </c>
      <c r="P61" s="133">
        <f>VLOOKUP('E4 TB Allocation Details'!$C72, 'E2 Allocators'!$B$15:$W$285, MATCH(P$12, 'E2 Allocators'!$B$15:$W$15, 0),FALSE)*$D61</f>
        <v>0</v>
      </c>
      <c r="Q61" s="133">
        <f>VLOOKUP('E4 TB Allocation Details'!$C72, 'E2 Allocators'!$B$15:$W$285, MATCH(Q$12, 'E2 Allocators'!$B$15:$W$15, 0),FALSE)*$D61</f>
        <v>0</v>
      </c>
      <c r="R61" s="133">
        <f>VLOOKUP('E4 TB Allocation Details'!$C72, 'E2 Allocators'!$B$15:$W$285, MATCH(R$12, 'E2 Allocators'!$B$15:$W$15, 0),FALSE)*$D61</f>
        <v>0</v>
      </c>
      <c r="S61" s="133">
        <f>VLOOKUP('E4 TB Allocation Details'!$C72, 'E2 Allocators'!$B$15:$W$285, MATCH(S$12, 'E2 Allocators'!$B$15:$W$15, 0),FALSE)*$D61</f>
        <v>0</v>
      </c>
      <c r="T61" s="133">
        <f>VLOOKUP('E4 TB Allocation Details'!$C72, 'E2 Allocators'!$B$15:$W$285, MATCH(T$12, 'E2 Allocators'!$B$15:$W$15, 0),FALSE)*$D61</f>
        <v>0</v>
      </c>
      <c r="U61" s="133">
        <f>VLOOKUP('E4 TB Allocation Details'!$C72, 'E2 Allocators'!$B$15:$W$285, MATCH(U$12, 'E2 Allocators'!$B$15:$W$15, 0),FALSE)*$D61</f>
        <v>0</v>
      </c>
      <c r="V61" s="133">
        <f>VLOOKUP('E4 TB Allocation Details'!$C72, 'E2 Allocators'!$B$15:$W$285, MATCH(V$12, 'E2 Allocators'!$B$15:$W$15, 0),FALSE)*$D61</f>
        <v>0</v>
      </c>
      <c r="W61" s="133">
        <f>VLOOKUP('E4 TB Allocation Details'!$C72, 'E2 Allocators'!$B$15:$W$285, MATCH(W$12, 'E2 Allocators'!$B$15:$W$15, 0),FALSE)*$D61</f>
        <v>0</v>
      </c>
      <c r="X61" s="174">
        <f>VLOOKUP('E4 TB Allocation Details'!$C72, 'E2 Allocators'!$B$15:$W$285, MATCH(X$12, 'E2 Allocators'!$B$15:$W$15, 0),FALSE)*$D61</f>
        <v>0</v>
      </c>
    </row>
    <row r="62" spans="2:24" ht="13.15" customHeight="1" x14ac:dyDescent="0.2">
      <c r="B62" s="384" t="str">
        <f>'I3 TB Data'!B68</f>
        <v>External Revenues - Generation Transformation Connection - Dedicated to Interconnect</v>
      </c>
      <c r="C62" s="381" t="s">
        <v>445</v>
      </c>
      <c r="D62" s="170">
        <f>'I3 TB Data'!G68</f>
        <v>0</v>
      </c>
      <c r="E62" s="133">
        <f>VLOOKUP('E4 TB Allocation Details'!$C73, 'E2 Allocators'!$B$15:$W$285, MATCH(E$12, 'E2 Allocators'!$B$15:$W$15, 0),FALSE)*$D62</f>
        <v>0</v>
      </c>
      <c r="F62" s="133">
        <f>VLOOKUP('E4 TB Allocation Details'!$C73, 'E2 Allocators'!$B$15:$W$285, MATCH(F$12, 'E2 Allocators'!$B$15:$W$15, 0),FALSE)*$D62</f>
        <v>0</v>
      </c>
      <c r="G62" s="133">
        <f>VLOOKUP('E4 TB Allocation Details'!$C73, 'E2 Allocators'!$B$15:$W$285, MATCH(G$12, 'E2 Allocators'!$B$15:$W$15, 0),FALSE)*$D62</f>
        <v>0</v>
      </c>
      <c r="H62" s="133">
        <f>VLOOKUP('E4 TB Allocation Details'!$C73, 'E2 Allocators'!$B$15:$W$285, MATCH(H$12, 'E2 Allocators'!$B$15:$W$15, 0),FALSE)*$D62</f>
        <v>0</v>
      </c>
      <c r="I62" s="133">
        <f>VLOOKUP('E4 TB Allocation Details'!$C73, 'E2 Allocators'!$B$15:$W$285, MATCH(I$12, 'E2 Allocators'!$B$15:$W$15, 0),FALSE)*$D62</f>
        <v>0</v>
      </c>
      <c r="J62" s="133">
        <f>VLOOKUP('E4 TB Allocation Details'!$C73, 'E2 Allocators'!$B$15:$W$285, MATCH(J$12, 'E2 Allocators'!$B$15:$W$15, 0),FALSE)*$D62</f>
        <v>0</v>
      </c>
      <c r="K62" s="133">
        <f>VLOOKUP('E4 TB Allocation Details'!$C73, 'E2 Allocators'!$B$15:$W$285, MATCH(K$12, 'E2 Allocators'!$B$15:$W$15, 0),FALSE)*$D62</f>
        <v>0</v>
      </c>
      <c r="L62" s="133">
        <f>VLOOKUP('E4 TB Allocation Details'!$C73, 'E2 Allocators'!$B$15:$W$285, MATCH(L$12, 'E2 Allocators'!$B$15:$W$15, 0),FALSE)*$D62</f>
        <v>0</v>
      </c>
      <c r="M62" s="133">
        <f>VLOOKUP('E4 TB Allocation Details'!$C73, 'E2 Allocators'!$B$15:$W$285, MATCH(M$12, 'E2 Allocators'!$B$15:$W$15, 0),FALSE)*$D62</f>
        <v>0</v>
      </c>
      <c r="N62" s="133">
        <f>VLOOKUP('E4 TB Allocation Details'!$C73, 'E2 Allocators'!$B$15:$W$285, MATCH(N$12, 'E2 Allocators'!$B$15:$W$15, 0),FALSE)*$D62</f>
        <v>0</v>
      </c>
      <c r="O62" s="133">
        <f>VLOOKUP('E4 TB Allocation Details'!$C73, 'E2 Allocators'!$B$15:$W$285, MATCH(O$12, 'E2 Allocators'!$B$15:$W$15, 0),FALSE)*$D62</f>
        <v>0</v>
      </c>
      <c r="P62" s="133">
        <f>VLOOKUP('E4 TB Allocation Details'!$C73, 'E2 Allocators'!$B$15:$W$285, MATCH(P$12, 'E2 Allocators'!$B$15:$W$15, 0),FALSE)*$D62</f>
        <v>0</v>
      </c>
      <c r="Q62" s="133">
        <f>VLOOKUP('E4 TB Allocation Details'!$C73, 'E2 Allocators'!$B$15:$W$285, MATCH(Q$12, 'E2 Allocators'!$B$15:$W$15, 0),FALSE)*$D62</f>
        <v>0</v>
      </c>
      <c r="R62" s="133">
        <f>VLOOKUP('E4 TB Allocation Details'!$C73, 'E2 Allocators'!$B$15:$W$285, MATCH(R$12, 'E2 Allocators'!$B$15:$W$15, 0),FALSE)*$D62</f>
        <v>0</v>
      </c>
      <c r="S62" s="133">
        <f>VLOOKUP('E4 TB Allocation Details'!$C73, 'E2 Allocators'!$B$15:$W$285, MATCH(S$12, 'E2 Allocators'!$B$15:$W$15, 0),FALSE)*$D62</f>
        <v>0</v>
      </c>
      <c r="T62" s="133">
        <f>VLOOKUP('E4 TB Allocation Details'!$C73, 'E2 Allocators'!$B$15:$W$285, MATCH(T$12, 'E2 Allocators'!$B$15:$W$15, 0),FALSE)*$D62</f>
        <v>0</v>
      </c>
      <c r="U62" s="133">
        <f>VLOOKUP('E4 TB Allocation Details'!$C73, 'E2 Allocators'!$B$15:$W$285, MATCH(U$12, 'E2 Allocators'!$B$15:$W$15, 0),FALSE)*$D62</f>
        <v>0</v>
      </c>
      <c r="V62" s="133">
        <f>VLOOKUP('E4 TB Allocation Details'!$C73, 'E2 Allocators'!$B$15:$W$285, MATCH(V$12, 'E2 Allocators'!$B$15:$W$15, 0),FALSE)*$D62</f>
        <v>0</v>
      </c>
      <c r="W62" s="133">
        <f>VLOOKUP('E4 TB Allocation Details'!$C73, 'E2 Allocators'!$B$15:$W$285, MATCH(W$12, 'E2 Allocators'!$B$15:$W$15, 0),FALSE)*$D62</f>
        <v>0</v>
      </c>
      <c r="X62" s="174">
        <f>VLOOKUP('E4 TB Allocation Details'!$C73, 'E2 Allocators'!$B$15:$W$285, MATCH(X$12, 'E2 Allocators'!$B$15:$W$15, 0),FALSE)*$D62</f>
        <v>0</v>
      </c>
    </row>
    <row r="63" spans="2:24" ht="13.15" customHeight="1" x14ac:dyDescent="0.2">
      <c r="B63" s="384" t="str">
        <f>'I3 TB Data'!B69</f>
        <v>External Revenues - Generation Transformation Connection - Shared</v>
      </c>
      <c r="C63" s="381" t="s">
        <v>445</v>
      </c>
      <c r="D63" s="170">
        <f>'I3 TB Data'!G69</f>
        <v>0</v>
      </c>
      <c r="E63" s="133">
        <f>VLOOKUP('E4 TB Allocation Details'!$C74, 'E2 Allocators'!$B$15:$W$285, MATCH(E$12, 'E2 Allocators'!$B$15:$W$15, 0),FALSE)*$D63</f>
        <v>0</v>
      </c>
      <c r="F63" s="133">
        <f>VLOOKUP('E4 TB Allocation Details'!$C74, 'E2 Allocators'!$B$15:$W$285, MATCH(F$12, 'E2 Allocators'!$B$15:$W$15, 0),FALSE)*$D63</f>
        <v>0</v>
      </c>
      <c r="G63" s="133">
        <f>VLOOKUP('E4 TB Allocation Details'!$C74, 'E2 Allocators'!$B$15:$W$285, MATCH(G$12, 'E2 Allocators'!$B$15:$W$15, 0),FALSE)*$D63</f>
        <v>0</v>
      </c>
      <c r="H63" s="133">
        <f>VLOOKUP('E4 TB Allocation Details'!$C74, 'E2 Allocators'!$B$15:$W$285, MATCH(H$12, 'E2 Allocators'!$B$15:$W$15, 0),FALSE)*$D63</f>
        <v>0</v>
      </c>
      <c r="I63" s="133">
        <f>VLOOKUP('E4 TB Allocation Details'!$C74, 'E2 Allocators'!$B$15:$W$285, MATCH(I$12, 'E2 Allocators'!$B$15:$W$15, 0),FALSE)*$D63</f>
        <v>0</v>
      </c>
      <c r="J63" s="133">
        <f>VLOOKUP('E4 TB Allocation Details'!$C74, 'E2 Allocators'!$B$15:$W$285, MATCH(J$12, 'E2 Allocators'!$B$15:$W$15, 0),FALSE)*$D63</f>
        <v>0</v>
      </c>
      <c r="K63" s="133">
        <f>VLOOKUP('E4 TB Allocation Details'!$C74, 'E2 Allocators'!$B$15:$W$285, MATCH(K$12, 'E2 Allocators'!$B$15:$W$15, 0),FALSE)*$D63</f>
        <v>0</v>
      </c>
      <c r="L63" s="133">
        <f>VLOOKUP('E4 TB Allocation Details'!$C74, 'E2 Allocators'!$B$15:$W$285, MATCH(L$12, 'E2 Allocators'!$B$15:$W$15, 0),FALSE)*$D63</f>
        <v>0</v>
      </c>
      <c r="M63" s="133">
        <f>VLOOKUP('E4 TB Allocation Details'!$C74, 'E2 Allocators'!$B$15:$W$285, MATCH(M$12, 'E2 Allocators'!$B$15:$W$15, 0),FALSE)*$D63</f>
        <v>0</v>
      </c>
      <c r="N63" s="133">
        <f>VLOOKUP('E4 TB Allocation Details'!$C74, 'E2 Allocators'!$B$15:$W$285, MATCH(N$12, 'E2 Allocators'!$B$15:$W$15, 0),FALSE)*$D63</f>
        <v>0</v>
      </c>
      <c r="O63" s="133">
        <f>VLOOKUP('E4 TB Allocation Details'!$C74, 'E2 Allocators'!$B$15:$W$285, MATCH(O$12, 'E2 Allocators'!$B$15:$W$15, 0),FALSE)*$D63</f>
        <v>0</v>
      </c>
      <c r="P63" s="133">
        <f>VLOOKUP('E4 TB Allocation Details'!$C74, 'E2 Allocators'!$B$15:$W$285, MATCH(P$12, 'E2 Allocators'!$B$15:$W$15, 0),FALSE)*$D63</f>
        <v>0</v>
      </c>
      <c r="Q63" s="133">
        <f>VLOOKUP('E4 TB Allocation Details'!$C74, 'E2 Allocators'!$B$15:$W$285, MATCH(Q$12, 'E2 Allocators'!$B$15:$W$15, 0),FALSE)*$D63</f>
        <v>0</v>
      </c>
      <c r="R63" s="133">
        <f>VLOOKUP('E4 TB Allocation Details'!$C74, 'E2 Allocators'!$B$15:$W$285, MATCH(R$12, 'E2 Allocators'!$B$15:$W$15, 0),FALSE)*$D63</f>
        <v>0</v>
      </c>
      <c r="S63" s="133">
        <f>VLOOKUP('E4 TB Allocation Details'!$C74, 'E2 Allocators'!$B$15:$W$285, MATCH(S$12, 'E2 Allocators'!$B$15:$W$15, 0),FALSE)*$D63</f>
        <v>0</v>
      </c>
      <c r="T63" s="133">
        <f>VLOOKUP('E4 TB Allocation Details'!$C74, 'E2 Allocators'!$B$15:$W$285, MATCH(T$12, 'E2 Allocators'!$B$15:$W$15, 0),FALSE)*$D63</f>
        <v>0</v>
      </c>
      <c r="U63" s="133">
        <f>VLOOKUP('E4 TB Allocation Details'!$C74, 'E2 Allocators'!$B$15:$W$285, MATCH(U$12, 'E2 Allocators'!$B$15:$W$15, 0),FALSE)*$D63</f>
        <v>0</v>
      </c>
      <c r="V63" s="133">
        <f>VLOOKUP('E4 TB Allocation Details'!$C74, 'E2 Allocators'!$B$15:$W$285, MATCH(V$12, 'E2 Allocators'!$B$15:$W$15, 0),FALSE)*$D63</f>
        <v>0</v>
      </c>
      <c r="W63" s="133">
        <f>VLOOKUP('E4 TB Allocation Details'!$C74, 'E2 Allocators'!$B$15:$W$285, MATCH(W$12, 'E2 Allocators'!$B$15:$W$15, 0),FALSE)*$D63</f>
        <v>0</v>
      </c>
      <c r="X63" s="174">
        <f>VLOOKUP('E4 TB Allocation Details'!$C74, 'E2 Allocators'!$B$15:$W$285, MATCH(X$12, 'E2 Allocators'!$B$15:$W$15, 0),FALSE)*$D63</f>
        <v>0</v>
      </c>
    </row>
    <row r="64" spans="2:24" ht="13.15" customHeight="1" x14ac:dyDescent="0.2">
      <c r="B64" s="384" t="str">
        <f>'I3 TB Data'!B70</f>
        <v>Export Revenue Credit - Network - Dedicated to Domestic</v>
      </c>
      <c r="C64" s="381" t="s">
        <v>449</v>
      </c>
      <c r="D64" s="170">
        <f>'I3 TB Data'!G70</f>
        <v>0</v>
      </c>
      <c r="E64" s="133">
        <f>VLOOKUP('E4 TB Allocation Details'!$C75, 'E2 Allocators'!$B$15:$W$285, MATCH(E$12, 'E2 Allocators'!$B$15:$W$15, 0),FALSE)*$D64</f>
        <v>0</v>
      </c>
      <c r="F64" s="133">
        <f>VLOOKUP('E4 TB Allocation Details'!$C75, 'E2 Allocators'!$B$15:$W$285, MATCH(F$12, 'E2 Allocators'!$B$15:$W$15, 0),FALSE)*$D64</f>
        <v>0</v>
      </c>
      <c r="G64" s="133">
        <f>VLOOKUP('E4 TB Allocation Details'!$C75, 'E2 Allocators'!$B$15:$W$285, MATCH(G$12, 'E2 Allocators'!$B$15:$W$15, 0),FALSE)*$D64</f>
        <v>0</v>
      </c>
      <c r="H64" s="133">
        <f>VLOOKUP('E4 TB Allocation Details'!$C75, 'E2 Allocators'!$B$15:$W$285, MATCH(H$12, 'E2 Allocators'!$B$15:$W$15, 0),FALSE)*$D64</f>
        <v>0</v>
      </c>
      <c r="I64" s="133">
        <f>VLOOKUP('E4 TB Allocation Details'!$C75, 'E2 Allocators'!$B$15:$W$285, MATCH(I$12, 'E2 Allocators'!$B$15:$W$15, 0),FALSE)*$D64</f>
        <v>0</v>
      </c>
      <c r="J64" s="133">
        <f>VLOOKUP('E4 TB Allocation Details'!$C75, 'E2 Allocators'!$B$15:$W$285, MATCH(J$12, 'E2 Allocators'!$B$15:$W$15, 0),FALSE)*$D64</f>
        <v>0</v>
      </c>
      <c r="K64" s="133">
        <f>VLOOKUP('E4 TB Allocation Details'!$C75, 'E2 Allocators'!$B$15:$W$285, MATCH(K$12, 'E2 Allocators'!$B$15:$W$15, 0),FALSE)*$D64</f>
        <v>0</v>
      </c>
      <c r="L64" s="133">
        <f>VLOOKUP('E4 TB Allocation Details'!$C75, 'E2 Allocators'!$B$15:$W$285, MATCH(L$12, 'E2 Allocators'!$B$15:$W$15, 0),FALSE)*$D64</f>
        <v>0</v>
      </c>
      <c r="M64" s="133">
        <f>VLOOKUP('E4 TB Allocation Details'!$C75, 'E2 Allocators'!$B$15:$W$285, MATCH(M$12, 'E2 Allocators'!$B$15:$W$15, 0),FALSE)*$D64</f>
        <v>0</v>
      </c>
      <c r="N64" s="133">
        <f>VLOOKUP('E4 TB Allocation Details'!$C75, 'E2 Allocators'!$B$15:$W$285, MATCH(N$12, 'E2 Allocators'!$B$15:$W$15, 0),FALSE)*$D64</f>
        <v>0</v>
      </c>
      <c r="O64" s="133">
        <f>VLOOKUP('E4 TB Allocation Details'!$C75, 'E2 Allocators'!$B$15:$W$285, MATCH(O$12, 'E2 Allocators'!$B$15:$W$15, 0),FALSE)*$D64</f>
        <v>0</v>
      </c>
      <c r="P64" s="133">
        <f>VLOOKUP('E4 TB Allocation Details'!$C75, 'E2 Allocators'!$B$15:$W$285, MATCH(P$12, 'E2 Allocators'!$B$15:$W$15, 0),FALSE)*$D64</f>
        <v>0</v>
      </c>
      <c r="Q64" s="133">
        <f>VLOOKUP('E4 TB Allocation Details'!$C75, 'E2 Allocators'!$B$15:$W$285, MATCH(Q$12, 'E2 Allocators'!$B$15:$W$15, 0),FALSE)*$D64</f>
        <v>0</v>
      </c>
      <c r="R64" s="133">
        <f>VLOOKUP('E4 TB Allocation Details'!$C75, 'E2 Allocators'!$B$15:$W$285, MATCH(R$12, 'E2 Allocators'!$B$15:$W$15, 0),FALSE)*$D64</f>
        <v>0</v>
      </c>
      <c r="S64" s="133">
        <f>VLOOKUP('E4 TB Allocation Details'!$C75, 'E2 Allocators'!$B$15:$W$285, MATCH(S$12, 'E2 Allocators'!$B$15:$W$15, 0),FALSE)*$D64</f>
        <v>0</v>
      </c>
      <c r="T64" s="133">
        <f>VLOOKUP('E4 TB Allocation Details'!$C75, 'E2 Allocators'!$B$15:$W$285, MATCH(T$12, 'E2 Allocators'!$B$15:$W$15, 0),FALSE)*$D64</f>
        <v>0</v>
      </c>
      <c r="U64" s="133">
        <f>VLOOKUP('E4 TB Allocation Details'!$C75, 'E2 Allocators'!$B$15:$W$285, MATCH(U$12, 'E2 Allocators'!$B$15:$W$15, 0),FALSE)*$D64</f>
        <v>0</v>
      </c>
      <c r="V64" s="133">
        <f>VLOOKUP('E4 TB Allocation Details'!$C75, 'E2 Allocators'!$B$15:$W$285, MATCH(V$12, 'E2 Allocators'!$B$15:$W$15, 0),FALSE)*$D64</f>
        <v>0</v>
      </c>
      <c r="W64" s="133">
        <f>VLOOKUP('E4 TB Allocation Details'!$C75, 'E2 Allocators'!$B$15:$W$285, MATCH(W$12, 'E2 Allocators'!$B$15:$W$15, 0),FALSE)*$D64</f>
        <v>0</v>
      </c>
      <c r="X64" s="174">
        <f>VLOOKUP('E4 TB Allocation Details'!$C75, 'E2 Allocators'!$B$15:$W$285, MATCH(X$12, 'E2 Allocators'!$B$15:$W$15, 0),FALSE)*$D64</f>
        <v>0</v>
      </c>
    </row>
    <row r="65" spans="2:24" ht="13.15" customHeight="1" x14ac:dyDescent="0.2">
      <c r="B65" s="384" t="str">
        <f>'I3 TB Data'!B71</f>
        <v>Export Revenue Credit - Network - Dedicated to Interconnect</v>
      </c>
      <c r="C65" s="381" t="s">
        <v>449</v>
      </c>
      <c r="D65" s="170">
        <f>'I3 TB Data'!G71</f>
        <v>0</v>
      </c>
      <c r="E65" s="133">
        <f>VLOOKUP('E4 TB Allocation Details'!$C76, 'E2 Allocators'!$B$15:$W$285, MATCH(E$12, 'E2 Allocators'!$B$15:$W$15, 0),FALSE)*$D65</f>
        <v>0</v>
      </c>
      <c r="F65" s="133">
        <f>VLOOKUP('E4 TB Allocation Details'!$C76, 'E2 Allocators'!$B$15:$W$285, MATCH(F$12, 'E2 Allocators'!$B$15:$W$15, 0),FALSE)*$D65</f>
        <v>0</v>
      </c>
      <c r="G65" s="133">
        <f>VLOOKUP('E4 TB Allocation Details'!$C76, 'E2 Allocators'!$B$15:$W$285, MATCH(G$12, 'E2 Allocators'!$B$15:$W$15, 0),FALSE)*$D65</f>
        <v>0</v>
      </c>
      <c r="H65" s="133">
        <f>VLOOKUP('E4 TB Allocation Details'!$C76, 'E2 Allocators'!$B$15:$W$285, MATCH(H$12, 'E2 Allocators'!$B$15:$W$15, 0),FALSE)*$D65</f>
        <v>0</v>
      </c>
      <c r="I65" s="133">
        <f>VLOOKUP('E4 TB Allocation Details'!$C76, 'E2 Allocators'!$B$15:$W$285, MATCH(I$12, 'E2 Allocators'!$B$15:$W$15, 0),FALSE)*$D65</f>
        <v>0</v>
      </c>
      <c r="J65" s="133">
        <f>VLOOKUP('E4 TB Allocation Details'!$C76, 'E2 Allocators'!$B$15:$W$285, MATCH(J$12, 'E2 Allocators'!$B$15:$W$15, 0),FALSE)*$D65</f>
        <v>0</v>
      </c>
      <c r="K65" s="133">
        <f>VLOOKUP('E4 TB Allocation Details'!$C76, 'E2 Allocators'!$B$15:$W$285, MATCH(K$12, 'E2 Allocators'!$B$15:$W$15, 0),FALSE)*$D65</f>
        <v>0</v>
      </c>
      <c r="L65" s="133">
        <f>VLOOKUP('E4 TB Allocation Details'!$C76, 'E2 Allocators'!$B$15:$W$285, MATCH(L$12, 'E2 Allocators'!$B$15:$W$15, 0),FALSE)*$D65</f>
        <v>0</v>
      </c>
      <c r="M65" s="133">
        <f>VLOOKUP('E4 TB Allocation Details'!$C76, 'E2 Allocators'!$B$15:$W$285, MATCH(M$12, 'E2 Allocators'!$B$15:$W$15, 0),FALSE)*$D65</f>
        <v>0</v>
      </c>
      <c r="N65" s="133">
        <f>VLOOKUP('E4 TB Allocation Details'!$C76, 'E2 Allocators'!$B$15:$W$285, MATCH(N$12, 'E2 Allocators'!$B$15:$W$15, 0),FALSE)*$D65</f>
        <v>0</v>
      </c>
      <c r="O65" s="133">
        <f>VLOOKUP('E4 TB Allocation Details'!$C76, 'E2 Allocators'!$B$15:$W$285, MATCH(O$12, 'E2 Allocators'!$B$15:$W$15, 0),FALSE)*$D65</f>
        <v>0</v>
      </c>
      <c r="P65" s="133">
        <f>VLOOKUP('E4 TB Allocation Details'!$C76, 'E2 Allocators'!$B$15:$W$285, MATCH(P$12, 'E2 Allocators'!$B$15:$W$15, 0),FALSE)*$D65</f>
        <v>0</v>
      </c>
      <c r="Q65" s="133">
        <f>VLOOKUP('E4 TB Allocation Details'!$C76, 'E2 Allocators'!$B$15:$W$285, MATCH(Q$12, 'E2 Allocators'!$B$15:$W$15, 0),FALSE)*$D65</f>
        <v>0</v>
      </c>
      <c r="R65" s="133">
        <f>VLOOKUP('E4 TB Allocation Details'!$C76, 'E2 Allocators'!$B$15:$W$285, MATCH(R$12, 'E2 Allocators'!$B$15:$W$15, 0),FALSE)*$D65</f>
        <v>0</v>
      </c>
      <c r="S65" s="133">
        <f>VLOOKUP('E4 TB Allocation Details'!$C76, 'E2 Allocators'!$B$15:$W$285, MATCH(S$12, 'E2 Allocators'!$B$15:$W$15, 0),FALSE)*$D65</f>
        <v>0</v>
      </c>
      <c r="T65" s="133">
        <f>VLOOKUP('E4 TB Allocation Details'!$C76, 'E2 Allocators'!$B$15:$W$285, MATCH(T$12, 'E2 Allocators'!$B$15:$W$15, 0),FALSE)*$D65</f>
        <v>0</v>
      </c>
      <c r="U65" s="133">
        <f>VLOOKUP('E4 TB Allocation Details'!$C76, 'E2 Allocators'!$B$15:$W$285, MATCH(U$12, 'E2 Allocators'!$B$15:$W$15, 0),FALSE)*$D65</f>
        <v>0</v>
      </c>
      <c r="V65" s="133">
        <f>VLOOKUP('E4 TB Allocation Details'!$C76, 'E2 Allocators'!$B$15:$W$285, MATCH(V$12, 'E2 Allocators'!$B$15:$W$15, 0),FALSE)*$D65</f>
        <v>0</v>
      </c>
      <c r="W65" s="133">
        <f>VLOOKUP('E4 TB Allocation Details'!$C76, 'E2 Allocators'!$B$15:$W$285, MATCH(W$12, 'E2 Allocators'!$B$15:$W$15, 0),FALSE)*$D65</f>
        <v>0</v>
      </c>
      <c r="X65" s="174">
        <f>VLOOKUP('E4 TB Allocation Details'!$C76, 'E2 Allocators'!$B$15:$W$285, MATCH(X$12, 'E2 Allocators'!$B$15:$W$15, 0),FALSE)*$D65</f>
        <v>0</v>
      </c>
    </row>
    <row r="66" spans="2:24" ht="13.15" customHeight="1" x14ac:dyDescent="0.2">
      <c r="B66" s="384" t="str">
        <f>'I3 TB Data'!B72</f>
        <v>Export Revenue Credit - Network - Shared</v>
      </c>
      <c r="C66" s="381" t="s">
        <v>449</v>
      </c>
      <c r="D66" s="170">
        <f>'I3 TB Data'!G72</f>
        <v>0</v>
      </c>
      <c r="E66" s="133">
        <f>VLOOKUP('E4 TB Allocation Details'!$C77, 'E2 Allocators'!$B$15:$W$285, MATCH(E$12, 'E2 Allocators'!$B$15:$W$15, 0),FALSE)*$D66</f>
        <v>0</v>
      </c>
      <c r="F66" s="133">
        <f>VLOOKUP('E4 TB Allocation Details'!$C77, 'E2 Allocators'!$B$15:$W$285, MATCH(F$12, 'E2 Allocators'!$B$15:$W$15, 0),FALSE)*$D66</f>
        <v>0</v>
      </c>
      <c r="G66" s="133">
        <f>VLOOKUP('E4 TB Allocation Details'!$C77, 'E2 Allocators'!$B$15:$W$285, MATCH(G$12, 'E2 Allocators'!$B$15:$W$15, 0),FALSE)*$D66</f>
        <v>0</v>
      </c>
      <c r="H66" s="133">
        <f>VLOOKUP('E4 TB Allocation Details'!$C77, 'E2 Allocators'!$B$15:$W$285, MATCH(H$12, 'E2 Allocators'!$B$15:$W$15, 0),FALSE)*$D66</f>
        <v>0</v>
      </c>
      <c r="I66" s="133">
        <f>VLOOKUP('E4 TB Allocation Details'!$C77, 'E2 Allocators'!$B$15:$W$285, MATCH(I$12, 'E2 Allocators'!$B$15:$W$15, 0),FALSE)*$D66</f>
        <v>0</v>
      </c>
      <c r="J66" s="133">
        <f>VLOOKUP('E4 TB Allocation Details'!$C77, 'E2 Allocators'!$B$15:$W$285, MATCH(J$12, 'E2 Allocators'!$B$15:$W$15, 0),FALSE)*$D66</f>
        <v>0</v>
      </c>
      <c r="K66" s="133">
        <f>VLOOKUP('E4 TB Allocation Details'!$C77, 'E2 Allocators'!$B$15:$W$285, MATCH(K$12, 'E2 Allocators'!$B$15:$W$15, 0),FALSE)*$D66</f>
        <v>0</v>
      </c>
      <c r="L66" s="133">
        <f>VLOOKUP('E4 TB Allocation Details'!$C77, 'E2 Allocators'!$B$15:$W$285, MATCH(L$12, 'E2 Allocators'!$B$15:$W$15, 0),FALSE)*$D66</f>
        <v>0</v>
      </c>
      <c r="M66" s="133">
        <f>VLOOKUP('E4 TB Allocation Details'!$C77, 'E2 Allocators'!$B$15:$W$285, MATCH(M$12, 'E2 Allocators'!$B$15:$W$15, 0),FALSE)*$D66</f>
        <v>0</v>
      </c>
      <c r="N66" s="133">
        <f>VLOOKUP('E4 TB Allocation Details'!$C77, 'E2 Allocators'!$B$15:$W$285, MATCH(N$12, 'E2 Allocators'!$B$15:$W$15, 0),FALSE)*$D66</f>
        <v>0</v>
      </c>
      <c r="O66" s="133">
        <f>VLOOKUP('E4 TB Allocation Details'!$C77, 'E2 Allocators'!$B$15:$W$285, MATCH(O$12, 'E2 Allocators'!$B$15:$W$15, 0),FALSE)*$D66</f>
        <v>0</v>
      </c>
      <c r="P66" s="133">
        <f>VLOOKUP('E4 TB Allocation Details'!$C77, 'E2 Allocators'!$B$15:$W$285, MATCH(P$12, 'E2 Allocators'!$B$15:$W$15, 0),FALSE)*$D66</f>
        <v>0</v>
      </c>
      <c r="Q66" s="133">
        <f>VLOOKUP('E4 TB Allocation Details'!$C77, 'E2 Allocators'!$B$15:$W$285, MATCH(Q$12, 'E2 Allocators'!$B$15:$W$15, 0),FALSE)*$D66</f>
        <v>0</v>
      </c>
      <c r="R66" s="133">
        <f>VLOOKUP('E4 TB Allocation Details'!$C77, 'E2 Allocators'!$B$15:$W$285, MATCH(R$12, 'E2 Allocators'!$B$15:$W$15, 0),FALSE)*$D66</f>
        <v>0</v>
      </c>
      <c r="S66" s="133">
        <f>VLOOKUP('E4 TB Allocation Details'!$C77, 'E2 Allocators'!$B$15:$W$285, MATCH(S$12, 'E2 Allocators'!$B$15:$W$15, 0),FALSE)*$D66</f>
        <v>0</v>
      </c>
      <c r="T66" s="133">
        <f>VLOOKUP('E4 TB Allocation Details'!$C77, 'E2 Allocators'!$B$15:$W$285, MATCH(T$12, 'E2 Allocators'!$B$15:$W$15, 0),FALSE)*$D66</f>
        <v>0</v>
      </c>
      <c r="U66" s="133">
        <f>VLOOKUP('E4 TB Allocation Details'!$C77, 'E2 Allocators'!$B$15:$W$285, MATCH(U$12, 'E2 Allocators'!$B$15:$W$15, 0),FALSE)*$D66</f>
        <v>0</v>
      </c>
      <c r="V66" s="133">
        <f>VLOOKUP('E4 TB Allocation Details'!$C77, 'E2 Allocators'!$B$15:$W$285, MATCH(V$12, 'E2 Allocators'!$B$15:$W$15, 0),FALSE)*$D66</f>
        <v>0</v>
      </c>
      <c r="W66" s="133">
        <f>VLOOKUP('E4 TB Allocation Details'!$C77, 'E2 Allocators'!$B$15:$W$285, MATCH(W$12, 'E2 Allocators'!$B$15:$W$15, 0),FALSE)*$D66</f>
        <v>0</v>
      </c>
      <c r="X66" s="174">
        <f>VLOOKUP('E4 TB Allocation Details'!$C77, 'E2 Allocators'!$B$15:$W$285, MATCH(X$12, 'E2 Allocators'!$B$15:$W$15, 0),FALSE)*$D66</f>
        <v>0</v>
      </c>
    </row>
    <row r="67" spans="2:24" ht="13.15" customHeight="1" x14ac:dyDescent="0.2">
      <c r="B67" s="384" t="str">
        <f>'I3 TB Data'!B73</f>
        <v>Export Revenue Credit - Line Connection - Dedicated to Domestic</v>
      </c>
      <c r="C67" s="381" t="s">
        <v>449</v>
      </c>
      <c r="D67" s="170">
        <f>'I3 TB Data'!G73</f>
        <v>0</v>
      </c>
      <c r="E67" s="133">
        <f>VLOOKUP('E4 TB Allocation Details'!$C78, 'E2 Allocators'!$B$15:$W$285, MATCH(E$12, 'E2 Allocators'!$B$15:$W$15, 0),FALSE)*$D67</f>
        <v>0</v>
      </c>
      <c r="F67" s="133">
        <f>VLOOKUP('E4 TB Allocation Details'!$C78, 'E2 Allocators'!$B$15:$W$285, MATCH(F$12, 'E2 Allocators'!$B$15:$W$15, 0),FALSE)*$D67</f>
        <v>0</v>
      </c>
      <c r="G67" s="133">
        <f>VLOOKUP('E4 TB Allocation Details'!$C78, 'E2 Allocators'!$B$15:$W$285, MATCH(G$12, 'E2 Allocators'!$B$15:$W$15, 0),FALSE)*$D67</f>
        <v>0</v>
      </c>
      <c r="H67" s="133">
        <f>VLOOKUP('E4 TB Allocation Details'!$C78, 'E2 Allocators'!$B$15:$W$285, MATCH(H$12, 'E2 Allocators'!$B$15:$W$15, 0),FALSE)*$D67</f>
        <v>0</v>
      </c>
      <c r="I67" s="133">
        <f>VLOOKUP('E4 TB Allocation Details'!$C78, 'E2 Allocators'!$B$15:$W$285, MATCH(I$12, 'E2 Allocators'!$B$15:$W$15, 0),FALSE)*$D67</f>
        <v>0</v>
      </c>
      <c r="J67" s="133">
        <f>VLOOKUP('E4 TB Allocation Details'!$C78, 'E2 Allocators'!$B$15:$W$285, MATCH(J$12, 'E2 Allocators'!$B$15:$W$15, 0),FALSE)*$D67</f>
        <v>0</v>
      </c>
      <c r="K67" s="133">
        <f>VLOOKUP('E4 TB Allocation Details'!$C78, 'E2 Allocators'!$B$15:$W$285, MATCH(K$12, 'E2 Allocators'!$B$15:$W$15, 0),FALSE)*$D67</f>
        <v>0</v>
      </c>
      <c r="L67" s="133">
        <f>VLOOKUP('E4 TB Allocation Details'!$C78, 'E2 Allocators'!$B$15:$W$285, MATCH(L$12, 'E2 Allocators'!$B$15:$W$15, 0),FALSE)*$D67</f>
        <v>0</v>
      </c>
      <c r="M67" s="133">
        <f>VLOOKUP('E4 TB Allocation Details'!$C78, 'E2 Allocators'!$B$15:$W$285, MATCH(M$12, 'E2 Allocators'!$B$15:$W$15, 0),FALSE)*$D67</f>
        <v>0</v>
      </c>
      <c r="N67" s="133">
        <f>VLOOKUP('E4 TB Allocation Details'!$C78, 'E2 Allocators'!$B$15:$W$285, MATCH(N$12, 'E2 Allocators'!$B$15:$W$15, 0),FALSE)*$D67</f>
        <v>0</v>
      </c>
      <c r="O67" s="133">
        <f>VLOOKUP('E4 TB Allocation Details'!$C78, 'E2 Allocators'!$B$15:$W$285, MATCH(O$12, 'E2 Allocators'!$B$15:$W$15, 0),FALSE)*$D67</f>
        <v>0</v>
      </c>
      <c r="P67" s="133">
        <f>VLOOKUP('E4 TB Allocation Details'!$C78, 'E2 Allocators'!$B$15:$W$285, MATCH(P$12, 'E2 Allocators'!$B$15:$W$15, 0),FALSE)*$D67</f>
        <v>0</v>
      </c>
      <c r="Q67" s="133">
        <f>VLOOKUP('E4 TB Allocation Details'!$C78, 'E2 Allocators'!$B$15:$W$285, MATCH(Q$12, 'E2 Allocators'!$B$15:$W$15, 0),FALSE)*$D67</f>
        <v>0</v>
      </c>
      <c r="R67" s="133">
        <f>VLOOKUP('E4 TB Allocation Details'!$C78, 'E2 Allocators'!$B$15:$W$285, MATCH(R$12, 'E2 Allocators'!$B$15:$W$15, 0),FALSE)*$D67</f>
        <v>0</v>
      </c>
      <c r="S67" s="133">
        <f>VLOOKUP('E4 TB Allocation Details'!$C78, 'E2 Allocators'!$B$15:$W$285, MATCH(S$12, 'E2 Allocators'!$B$15:$W$15, 0),FALSE)*$D67</f>
        <v>0</v>
      </c>
      <c r="T67" s="133">
        <f>VLOOKUP('E4 TB Allocation Details'!$C78, 'E2 Allocators'!$B$15:$W$285, MATCH(T$12, 'E2 Allocators'!$B$15:$W$15, 0),FALSE)*$D67</f>
        <v>0</v>
      </c>
      <c r="U67" s="133">
        <f>VLOOKUP('E4 TB Allocation Details'!$C78, 'E2 Allocators'!$B$15:$W$285, MATCH(U$12, 'E2 Allocators'!$B$15:$W$15, 0),FALSE)*$D67</f>
        <v>0</v>
      </c>
      <c r="V67" s="133">
        <f>VLOOKUP('E4 TB Allocation Details'!$C78, 'E2 Allocators'!$B$15:$W$285, MATCH(V$12, 'E2 Allocators'!$B$15:$W$15, 0),FALSE)*$D67</f>
        <v>0</v>
      </c>
      <c r="W67" s="133">
        <f>VLOOKUP('E4 TB Allocation Details'!$C78, 'E2 Allocators'!$B$15:$W$285, MATCH(W$12, 'E2 Allocators'!$B$15:$W$15, 0),FALSE)*$D67</f>
        <v>0</v>
      </c>
      <c r="X67" s="174">
        <f>VLOOKUP('E4 TB Allocation Details'!$C78, 'E2 Allocators'!$B$15:$W$285, MATCH(X$12, 'E2 Allocators'!$B$15:$W$15, 0),FALSE)*$D67</f>
        <v>0</v>
      </c>
    </row>
    <row r="68" spans="2:24" ht="13.15" customHeight="1" x14ac:dyDescent="0.2">
      <c r="B68" s="384" t="str">
        <f>'I3 TB Data'!B74</f>
        <v>Export Revenue Credit - Line Connection - Dedicated to Interconnect</v>
      </c>
      <c r="C68" s="381" t="s">
        <v>449</v>
      </c>
      <c r="D68" s="170">
        <f>'I3 TB Data'!G74</f>
        <v>0</v>
      </c>
      <c r="E68" s="133">
        <f>VLOOKUP('E4 TB Allocation Details'!$C79, 'E2 Allocators'!$B$15:$W$285, MATCH(E$12, 'E2 Allocators'!$B$15:$W$15, 0),FALSE)*$D68</f>
        <v>0</v>
      </c>
      <c r="F68" s="133">
        <f>VLOOKUP('E4 TB Allocation Details'!$C79, 'E2 Allocators'!$B$15:$W$285, MATCH(F$12, 'E2 Allocators'!$B$15:$W$15, 0),FALSE)*$D68</f>
        <v>0</v>
      </c>
      <c r="G68" s="133">
        <f>VLOOKUP('E4 TB Allocation Details'!$C79, 'E2 Allocators'!$B$15:$W$285, MATCH(G$12, 'E2 Allocators'!$B$15:$W$15, 0),FALSE)*$D68</f>
        <v>0</v>
      </c>
      <c r="H68" s="133">
        <f>VLOOKUP('E4 TB Allocation Details'!$C79, 'E2 Allocators'!$B$15:$W$285, MATCH(H$12, 'E2 Allocators'!$B$15:$W$15, 0),FALSE)*$D68</f>
        <v>0</v>
      </c>
      <c r="I68" s="133">
        <f>VLOOKUP('E4 TB Allocation Details'!$C79, 'E2 Allocators'!$B$15:$W$285, MATCH(I$12, 'E2 Allocators'!$B$15:$W$15, 0),FALSE)*$D68</f>
        <v>0</v>
      </c>
      <c r="J68" s="133">
        <f>VLOOKUP('E4 TB Allocation Details'!$C79, 'E2 Allocators'!$B$15:$W$285, MATCH(J$12, 'E2 Allocators'!$B$15:$W$15, 0),FALSE)*$D68</f>
        <v>0</v>
      </c>
      <c r="K68" s="133">
        <f>VLOOKUP('E4 TB Allocation Details'!$C79, 'E2 Allocators'!$B$15:$W$285, MATCH(K$12, 'E2 Allocators'!$B$15:$W$15, 0),FALSE)*$D68</f>
        <v>0</v>
      </c>
      <c r="L68" s="133">
        <f>VLOOKUP('E4 TB Allocation Details'!$C79, 'E2 Allocators'!$B$15:$W$285, MATCH(L$12, 'E2 Allocators'!$B$15:$W$15, 0),FALSE)*$D68</f>
        <v>0</v>
      </c>
      <c r="M68" s="133">
        <f>VLOOKUP('E4 TB Allocation Details'!$C79, 'E2 Allocators'!$B$15:$W$285, MATCH(M$12, 'E2 Allocators'!$B$15:$W$15, 0),FALSE)*$D68</f>
        <v>0</v>
      </c>
      <c r="N68" s="133">
        <f>VLOOKUP('E4 TB Allocation Details'!$C79, 'E2 Allocators'!$B$15:$W$285, MATCH(N$12, 'E2 Allocators'!$B$15:$W$15, 0),FALSE)*$D68</f>
        <v>0</v>
      </c>
      <c r="O68" s="133">
        <f>VLOOKUP('E4 TB Allocation Details'!$C79, 'E2 Allocators'!$B$15:$W$285, MATCH(O$12, 'E2 Allocators'!$B$15:$W$15, 0),FALSE)*$D68</f>
        <v>0</v>
      </c>
      <c r="P68" s="133">
        <f>VLOOKUP('E4 TB Allocation Details'!$C79, 'E2 Allocators'!$B$15:$W$285, MATCH(P$12, 'E2 Allocators'!$B$15:$W$15, 0),FALSE)*$D68</f>
        <v>0</v>
      </c>
      <c r="Q68" s="133">
        <f>VLOOKUP('E4 TB Allocation Details'!$C79, 'E2 Allocators'!$B$15:$W$285, MATCH(Q$12, 'E2 Allocators'!$B$15:$W$15, 0),FALSE)*$D68</f>
        <v>0</v>
      </c>
      <c r="R68" s="133">
        <f>VLOOKUP('E4 TB Allocation Details'!$C79, 'E2 Allocators'!$B$15:$W$285, MATCH(R$12, 'E2 Allocators'!$B$15:$W$15, 0),FALSE)*$D68</f>
        <v>0</v>
      </c>
      <c r="S68" s="133">
        <f>VLOOKUP('E4 TB Allocation Details'!$C79, 'E2 Allocators'!$B$15:$W$285, MATCH(S$12, 'E2 Allocators'!$B$15:$W$15, 0),FALSE)*$D68</f>
        <v>0</v>
      </c>
      <c r="T68" s="133">
        <f>VLOOKUP('E4 TB Allocation Details'!$C79, 'E2 Allocators'!$B$15:$W$285, MATCH(T$12, 'E2 Allocators'!$B$15:$W$15, 0),FALSE)*$D68</f>
        <v>0</v>
      </c>
      <c r="U68" s="133">
        <f>VLOOKUP('E4 TB Allocation Details'!$C79, 'E2 Allocators'!$B$15:$W$285, MATCH(U$12, 'E2 Allocators'!$B$15:$W$15, 0),FALSE)*$D68</f>
        <v>0</v>
      </c>
      <c r="V68" s="133">
        <f>VLOOKUP('E4 TB Allocation Details'!$C79, 'E2 Allocators'!$B$15:$W$285, MATCH(V$12, 'E2 Allocators'!$B$15:$W$15, 0),FALSE)*$D68</f>
        <v>0</v>
      </c>
      <c r="W68" s="133">
        <f>VLOOKUP('E4 TB Allocation Details'!$C79, 'E2 Allocators'!$B$15:$W$285, MATCH(W$12, 'E2 Allocators'!$B$15:$W$15, 0),FALSE)*$D68</f>
        <v>0</v>
      </c>
      <c r="X68" s="174">
        <f>VLOOKUP('E4 TB Allocation Details'!$C79, 'E2 Allocators'!$B$15:$W$285, MATCH(X$12, 'E2 Allocators'!$B$15:$W$15, 0),FALSE)*$D68</f>
        <v>0</v>
      </c>
    </row>
    <row r="69" spans="2:24" ht="13.15" customHeight="1" x14ac:dyDescent="0.2">
      <c r="B69" s="384" t="str">
        <f>'I3 TB Data'!B75</f>
        <v>Export Revenue Credit - Line Connection - Shared</v>
      </c>
      <c r="C69" s="381" t="s">
        <v>449</v>
      </c>
      <c r="D69" s="170">
        <f>'I3 TB Data'!G75</f>
        <v>0</v>
      </c>
      <c r="E69" s="133">
        <f>VLOOKUP('E4 TB Allocation Details'!$C80, 'E2 Allocators'!$B$15:$W$285, MATCH(E$12, 'E2 Allocators'!$B$15:$W$15, 0),FALSE)*$D69</f>
        <v>0</v>
      </c>
      <c r="F69" s="133">
        <f>VLOOKUP('E4 TB Allocation Details'!$C80, 'E2 Allocators'!$B$15:$W$285, MATCH(F$12, 'E2 Allocators'!$B$15:$W$15, 0),FALSE)*$D69</f>
        <v>0</v>
      </c>
      <c r="G69" s="133">
        <f>VLOOKUP('E4 TB Allocation Details'!$C80, 'E2 Allocators'!$B$15:$W$285, MATCH(G$12, 'E2 Allocators'!$B$15:$W$15, 0),FALSE)*$D69</f>
        <v>0</v>
      </c>
      <c r="H69" s="133">
        <f>VLOOKUP('E4 TB Allocation Details'!$C80, 'E2 Allocators'!$B$15:$W$285, MATCH(H$12, 'E2 Allocators'!$B$15:$W$15, 0),FALSE)*$D69</f>
        <v>0</v>
      </c>
      <c r="I69" s="133">
        <f>VLOOKUP('E4 TB Allocation Details'!$C80, 'E2 Allocators'!$B$15:$W$285, MATCH(I$12, 'E2 Allocators'!$B$15:$W$15, 0),FALSE)*$D69</f>
        <v>0</v>
      </c>
      <c r="J69" s="133">
        <f>VLOOKUP('E4 TB Allocation Details'!$C80, 'E2 Allocators'!$B$15:$W$285, MATCH(J$12, 'E2 Allocators'!$B$15:$W$15, 0),FALSE)*$D69</f>
        <v>0</v>
      </c>
      <c r="K69" s="133">
        <f>VLOOKUP('E4 TB Allocation Details'!$C80, 'E2 Allocators'!$B$15:$W$285, MATCH(K$12, 'E2 Allocators'!$B$15:$W$15, 0),FALSE)*$D69</f>
        <v>0</v>
      </c>
      <c r="L69" s="133">
        <f>VLOOKUP('E4 TB Allocation Details'!$C80, 'E2 Allocators'!$B$15:$W$285, MATCH(L$12, 'E2 Allocators'!$B$15:$W$15, 0),FALSE)*$D69</f>
        <v>0</v>
      </c>
      <c r="M69" s="133">
        <f>VLOOKUP('E4 TB Allocation Details'!$C80, 'E2 Allocators'!$B$15:$W$285, MATCH(M$12, 'E2 Allocators'!$B$15:$W$15, 0),FALSE)*$D69</f>
        <v>0</v>
      </c>
      <c r="N69" s="133">
        <f>VLOOKUP('E4 TB Allocation Details'!$C80, 'E2 Allocators'!$B$15:$W$285, MATCH(N$12, 'E2 Allocators'!$B$15:$W$15, 0),FALSE)*$D69</f>
        <v>0</v>
      </c>
      <c r="O69" s="133">
        <f>VLOOKUP('E4 TB Allocation Details'!$C80, 'E2 Allocators'!$B$15:$W$285, MATCH(O$12, 'E2 Allocators'!$B$15:$W$15, 0),FALSE)*$D69</f>
        <v>0</v>
      </c>
      <c r="P69" s="133">
        <f>VLOOKUP('E4 TB Allocation Details'!$C80, 'E2 Allocators'!$B$15:$W$285, MATCH(P$12, 'E2 Allocators'!$B$15:$W$15, 0),FALSE)*$D69</f>
        <v>0</v>
      </c>
      <c r="Q69" s="133">
        <f>VLOOKUP('E4 TB Allocation Details'!$C80, 'E2 Allocators'!$B$15:$W$285, MATCH(Q$12, 'E2 Allocators'!$B$15:$W$15, 0),FALSE)*$D69</f>
        <v>0</v>
      </c>
      <c r="R69" s="133">
        <f>VLOOKUP('E4 TB Allocation Details'!$C80, 'E2 Allocators'!$B$15:$W$285, MATCH(R$12, 'E2 Allocators'!$B$15:$W$15, 0),FALSE)*$D69</f>
        <v>0</v>
      </c>
      <c r="S69" s="133">
        <f>VLOOKUP('E4 TB Allocation Details'!$C80, 'E2 Allocators'!$B$15:$W$285, MATCH(S$12, 'E2 Allocators'!$B$15:$W$15, 0),FALSE)*$D69</f>
        <v>0</v>
      </c>
      <c r="T69" s="133">
        <f>VLOOKUP('E4 TB Allocation Details'!$C80, 'E2 Allocators'!$B$15:$W$285, MATCH(T$12, 'E2 Allocators'!$B$15:$W$15, 0),FALSE)*$D69</f>
        <v>0</v>
      </c>
      <c r="U69" s="133">
        <f>VLOOKUP('E4 TB Allocation Details'!$C80, 'E2 Allocators'!$B$15:$W$285, MATCH(U$12, 'E2 Allocators'!$B$15:$W$15, 0),FALSE)*$D69</f>
        <v>0</v>
      </c>
      <c r="V69" s="133">
        <f>VLOOKUP('E4 TB Allocation Details'!$C80, 'E2 Allocators'!$B$15:$W$285, MATCH(V$12, 'E2 Allocators'!$B$15:$W$15, 0),FALSE)*$D69</f>
        <v>0</v>
      </c>
      <c r="W69" s="133">
        <f>VLOOKUP('E4 TB Allocation Details'!$C80, 'E2 Allocators'!$B$15:$W$285, MATCH(W$12, 'E2 Allocators'!$B$15:$W$15, 0),FALSE)*$D69</f>
        <v>0</v>
      </c>
      <c r="X69" s="174">
        <f>VLOOKUP('E4 TB Allocation Details'!$C80, 'E2 Allocators'!$B$15:$W$285, MATCH(X$12, 'E2 Allocators'!$B$15:$W$15, 0),FALSE)*$D69</f>
        <v>0</v>
      </c>
    </row>
    <row r="70" spans="2:24" ht="13.15" customHeight="1" x14ac:dyDescent="0.2">
      <c r="B70" s="384" t="str">
        <f>'I3 TB Data'!B76</f>
        <v>Export Revenue Credit - Transformer Connection - Dedicated to Domestic</v>
      </c>
      <c r="C70" s="381" t="s">
        <v>449</v>
      </c>
      <c r="D70" s="170">
        <f>'I3 TB Data'!G76</f>
        <v>0</v>
      </c>
      <c r="E70" s="133">
        <f>VLOOKUP('E4 TB Allocation Details'!$C81, 'E2 Allocators'!$B$15:$W$285, MATCH(E$12, 'E2 Allocators'!$B$15:$W$15, 0),FALSE)*$D70</f>
        <v>0</v>
      </c>
      <c r="F70" s="133">
        <f>VLOOKUP('E4 TB Allocation Details'!$C81, 'E2 Allocators'!$B$15:$W$285, MATCH(F$12, 'E2 Allocators'!$B$15:$W$15, 0),FALSE)*$D70</f>
        <v>0</v>
      </c>
      <c r="G70" s="133">
        <f>VLOOKUP('E4 TB Allocation Details'!$C81, 'E2 Allocators'!$B$15:$W$285, MATCH(G$12, 'E2 Allocators'!$B$15:$W$15, 0),FALSE)*$D70</f>
        <v>0</v>
      </c>
      <c r="H70" s="133">
        <f>VLOOKUP('E4 TB Allocation Details'!$C81, 'E2 Allocators'!$B$15:$W$285, MATCH(H$12, 'E2 Allocators'!$B$15:$W$15, 0),FALSE)*$D70</f>
        <v>0</v>
      </c>
      <c r="I70" s="133">
        <f>VLOOKUP('E4 TB Allocation Details'!$C81, 'E2 Allocators'!$B$15:$W$285, MATCH(I$12, 'E2 Allocators'!$B$15:$W$15, 0),FALSE)*$D70</f>
        <v>0</v>
      </c>
      <c r="J70" s="133">
        <f>VLOOKUP('E4 TB Allocation Details'!$C81, 'E2 Allocators'!$B$15:$W$285, MATCH(J$12, 'E2 Allocators'!$B$15:$W$15, 0),FALSE)*$D70</f>
        <v>0</v>
      </c>
      <c r="K70" s="133">
        <f>VLOOKUP('E4 TB Allocation Details'!$C81, 'E2 Allocators'!$B$15:$W$285, MATCH(K$12, 'E2 Allocators'!$B$15:$W$15, 0),FALSE)*$D70</f>
        <v>0</v>
      </c>
      <c r="L70" s="133">
        <f>VLOOKUP('E4 TB Allocation Details'!$C81, 'E2 Allocators'!$B$15:$W$285, MATCH(L$12, 'E2 Allocators'!$B$15:$W$15, 0),FALSE)*$D70</f>
        <v>0</v>
      </c>
      <c r="M70" s="133">
        <f>VLOOKUP('E4 TB Allocation Details'!$C81, 'E2 Allocators'!$B$15:$W$285, MATCH(M$12, 'E2 Allocators'!$B$15:$W$15, 0),FALSE)*$D70</f>
        <v>0</v>
      </c>
      <c r="N70" s="133">
        <f>VLOOKUP('E4 TB Allocation Details'!$C81, 'E2 Allocators'!$B$15:$W$285, MATCH(N$12, 'E2 Allocators'!$B$15:$W$15, 0),FALSE)*$D70</f>
        <v>0</v>
      </c>
      <c r="O70" s="133">
        <f>VLOOKUP('E4 TB Allocation Details'!$C81, 'E2 Allocators'!$B$15:$W$285, MATCH(O$12, 'E2 Allocators'!$B$15:$W$15, 0),FALSE)*$D70</f>
        <v>0</v>
      </c>
      <c r="P70" s="133">
        <f>VLOOKUP('E4 TB Allocation Details'!$C81, 'E2 Allocators'!$B$15:$W$285, MATCH(P$12, 'E2 Allocators'!$B$15:$W$15, 0),FALSE)*$D70</f>
        <v>0</v>
      </c>
      <c r="Q70" s="133">
        <f>VLOOKUP('E4 TB Allocation Details'!$C81, 'E2 Allocators'!$B$15:$W$285, MATCH(Q$12, 'E2 Allocators'!$B$15:$W$15, 0),FALSE)*$D70</f>
        <v>0</v>
      </c>
      <c r="R70" s="133">
        <f>VLOOKUP('E4 TB Allocation Details'!$C81, 'E2 Allocators'!$B$15:$W$285, MATCH(R$12, 'E2 Allocators'!$B$15:$W$15, 0),FALSE)*$D70</f>
        <v>0</v>
      </c>
      <c r="S70" s="133">
        <f>VLOOKUP('E4 TB Allocation Details'!$C81, 'E2 Allocators'!$B$15:$W$285, MATCH(S$12, 'E2 Allocators'!$B$15:$W$15, 0),FALSE)*$D70</f>
        <v>0</v>
      </c>
      <c r="T70" s="133">
        <f>VLOOKUP('E4 TB Allocation Details'!$C81, 'E2 Allocators'!$B$15:$W$285, MATCH(T$12, 'E2 Allocators'!$B$15:$W$15, 0),FALSE)*$D70</f>
        <v>0</v>
      </c>
      <c r="U70" s="133">
        <f>VLOOKUP('E4 TB Allocation Details'!$C81, 'E2 Allocators'!$B$15:$W$285, MATCH(U$12, 'E2 Allocators'!$B$15:$W$15, 0),FALSE)*$D70</f>
        <v>0</v>
      </c>
      <c r="V70" s="133">
        <f>VLOOKUP('E4 TB Allocation Details'!$C81, 'E2 Allocators'!$B$15:$W$285, MATCH(V$12, 'E2 Allocators'!$B$15:$W$15, 0),FALSE)*$D70</f>
        <v>0</v>
      </c>
      <c r="W70" s="133">
        <f>VLOOKUP('E4 TB Allocation Details'!$C81, 'E2 Allocators'!$B$15:$W$285, MATCH(W$12, 'E2 Allocators'!$B$15:$W$15, 0),FALSE)*$D70</f>
        <v>0</v>
      </c>
      <c r="X70" s="174">
        <f>VLOOKUP('E4 TB Allocation Details'!$C81, 'E2 Allocators'!$B$15:$W$285, MATCH(X$12, 'E2 Allocators'!$B$15:$W$15, 0),FALSE)*$D70</f>
        <v>0</v>
      </c>
    </row>
    <row r="71" spans="2:24" ht="13.15" customHeight="1" x14ac:dyDescent="0.2">
      <c r="B71" s="384" t="str">
        <f>'I3 TB Data'!B77</f>
        <v>Export Revenue Credit - Transformer Connection - Dedicated to Interconnect</v>
      </c>
      <c r="C71" s="381" t="s">
        <v>449</v>
      </c>
      <c r="D71" s="170">
        <f>'I3 TB Data'!G77</f>
        <v>0</v>
      </c>
      <c r="E71" s="133">
        <f>VLOOKUP('E4 TB Allocation Details'!$C82, 'E2 Allocators'!$B$15:$W$285, MATCH(E$12, 'E2 Allocators'!$B$15:$W$15, 0),FALSE)*$D71</f>
        <v>0</v>
      </c>
      <c r="F71" s="133">
        <f>VLOOKUP('E4 TB Allocation Details'!$C82, 'E2 Allocators'!$B$15:$W$285, MATCH(F$12, 'E2 Allocators'!$B$15:$W$15, 0),FALSE)*$D71</f>
        <v>0</v>
      </c>
      <c r="G71" s="133">
        <f>VLOOKUP('E4 TB Allocation Details'!$C82, 'E2 Allocators'!$B$15:$W$285, MATCH(G$12, 'E2 Allocators'!$B$15:$W$15, 0),FALSE)*$D71</f>
        <v>0</v>
      </c>
      <c r="H71" s="133">
        <f>VLOOKUP('E4 TB Allocation Details'!$C82, 'E2 Allocators'!$B$15:$W$285, MATCH(H$12, 'E2 Allocators'!$B$15:$W$15, 0),FALSE)*$D71</f>
        <v>0</v>
      </c>
      <c r="I71" s="133">
        <f>VLOOKUP('E4 TB Allocation Details'!$C82, 'E2 Allocators'!$B$15:$W$285, MATCH(I$12, 'E2 Allocators'!$B$15:$W$15, 0),FALSE)*$D71</f>
        <v>0</v>
      </c>
      <c r="J71" s="133">
        <f>VLOOKUP('E4 TB Allocation Details'!$C82, 'E2 Allocators'!$B$15:$W$285, MATCH(J$12, 'E2 Allocators'!$B$15:$W$15, 0),FALSE)*$D71</f>
        <v>0</v>
      </c>
      <c r="K71" s="133">
        <f>VLOOKUP('E4 TB Allocation Details'!$C82, 'E2 Allocators'!$B$15:$W$285, MATCH(K$12, 'E2 Allocators'!$B$15:$W$15, 0),FALSE)*$D71</f>
        <v>0</v>
      </c>
      <c r="L71" s="133">
        <f>VLOOKUP('E4 TB Allocation Details'!$C82, 'E2 Allocators'!$B$15:$W$285, MATCH(L$12, 'E2 Allocators'!$B$15:$W$15, 0),FALSE)*$D71</f>
        <v>0</v>
      </c>
      <c r="M71" s="133">
        <f>VLOOKUP('E4 TB Allocation Details'!$C82, 'E2 Allocators'!$B$15:$W$285, MATCH(M$12, 'E2 Allocators'!$B$15:$W$15, 0),FALSE)*$D71</f>
        <v>0</v>
      </c>
      <c r="N71" s="133">
        <f>VLOOKUP('E4 TB Allocation Details'!$C82, 'E2 Allocators'!$B$15:$W$285, MATCH(N$12, 'E2 Allocators'!$B$15:$W$15, 0),FALSE)*$D71</f>
        <v>0</v>
      </c>
      <c r="O71" s="133">
        <f>VLOOKUP('E4 TB Allocation Details'!$C82, 'E2 Allocators'!$B$15:$W$285, MATCH(O$12, 'E2 Allocators'!$B$15:$W$15, 0),FALSE)*$D71</f>
        <v>0</v>
      </c>
      <c r="P71" s="133">
        <f>VLOOKUP('E4 TB Allocation Details'!$C82, 'E2 Allocators'!$B$15:$W$285, MATCH(P$12, 'E2 Allocators'!$B$15:$W$15, 0),FALSE)*$D71</f>
        <v>0</v>
      </c>
      <c r="Q71" s="133">
        <f>VLOOKUP('E4 TB Allocation Details'!$C82, 'E2 Allocators'!$B$15:$W$285, MATCH(Q$12, 'E2 Allocators'!$B$15:$W$15, 0),FALSE)*$D71</f>
        <v>0</v>
      </c>
      <c r="R71" s="133">
        <f>VLOOKUP('E4 TB Allocation Details'!$C82, 'E2 Allocators'!$B$15:$W$285, MATCH(R$12, 'E2 Allocators'!$B$15:$W$15, 0),FALSE)*$D71</f>
        <v>0</v>
      </c>
      <c r="S71" s="133">
        <f>VLOOKUP('E4 TB Allocation Details'!$C82, 'E2 Allocators'!$B$15:$W$285, MATCH(S$12, 'E2 Allocators'!$B$15:$W$15, 0),FALSE)*$D71</f>
        <v>0</v>
      </c>
      <c r="T71" s="133">
        <f>VLOOKUP('E4 TB Allocation Details'!$C82, 'E2 Allocators'!$B$15:$W$285, MATCH(T$12, 'E2 Allocators'!$B$15:$W$15, 0),FALSE)*$D71</f>
        <v>0</v>
      </c>
      <c r="U71" s="133">
        <f>VLOOKUP('E4 TB Allocation Details'!$C82, 'E2 Allocators'!$B$15:$W$285, MATCH(U$12, 'E2 Allocators'!$B$15:$W$15, 0),FALSE)*$D71</f>
        <v>0</v>
      </c>
      <c r="V71" s="133">
        <f>VLOOKUP('E4 TB Allocation Details'!$C82, 'E2 Allocators'!$B$15:$W$285, MATCH(V$12, 'E2 Allocators'!$B$15:$W$15, 0),FALSE)*$D71</f>
        <v>0</v>
      </c>
      <c r="W71" s="133">
        <f>VLOOKUP('E4 TB Allocation Details'!$C82, 'E2 Allocators'!$B$15:$W$285, MATCH(W$12, 'E2 Allocators'!$B$15:$W$15, 0),FALSE)*$D71</f>
        <v>0</v>
      </c>
      <c r="X71" s="174">
        <f>VLOOKUP('E4 TB Allocation Details'!$C82, 'E2 Allocators'!$B$15:$W$285, MATCH(X$12, 'E2 Allocators'!$B$15:$W$15, 0),FALSE)*$D71</f>
        <v>0</v>
      </c>
    </row>
    <row r="72" spans="2:24" ht="13.15" customHeight="1" x14ac:dyDescent="0.2">
      <c r="B72" s="384" t="str">
        <f>'I3 TB Data'!B78</f>
        <v>Export Revenue Credit - Transformer Connection - Shared</v>
      </c>
      <c r="C72" s="381" t="s">
        <v>449</v>
      </c>
      <c r="D72" s="170">
        <f>'I3 TB Data'!G78</f>
        <v>0</v>
      </c>
      <c r="E72" s="133">
        <f>VLOOKUP('E4 TB Allocation Details'!$C83, 'E2 Allocators'!$B$15:$W$285, MATCH(E$12, 'E2 Allocators'!$B$15:$W$15, 0),FALSE)*$D72</f>
        <v>0</v>
      </c>
      <c r="F72" s="133">
        <f>VLOOKUP('E4 TB Allocation Details'!$C83, 'E2 Allocators'!$B$15:$W$285, MATCH(F$12, 'E2 Allocators'!$B$15:$W$15, 0),FALSE)*$D72</f>
        <v>0</v>
      </c>
      <c r="G72" s="133">
        <f>VLOOKUP('E4 TB Allocation Details'!$C83, 'E2 Allocators'!$B$15:$W$285, MATCH(G$12, 'E2 Allocators'!$B$15:$W$15, 0),FALSE)*$D72</f>
        <v>0</v>
      </c>
      <c r="H72" s="133">
        <f>VLOOKUP('E4 TB Allocation Details'!$C83, 'E2 Allocators'!$B$15:$W$285, MATCH(H$12, 'E2 Allocators'!$B$15:$W$15, 0),FALSE)*$D72</f>
        <v>0</v>
      </c>
      <c r="I72" s="133">
        <f>VLOOKUP('E4 TB Allocation Details'!$C83, 'E2 Allocators'!$B$15:$W$285, MATCH(I$12, 'E2 Allocators'!$B$15:$W$15, 0),FALSE)*$D72</f>
        <v>0</v>
      </c>
      <c r="J72" s="133">
        <f>VLOOKUP('E4 TB Allocation Details'!$C83, 'E2 Allocators'!$B$15:$W$285, MATCH(J$12, 'E2 Allocators'!$B$15:$W$15, 0),FALSE)*$D72</f>
        <v>0</v>
      </c>
      <c r="K72" s="133">
        <f>VLOOKUP('E4 TB Allocation Details'!$C83, 'E2 Allocators'!$B$15:$W$285, MATCH(K$12, 'E2 Allocators'!$B$15:$W$15, 0),FALSE)*$D72</f>
        <v>0</v>
      </c>
      <c r="L72" s="133">
        <f>VLOOKUP('E4 TB Allocation Details'!$C83, 'E2 Allocators'!$B$15:$W$285, MATCH(L$12, 'E2 Allocators'!$B$15:$W$15, 0),FALSE)*$D72</f>
        <v>0</v>
      </c>
      <c r="M72" s="133">
        <f>VLOOKUP('E4 TB Allocation Details'!$C83, 'E2 Allocators'!$B$15:$W$285, MATCH(M$12, 'E2 Allocators'!$B$15:$W$15, 0),FALSE)*$D72</f>
        <v>0</v>
      </c>
      <c r="N72" s="133">
        <f>VLOOKUP('E4 TB Allocation Details'!$C83, 'E2 Allocators'!$B$15:$W$285, MATCH(N$12, 'E2 Allocators'!$B$15:$W$15, 0),FALSE)*$D72</f>
        <v>0</v>
      </c>
      <c r="O72" s="133">
        <f>VLOOKUP('E4 TB Allocation Details'!$C83, 'E2 Allocators'!$B$15:$W$285, MATCH(O$12, 'E2 Allocators'!$B$15:$W$15, 0),FALSE)*$D72</f>
        <v>0</v>
      </c>
      <c r="P72" s="133">
        <f>VLOOKUP('E4 TB Allocation Details'!$C83, 'E2 Allocators'!$B$15:$W$285, MATCH(P$12, 'E2 Allocators'!$B$15:$W$15, 0),FALSE)*$D72</f>
        <v>0</v>
      </c>
      <c r="Q72" s="133">
        <f>VLOOKUP('E4 TB Allocation Details'!$C83, 'E2 Allocators'!$B$15:$W$285, MATCH(Q$12, 'E2 Allocators'!$B$15:$W$15, 0),FALSE)*$D72</f>
        <v>0</v>
      </c>
      <c r="R72" s="133">
        <f>VLOOKUP('E4 TB Allocation Details'!$C83, 'E2 Allocators'!$B$15:$W$285, MATCH(R$12, 'E2 Allocators'!$B$15:$W$15, 0),FALSE)*$D72</f>
        <v>0</v>
      </c>
      <c r="S72" s="133">
        <f>VLOOKUP('E4 TB Allocation Details'!$C83, 'E2 Allocators'!$B$15:$W$285, MATCH(S$12, 'E2 Allocators'!$B$15:$W$15, 0),FALSE)*$D72</f>
        <v>0</v>
      </c>
      <c r="T72" s="133">
        <f>VLOOKUP('E4 TB Allocation Details'!$C83, 'E2 Allocators'!$B$15:$W$285, MATCH(T$12, 'E2 Allocators'!$B$15:$W$15, 0),FALSE)*$D72</f>
        <v>0</v>
      </c>
      <c r="U72" s="133">
        <f>VLOOKUP('E4 TB Allocation Details'!$C83, 'E2 Allocators'!$B$15:$W$285, MATCH(U$12, 'E2 Allocators'!$B$15:$W$15, 0),FALSE)*$D72</f>
        <v>0</v>
      </c>
      <c r="V72" s="133">
        <f>VLOOKUP('E4 TB Allocation Details'!$C83, 'E2 Allocators'!$B$15:$W$285, MATCH(V$12, 'E2 Allocators'!$B$15:$W$15, 0),FALSE)*$D72</f>
        <v>0</v>
      </c>
      <c r="W72" s="133">
        <f>VLOOKUP('E4 TB Allocation Details'!$C83, 'E2 Allocators'!$B$15:$W$285, MATCH(W$12, 'E2 Allocators'!$B$15:$W$15, 0),FALSE)*$D72</f>
        <v>0</v>
      </c>
      <c r="X72" s="174">
        <f>VLOOKUP('E4 TB Allocation Details'!$C83, 'E2 Allocators'!$B$15:$W$285, MATCH(X$12, 'E2 Allocators'!$B$15:$W$15, 0),FALSE)*$D72</f>
        <v>0</v>
      </c>
    </row>
    <row r="73" spans="2:24" ht="13.15" customHeight="1" x14ac:dyDescent="0.2">
      <c r="B73" s="384" t="str">
        <f>'I3 TB Data'!B79</f>
        <v>Export Revenue Credit - Wholesale Revenue Meter - Dedicated to Domestic</v>
      </c>
      <c r="C73" s="381" t="s">
        <v>449</v>
      </c>
      <c r="D73" s="170">
        <f>'I3 TB Data'!G79</f>
        <v>0</v>
      </c>
      <c r="E73" s="133">
        <f>VLOOKUP('E4 TB Allocation Details'!$C84, 'E2 Allocators'!$B$15:$W$285, MATCH(E$12, 'E2 Allocators'!$B$15:$W$15, 0),FALSE)*$D73</f>
        <v>0</v>
      </c>
      <c r="F73" s="133">
        <f>VLOOKUP('E4 TB Allocation Details'!$C84, 'E2 Allocators'!$B$15:$W$285, MATCH(F$12, 'E2 Allocators'!$B$15:$W$15, 0),FALSE)*$D73</f>
        <v>0</v>
      </c>
      <c r="G73" s="133">
        <f>VLOOKUP('E4 TB Allocation Details'!$C84, 'E2 Allocators'!$B$15:$W$285, MATCH(G$12, 'E2 Allocators'!$B$15:$W$15, 0),FALSE)*$D73</f>
        <v>0</v>
      </c>
      <c r="H73" s="133">
        <f>VLOOKUP('E4 TB Allocation Details'!$C84, 'E2 Allocators'!$B$15:$W$285, MATCH(H$12, 'E2 Allocators'!$B$15:$W$15, 0),FALSE)*$D73</f>
        <v>0</v>
      </c>
      <c r="I73" s="133">
        <f>VLOOKUP('E4 TB Allocation Details'!$C84, 'E2 Allocators'!$B$15:$W$285, MATCH(I$12, 'E2 Allocators'!$B$15:$W$15, 0),FALSE)*$D73</f>
        <v>0</v>
      </c>
      <c r="J73" s="133">
        <f>VLOOKUP('E4 TB Allocation Details'!$C84, 'E2 Allocators'!$B$15:$W$285, MATCH(J$12, 'E2 Allocators'!$B$15:$W$15, 0),FALSE)*$D73</f>
        <v>0</v>
      </c>
      <c r="K73" s="133">
        <f>VLOOKUP('E4 TB Allocation Details'!$C84, 'E2 Allocators'!$B$15:$W$285, MATCH(K$12, 'E2 Allocators'!$B$15:$W$15, 0),FALSE)*$D73</f>
        <v>0</v>
      </c>
      <c r="L73" s="133">
        <f>VLOOKUP('E4 TB Allocation Details'!$C84, 'E2 Allocators'!$B$15:$W$285, MATCH(L$12, 'E2 Allocators'!$B$15:$W$15, 0),FALSE)*$D73</f>
        <v>0</v>
      </c>
      <c r="M73" s="133">
        <f>VLOOKUP('E4 TB Allocation Details'!$C84, 'E2 Allocators'!$B$15:$W$285, MATCH(M$12, 'E2 Allocators'!$B$15:$W$15, 0),FALSE)*$D73</f>
        <v>0</v>
      </c>
      <c r="N73" s="133">
        <f>VLOOKUP('E4 TB Allocation Details'!$C84, 'E2 Allocators'!$B$15:$W$285, MATCH(N$12, 'E2 Allocators'!$B$15:$W$15, 0),FALSE)*$D73</f>
        <v>0</v>
      </c>
      <c r="O73" s="133">
        <f>VLOOKUP('E4 TB Allocation Details'!$C84, 'E2 Allocators'!$B$15:$W$285, MATCH(O$12, 'E2 Allocators'!$B$15:$W$15, 0),FALSE)*$D73</f>
        <v>0</v>
      </c>
      <c r="P73" s="133">
        <f>VLOOKUP('E4 TB Allocation Details'!$C84, 'E2 Allocators'!$B$15:$W$285, MATCH(P$12, 'E2 Allocators'!$B$15:$W$15, 0),FALSE)*$D73</f>
        <v>0</v>
      </c>
      <c r="Q73" s="133">
        <f>VLOOKUP('E4 TB Allocation Details'!$C84, 'E2 Allocators'!$B$15:$W$285, MATCH(Q$12, 'E2 Allocators'!$B$15:$W$15, 0),FALSE)*$D73</f>
        <v>0</v>
      </c>
      <c r="R73" s="133">
        <f>VLOOKUP('E4 TB Allocation Details'!$C84, 'E2 Allocators'!$B$15:$W$285, MATCH(R$12, 'E2 Allocators'!$B$15:$W$15, 0),FALSE)*$D73</f>
        <v>0</v>
      </c>
      <c r="S73" s="133">
        <f>VLOOKUP('E4 TB Allocation Details'!$C84, 'E2 Allocators'!$B$15:$W$285, MATCH(S$12, 'E2 Allocators'!$B$15:$W$15, 0),FALSE)*$D73</f>
        <v>0</v>
      </c>
      <c r="T73" s="133">
        <f>VLOOKUP('E4 TB Allocation Details'!$C84, 'E2 Allocators'!$B$15:$W$285, MATCH(T$12, 'E2 Allocators'!$B$15:$W$15, 0),FALSE)*$D73</f>
        <v>0</v>
      </c>
      <c r="U73" s="133">
        <f>VLOOKUP('E4 TB Allocation Details'!$C84, 'E2 Allocators'!$B$15:$W$285, MATCH(U$12, 'E2 Allocators'!$B$15:$W$15, 0),FALSE)*$D73</f>
        <v>0</v>
      </c>
      <c r="V73" s="133">
        <f>VLOOKUP('E4 TB Allocation Details'!$C84, 'E2 Allocators'!$B$15:$W$285, MATCH(V$12, 'E2 Allocators'!$B$15:$W$15, 0),FALSE)*$D73</f>
        <v>0</v>
      </c>
      <c r="W73" s="133">
        <f>VLOOKUP('E4 TB Allocation Details'!$C84, 'E2 Allocators'!$B$15:$W$285, MATCH(W$12, 'E2 Allocators'!$B$15:$W$15, 0),FALSE)*$D73</f>
        <v>0</v>
      </c>
      <c r="X73" s="174">
        <f>VLOOKUP('E4 TB Allocation Details'!$C84, 'E2 Allocators'!$B$15:$W$285, MATCH(X$12, 'E2 Allocators'!$B$15:$W$15, 0),FALSE)*$D73</f>
        <v>0</v>
      </c>
    </row>
    <row r="74" spans="2:24" ht="13.15" customHeight="1" x14ac:dyDescent="0.2">
      <c r="B74" s="384" t="str">
        <f>'I3 TB Data'!B80</f>
        <v>Export Revenue Credit - Wholesale Revenue Meter - Dedicated to Interconnect</v>
      </c>
      <c r="C74" s="381" t="s">
        <v>449</v>
      </c>
      <c r="D74" s="170">
        <f>'I3 TB Data'!G80</f>
        <v>0</v>
      </c>
      <c r="E74" s="133">
        <f>VLOOKUP('E4 TB Allocation Details'!$C85, 'E2 Allocators'!$B$15:$W$285, MATCH(E$12, 'E2 Allocators'!$B$15:$W$15, 0),FALSE)*$D74</f>
        <v>0</v>
      </c>
      <c r="F74" s="133">
        <f>VLOOKUP('E4 TB Allocation Details'!$C85, 'E2 Allocators'!$B$15:$W$285, MATCH(F$12, 'E2 Allocators'!$B$15:$W$15, 0),FALSE)*$D74</f>
        <v>0</v>
      </c>
      <c r="G74" s="133">
        <f>VLOOKUP('E4 TB Allocation Details'!$C85, 'E2 Allocators'!$B$15:$W$285, MATCH(G$12, 'E2 Allocators'!$B$15:$W$15, 0),FALSE)*$D74</f>
        <v>0</v>
      </c>
      <c r="H74" s="133">
        <f>VLOOKUP('E4 TB Allocation Details'!$C85, 'E2 Allocators'!$B$15:$W$285, MATCH(H$12, 'E2 Allocators'!$B$15:$W$15, 0),FALSE)*$D74</f>
        <v>0</v>
      </c>
      <c r="I74" s="133">
        <f>VLOOKUP('E4 TB Allocation Details'!$C85, 'E2 Allocators'!$B$15:$W$285, MATCH(I$12, 'E2 Allocators'!$B$15:$W$15, 0),FALSE)*$D74</f>
        <v>0</v>
      </c>
      <c r="J74" s="133">
        <f>VLOOKUP('E4 TB Allocation Details'!$C85, 'E2 Allocators'!$B$15:$W$285, MATCH(J$12, 'E2 Allocators'!$B$15:$W$15, 0),FALSE)*$D74</f>
        <v>0</v>
      </c>
      <c r="K74" s="133">
        <f>VLOOKUP('E4 TB Allocation Details'!$C85, 'E2 Allocators'!$B$15:$W$285, MATCH(K$12, 'E2 Allocators'!$B$15:$W$15, 0),FALSE)*$D74</f>
        <v>0</v>
      </c>
      <c r="L74" s="133">
        <f>VLOOKUP('E4 TB Allocation Details'!$C85, 'E2 Allocators'!$B$15:$W$285, MATCH(L$12, 'E2 Allocators'!$B$15:$W$15, 0),FALSE)*$D74</f>
        <v>0</v>
      </c>
      <c r="M74" s="133">
        <f>VLOOKUP('E4 TB Allocation Details'!$C85, 'E2 Allocators'!$B$15:$W$285, MATCH(M$12, 'E2 Allocators'!$B$15:$W$15, 0),FALSE)*$D74</f>
        <v>0</v>
      </c>
      <c r="N74" s="133">
        <f>VLOOKUP('E4 TB Allocation Details'!$C85, 'E2 Allocators'!$B$15:$W$285, MATCH(N$12, 'E2 Allocators'!$B$15:$W$15, 0),FALSE)*$D74</f>
        <v>0</v>
      </c>
      <c r="O74" s="133">
        <f>VLOOKUP('E4 TB Allocation Details'!$C85, 'E2 Allocators'!$B$15:$W$285, MATCH(O$12, 'E2 Allocators'!$B$15:$W$15, 0),FALSE)*$D74</f>
        <v>0</v>
      </c>
      <c r="P74" s="133">
        <f>VLOOKUP('E4 TB Allocation Details'!$C85, 'E2 Allocators'!$B$15:$W$285, MATCH(P$12, 'E2 Allocators'!$B$15:$W$15, 0),FALSE)*$D74</f>
        <v>0</v>
      </c>
      <c r="Q74" s="133">
        <f>VLOOKUP('E4 TB Allocation Details'!$C85, 'E2 Allocators'!$B$15:$W$285, MATCH(Q$12, 'E2 Allocators'!$B$15:$W$15, 0),FALSE)*$D74</f>
        <v>0</v>
      </c>
      <c r="R74" s="133">
        <f>VLOOKUP('E4 TB Allocation Details'!$C85, 'E2 Allocators'!$B$15:$W$285, MATCH(R$12, 'E2 Allocators'!$B$15:$W$15, 0),FALSE)*$D74</f>
        <v>0</v>
      </c>
      <c r="S74" s="133">
        <f>VLOOKUP('E4 TB Allocation Details'!$C85, 'E2 Allocators'!$B$15:$W$285, MATCH(S$12, 'E2 Allocators'!$B$15:$W$15, 0),FALSE)*$D74</f>
        <v>0</v>
      </c>
      <c r="T74" s="133">
        <f>VLOOKUP('E4 TB Allocation Details'!$C85, 'E2 Allocators'!$B$15:$W$285, MATCH(T$12, 'E2 Allocators'!$B$15:$W$15, 0),FALSE)*$D74</f>
        <v>0</v>
      </c>
      <c r="U74" s="133">
        <f>VLOOKUP('E4 TB Allocation Details'!$C85, 'E2 Allocators'!$B$15:$W$285, MATCH(U$12, 'E2 Allocators'!$B$15:$W$15, 0),FALSE)*$D74</f>
        <v>0</v>
      </c>
      <c r="V74" s="133">
        <f>VLOOKUP('E4 TB Allocation Details'!$C85, 'E2 Allocators'!$B$15:$W$285, MATCH(V$12, 'E2 Allocators'!$B$15:$W$15, 0),FALSE)*$D74</f>
        <v>0</v>
      </c>
      <c r="W74" s="133">
        <f>VLOOKUP('E4 TB Allocation Details'!$C85, 'E2 Allocators'!$B$15:$W$285, MATCH(W$12, 'E2 Allocators'!$B$15:$W$15, 0),FALSE)*$D74</f>
        <v>0</v>
      </c>
      <c r="X74" s="174">
        <f>VLOOKUP('E4 TB Allocation Details'!$C85, 'E2 Allocators'!$B$15:$W$285, MATCH(X$12, 'E2 Allocators'!$B$15:$W$15, 0),FALSE)*$D74</f>
        <v>0</v>
      </c>
    </row>
    <row r="75" spans="2:24" ht="13.15" customHeight="1" x14ac:dyDescent="0.2">
      <c r="B75" s="384" t="str">
        <f>'I3 TB Data'!B81</f>
        <v>Export Revenue Credit - Wholesale Revenue Meter - Shared</v>
      </c>
      <c r="C75" s="381" t="s">
        <v>449</v>
      </c>
      <c r="D75" s="170">
        <f>'I3 TB Data'!G81</f>
        <v>0</v>
      </c>
      <c r="E75" s="133">
        <f>VLOOKUP('E4 TB Allocation Details'!$C86, 'E2 Allocators'!$B$15:$W$285, MATCH(E$12, 'E2 Allocators'!$B$15:$W$15, 0),FALSE)*$D75</f>
        <v>0</v>
      </c>
      <c r="F75" s="133">
        <f>VLOOKUP('E4 TB Allocation Details'!$C86, 'E2 Allocators'!$B$15:$W$285, MATCH(F$12, 'E2 Allocators'!$B$15:$W$15, 0),FALSE)*$D75</f>
        <v>0</v>
      </c>
      <c r="G75" s="133">
        <f>VLOOKUP('E4 TB Allocation Details'!$C86, 'E2 Allocators'!$B$15:$W$285, MATCH(G$12, 'E2 Allocators'!$B$15:$W$15, 0),FALSE)*$D75</f>
        <v>0</v>
      </c>
      <c r="H75" s="133">
        <f>VLOOKUP('E4 TB Allocation Details'!$C86, 'E2 Allocators'!$B$15:$W$285, MATCH(H$12, 'E2 Allocators'!$B$15:$W$15, 0),FALSE)*$D75</f>
        <v>0</v>
      </c>
      <c r="I75" s="133">
        <f>VLOOKUP('E4 TB Allocation Details'!$C86, 'E2 Allocators'!$B$15:$W$285, MATCH(I$12, 'E2 Allocators'!$B$15:$W$15, 0),FALSE)*$D75</f>
        <v>0</v>
      </c>
      <c r="J75" s="133">
        <f>VLOOKUP('E4 TB Allocation Details'!$C86, 'E2 Allocators'!$B$15:$W$285, MATCH(J$12, 'E2 Allocators'!$B$15:$W$15, 0),FALSE)*$D75</f>
        <v>0</v>
      </c>
      <c r="K75" s="133">
        <f>VLOOKUP('E4 TB Allocation Details'!$C86, 'E2 Allocators'!$B$15:$W$285, MATCH(K$12, 'E2 Allocators'!$B$15:$W$15, 0),FALSE)*$D75</f>
        <v>0</v>
      </c>
      <c r="L75" s="133">
        <f>VLOOKUP('E4 TB Allocation Details'!$C86, 'E2 Allocators'!$B$15:$W$285, MATCH(L$12, 'E2 Allocators'!$B$15:$W$15, 0),FALSE)*$D75</f>
        <v>0</v>
      </c>
      <c r="M75" s="133">
        <f>VLOOKUP('E4 TB Allocation Details'!$C86, 'E2 Allocators'!$B$15:$W$285, MATCH(M$12, 'E2 Allocators'!$B$15:$W$15, 0),FALSE)*$D75</f>
        <v>0</v>
      </c>
      <c r="N75" s="133">
        <f>VLOOKUP('E4 TB Allocation Details'!$C86, 'E2 Allocators'!$B$15:$W$285, MATCH(N$12, 'E2 Allocators'!$B$15:$W$15, 0),FALSE)*$D75</f>
        <v>0</v>
      </c>
      <c r="O75" s="133">
        <f>VLOOKUP('E4 TB Allocation Details'!$C86, 'E2 Allocators'!$B$15:$W$285, MATCH(O$12, 'E2 Allocators'!$B$15:$W$15, 0),FALSE)*$D75</f>
        <v>0</v>
      </c>
      <c r="P75" s="133">
        <f>VLOOKUP('E4 TB Allocation Details'!$C86, 'E2 Allocators'!$B$15:$W$285, MATCH(P$12, 'E2 Allocators'!$B$15:$W$15, 0),FALSE)*$D75</f>
        <v>0</v>
      </c>
      <c r="Q75" s="133">
        <f>VLOOKUP('E4 TB Allocation Details'!$C86, 'E2 Allocators'!$B$15:$W$285, MATCH(Q$12, 'E2 Allocators'!$B$15:$W$15, 0),FALSE)*$D75</f>
        <v>0</v>
      </c>
      <c r="R75" s="133">
        <f>VLOOKUP('E4 TB Allocation Details'!$C86, 'E2 Allocators'!$B$15:$W$285, MATCH(R$12, 'E2 Allocators'!$B$15:$W$15, 0),FALSE)*$D75</f>
        <v>0</v>
      </c>
      <c r="S75" s="133">
        <f>VLOOKUP('E4 TB Allocation Details'!$C86, 'E2 Allocators'!$B$15:$W$285, MATCH(S$12, 'E2 Allocators'!$B$15:$W$15, 0),FALSE)*$D75</f>
        <v>0</v>
      </c>
      <c r="T75" s="133">
        <f>VLOOKUP('E4 TB Allocation Details'!$C86, 'E2 Allocators'!$B$15:$W$285, MATCH(T$12, 'E2 Allocators'!$B$15:$W$15, 0),FALSE)*$D75</f>
        <v>0</v>
      </c>
      <c r="U75" s="133">
        <f>VLOOKUP('E4 TB Allocation Details'!$C86, 'E2 Allocators'!$B$15:$W$285, MATCH(U$12, 'E2 Allocators'!$B$15:$W$15, 0),FALSE)*$D75</f>
        <v>0</v>
      </c>
      <c r="V75" s="133">
        <f>VLOOKUP('E4 TB Allocation Details'!$C86, 'E2 Allocators'!$B$15:$W$285, MATCH(V$12, 'E2 Allocators'!$B$15:$W$15, 0),FALSE)*$D75</f>
        <v>0</v>
      </c>
      <c r="W75" s="133">
        <f>VLOOKUP('E4 TB Allocation Details'!$C86, 'E2 Allocators'!$B$15:$W$285, MATCH(W$12, 'E2 Allocators'!$B$15:$W$15, 0),FALSE)*$D75</f>
        <v>0</v>
      </c>
      <c r="X75" s="174">
        <f>VLOOKUP('E4 TB Allocation Details'!$C86, 'E2 Allocators'!$B$15:$W$285, MATCH(X$12, 'E2 Allocators'!$B$15:$W$15, 0),FALSE)*$D75</f>
        <v>0</v>
      </c>
    </row>
    <row r="76" spans="2:24" ht="13.15" customHeight="1" x14ac:dyDescent="0.2">
      <c r="B76" s="384" t="str">
        <f>'I3 TB Data'!B82</f>
        <v>Export Revenue Credit - Network Dual Function Line - Dedicated to Domestic</v>
      </c>
      <c r="C76" s="381" t="s">
        <v>449</v>
      </c>
      <c r="D76" s="170">
        <f>'I3 TB Data'!G82</f>
        <v>0</v>
      </c>
      <c r="E76" s="133">
        <f>VLOOKUP('E4 TB Allocation Details'!$C87, 'E2 Allocators'!$B$15:$W$285, MATCH(E$12, 'E2 Allocators'!$B$15:$W$15, 0),FALSE)*$D76</f>
        <v>0</v>
      </c>
      <c r="F76" s="133">
        <f>VLOOKUP('E4 TB Allocation Details'!$C87, 'E2 Allocators'!$B$15:$W$285, MATCH(F$12, 'E2 Allocators'!$B$15:$W$15, 0),FALSE)*$D76</f>
        <v>0</v>
      </c>
      <c r="G76" s="133">
        <f>VLOOKUP('E4 TB Allocation Details'!$C87, 'E2 Allocators'!$B$15:$W$285, MATCH(G$12, 'E2 Allocators'!$B$15:$W$15, 0),FALSE)*$D76</f>
        <v>0</v>
      </c>
      <c r="H76" s="133">
        <f>VLOOKUP('E4 TB Allocation Details'!$C87, 'E2 Allocators'!$B$15:$W$285, MATCH(H$12, 'E2 Allocators'!$B$15:$W$15, 0),FALSE)*$D76</f>
        <v>0</v>
      </c>
      <c r="I76" s="133">
        <f>VLOOKUP('E4 TB Allocation Details'!$C87, 'E2 Allocators'!$B$15:$W$285, MATCH(I$12, 'E2 Allocators'!$B$15:$W$15, 0),FALSE)*$D76</f>
        <v>0</v>
      </c>
      <c r="J76" s="133">
        <f>VLOOKUP('E4 TB Allocation Details'!$C87, 'E2 Allocators'!$B$15:$W$285, MATCH(J$12, 'E2 Allocators'!$B$15:$W$15, 0),FALSE)*$D76</f>
        <v>0</v>
      </c>
      <c r="K76" s="133">
        <f>VLOOKUP('E4 TB Allocation Details'!$C87, 'E2 Allocators'!$B$15:$W$285, MATCH(K$12, 'E2 Allocators'!$B$15:$W$15, 0),FALSE)*$D76</f>
        <v>0</v>
      </c>
      <c r="L76" s="133">
        <f>VLOOKUP('E4 TB Allocation Details'!$C87, 'E2 Allocators'!$B$15:$W$285, MATCH(L$12, 'E2 Allocators'!$B$15:$W$15, 0),FALSE)*$D76</f>
        <v>0</v>
      </c>
      <c r="M76" s="133">
        <f>VLOOKUP('E4 TB Allocation Details'!$C87, 'E2 Allocators'!$B$15:$W$285, MATCH(M$12, 'E2 Allocators'!$B$15:$W$15, 0),FALSE)*$D76</f>
        <v>0</v>
      </c>
      <c r="N76" s="133">
        <f>VLOOKUP('E4 TB Allocation Details'!$C87, 'E2 Allocators'!$B$15:$W$285, MATCH(N$12, 'E2 Allocators'!$B$15:$W$15, 0),FALSE)*$D76</f>
        <v>0</v>
      </c>
      <c r="O76" s="133">
        <f>VLOOKUP('E4 TB Allocation Details'!$C87, 'E2 Allocators'!$B$15:$W$285, MATCH(O$12, 'E2 Allocators'!$B$15:$W$15, 0),FALSE)*$D76</f>
        <v>0</v>
      </c>
      <c r="P76" s="133">
        <f>VLOOKUP('E4 TB Allocation Details'!$C87, 'E2 Allocators'!$B$15:$W$285, MATCH(P$12, 'E2 Allocators'!$B$15:$W$15, 0),FALSE)*$D76</f>
        <v>0</v>
      </c>
      <c r="Q76" s="133">
        <f>VLOOKUP('E4 TB Allocation Details'!$C87, 'E2 Allocators'!$B$15:$W$285, MATCH(Q$12, 'E2 Allocators'!$B$15:$W$15, 0),FALSE)*$D76</f>
        <v>0</v>
      </c>
      <c r="R76" s="133">
        <f>VLOOKUP('E4 TB Allocation Details'!$C87, 'E2 Allocators'!$B$15:$W$285, MATCH(R$12, 'E2 Allocators'!$B$15:$W$15, 0),FALSE)*$D76</f>
        <v>0</v>
      </c>
      <c r="S76" s="133">
        <f>VLOOKUP('E4 TB Allocation Details'!$C87, 'E2 Allocators'!$B$15:$W$285, MATCH(S$12, 'E2 Allocators'!$B$15:$W$15, 0),FALSE)*$D76</f>
        <v>0</v>
      </c>
      <c r="T76" s="133">
        <f>VLOOKUP('E4 TB Allocation Details'!$C87, 'E2 Allocators'!$B$15:$W$285, MATCH(T$12, 'E2 Allocators'!$B$15:$W$15, 0),FALSE)*$D76</f>
        <v>0</v>
      </c>
      <c r="U76" s="133">
        <f>VLOOKUP('E4 TB Allocation Details'!$C87, 'E2 Allocators'!$B$15:$W$285, MATCH(U$12, 'E2 Allocators'!$B$15:$W$15, 0),FALSE)*$D76</f>
        <v>0</v>
      </c>
      <c r="V76" s="133">
        <f>VLOOKUP('E4 TB Allocation Details'!$C87, 'E2 Allocators'!$B$15:$W$285, MATCH(V$12, 'E2 Allocators'!$B$15:$W$15, 0),FALSE)*$D76</f>
        <v>0</v>
      </c>
      <c r="W76" s="133">
        <f>VLOOKUP('E4 TB Allocation Details'!$C87, 'E2 Allocators'!$B$15:$W$285, MATCH(W$12, 'E2 Allocators'!$B$15:$W$15, 0),FALSE)*$D76</f>
        <v>0</v>
      </c>
      <c r="X76" s="174">
        <f>VLOOKUP('E4 TB Allocation Details'!$C87, 'E2 Allocators'!$B$15:$W$285, MATCH(X$12, 'E2 Allocators'!$B$15:$W$15, 0),FALSE)*$D76</f>
        <v>0</v>
      </c>
    </row>
    <row r="77" spans="2:24" ht="13.15" customHeight="1" x14ac:dyDescent="0.2">
      <c r="B77" s="384" t="str">
        <f>'I3 TB Data'!B83</f>
        <v>Export Revenue Credit - Network Dual Function Line - Dedicated to Interconnect</v>
      </c>
      <c r="C77" s="381" t="s">
        <v>449</v>
      </c>
      <c r="D77" s="170">
        <f>'I3 TB Data'!G83</f>
        <v>0</v>
      </c>
      <c r="E77" s="133">
        <f>VLOOKUP('E4 TB Allocation Details'!$C88, 'E2 Allocators'!$B$15:$W$285, MATCH(E$12, 'E2 Allocators'!$B$15:$W$15, 0),FALSE)*$D77</f>
        <v>0</v>
      </c>
      <c r="F77" s="133">
        <f>VLOOKUP('E4 TB Allocation Details'!$C88, 'E2 Allocators'!$B$15:$W$285, MATCH(F$12, 'E2 Allocators'!$B$15:$W$15, 0),FALSE)*$D77</f>
        <v>0</v>
      </c>
      <c r="G77" s="133">
        <f>VLOOKUP('E4 TB Allocation Details'!$C88, 'E2 Allocators'!$B$15:$W$285, MATCH(G$12, 'E2 Allocators'!$B$15:$W$15, 0),FALSE)*$D77</f>
        <v>0</v>
      </c>
      <c r="H77" s="133">
        <f>VLOOKUP('E4 TB Allocation Details'!$C88, 'E2 Allocators'!$B$15:$W$285, MATCH(H$12, 'E2 Allocators'!$B$15:$W$15, 0),FALSE)*$D77</f>
        <v>0</v>
      </c>
      <c r="I77" s="133">
        <f>VLOOKUP('E4 TB Allocation Details'!$C88, 'E2 Allocators'!$B$15:$W$285, MATCH(I$12, 'E2 Allocators'!$B$15:$W$15, 0),FALSE)*$D77</f>
        <v>0</v>
      </c>
      <c r="J77" s="133">
        <f>VLOOKUP('E4 TB Allocation Details'!$C88, 'E2 Allocators'!$B$15:$W$285, MATCH(J$12, 'E2 Allocators'!$B$15:$W$15, 0),FALSE)*$D77</f>
        <v>0</v>
      </c>
      <c r="K77" s="133">
        <f>VLOOKUP('E4 TB Allocation Details'!$C88, 'E2 Allocators'!$B$15:$W$285, MATCH(K$12, 'E2 Allocators'!$B$15:$W$15, 0),FALSE)*$D77</f>
        <v>0</v>
      </c>
      <c r="L77" s="133">
        <f>VLOOKUP('E4 TB Allocation Details'!$C88, 'E2 Allocators'!$B$15:$W$285, MATCH(L$12, 'E2 Allocators'!$B$15:$W$15, 0),FALSE)*$D77</f>
        <v>0</v>
      </c>
      <c r="M77" s="133">
        <f>VLOOKUP('E4 TB Allocation Details'!$C88, 'E2 Allocators'!$B$15:$W$285, MATCH(M$12, 'E2 Allocators'!$B$15:$W$15, 0),FALSE)*$D77</f>
        <v>0</v>
      </c>
      <c r="N77" s="133">
        <f>VLOOKUP('E4 TB Allocation Details'!$C88, 'E2 Allocators'!$B$15:$W$285, MATCH(N$12, 'E2 Allocators'!$B$15:$W$15, 0),FALSE)*$D77</f>
        <v>0</v>
      </c>
      <c r="O77" s="133">
        <f>VLOOKUP('E4 TB Allocation Details'!$C88, 'E2 Allocators'!$B$15:$W$285, MATCH(O$12, 'E2 Allocators'!$B$15:$W$15, 0),FALSE)*$D77</f>
        <v>0</v>
      </c>
      <c r="P77" s="133">
        <f>VLOOKUP('E4 TB Allocation Details'!$C88, 'E2 Allocators'!$B$15:$W$285, MATCH(P$12, 'E2 Allocators'!$B$15:$W$15, 0),FALSE)*$D77</f>
        <v>0</v>
      </c>
      <c r="Q77" s="133">
        <f>VLOOKUP('E4 TB Allocation Details'!$C88, 'E2 Allocators'!$B$15:$W$285, MATCH(Q$12, 'E2 Allocators'!$B$15:$W$15, 0),FALSE)*$D77</f>
        <v>0</v>
      </c>
      <c r="R77" s="133">
        <f>VLOOKUP('E4 TB Allocation Details'!$C88, 'E2 Allocators'!$B$15:$W$285, MATCH(R$12, 'E2 Allocators'!$B$15:$W$15, 0),FALSE)*$D77</f>
        <v>0</v>
      </c>
      <c r="S77" s="133">
        <f>VLOOKUP('E4 TB Allocation Details'!$C88, 'E2 Allocators'!$B$15:$W$285, MATCH(S$12, 'E2 Allocators'!$B$15:$W$15, 0),FALSE)*$D77</f>
        <v>0</v>
      </c>
      <c r="T77" s="133">
        <f>VLOOKUP('E4 TB Allocation Details'!$C88, 'E2 Allocators'!$B$15:$W$285, MATCH(T$12, 'E2 Allocators'!$B$15:$W$15, 0),FALSE)*$D77</f>
        <v>0</v>
      </c>
      <c r="U77" s="133">
        <f>VLOOKUP('E4 TB Allocation Details'!$C88, 'E2 Allocators'!$B$15:$W$285, MATCH(U$12, 'E2 Allocators'!$B$15:$W$15, 0),FALSE)*$D77</f>
        <v>0</v>
      </c>
      <c r="V77" s="133">
        <f>VLOOKUP('E4 TB Allocation Details'!$C88, 'E2 Allocators'!$B$15:$W$285, MATCH(V$12, 'E2 Allocators'!$B$15:$W$15, 0),FALSE)*$D77</f>
        <v>0</v>
      </c>
      <c r="W77" s="133">
        <f>VLOOKUP('E4 TB Allocation Details'!$C88, 'E2 Allocators'!$B$15:$W$285, MATCH(W$12, 'E2 Allocators'!$B$15:$W$15, 0),FALSE)*$D77</f>
        <v>0</v>
      </c>
      <c r="X77" s="174">
        <f>VLOOKUP('E4 TB Allocation Details'!$C88, 'E2 Allocators'!$B$15:$W$285, MATCH(X$12, 'E2 Allocators'!$B$15:$W$15, 0),FALSE)*$D77</f>
        <v>0</v>
      </c>
    </row>
    <row r="78" spans="2:24" ht="13.15" customHeight="1" x14ac:dyDescent="0.2">
      <c r="B78" s="384" t="str">
        <f>'I3 TB Data'!B84</f>
        <v>Export Revenue Credit - Network Dual Function Line - Shared</v>
      </c>
      <c r="C78" s="381" t="s">
        <v>449</v>
      </c>
      <c r="D78" s="170">
        <f>'I3 TB Data'!G84</f>
        <v>0</v>
      </c>
      <c r="E78" s="133">
        <f>VLOOKUP('E4 TB Allocation Details'!$C89, 'E2 Allocators'!$B$15:$W$285, MATCH(E$12, 'E2 Allocators'!$B$15:$W$15, 0),FALSE)*$D78</f>
        <v>0</v>
      </c>
      <c r="F78" s="133">
        <f>VLOOKUP('E4 TB Allocation Details'!$C89, 'E2 Allocators'!$B$15:$W$285, MATCH(F$12, 'E2 Allocators'!$B$15:$W$15, 0),FALSE)*$D78</f>
        <v>0</v>
      </c>
      <c r="G78" s="133">
        <f>VLOOKUP('E4 TB Allocation Details'!$C89, 'E2 Allocators'!$B$15:$W$285, MATCH(G$12, 'E2 Allocators'!$B$15:$W$15, 0),FALSE)*$D78</f>
        <v>0</v>
      </c>
      <c r="H78" s="133">
        <f>VLOOKUP('E4 TB Allocation Details'!$C89, 'E2 Allocators'!$B$15:$W$285, MATCH(H$12, 'E2 Allocators'!$B$15:$W$15, 0),FALSE)*$D78</f>
        <v>0</v>
      </c>
      <c r="I78" s="133">
        <f>VLOOKUP('E4 TB Allocation Details'!$C89, 'E2 Allocators'!$B$15:$W$285, MATCH(I$12, 'E2 Allocators'!$B$15:$W$15, 0),FALSE)*$D78</f>
        <v>0</v>
      </c>
      <c r="J78" s="133">
        <f>VLOOKUP('E4 TB Allocation Details'!$C89, 'E2 Allocators'!$B$15:$W$285, MATCH(J$12, 'E2 Allocators'!$B$15:$W$15, 0),FALSE)*$D78</f>
        <v>0</v>
      </c>
      <c r="K78" s="133">
        <f>VLOOKUP('E4 TB Allocation Details'!$C89, 'E2 Allocators'!$B$15:$W$285, MATCH(K$12, 'E2 Allocators'!$B$15:$W$15, 0),FALSE)*$D78</f>
        <v>0</v>
      </c>
      <c r="L78" s="133">
        <f>VLOOKUP('E4 TB Allocation Details'!$C89, 'E2 Allocators'!$B$15:$W$285, MATCH(L$12, 'E2 Allocators'!$B$15:$W$15, 0),FALSE)*$D78</f>
        <v>0</v>
      </c>
      <c r="M78" s="133">
        <f>VLOOKUP('E4 TB Allocation Details'!$C89, 'E2 Allocators'!$B$15:$W$285, MATCH(M$12, 'E2 Allocators'!$B$15:$W$15, 0),FALSE)*$D78</f>
        <v>0</v>
      </c>
      <c r="N78" s="133">
        <f>VLOOKUP('E4 TB Allocation Details'!$C89, 'E2 Allocators'!$B$15:$W$285, MATCH(N$12, 'E2 Allocators'!$B$15:$W$15, 0),FALSE)*$D78</f>
        <v>0</v>
      </c>
      <c r="O78" s="133">
        <f>VLOOKUP('E4 TB Allocation Details'!$C89, 'E2 Allocators'!$B$15:$W$285, MATCH(O$12, 'E2 Allocators'!$B$15:$W$15, 0),FALSE)*$D78</f>
        <v>0</v>
      </c>
      <c r="P78" s="133">
        <f>VLOOKUP('E4 TB Allocation Details'!$C89, 'E2 Allocators'!$B$15:$W$285, MATCH(P$12, 'E2 Allocators'!$B$15:$W$15, 0),FALSE)*$D78</f>
        <v>0</v>
      </c>
      <c r="Q78" s="133">
        <f>VLOOKUP('E4 TB Allocation Details'!$C89, 'E2 Allocators'!$B$15:$W$285, MATCH(Q$12, 'E2 Allocators'!$B$15:$W$15, 0),FALSE)*$D78</f>
        <v>0</v>
      </c>
      <c r="R78" s="133">
        <f>VLOOKUP('E4 TB Allocation Details'!$C89, 'E2 Allocators'!$B$15:$W$285, MATCH(R$12, 'E2 Allocators'!$B$15:$W$15, 0),FALSE)*$D78</f>
        <v>0</v>
      </c>
      <c r="S78" s="133">
        <f>VLOOKUP('E4 TB Allocation Details'!$C89, 'E2 Allocators'!$B$15:$W$285, MATCH(S$12, 'E2 Allocators'!$B$15:$W$15, 0),FALSE)*$D78</f>
        <v>0</v>
      </c>
      <c r="T78" s="133">
        <f>VLOOKUP('E4 TB Allocation Details'!$C89, 'E2 Allocators'!$B$15:$W$285, MATCH(T$12, 'E2 Allocators'!$B$15:$W$15, 0),FALSE)*$D78</f>
        <v>0</v>
      </c>
      <c r="U78" s="133">
        <f>VLOOKUP('E4 TB Allocation Details'!$C89, 'E2 Allocators'!$B$15:$W$285, MATCH(U$12, 'E2 Allocators'!$B$15:$W$15, 0),FALSE)*$D78</f>
        <v>0</v>
      </c>
      <c r="V78" s="133">
        <f>VLOOKUP('E4 TB Allocation Details'!$C89, 'E2 Allocators'!$B$15:$W$285, MATCH(V$12, 'E2 Allocators'!$B$15:$W$15, 0),FALSE)*$D78</f>
        <v>0</v>
      </c>
      <c r="W78" s="133">
        <f>VLOOKUP('E4 TB Allocation Details'!$C89, 'E2 Allocators'!$B$15:$W$285, MATCH(W$12, 'E2 Allocators'!$B$15:$W$15, 0),FALSE)*$D78</f>
        <v>0</v>
      </c>
      <c r="X78" s="174">
        <f>VLOOKUP('E4 TB Allocation Details'!$C89, 'E2 Allocators'!$B$15:$W$285, MATCH(X$12, 'E2 Allocators'!$B$15:$W$15, 0),FALSE)*$D78</f>
        <v>0</v>
      </c>
    </row>
    <row r="79" spans="2:24" ht="13.15" customHeight="1" x14ac:dyDescent="0.2">
      <c r="B79" s="384" t="str">
        <f>'I3 TB Data'!B85</f>
        <v>Export Revenue Credit - Line Connection Dual Function Line - Dedicated to Domestic</v>
      </c>
      <c r="C79" s="381" t="s">
        <v>449</v>
      </c>
      <c r="D79" s="170">
        <f>'I3 TB Data'!G85</f>
        <v>0</v>
      </c>
      <c r="E79" s="133">
        <f>VLOOKUP('E4 TB Allocation Details'!$C90, 'E2 Allocators'!$B$15:$W$285, MATCH(E$12, 'E2 Allocators'!$B$15:$W$15, 0),FALSE)*$D79</f>
        <v>0</v>
      </c>
      <c r="F79" s="133">
        <f>VLOOKUP('E4 TB Allocation Details'!$C90, 'E2 Allocators'!$B$15:$W$285, MATCH(F$12, 'E2 Allocators'!$B$15:$W$15, 0),FALSE)*$D79</f>
        <v>0</v>
      </c>
      <c r="G79" s="133">
        <f>VLOOKUP('E4 TB Allocation Details'!$C90, 'E2 Allocators'!$B$15:$W$285, MATCH(G$12, 'E2 Allocators'!$B$15:$W$15, 0),FALSE)*$D79</f>
        <v>0</v>
      </c>
      <c r="H79" s="133">
        <f>VLOOKUP('E4 TB Allocation Details'!$C90, 'E2 Allocators'!$B$15:$W$285, MATCH(H$12, 'E2 Allocators'!$B$15:$W$15, 0),FALSE)*$D79</f>
        <v>0</v>
      </c>
      <c r="I79" s="133">
        <f>VLOOKUP('E4 TB Allocation Details'!$C90, 'E2 Allocators'!$B$15:$W$285, MATCH(I$12, 'E2 Allocators'!$B$15:$W$15, 0),FALSE)*$D79</f>
        <v>0</v>
      </c>
      <c r="J79" s="133">
        <f>VLOOKUP('E4 TB Allocation Details'!$C90, 'E2 Allocators'!$B$15:$W$285, MATCH(J$12, 'E2 Allocators'!$B$15:$W$15, 0),FALSE)*$D79</f>
        <v>0</v>
      </c>
      <c r="K79" s="133">
        <f>VLOOKUP('E4 TB Allocation Details'!$C90, 'E2 Allocators'!$B$15:$W$285, MATCH(K$12, 'E2 Allocators'!$B$15:$W$15, 0),FALSE)*$D79</f>
        <v>0</v>
      </c>
      <c r="L79" s="133">
        <f>VLOOKUP('E4 TB Allocation Details'!$C90, 'E2 Allocators'!$B$15:$W$285, MATCH(L$12, 'E2 Allocators'!$B$15:$W$15, 0),FALSE)*$D79</f>
        <v>0</v>
      </c>
      <c r="M79" s="133">
        <f>VLOOKUP('E4 TB Allocation Details'!$C90, 'E2 Allocators'!$B$15:$W$285, MATCH(M$12, 'E2 Allocators'!$B$15:$W$15, 0),FALSE)*$D79</f>
        <v>0</v>
      </c>
      <c r="N79" s="133">
        <f>VLOOKUP('E4 TB Allocation Details'!$C90, 'E2 Allocators'!$B$15:$W$285, MATCH(N$12, 'E2 Allocators'!$B$15:$W$15, 0),FALSE)*$D79</f>
        <v>0</v>
      </c>
      <c r="O79" s="133">
        <f>VLOOKUP('E4 TB Allocation Details'!$C90, 'E2 Allocators'!$B$15:$W$285, MATCH(O$12, 'E2 Allocators'!$B$15:$W$15, 0),FALSE)*$D79</f>
        <v>0</v>
      </c>
      <c r="P79" s="133">
        <f>VLOOKUP('E4 TB Allocation Details'!$C90, 'E2 Allocators'!$B$15:$W$285, MATCH(P$12, 'E2 Allocators'!$B$15:$W$15, 0),FALSE)*$D79</f>
        <v>0</v>
      </c>
      <c r="Q79" s="133">
        <f>VLOOKUP('E4 TB Allocation Details'!$C90, 'E2 Allocators'!$B$15:$W$285, MATCH(Q$12, 'E2 Allocators'!$B$15:$W$15, 0),FALSE)*$D79</f>
        <v>0</v>
      </c>
      <c r="R79" s="133">
        <f>VLOOKUP('E4 TB Allocation Details'!$C90, 'E2 Allocators'!$B$15:$W$285, MATCH(R$12, 'E2 Allocators'!$B$15:$W$15, 0),FALSE)*$D79</f>
        <v>0</v>
      </c>
      <c r="S79" s="133">
        <f>VLOOKUP('E4 TB Allocation Details'!$C90, 'E2 Allocators'!$B$15:$W$285, MATCH(S$12, 'E2 Allocators'!$B$15:$W$15, 0),FALSE)*$D79</f>
        <v>0</v>
      </c>
      <c r="T79" s="133">
        <f>VLOOKUP('E4 TB Allocation Details'!$C90, 'E2 Allocators'!$B$15:$W$285, MATCH(T$12, 'E2 Allocators'!$B$15:$W$15, 0),FALSE)*$D79</f>
        <v>0</v>
      </c>
      <c r="U79" s="133">
        <f>VLOOKUP('E4 TB Allocation Details'!$C90, 'E2 Allocators'!$B$15:$W$285, MATCH(U$12, 'E2 Allocators'!$B$15:$W$15, 0),FALSE)*$D79</f>
        <v>0</v>
      </c>
      <c r="V79" s="133">
        <f>VLOOKUP('E4 TB Allocation Details'!$C90, 'E2 Allocators'!$B$15:$W$285, MATCH(V$12, 'E2 Allocators'!$B$15:$W$15, 0),FALSE)*$D79</f>
        <v>0</v>
      </c>
      <c r="W79" s="133">
        <f>VLOOKUP('E4 TB Allocation Details'!$C90, 'E2 Allocators'!$B$15:$W$285, MATCH(W$12, 'E2 Allocators'!$B$15:$W$15, 0),FALSE)*$D79</f>
        <v>0</v>
      </c>
      <c r="X79" s="174">
        <f>VLOOKUP('E4 TB Allocation Details'!$C90, 'E2 Allocators'!$B$15:$W$285, MATCH(X$12, 'E2 Allocators'!$B$15:$W$15, 0),FALSE)*$D79</f>
        <v>0</v>
      </c>
    </row>
    <row r="80" spans="2:24" ht="13.15" customHeight="1" x14ac:dyDescent="0.2">
      <c r="B80" s="384" t="str">
        <f>'I3 TB Data'!B86</f>
        <v>Export Revenue Credit - Line Connection Dual Function Line - Dedicated to Interconnect</v>
      </c>
      <c r="C80" s="381" t="s">
        <v>449</v>
      </c>
      <c r="D80" s="170">
        <f>'I3 TB Data'!G86</f>
        <v>0</v>
      </c>
      <c r="E80" s="133">
        <f>VLOOKUP('E4 TB Allocation Details'!$C91, 'E2 Allocators'!$B$15:$W$285, MATCH(E$12, 'E2 Allocators'!$B$15:$W$15, 0),FALSE)*$D80</f>
        <v>0</v>
      </c>
      <c r="F80" s="133">
        <f>VLOOKUP('E4 TB Allocation Details'!$C91, 'E2 Allocators'!$B$15:$W$285, MATCH(F$12, 'E2 Allocators'!$B$15:$W$15, 0),FALSE)*$D80</f>
        <v>0</v>
      </c>
      <c r="G80" s="133">
        <f>VLOOKUP('E4 TB Allocation Details'!$C91, 'E2 Allocators'!$B$15:$W$285, MATCH(G$12, 'E2 Allocators'!$B$15:$W$15, 0),FALSE)*$D80</f>
        <v>0</v>
      </c>
      <c r="H80" s="133">
        <f>VLOOKUP('E4 TB Allocation Details'!$C91, 'E2 Allocators'!$B$15:$W$285, MATCH(H$12, 'E2 Allocators'!$B$15:$W$15, 0),FALSE)*$D80</f>
        <v>0</v>
      </c>
      <c r="I80" s="133">
        <f>VLOOKUP('E4 TB Allocation Details'!$C91, 'E2 Allocators'!$B$15:$W$285, MATCH(I$12, 'E2 Allocators'!$B$15:$W$15, 0),FALSE)*$D80</f>
        <v>0</v>
      </c>
      <c r="J80" s="133">
        <f>VLOOKUP('E4 TB Allocation Details'!$C91, 'E2 Allocators'!$B$15:$W$285, MATCH(J$12, 'E2 Allocators'!$B$15:$W$15, 0),FALSE)*$D80</f>
        <v>0</v>
      </c>
      <c r="K80" s="133">
        <f>VLOOKUP('E4 TB Allocation Details'!$C91, 'E2 Allocators'!$B$15:$W$285, MATCH(K$12, 'E2 Allocators'!$B$15:$W$15, 0),FALSE)*$D80</f>
        <v>0</v>
      </c>
      <c r="L80" s="133">
        <f>VLOOKUP('E4 TB Allocation Details'!$C91, 'E2 Allocators'!$B$15:$W$285, MATCH(L$12, 'E2 Allocators'!$B$15:$W$15, 0),FALSE)*$D80</f>
        <v>0</v>
      </c>
      <c r="M80" s="133">
        <f>VLOOKUP('E4 TB Allocation Details'!$C91, 'E2 Allocators'!$B$15:$W$285, MATCH(M$12, 'E2 Allocators'!$B$15:$W$15, 0),FALSE)*$D80</f>
        <v>0</v>
      </c>
      <c r="N80" s="133">
        <f>VLOOKUP('E4 TB Allocation Details'!$C91, 'E2 Allocators'!$B$15:$W$285, MATCH(N$12, 'E2 Allocators'!$B$15:$W$15, 0),FALSE)*$D80</f>
        <v>0</v>
      </c>
      <c r="O80" s="133">
        <f>VLOOKUP('E4 TB Allocation Details'!$C91, 'E2 Allocators'!$B$15:$W$285, MATCH(O$12, 'E2 Allocators'!$B$15:$W$15, 0),FALSE)*$D80</f>
        <v>0</v>
      </c>
      <c r="P80" s="133">
        <f>VLOOKUP('E4 TB Allocation Details'!$C91, 'E2 Allocators'!$B$15:$W$285, MATCH(P$12, 'E2 Allocators'!$B$15:$W$15, 0),FALSE)*$D80</f>
        <v>0</v>
      </c>
      <c r="Q80" s="133">
        <f>VLOOKUP('E4 TB Allocation Details'!$C91, 'E2 Allocators'!$B$15:$W$285, MATCH(Q$12, 'E2 Allocators'!$B$15:$W$15, 0),FALSE)*$D80</f>
        <v>0</v>
      </c>
      <c r="R80" s="133">
        <f>VLOOKUP('E4 TB Allocation Details'!$C91, 'E2 Allocators'!$B$15:$W$285, MATCH(R$12, 'E2 Allocators'!$B$15:$W$15, 0),FALSE)*$D80</f>
        <v>0</v>
      </c>
      <c r="S80" s="133">
        <f>VLOOKUP('E4 TB Allocation Details'!$C91, 'E2 Allocators'!$B$15:$W$285, MATCH(S$12, 'E2 Allocators'!$B$15:$W$15, 0),FALSE)*$D80</f>
        <v>0</v>
      </c>
      <c r="T80" s="133">
        <f>VLOOKUP('E4 TB Allocation Details'!$C91, 'E2 Allocators'!$B$15:$W$285, MATCH(T$12, 'E2 Allocators'!$B$15:$W$15, 0),FALSE)*$D80</f>
        <v>0</v>
      </c>
      <c r="U80" s="133">
        <f>VLOOKUP('E4 TB Allocation Details'!$C91, 'E2 Allocators'!$B$15:$W$285, MATCH(U$12, 'E2 Allocators'!$B$15:$W$15, 0),FALSE)*$D80</f>
        <v>0</v>
      </c>
      <c r="V80" s="133">
        <f>VLOOKUP('E4 TB Allocation Details'!$C91, 'E2 Allocators'!$B$15:$W$285, MATCH(V$12, 'E2 Allocators'!$B$15:$W$15, 0),FALSE)*$D80</f>
        <v>0</v>
      </c>
      <c r="W80" s="133">
        <f>VLOOKUP('E4 TB Allocation Details'!$C91, 'E2 Allocators'!$B$15:$W$285, MATCH(W$12, 'E2 Allocators'!$B$15:$W$15, 0),FALSE)*$D80</f>
        <v>0</v>
      </c>
      <c r="X80" s="174">
        <f>VLOOKUP('E4 TB Allocation Details'!$C91, 'E2 Allocators'!$B$15:$W$285, MATCH(X$12, 'E2 Allocators'!$B$15:$W$15, 0),FALSE)*$D80</f>
        <v>0</v>
      </c>
    </row>
    <row r="81" spans="2:24" ht="13.15" customHeight="1" x14ac:dyDescent="0.2">
      <c r="B81" s="384" t="str">
        <f>'I3 TB Data'!B87</f>
        <v>Export Revenue Credit - Line Connection Dual Function Line - Shared</v>
      </c>
      <c r="C81" s="381" t="s">
        <v>449</v>
      </c>
      <c r="D81" s="170">
        <f>'I3 TB Data'!G87</f>
        <v>0</v>
      </c>
      <c r="E81" s="133">
        <f>VLOOKUP('E4 TB Allocation Details'!$C92, 'E2 Allocators'!$B$15:$W$285, MATCH(E$12, 'E2 Allocators'!$B$15:$W$15, 0),FALSE)*$D81</f>
        <v>0</v>
      </c>
      <c r="F81" s="133">
        <f>VLOOKUP('E4 TB Allocation Details'!$C92, 'E2 Allocators'!$B$15:$W$285, MATCH(F$12, 'E2 Allocators'!$B$15:$W$15, 0),FALSE)*$D81</f>
        <v>0</v>
      </c>
      <c r="G81" s="133">
        <f>VLOOKUP('E4 TB Allocation Details'!$C92, 'E2 Allocators'!$B$15:$W$285, MATCH(G$12, 'E2 Allocators'!$B$15:$W$15, 0),FALSE)*$D81</f>
        <v>0</v>
      </c>
      <c r="H81" s="133">
        <f>VLOOKUP('E4 TB Allocation Details'!$C92, 'E2 Allocators'!$B$15:$W$285, MATCH(H$12, 'E2 Allocators'!$B$15:$W$15, 0),FALSE)*$D81</f>
        <v>0</v>
      </c>
      <c r="I81" s="133">
        <f>VLOOKUP('E4 TB Allocation Details'!$C92, 'E2 Allocators'!$B$15:$W$285, MATCH(I$12, 'E2 Allocators'!$B$15:$W$15, 0),FALSE)*$D81</f>
        <v>0</v>
      </c>
      <c r="J81" s="133">
        <f>VLOOKUP('E4 TB Allocation Details'!$C92, 'E2 Allocators'!$B$15:$W$285, MATCH(J$12, 'E2 Allocators'!$B$15:$W$15, 0),FALSE)*$D81</f>
        <v>0</v>
      </c>
      <c r="K81" s="133">
        <f>VLOOKUP('E4 TB Allocation Details'!$C92, 'E2 Allocators'!$B$15:$W$285, MATCH(K$12, 'E2 Allocators'!$B$15:$W$15, 0),FALSE)*$D81</f>
        <v>0</v>
      </c>
      <c r="L81" s="133">
        <f>VLOOKUP('E4 TB Allocation Details'!$C92, 'E2 Allocators'!$B$15:$W$285, MATCH(L$12, 'E2 Allocators'!$B$15:$W$15, 0),FALSE)*$D81</f>
        <v>0</v>
      </c>
      <c r="M81" s="133">
        <f>VLOOKUP('E4 TB Allocation Details'!$C92, 'E2 Allocators'!$B$15:$W$285, MATCH(M$12, 'E2 Allocators'!$B$15:$W$15, 0),FALSE)*$D81</f>
        <v>0</v>
      </c>
      <c r="N81" s="133">
        <f>VLOOKUP('E4 TB Allocation Details'!$C92, 'E2 Allocators'!$B$15:$W$285, MATCH(N$12, 'E2 Allocators'!$B$15:$W$15, 0),FALSE)*$D81</f>
        <v>0</v>
      </c>
      <c r="O81" s="133">
        <f>VLOOKUP('E4 TB Allocation Details'!$C92, 'E2 Allocators'!$B$15:$W$285, MATCH(O$12, 'E2 Allocators'!$B$15:$W$15, 0),FALSE)*$D81</f>
        <v>0</v>
      </c>
      <c r="P81" s="133">
        <f>VLOOKUP('E4 TB Allocation Details'!$C92, 'E2 Allocators'!$B$15:$W$285, MATCH(P$12, 'E2 Allocators'!$B$15:$W$15, 0),FALSE)*$D81</f>
        <v>0</v>
      </c>
      <c r="Q81" s="133">
        <f>VLOOKUP('E4 TB Allocation Details'!$C92, 'E2 Allocators'!$B$15:$W$285, MATCH(Q$12, 'E2 Allocators'!$B$15:$W$15, 0),FALSE)*$D81</f>
        <v>0</v>
      </c>
      <c r="R81" s="133">
        <f>VLOOKUP('E4 TB Allocation Details'!$C92, 'E2 Allocators'!$B$15:$W$285, MATCH(R$12, 'E2 Allocators'!$B$15:$W$15, 0),FALSE)*$D81</f>
        <v>0</v>
      </c>
      <c r="S81" s="133">
        <f>VLOOKUP('E4 TB Allocation Details'!$C92, 'E2 Allocators'!$B$15:$W$285, MATCH(S$12, 'E2 Allocators'!$B$15:$W$15, 0),FALSE)*$D81</f>
        <v>0</v>
      </c>
      <c r="T81" s="133">
        <f>VLOOKUP('E4 TB Allocation Details'!$C92, 'E2 Allocators'!$B$15:$W$285, MATCH(T$12, 'E2 Allocators'!$B$15:$W$15, 0),FALSE)*$D81</f>
        <v>0</v>
      </c>
      <c r="U81" s="133">
        <f>VLOOKUP('E4 TB Allocation Details'!$C92, 'E2 Allocators'!$B$15:$W$285, MATCH(U$12, 'E2 Allocators'!$B$15:$W$15, 0),FALSE)*$D81</f>
        <v>0</v>
      </c>
      <c r="V81" s="133">
        <f>VLOOKUP('E4 TB Allocation Details'!$C92, 'E2 Allocators'!$B$15:$W$285, MATCH(V$12, 'E2 Allocators'!$B$15:$W$15, 0),FALSE)*$D81</f>
        <v>0</v>
      </c>
      <c r="W81" s="133">
        <f>VLOOKUP('E4 TB Allocation Details'!$C92, 'E2 Allocators'!$B$15:$W$285, MATCH(W$12, 'E2 Allocators'!$B$15:$W$15, 0),FALSE)*$D81</f>
        <v>0</v>
      </c>
      <c r="X81" s="174">
        <f>VLOOKUP('E4 TB Allocation Details'!$C92, 'E2 Allocators'!$B$15:$W$285, MATCH(X$12, 'E2 Allocators'!$B$15:$W$15, 0),FALSE)*$D81</f>
        <v>0</v>
      </c>
    </row>
    <row r="82" spans="2:24" ht="13.15" customHeight="1" x14ac:dyDescent="0.2">
      <c r="B82" s="384" t="str">
        <f>'I3 TB Data'!B88</f>
        <v>Export Revenue Credit - Generation Line Connection - Dedicated to Domestic</v>
      </c>
      <c r="C82" s="381" t="s">
        <v>449</v>
      </c>
      <c r="D82" s="170">
        <f>'I3 TB Data'!G88</f>
        <v>0</v>
      </c>
      <c r="E82" s="133">
        <f>VLOOKUP('E4 TB Allocation Details'!$C93, 'E2 Allocators'!$B$15:$W$285, MATCH(E$12, 'E2 Allocators'!$B$15:$W$15, 0),FALSE)*$D82</f>
        <v>0</v>
      </c>
      <c r="F82" s="133">
        <f>VLOOKUP('E4 TB Allocation Details'!$C93, 'E2 Allocators'!$B$15:$W$285, MATCH(F$12, 'E2 Allocators'!$B$15:$W$15, 0),FALSE)*$D82</f>
        <v>0</v>
      </c>
      <c r="G82" s="133">
        <f>VLOOKUP('E4 TB Allocation Details'!$C93, 'E2 Allocators'!$B$15:$W$285, MATCH(G$12, 'E2 Allocators'!$B$15:$W$15, 0),FALSE)*$D82</f>
        <v>0</v>
      </c>
      <c r="H82" s="133">
        <f>VLOOKUP('E4 TB Allocation Details'!$C93, 'E2 Allocators'!$B$15:$W$285, MATCH(H$12, 'E2 Allocators'!$B$15:$W$15, 0),FALSE)*$D82</f>
        <v>0</v>
      </c>
      <c r="I82" s="133">
        <f>VLOOKUP('E4 TB Allocation Details'!$C93, 'E2 Allocators'!$B$15:$W$285, MATCH(I$12, 'E2 Allocators'!$B$15:$W$15, 0),FALSE)*$D82</f>
        <v>0</v>
      </c>
      <c r="J82" s="133">
        <f>VLOOKUP('E4 TB Allocation Details'!$C93, 'E2 Allocators'!$B$15:$W$285, MATCH(J$12, 'E2 Allocators'!$B$15:$W$15, 0),FALSE)*$D82</f>
        <v>0</v>
      </c>
      <c r="K82" s="133">
        <f>VLOOKUP('E4 TB Allocation Details'!$C93, 'E2 Allocators'!$B$15:$W$285, MATCH(K$12, 'E2 Allocators'!$B$15:$W$15, 0),FALSE)*$D82</f>
        <v>0</v>
      </c>
      <c r="L82" s="133">
        <f>VLOOKUP('E4 TB Allocation Details'!$C93, 'E2 Allocators'!$B$15:$W$285, MATCH(L$12, 'E2 Allocators'!$B$15:$W$15, 0),FALSE)*$D82</f>
        <v>0</v>
      </c>
      <c r="M82" s="133">
        <f>VLOOKUP('E4 TB Allocation Details'!$C93, 'E2 Allocators'!$B$15:$W$285, MATCH(M$12, 'E2 Allocators'!$B$15:$W$15, 0),FALSE)*$D82</f>
        <v>0</v>
      </c>
      <c r="N82" s="133">
        <f>VLOOKUP('E4 TB Allocation Details'!$C93, 'E2 Allocators'!$B$15:$W$285, MATCH(N$12, 'E2 Allocators'!$B$15:$W$15, 0),FALSE)*$D82</f>
        <v>0</v>
      </c>
      <c r="O82" s="133">
        <f>VLOOKUP('E4 TB Allocation Details'!$C93, 'E2 Allocators'!$B$15:$W$285, MATCH(O$12, 'E2 Allocators'!$B$15:$W$15, 0),FALSE)*$D82</f>
        <v>0</v>
      </c>
      <c r="P82" s="133">
        <f>VLOOKUP('E4 TB Allocation Details'!$C93, 'E2 Allocators'!$B$15:$W$285, MATCH(P$12, 'E2 Allocators'!$B$15:$W$15, 0),FALSE)*$D82</f>
        <v>0</v>
      </c>
      <c r="Q82" s="133">
        <f>VLOOKUP('E4 TB Allocation Details'!$C93, 'E2 Allocators'!$B$15:$W$285, MATCH(Q$12, 'E2 Allocators'!$B$15:$W$15, 0),FALSE)*$D82</f>
        <v>0</v>
      </c>
      <c r="R82" s="133">
        <f>VLOOKUP('E4 TB Allocation Details'!$C93, 'E2 Allocators'!$B$15:$W$285, MATCH(R$12, 'E2 Allocators'!$B$15:$W$15, 0),FALSE)*$D82</f>
        <v>0</v>
      </c>
      <c r="S82" s="133">
        <f>VLOOKUP('E4 TB Allocation Details'!$C93, 'E2 Allocators'!$B$15:$W$285, MATCH(S$12, 'E2 Allocators'!$B$15:$W$15, 0),FALSE)*$D82</f>
        <v>0</v>
      </c>
      <c r="T82" s="133">
        <f>VLOOKUP('E4 TB Allocation Details'!$C93, 'E2 Allocators'!$B$15:$W$285, MATCH(T$12, 'E2 Allocators'!$B$15:$W$15, 0),FALSE)*$D82</f>
        <v>0</v>
      </c>
      <c r="U82" s="133">
        <f>VLOOKUP('E4 TB Allocation Details'!$C93, 'E2 Allocators'!$B$15:$W$285, MATCH(U$12, 'E2 Allocators'!$B$15:$W$15, 0),FALSE)*$D82</f>
        <v>0</v>
      </c>
      <c r="V82" s="133">
        <f>VLOOKUP('E4 TB Allocation Details'!$C93, 'E2 Allocators'!$B$15:$W$285, MATCH(V$12, 'E2 Allocators'!$B$15:$W$15, 0),FALSE)*$D82</f>
        <v>0</v>
      </c>
      <c r="W82" s="133">
        <f>VLOOKUP('E4 TB Allocation Details'!$C93, 'E2 Allocators'!$B$15:$W$285, MATCH(W$12, 'E2 Allocators'!$B$15:$W$15, 0),FALSE)*$D82</f>
        <v>0</v>
      </c>
      <c r="X82" s="174">
        <f>VLOOKUP('E4 TB Allocation Details'!$C93, 'E2 Allocators'!$B$15:$W$285, MATCH(X$12, 'E2 Allocators'!$B$15:$W$15, 0),FALSE)*$D82</f>
        <v>0</v>
      </c>
    </row>
    <row r="83" spans="2:24" ht="13.15" customHeight="1" x14ac:dyDescent="0.2">
      <c r="B83" s="384" t="str">
        <f>'I3 TB Data'!B89</f>
        <v>Export Revenue Credit - Generation Line Connection - Dedicated to Interconnect</v>
      </c>
      <c r="C83" s="381" t="s">
        <v>449</v>
      </c>
      <c r="D83" s="170">
        <f>'I3 TB Data'!G89</f>
        <v>0</v>
      </c>
      <c r="E83" s="133">
        <f>VLOOKUP('E4 TB Allocation Details'!$C94, 'E2 Allocators'!$B$15:$W$285, MATCH(E$12, 'E2 Allocators'!$B$15:$W$15, 0),FALSE)*$D83</f>
        <v>0</v>
      </c>
      <c r="F83" s="133">
        <f>VLOOKUP('E4 TB Allocation Details'!$C94, 'E2 Allocators'!$B$15:$W$285, MATCH(F$12, 'E2 Allocators'!$B$15:$W$15, 0),FALSE)*$D83</f>
        <v>0</v>
      </c>
      <c r="G83" s="133">
        <f>VLOOKUP('E4 TB Allocation Details'!$C94, 'E2 Allocators'!$B$15:$W$285, MATCH(G$12, 'E2 Allocators'!$B$15:$W$15, 0),FALSE)*$D83</f>
        <v>0</v>
      </c>
      <c r="H83" s="133">
        <f>VLOOKUP('E4 TB Allocation Details'!$C94, 'E2 Allocators'!$B$15:$W$285, MATCH(H$12, 'E2 Allocators'!$B$15:$W$15, 0),FALSE)*$D83</f>
        <v>0</v>
      </c>
      <c r="I83" s="133">
        <f>VLOOKUP('E4 TB Allocation Details'!$C94, 'E2 Allocators'!$B$15:$W$285, MATCH(I$12, 'E2 Allocators'!$B$15:$W$15, 0),FALSE)*$D83</f>
        <v>0</v>
      </c>
      <c r="J83" s="133">
        <f>VLOOKUP('E4 TB Allocation Details'!$C94, 'E2 Allocators'!$B$15:$W$285, MATCH(J$12, 'E2 Allocators'!$B$15:$W$15, 0),FALSE)*$D83</f>
        <v>0</v>
      </c>
      <c r="K83" s="133">
        <f>VLOOKUP('E4 TB Allocation Details'!$C94, 'E2 Allocators'!$B$15:$W$285, MATCH(K$12, 'E2 Allocators'!$B$15:$W$15, 0),FALSE)*$D83</f>
        <v>0</v>
      </c>
      <c r="L83" s="133">
        <f>VLOOKUP('E4 TB Allocation Details'!$C94, 'E2 Allocators'!$B$15:$W$285, MATCH(L$12, 'E2 Allocators'!$B$15:$W$15, 0),FALSE)*$D83</f>
        <v>0</v>
      </c>
      <c r="M83" s="133">
        <f>VLOOKUP('E4 TB Allocation Details'!$C94, 'E2 Allocators'!$B$15:$W$285, MATCH(M$12, 'E2 Allocators'!$B$15:$W$15, 0),FALSE)*$D83</f>
        <v>0</v>
      </c>
      <c r="N83" s="133">
        <f>VLOOKUP('E4 TB Allocation Details'!$C94, 'E2 Allocators'!$B$15:$W$285, MATCH(N$12, 'E2 Allocators'!$B$15:$W$15, 0),FALSE)*$D83</f>
        <v>0</v>
      </c>
      <c r="O83" s="133">
        <f>VLOOKUP('E4 TB Allocation Details'!$C94, 'E2 Allocators'!$B$15:$W$285, MATCH(O$12, 'E2 Allocators'!$B$15:$W$15, 0),FALSE)*$D83</f>
        <v>0</v>
      </c>
      <c r="P83" s="133">
        <f>VLOOKUP('E4 TB Allocation Details'!$C94, 'E2 Allocators'!$B$15:$W$285, MATCH(P$12, 'E2 Allocators'!$B$15:$W$15, 0),FALSE)*$D83</f>
        <v>0</v>
      </c>
      <c r="Q83" s="133">
        <f>VLOOKUP('E4 TB Allocation Details'!$C94, 'E2 Allocators'!$B$15:$W$285, MATCH(Q$12, 'E2 Allocators'!$B$15:$W$15, 0),FALSE)*$D83</f>
        <v>0</v>
      </c>
      <c r="R83" s="133">
        <f>VLOOKUP('E4 TB Allocation Details'!$C94, 'E2 Allocators'!$B$15:$W$285, MATCH(R$12, 'E2 Allocators'!$B$15:$W$15, 0),FALSE)*$D83</f>
        <v>0</v>
      </c>
      <c r="S83" s="133">
        <f>VLOOKUP('E4 TB Allocation Details'!$C94, 'E2 Allocators'!$B$15:$W$285, MATCH(S$12, 'E2 Allocators'!$B$15:$W$15, 0),FALSE)*$D83</f>
        <v>0</v>
      </c>
      <c r="T83" s="133">
        <f>VLOOKUP('E4 TB Allocation Details'!$C94, 'E2 Allocators'!$B$15:$W$285, MATCH(T$12, 'E2 Allocators'!$B$15:$W$15, 0),FALSE)*$D83</f>
        <v>0</v>
      </c>
      <c r="U83" s="133">
        <f>VLOOKUP('E4 TB Allocation Details'!$C94, 'E2 Allocators'!$B$15:$W$285, MATCH(U$12, 'E2 Allocators'!$B$15:$W$15, 0),FALSE)*$D83</f>
        <v>0</v>
      </c>
      <c r="V83" s="133">
        <f>VLOOKUP('E4 TB Allocation Details'!$C94, 'E2 Allocators'!$B$15:$W$285, MATCH(V$12, 'E2 Allocators'!$B$15:$W$15, 0),FALSE)*$D83</f>
        <v>0</v>
      </c>
      <c r="W83" s="133">
        <f>VLOOKUP('E4 TB Allocation Details'!$C94, 'E2 Allocators'!$B$15:$W$285, MATCH(W$12, 'E2 Allocators'!$B$15:$W$15, 0),FALSE)*$D83</f>
        <v>0</v>
      </c>
      <c r="X83" s="174">
        <f>VLOOKUP('E4 TB Allocation Details'!$C94, 'E2 Allocators'!$B$15:$W$285, MATCH(X$12, 'E2 Allocators'!$B$15:$W$15, 0),FALSE)*$D83</f>
        <v>0</v>
      </c>
    </row>
    <row r="84" spans="2:24" ht="13.15" customHeight="1" x14ac:dyDescent="0.2">
      <c r="B84" s="384" t="str">
        <f>'I3 TB Data'!B90</f>
        <v>Export Revenue Credit - Generation Line Connection - Shared</v>
      </c>
      <c r="C84" s="381" t="s">
        <v>449</v>
      </c>
      <c r="D84" s="170">
        <f>'I3 TB Data'!G90</f>
        <v>0</v>
      </c>
      <c r="E84" s="133">
        <f>VLOOKUP('E4 TB Allocation Details'!$C95, 'E2 Allocators'!$B$15:$W$285, MATCH(E$12, 'E2 Allocators'!$B$15:$W$15, 0),FALSE)*$D84</f>
        <v>0</v>
      </c>
      <c r="F84" s="133">
        <f>VLOOKUP('E4 TB Allocation Details'!$C95, 'E2 Allocators'!$B$15:$W$285, MATCH(F$12, 'E2 Allocators'!$B$15:$W$15, 0),FALSE)*$D84</f>
        <v>0</v>
      </c>
      <c r="G84" s="133">
        <f>VLOOKUP('E4 TB Allocation Details'!$C95, 'E2 Allocators'!$B$15:$W$285, MATCH(G$12, 'E2 Allocators'!$B$15:$W$15, 0),FALSE)*$D84</f>
        <v>0</v>
      </c>
      <c r="H84" s="133">
        <f>VLOOKUP('E4 TB Allocation Details'!$C95, 'E2 Allocators'!$B$15:$W$285, MATCH(H$12, 'E2 Allocators'!$B$15:$W$15, 0),FALSE)*$D84</f>
        <v>0</v>
      </c>
      <c r="I84" s="133">
        <f>VLOOKUP('E4 TB Allocation Details'!$C95, 'E2 Allocators'!$B$15:$W$285, MATCH(I$12, 'E2 Allocators'!$B$15:$W$15, 0),FALSE)*$D84</f>
        <v>0</v>
      </c>
      <c r="J84" s="133">
        <f>VLOOKUP('E4 TB Allocation Details'!$C95, 'E2 Allocators'!$B$15:$W$285, MATCH(J$12, 'E2 Allocators'!$B$15:$W$15, 0),FALSE)*$D84</f>
        <v>0</v>
      </c>
      <c r="K84" s="133">
        <f>VLOOKUP('E4 TB Allocation Details'!$C95, 'E2 Allocators'!$B$15:$W$285, MATCH(K$12, 'E2 Allocators'!$B$15:$W$15, 0),FALSE)*$D84</f>
        <v>0</v>
      </c>
      <c r="L84" s="133">
        <f>VLOOKUP('E4 TB Allocation Details'!$C95, 'E2 Allocators'!$B$15:$W$285, MATCH(L$12, 'E2 Allocators'!$B$15:$W$15, 0),FALSE)*$D84</f>
        <v>0</v>
      </c>
      <c r="M84" s="133">
        <f>VLOOKUP('E4 TB Allocation Details'!$C95, 'E2 Allocators'!$B$15:$W$285, MATCH(M$12, 'E2 Allocators'!$B$15:$W$15, 0),FALSE)*$D84</f>
        <v>0</v>
      </c>
      <c r="N84" s="133">
        <f>VLOOKUP('E4 TB Allocation Details'!$C95, 'E2 Allocators'!$B$15:$W$285, MATCH(N$12, 'E2 Allocators'!$B$15:$W$15, 0),FALSE)*$D84</f>
        <v>0</v>
      </c>
      <c r="O84" s="133">
        <f>VLOOKUP('E4 TB Allocation Details'!$C95, 'E2 Allocators'!$B$15:$W$285, MATCH(O$12, 'E2 Allocators'!$B$15:$W$15, 0),FALSE)*$D84</f>
        <v>0</v>
      </c>
      <c r="P84" s="133">
        <f>VLOOKUP('E4 TB Allocation Details'!$C95, 'E2 Allocators'!$B$15:$W$285, MATCH(P$12, 'E2 Allocators'!$B$15:$W$15, 0),FALSE)*$D84</f>
        <v>0</v>
      </c>
      <c r="Q84" s="133">
        <f>VLOOKUP('E4 TB Allocation Details'!$C95, 'E2 Allocators'!$B$15:$W$285, MATCH(Q$12, 'E2 Allocators'!$B$15:$W$15, 0),FALSE)*$D84</f>
        <v>0</v>
      </c>
      <c r="R84" s="133">
        <f>VLOOKUP('E4 TB Allocation Details'!$C95, 'E2 Allocators'!$B$15:$W$285, MATCH(R$12, 'E2 Allocators'!$B$15:$W$15, 0),FALSE)*$D84</f>
        <v>0</v>
      </c>
      <c r="S84" s="133">
        <f>VLOOKUP('E4 TB Allocation Details'!$C95, 'E2 Allocators'!$B$15:$W$285, MATCH(S$12, 'E2 Allocators'!$B$15:$W$15, 0),FALSE)*$D84</f>
        <v>0</v>
      </c>
      <c r="T84" s="133">
        <f>VLOOKUP('E4 TB Allocation Details'!$C95, 'E2 Allocators'!$B$15:$W$285, MATCH(T$12, 'E2 Allocators'!$B$15:$W$15, 0),FALSE)*$D84</f>
        <v>0</v>
      </c>
      <c r="U84" s="133">
        <f>VLOOKUP('E4 TB Allocation Details'!$C95, 'E2 Allocators'!$B$15:$W$285, MATCH(U$12, 'E2 Allocators'!$B$15:$W$15, 0),FALSE)*$D84</f>
        <v>0</v>
      </c>
      <c r="V84" s="133">
        <f>VLOOKUP('E4 TB Allocation Details'!$C95, 'E2 Allocators'!$B$15:$W$285, MATCH(V$12, 'E2 Allocators'!$B$15:$W$15, 0),FALSE)*$D84</f>
        <v>0</v>
      </c>
      <c r="W84" s="133">
        <f>VLOOKUP('E4 TB Allocation Details'!$C95, 'E2 Allocators'!$B$15:$W$285, MATCH(W$12, 'E2 Allocators'!$B$15:$W$15, 0),FALSE)*$D84</f>
        <v>0</v>
      </c>
      <c r="X84" s="174">
        <f>VLOOKUP('E4 TB Allocation Details'!$C95, 'E2 Allocators'!$B$15:$W$285, MATCH(X$12, 'E2 Allocators'!$B$15:$W$15, 0),FALSE)*$D84</f>
        <v>0</v>
      </c>
    </row>
    <row r="85" spans="2:24" ht="13.15" customHeight="1" x14ac:dyDescent="0.2">
      <c r="B85" s="384" t="str">
        <f>'I3 TB Data'!B91</f>
        <v>Export Revenue Credit - Generation Transformation Connection - Dedicated to Domestic</v>
      </c>
      <c r="C85" s="381" t="s">
        <v>449</v>
      </c>
      <c r="D85" s="170">
        <f>'I3 TB Data'!G91</f>
        <v>0</v>
      </c>
      <c r="E85" s="133">
        <f>VLOOKUP('E4 TB Allocation Details'!$C96, 'E2 Allocators'!$B$15:$W$285, MATCH(E$12, 'E2 Allocators'!$B$15:$W$15, 0),FALSE)*$D85</f>
        <v>0</v>
      </c>
      <c r="F85" s="133">
        <f>VLOOKUP('E4 TB Allocation Details'!$C96, 'E2 Allocators'!$B$15:$W$285, MATCH(F$12, 'E2 Allocators'!$B$15:$W$15, 0),FALSE)*$D85</f>
        <v>0</v>
      </c>
      <c r="G85" s="133">
        <f>VLOOKUP('E4 TB Allocation Details'!$C96, 'E2 Allocators'!$B$15:$W$285, MATCH(G$12, 'E2 Allocators'!$B$15:$W$15, 0),FALSE)*$D85</f>
        <v>0</v>
      </c>
      <c r="H85" s="133">
        <f>VLOOKUP('E4 TB Allocation Details'!$C96, 'E2 Allocators'!$B$15:$W$285, MATCH(H$12, 'E2 Allocators'!$B$15:$W$15, 0),FALSE)*$D85</f>
        <v>0</v>
      </c>
      <c r="I85" s="133">
        <f>VLOOKUP('E4 TB Allocation Details'!$C96, 'E2 Allocators'!$B$15:$W$285, MATCH(I$12, 'E2 Allocators'!$B$15:$W$15, 0),FALSE)*$D85</f>
        <v>0</v>
      </c>
      <c r="J85" s="133">
        <f>VLOOKUP('E4 TB Allocation Details'!$C96, 'E2 Allocators'!$B$15:$W$285, MATCH(J$12, 'E2 Allocators'!$B$15:$W$15, 0),FALSE)*$D85</f>
        <v>0</v>
      </c>
      <c r="K85" s="133">
        <f>VLOOKUP('E4 TB Allocation Details'!$C96, 'E2 Allocators'!$B$15:$W$285, MATCH(K$12, 'E2 Allocators'!$B$15:$W$15, 0),FALSE)*$D85</f>
        <v>0</v>
      </c>
      <c r="L85" s="133">
        <f>VLOOKUP('E4 TB Allocation Details'!$C96, 'E2 Allocators'!$B$15:$W$285, MATCH(L$12, 'E2 Allocators'!$B$15:$W$15, 0),FALSE)*$D85</f>
        <v>0</v>
      </c>
      <c r="M85" s="133">
        <f>VLOOKUP('E4 TB Allocation Details'!$C96, 'E2 Allocators'!$B$15:$W$285, MATCH(M$12, 'E2 Allocators'!$B$15:$W$15, 0),FALSE)*$D85</f>
        <v>0</v>
      </c>
      <c r="N85" s="133">
        <f>VLOOKUP('E4 TB Allocation Details'!$C96, 'E2 Allocators'!$B$15:$W$285, MATCH(N$12, 'E2 Allocators'!$B$15:$W$15, 0),FALSE)*$D85</f>
        <v>0</v>
      </c>
      <c r="O85" s="133">
        <f>VLOOKUP('E4 TB Allocation Details'!$C96, 'E2 Allocators'!$B$15:$W$285, MATCH(O$12, 'E2 Allocators'!$B$15:$W$15, 0),FALSE)*$D85</f>
        <v>0</v>
      </c>
      <c r="P85" s="133">
        <f>VLOOKUP('E4 TB Allocation Details'!$C96, 'E2 Allocators'!$B$15:$W$285, MATCH(P$12, 'E2 Allocators'!$B$15:$W$15, 0),FALSE)*$D85</f>
        <v>0</v>
      </c>
      <c r="Q85" s="133">
        <f>VLOOKUP('E4 TB Allocation Details'!$C96, 'E2 Allocators'!$B$15:$W$285, MATCH(Q$12, 'E2 Allocators'!$B$15:$W$15, 0),FALSE)*$D85</f>
        <v>0</v>
      </c>
      <c r="R85" s="133">
        <f>VLOOKUP('E4 TB Allocation Details'!$C96, 'E2 Allocators'!$B$15:$W$285, MATCH(R$12, 'E2 Allocators'!$B$15:$W$15, 0),FALSE)*$D85</f>
        <v>0</v>
      </c>
      <c r="S85" s="133">
        <f>VLOOKUP('E4 TB Allocation Details'!$C96, 'E2 Allocators'!$B$15:$W$285, MATCH(S$12, 'E2 Allocators'!$B$15:$W$15, 0),FALSE)*$D85</f>
        <v>0</v>
      </c>
      <c r="T85" s="133">
        <f>VLOOKUP('E4 TB Allocation Details'!$C96, 'E2 Allocators'!$B$15:$W$285, MATCH(T$12, 'E2 Allocators'!$B$15:$W$15, 0),FALSE)*$D85</f>
        <v>0</v>
      </c>
      <c r="U85" s="133">
        <f>VLOOKUP('E4 TB Allocation Details'!$C96, 'E2 Allocators'!$B$15:$W$285, MATCH(U$12, 'E2 Allocators'!$B$15:$W$15, 0),FALSE)*$D85</f>
        <v>0</v>
      </c>
      <c r="V85" s="133">
        <f>VLOOKUP('E4 TB Allocation Details'!$C96, 'E2 Allocators'!$B$15:$W$285, MATCH(V$12, 'E2 Allocators'!$B$15:$W$15, 0),FALSE)*$D85</f>
        <v>0</v>
      </c>
      <c r="W85" s="133">
        <f>VLOOKUP('E4 TB Allocation Details'!$C96, 'E2 Allocators'!$B$15:$W$285, MATCH(W$12, 'E2 Allocators'!$B$15:$W$15, 0),FALSE)*$D85</f>
        <v>0</v>
      </c>
      <c r="X85" s="174">
        <f>VLOOKUP('E4 TB Allocation Details'!$C96, 'E2 Allocators'!$B$15:$W$285, MATCH(X$12, 'E2 Allocators'!$B$15:$W$15, 0),FALSE)*$D85</f>
        <v>0</v>
      </c>
    </row>
    <row r="86" spans="2:24" ht="13.15" customHeight="1" x14ac:dyDescent="0.2">
      <c r="B86" s="384" t="str">
        <f>'I3 TB Data'!B92</f>
        <v>Export Revenue Credit - Generation Transformation Connection - Dedicated to Interconnect</v>
      </c>
      <c r="C86" s="381" t="s">
        <v>449</v>
      </c>
      <c r="D86" s="170">
        <f>'I3 TB Data'!G92</f>
        <v>0</v>
      </c>
      <c r="E86" s="133">
        <f>VLOOKUP('E4 TB Allocation Details'!$C97, 'E2 Allocators'!$B$15:$W$285, MATCH(E$12, 'E2 Allocators'!$B$15:$W$15, 0),FALSE)*$D86</f>
        <v>0</v>
      </c>
      <c r="F86" s="133">
        <f>VLOOKUP('E4 TB Allocation Details'!$C97, 'E2 Allocators'!$B$15:$W$285, MATCH(F$12, 'E2 Allocators'!$B$15:$W$15, 0),FALSE)*$D86</f>
        <v>0</v>
      </c>
      <c r="G86" s="133">
        <f>VLOOKUP('E4 TB Allocation Details'!$C97, 'E2 Allocators'!$B$15:$W$285, MATCH(G$12, 'E2 Allocators'!$B$15:$W$15, 0),FALSE)*$D86</f>
        <v>0</v>
      </c>
      <c r="H86" s="133">
        <f>VLOOKUP('E4 TB Allocation Details'!$C97, 'E2 Allocators'!$B$15:$W$285, MATCH(H$12, 'E2 Allocators'!$B$15:$W$15, 0),FALSE)*$D86</f>
        <v>0</v>
      </c>
      <c r="I86" s="133">
        <f>VLOOKUP('E4 TB Allocation Details'!$C97, 'E2 Allocators'!$B$15:$W$285, MATCH(I$12, 'E2 Allocators'!$B$15:$W$15, 0),FALSE)*$D86</f>
        <v>0</v>
      </c>
      <c r="J86" s="133">
        <f>VLOOKUP('E4 TB Allocation Details'!$C97, 'E2 Allocators'!$B$15:$W$285, MATCH(J$12, 'E2 Allocators'!$B$15:$W$15, 0),FALSE)*$D86</f>
        <v>0</v>
      </c>
      <c r="K86" s="133">
        <f>VLOOKUP('E4 TB Allocation Details'!$C97, 'E2 Allocators'!$B$15:$W$285, MATCH(K$12, 'E2 Allocators'!$B$15:$W$15, 0),FALSE)*$D86</f>
        <v>0</v>
      </c>
      <c r="L86" s="133">
        <f>VLOOKUP('E4 TB Allocation Details'!$C97, 'E2 Allocators'!$B$15:$W$285, MATCH(L$12, 'E2 Allocators'!$B$15:$W$15, 0),FALSE)*$D86</f>
        <v>0</v>
      </c>
      <c r="M86" s="133">
        <f>VLOOKUP('E4 TB Allocation Details'!$C97, 'E2 Allocators'!$B$15:$W$285, MATCH(M$12, 'E2 Allocators'!$B$15:$W$15, 0),FALSE)*$D86</f>
        <v>0</v>
      </c>
      <c r="N86" s="133">
        <f>VLOOKUP('E4 TB Allocation Details'!$C97, 'E2 Allocators'!$B$15:$W$285, MATCH(N$12, 'E2 Allocators'!$B$15:$W$15, 0),FALSE)*$D86</f>
        <v>0</v>
      </c>
      <c r="O86" s="133">
        <f>VLOOKUP('E4 TB Allocation Details'!$C97, 'E2 Allocators'!$B$15:$W$285, MATCH(O$12, 'E2 Allocators'!$B$15:$W$15, 0),FALSE)*$D86</f>
        <v>0</v>
      </c>
      <c r="P86" s="133">
        <f>VLOOKUP('E4 TB Allocation Details'!$C97, 'E2 Allocators'!$B$15:$W$285, MATCH(P$12, 'E2 Allocators'!$B$15:$W$15, 0),FALSE)*$D86</f>
        <v>0</v>
      </c>
      <c r="Q86" s="133">
        <f>VLOOKUP('E4 TB Allocation Details'!$C97, 'E2 Allocators'!$B$15:$W$285, MATCH(Q$12, 'E2 Allocators'!$B$15:$W$15, 0),FALSE)*$D86</f>
        <v>0</v>
      </c>
      <c r="R86" s="133">
        <f>VLOOKUP('E4 TB Allocation Details'!$C97, 'E2 Allocators'!$B$15:$W$285, MATCH(R$12, 'E2 Allocators'!$B$15:$W$15, 0),FALSE)*$D86</f>
        <v>0</v>
      </c>
      <c r="S86" s="133">
        <f>VLOOKUP('E4 TB Allocation Details'!$C97, 'E2 Allocators'!$B$15:$W$285, MATCH(S$12, 'E2 Allocators'!$B$15:$W$15, 0),FALSE)*$D86</f>
        <v>0</v>
      </c>
      <c r="T86" s="133">
        <f>VLOOKUP('E4 TB Allocation Details'!$C97, 'E2 Allocators'!$B$15:$W$285, MATCH(T$12, 'E2 Allocators'!$B$15:$W$15, 0),FALSE)*$D86</f>
        <v>0</v>
      </c>
      <c r="U86" s="133">
        <f>VLOOKUP('E4 TB Allocation Details'!$C97, 'E2 Allocators'!$B$15:$W$285, MATCH(U$12, 'E2 Allocators'!$B$15:$W$15, 0),FALSE)*$D86</f>
        <v>0</v>
      </c>
      <c r="V86" s="133">
        <f>VLOOKUP('E4 TB Allocation Details'!$C97, 'E2 Allocators'!$B$15:$W$285, MATCH(V$12, 'E2 Allocators'!$B$15:$W$15, 0),FALSE)*$D86</f>
        <v>0</v>
      </c>
      <c r="W86" s="133">
        <f>VLOOKUP('E4 TB Allocation Details'!$C97, 'E2 Allocators'!$B$15:$W$285, MATCH(W$12, 'E2 Allocators'!$B$15:$W$15, 0),FALSE)*$D86</f>
        <v>0</v>
      </c>
      <c r="X86" s="174">
        <f>VLOOKUP('E4 TB Allocation Details'!$C97, 'E2 Allocators'!$B$15:$W$285, MATCH(X$12, 'E2 Allocators'!$B$15:$W$15, 0),FALSE)*$D86</f>
        <v>0</v>
      </c>
    </row>
    <row r="87" spans="2:24" ht="13.15" customHeight="1" x14ac:dyDescent="0.2">
      <c r="B87" s="384" t="str">
        <f>'I3 TB Data'!B93</f>
        <v>Export Revenue Credit - Generation Transformation Connection - Shared</v>
      </c>
      <c r="C87" s="381" t="s">
        <v>449</v>
      </c>
      <c r="D87" s="170">
        <f>'I3 TB Data'!G93</f>
        <v>0</v>
      </c>
      <c r="E87" s="133">
        <f>VLOOKUP('E4 TB Allocation Details'!$C98, 'E2 Allocators'!$B$15:$W$285, MATCH(E$12, 'E2 Allocators'!$B$15:$W$15, 0),FALSE)*$D87</f>
        <v>0</v>
      </c>
      <c r="F87" s="133">
        <f>VLOOKUP('E4 TB Allocation Details'!$C98, 'E2 Allocators'!$B$15:$W$285, MATCH(F$12, 'E2 Allocators'!$B$15:$W$15, 0),FALSE)*$D87</f>
        <v>0</v>
      </c>
      <c r="G87" s="133">
        <f>VLOOKUP('E4 TB Allocation Details'!$C98, 'E2 Allocators'!$B$15:$W$285, MATCH(G$12, 'E2 Allocators'!$B$15:$W$15, 0),FALSE)*$D87</f>
        <v>0</v>
      </c>
      <c r="H87" s="133">
        <f>VLOOKUP('E4 TB Allocation Details'!$C98, 'E2 Allocators'!$B$15:$W$285, MATCH(H$12, 'E2 Allocators'!$B$15:$W$15, 0),FALSE)*$D87</f>
        <v>0</v>
      </c>
      <c r="I87" s="133">
        <f>VLOOKUP('E4 TB Allocation Details'!$C98, 'E2 Allocators'!$B$15:$W$285, MATCH(I$12, 'E2 Allocators'!$B$15:$W$15, 0),FALSE)*$D87</f>
        <v>0</v>
      </c>
      <c r="J87" s="133">
        <f>VLOOKUP('E4 TB Allocation Details'!$C98, 'E2 Allocators'!$B$15:$W$285, MATCH(J$12, 'E2 Allocators'!$B$15:$W$15, 0),FALSE)*$D87</f>
        <v>0</v>
      </c>
      <c r="K87" s="133">
        <f>VLOOKUP('E4 TB Allocation Details'!$C98, 'E2 Allocators'!$B$15:$W$285, MATCH(K$12, 'E2 Allocators'!$B$15:$W$15, 0),FALSE)*$D87</f>
        <v>0</v>
      </c>
      <c r="L87" s="133">
        <f>VLOOKUP('E4 TB Allocation Details'!$C98, 'E2 Allocators'!$B$15:$W$285, MATCH(L$12, 'E2 Allocators'!$B$15:$W$15, 0),FALSE)*$D87</f>
        <v>0</v>
      </c>
      <c r="M87" s="133">
        <f>VLOOKUP('E4 TB Allocation Details'!$C98, 'E2 Allocators'!$B$15:$W$285, MATCH(M$12, 'E2 Allocators'!$B$15:$W$15, 0),FALSE)*$D87</f>
        <v>0</v>
      </c>
      <c r="N87" s="133">
        <f>VLOOKUP('E4 TB Allocation Details'!$C98, 'E2 Allocators'!$B$15:$W$285, MATCH(N$12, 'E2 Allocators'!$B$15:$W$15, 0),FALSE)*$D87</f>
        <v>0</v>
      </c>
      <c r="O87" s="133">
        <f>VLOOKUP('E4 TB Allocation Details'!$C98, 'E2 Allocators'!$B$15:$W$285, MATCH(O$12, 'E2 Allocators'!$B$15:$W$15, 0),FALSE)*$D87</f>
        <v>0</v>
      </c>
      <c r="P87" s="133">
        <f>VLOOKUP('E4 TB Allocation Details'!$C98, 'E2 Allocators'!$B$15:$W$285, MATCH(P$12, 'E2 Allocators'!$B$15:$W$15, 0),FALSE)*$D87</f>
        <v>0</v>
      </c>
      <c r="Q87" s="133">
        <f>VLOOKUP('E4 TB Allocation Details'!$C98, 'E2 Allocators'!$B$15:$W$285, MATCH(Q$12, 'E2 Allocators'!$B$15:$W$15, 0),FALSE)*$D87</f>
        <v>0</v>
      </c>
      <c r="R87" s="133">
        <f>VLOOKUP('E4 TB Allocation Details'!$C98, 'E2 Allocators'!$B$15:$W$285, MATCH(R$12, 'E2 Allocators'!$B$15:$W$15, 0),FALSE)*$D87</f>
        <v>0</v>
      </c>
      <c r="S87" s="133">
        <f>VLOOKUP('E4 TB Allocation Details'!$C98, 'E2 Allocators'!$B$15:$W$285, MATCH(S$12, 'E2 Allocators'!$B$15:$W$15, 0),FALSE)*$D87</f>
        <v>0</v>
      </c>
      <c r="T87" s="133">
        <f>VLOOKUP('E4 TB Allocation Details'!$C98, 'E2 Allocators'!$B$15:$W$285, MATCH(T$12, 'E2 Allocators'!$B$15:$W$15, 0),FALSE)*$D87</f>
        <v>0</v>
      </c>
      <c r="U87" s="133">
        <f>VLOOKUP('E4 TB Allocation Details'!$C98, 'E2 Allocators'!$B$15:$W$285, MATCH(U$12, 'E2 Allocators'!$B$15:$W$15, 0),FALSE)*$D87</f>
        <v>0</v>
      </c>
      <c r="V87" s="133">
        <f>VLOOKUP('E4 TB Allocation Details'!$C98, 'E2 Allocators'!$B$15:$W$285, MATCH(V$12, 'E2 Allocators'!$B$15:$W$15, 0),FALSE)*$D87</f>
        <v>0</v>
      </c>
      <c r="W87" s="133">
        <f>VLOOKUP('E4 TB Allocation Details'!$C98, 'E2 Allocators'!$B$15:$W$285, MATCH(W$12, 'E2 Allocators'!$B$15:$W$15, 0),FALSE)*$D87</f>
        <v>0</v>
      </c>
      <c r="X87" s="174">
        <f>VLOOKUP('E4 TB Allocation Details'!$C98, 'E2 Allocators'!$B$15:$W$285, MATCH(X$12, 'E2 Allocators'!$B$15:$W$15, 0),FALSE)*$D87</f>
        <v>0</v>
      </c>
    </row>
    <row r="88" spans="2:24" s="523" customFormat="1" ht="13.15" customHeight="1" x14ac:dyDescent="0.2">
      <c r="B88" s="525" t="str">
        <f>'I3 TB Data'!B94</f>
        <v>Export Congestion Rents</v>
      </c>
      <c r="C88" s="526" t="s">
        <v>625</v>
      </c>
      <c r="D88" s="527">
        <f>'I3 TB Data'!G94</f>
        <v>-105700000</v>
      </c>
      <c r="E88" s="528">
        <f>VLOOKUP('E4 TB Allocation Details'!$C99, 'E2 Allocators'!$B$15:$W$285, MATCH(E$12, 'E2 Allocators'!$B$15:$W$15, 0),FALSE)*$D88</f>
        <v>-6300000</v>
      </c>
      <c r="F88" s="528">
        <f>VLOOKUP('E4 TB Allocation Details'!$C99, 'E2 Allocators'!$B$15:$W$285, MATCH(F$12, 'E2 Allocators'!$B$15:$W$15, 0),FALSE)*$D88</f>
        <v>-99400000</v>
      </c>
      <c r="G88" s="528"/>
      <c r="H88" s="528"/>
      <c r="I88" s="528"/>
      <c r="J88" s="528"/>
      <c r="K88" s="528"/>
      <c r="L88" s="528"/>
      <c r="M88" s="528"/>
      <c r="N88" s="528"/>
      <c r="O88" s="528"/>
      <c r="P88" s="528"/>
      <c r="Q88" s="528"/>
      <c r="R88" s="528"/>
      <c r="S88" s="528"/>
      <c r="T88" s="528"/>
      <c r="U88" s="528"/>
      <c r="V88" s="528"/>
      <c r="W88" s="528"/>
      <c r="X88" s="529"/>
    </row>
    <row r="89" spans="2:24" ht="13.15" customHeight="1" x14ac:dyDescent="0.2">
      <c r="B89" s="384" t="str">
        <f>'I3 TB Data'!B95</f>
        <v>Meter Services Provider Revenues - Dedicated to Domestic</v>
      </c>
      <c r="C89" s="381" t="s">
        <v>596</v>
      </c>
      <c r="D89" s="170">
        <f>'I3 TB Data'!G95</f>
        <v>-31600.000000000004</v>
      </c>
      <c r="E89" s="133">
        <f>VLOOKUP('E4 TB Allocation Details'!$C100, 'E2 Allocators'!$B$15:$W$285, MATCH(E$12, 'E2 Allocators'!$B$15:$W$15, 0),FALSE)*$D89</f>
        <v>-31600.000000000004</v>
      </c>
      <c r="F89" s="133">
        <f>VLOOKUP('E4 TB Allocation Details'!$C100, 'E2 Allocators'!$B$15:$W$285, MATCH(F$12, 'E2 Allocators'!$B$15:$W$15, 0),FALSE)*$D89</f>
        <v>0</v>
      </c>
      <c r="G89" s="133"/>
      <c r="H89" s="133"/>
      <c r="I89" s="133"/>
      <c r="J89" s="133"/>
      <c r="K89" s="133"/>
      <c r="L89" s="133"/>
      <c r="M89" s="133"/>
      <c r="N89" s="133"/>
      <c r="O89" s="133"/>
      <c r="P89" s="133"/>
      <c r="Q89" s="133"/>
      <c r="R89" s="133"/>
      <c r="S89" s="133"/>
      <c r="T89" s="133"/>
      <c r="U89" s="133"/>
      <c r="V89" s="133"/>
      <c r="W89" s="133"/>
      <c r="X89" s="174"/>
    </row>
    <row r="90" spans="2:24" ht="13.15" customHeight="1" x14ac:dyDescent="0.2">
      <c r="B90" s="384" t="str">
        <f>'I3 TB Data'!B96</f>
        <v>Meter Services Provider Revenues - Dedicated to Interconnect</v>
      </c>
      <c r="C90" s="381" t="s">
        <v>596</v>
      </c>
      <c r="D90" s="170">
        <f>'I3 TB Data'!G96</f>
        <v>0</v>
      </c>
      <c r="E90" s="133">
        <f>VLOOKUP('E4 TB Allocation Details'!$C101, 'E2 Allocators'!$B$15:$W$285, MATCH(E$12, 'E2 Allocators'!$B$15:$W$15, 0),FALSE)*$D90</f>
        <v>0</v>
      </c>
      <c r="F90" s="133">
        <f>VLOOKUP('E4 TB Allocation Details'!$C101, 'E2 Allocators'!$B$15:$W$285, MATCH(F$12, 'E2 Allocators'!$B$15:$W$15, 0),FALSE)*$D90</f>
        <v>0</v>
      </c>
      <c r="G90" s="133"/>
      <c r="H90" s="133"/>
      <c r="I90" s="133"/>
      <c r="J90" s="133"/>
      <c r="K90" s="133"/>
      <c r="L90" s="133"/>
      <c r="M90" s="133"/>
      <c r="N90" s="133"/>
      <c r="O90" s="133"/>
      <c r="P90" s="133"/>
      <c r="Q90" s="133"/>
      <c r="R90" s="133"/>
      <c r="S90" s="133"/>
      <c r="T90" s="133"/>
      <c r="U90" s="133"/>
      <c r="V90" s="133"/>
      <c r="W90" s="133"/>
      <c r="X90" s="174"/>
    </row>
    <row r="91" spans="2:24" ht="13.15" customHeight="1" x14ac:dyDescent="0.2">
      <c r="B91" s="384" t="str">
        <f>'I3 TB Data'!B97</f>
        <v>Meter Services Provider Revenues - Shared</v>
      </c>
      <c r="C91" s="381" t="s">
        <v>596</v>
      </c>
      <c r="D91" s="170">
        <f>'I3 TB Data'!G97</f>
        <v>0</v>
      </c>
      <c r="E91" s="133">
        <f>VLOOKUP('E4 TB Allocation Details'!$C102, 'E2 Allocators'!$B$15:$W$285, MATCH(E$12, 'E2 Allocators'!$B$15:$W$15, 0),FALSE)*$D91</f>
        <v>0</v>
      </c>
      <c r="F91" s="133">
        <f>VLOOKUP('E4 TB Allocation Details'!$C102, 'E2 Allocators'!$B$15:$W$285, MATCH(F$12, 'E2 Allocators'!$B$15:$W$15, 0),FALSE)*$D91</f>
        <v>0</v>
      </c>
      <c r="G91" s="133"/>
      <c r="H91" s="133"/>
      <c r="I91" s="133"/>
      <c r="J91" s="133"/>
      <c r="K91" s="133"/>
      <c r="L91" s="133"/>
      <c r="M91" s="133"/>
      <c r="N91" s="133"/>
      <c r="O91" s="133"/>
      <c r="P91" s="133"/>
      <c r="Q91" s="133"/>
      <c r="R91" s="133"/>
      <c r="S91" s="133"/>
      <c r="T91" s="133"/>
      <c r="U91" s="133"/>
      <c r="V91" s="133"/>
      <c r="W91" s="133"/>
      <c r="X91" s="174"/>
    </row>
    <row r="92" spans="2:24" ht="13.15" customHeight="1" x14ac:dyDescent="0.2">
      <c r="B92" s="384" t="str">
        <f>'I3 TB Data'!B98</f>
        <v>LVSG Credit - Network - Dedicated to Domestic</v>
      </c>
      <c r="C92" s="381" t="s">
        <v>451</v>
      </c>
      <c r="D92" s="170">
        <f>'I3 TB Data'!G98</f>
        <v>0</v>
      </c>
      <c r="E92" s="133">
        <f>VLOOKUP('E4 TB Allocation Details'!$C103, 'E2 Allocators'!$B$15:$W$285, MATCH(E$12, 'E2 Allocators'!$B$15:$W$15, 0),FALSE)*$D92</f>
        <v>0</v>
      </c>
      <c r="F92" s="133">
        <f>VLOOKUP('E4 TB Allocation Details'!$C103, 'E2 Allocators'!$B$15:$W$285, MATCH(F$12, 'E2 Allocators'!$B$15:$W$15, 0),FALSE)*$D92</f>
        <v>0</v>
      </c>
      <c r="G92" s="133">
        <f>VLOOKUP('E4 TB Allocation Details'!$C103, 'E2 Allocators'!$B$15:$W$285, MATCH(G$12, 'E2 Allocators'!$B$15:$W$15, 0),FALSE)*$D92</f>
        <v>0</v>
      </c>
      <c r="H92" s="133">
        <f>VLOOKUP('E4 TB Allocation Details'!$C103, 'E2 Allocators'!$B$15:$W$285, MATCH(H$12, 'E2 Allocators'!$B$15:$W$15, 0),FALSE)*$D92</f>
        <v>0</v>
      </c>
      <c r="I92" s="133">
        <f>VLOOKUP('E4 TB Allocation Details'!$C103, 'E2 Allocators'!$B$15:$W$285, MATCH(I$12, 'E2 Allocators'!$B$15:$W$15, 0),FALSE)*$D92</f>
        <v>0</v>
      </c>
      <c r="J92" s="133">
        <f>VLOOKUP('E4 TB Allocation Details'!$C103, 'E2 Allocators'!$B$15:$W$285, MATCH(J$12, 'E2 Allocators'!$B$15:$W$15, 0),FALSE)*$D92</f>
        <v>0</v>
      </c>
      <c r="K92" s="133">
        <f>VLOOKUP('E4 TB Allocation Details'!$C103, 'E2 Allocators'!$B$15:$W$285, MATCH(K$12, 'E2 Allocators'!$B$15:$W$15, 0),FALSE)*$D92</f>
        <v>0</v>
      </c>
      <c r="L92" s="133">
        <f>VLOOKUP('E4 TB Allocation Details'!$C103, 'E2 Allocators'!$B$15:$W$285, MATCH(L$12, 'E2 Allocators'!$B$15:$W$15, 0),FALSE)*$D92</f>
        <v>0</v>
      </c>
      <c r="M92" s="133">
        <f>VLOOKUP('E4 TB Allocation Details'!$C103, 'E2 Allocators'!$B$15:$W$285, MATCH(M$12, 'E2 Allocators'!$B$15:$W$15, 0),FALSE)*$D92</f>
        <v>0</v>
      </c>
      <c r="N92" s="133">
        <f>VLOOKUP('E4 TB Allocation Details'!$C103, 'E2 Allocators'!$B$15:$W$285, MATCH(N$12, 'E2 Allocators'!$B$15:$W$15, 0),FALSE)*$D92</f>
        <v>0</v>
      </c>
      <c r="O92" s="133">
        <f>VLOOKUP('E4 TB Allocation Details'!$C103, 'E2 Allocators'!$B$15:$W$285, MATCH(O$12, 'E2 Allocators'!$B$15:$W$15, 0),FALSE)*$D92</f>
        <v>0</v>
      </c>
      <c r="P92" s="133">
        <f>VLOOKUP('E4 TB Allocation Details'!$C103, 'E2 Allocators'!$B$15:$W$285, MATCH(P$12, 'E2 Allocators'!$B$15:$W$15, 0),FALSE)*$D92</f>
        <v>0</v>
      </c>
      <c r="Q92" s="133">
        <f>VLOOKUP('E4 TB Allocation Details'!$C103, 'E2 Allocators'!$B$15:$W$285, MATCH(Q$12, 'E2 Allocators'!$B$15:$W$15, 0),FALSE)*$D92</f>
        <v>0</v>
      </c>
      <c r="R92" s="133">
        <f>VLOOKUP('E4 TB Allocation Details'!$C103, 'E2 Allocators'!$B$15:$W$285, MATCH(R$12, 'E2 Allocators'!$B$15:$W$15, 0),FALSE)*$D92</f>
        <v>0</v>
      </c>
      <c r="S92" s="133">
        <f>VLOOKUP('E4 TB Allocation Details'!$C103, 'E2 Allocators'!$B$15:$W$285, MATCH(S$12, 'E2 Allocators'!$B$15:$W$15, 0),FALSE)*$D92</f>
        <v>0</v>
      </c>
      <c r="T92" s="133">
        <f>VLOOKUP('E4 TB Allocation Details'!$C103, 'E2 Allocators'!$B$15:$W$285, MATCH(T$12, 'E2 Allocators'!$B$15:$W$15, 0),FALSE)*$D92</f>
        <v>0</v>
      </c>
      <c r="U92" s="133">
        <f>VLOOKUP('E4 TB Allocation Details'!$C103, 'E2 Allocators'!$B$15:$W$285, MATCH(U$12, 'E2 Allocators'!$B$15:$W$15, 0),FALSE)*$D92</f>
        <v>0</v>
      </c>
      <c r="V92" s="133">
        <f>VLOOKUP('E4 TB Allocation Details'!$C103, 'E2 Allocators'!$B$15:$W$285, MATCH(V$12, 'E2 Allocators'!$B$15:$W$15, 0),FALSE)*$D92</f>
        <v>0</v>
      </c>
      <c r="W92" s="133">
        <f>VLOOKUP('E4 TB Allocation Details'!$C103, 'E2 Allocators'!$B$15:$W$285, MATCH(W$12, 'E2 Allocators'!$B$15:$W$15, 0),FALSE)*$D92</f>
        <v>0</v>
      </c>
      <c r="X92" s="174">
        <f>VLOOKUP('E4 TB Allocation Details'!$C103, 'E2 Allocators'!$B$15:$W$285, MATCH(X$12, 'E2 Allocators'!$B$15:$W$15, 0),FALSE)*$D92</f>
        <v>0</v>
      </c>
    </row>
    <row r="93" spans="2:24" ht="13.15" customHeight="1" x14ac:dyDescent="0.2">
      <c r="B93" s="384" t="str">
        <f>'I3 TB Data'!B99</f>
        <v>LVSG Credit - Network - Dedicated to Interconnect</v>
      </c>
      <c r="C93" s="381" t="s">
        <v>451</v>
      </c>
      <c r="D93" s="170">
        <f>'I3 TB Data'!G99</f>
        <v>0</v>
      </c>
      <c r="E93" s="133">
        <f>VLOOKUP('E4 TB Allocation Details'!$C104, 'E2 Allocators'!$B$15:$W$285, MATCH(E$12, 'E2 Allocators'!$B$15:$W$15, 0),FALSE)*$D93</f>
        <v>0</v>
      </c>
      <c r="F93" s="133">
        <f>VLOOKUP('E4 TB Allocation Details'!$C104, 'E2 Allocators'!$B$15:$W$285, MATCH(F$12, 'E2 Allocators'!$B$15:$W$15, 0),FALSE)*$D93</f>
        <v>0</v>
      </c>
      <c r="G93" s="133">
        <f>VLOOKUP('E4 TB Allocation Details'!$C104, 'E2 Allocators'!$B$15:$W$285, MATCH(G$12, 'E2 Allocators'!$B$15:$W$15, 0),FALSE)*$D93</f>
        <v>0</v>
      </c>
      <c r="H93" s="133">
        <f>VLOOKUP('E4 TB Allocation Details'!$C104, 'E2 Allocators'!$B$15:$W$285, MATCH(H$12, 'E2 Allocators'!$B$15:$W$15, 0),FALSE)*$D93</f>
        <v>0</v>
      </c>
      <c r="I93" s="133">
        <f>VLOOKUP('E4 TB Allocation Details'!$C104, 'E2 Allocators'!$B$15:$W$285, MATCH(I$12, 'E2 Allocators'!$B$15:$W$15, 0),FALSE)*$D93</f>
        <v>0</v>
      </c>
      <c r="J93" s="133">
        <f>VLOOKUP('E4 TB Allocation Details'!$C104, 'E2 Allocators'!$B$15:$W$285, MATCH(J$12, 'E2 Allocators'!$B$15:$W$15, 0),FALSE)*$D93</f>
        <v>0</v>
      </c>
      <c r="K93" s="133">
        <f>VLOOKUP('E4 TB Allocation Details'!$C104, 'E2 Allocators'!$B$15:$W$285, MATCH(K$12, 'E2 Allocators'!$B$15:$W$15, 0),FALSE)*$D93</f>
        <v>0</v>
      </c>
      <c r="L93" s="133">
        <f>VLOOKUP('E4 TB Allocation Details'!$C104, 'E2 Allocators'!$B$15:$W$285, MATCH(L$12, 'E2 Allocators'!$B$15:$W$15, 0),FALSE)*$D93</f>
        <v>0</v>
      </c>
      <c r="M93" s="133">
        <f>VLOOKUP('E4 TB Allocation Details'!$C104, 'E2 Allocators'!$B$15:$W$285, MATCH(M$12, 'E2 Allocators'!$B$15:$W$15, 0),FALSE)*$D93</f>
        <v>0</v>
      </c>
      <c r="N93" s="133">
        <f>VLOOKUP('E4 TB Allocation Details'!$C104, 'E2 Allocators'!$B$15:$W$285, MATCH(N$12, 'E2 Allocators'!$B$15:$W$15, 0),FALSE)*$D93</f>
        <v>0</v>
      </c>
      <c r="O93" s="133">
        <f>VLOOKUP('E4 TB Allocation Details'!$C104, 'E2 Allocators'!$B$15:$W$285, MATCH(O$12, 'E2 Allocators'!$B$15:$W$15, 0),FALSE)*$D93</f>
        <v>0</v>
      </c>
      <c r="P93" s="133">
        <f>VLOOKUP('E4 TB Allocation Details'!$C104, 'E2 Allocators'!$B$15:$W$285, MATCH(P$12, 'E2 Allocators'!$B$15:$W$15, 0),FALSE)*$D93</f>
        <v>0</v>
      </c>
      <c r="Q93" s="133">
        <f>VLOOKUP('E4 TB Allocation Details'!$C104, 'E2 Allocators'!$B$15:$W$285, MATCH(Q$12, 'E2 Allocators'!$B$15:$W$15, 0),FALSE)*$D93</f>
        <v>0</v>
      </c>
      <c r="R93" s="133">
        <f>VLOOKUP('E4 TB Allocation Details'!$C104, 'E2 Allocators'!$B$15:$W$285, MATCH(R$12, 'E2 Allocators'!$B$15:$W$15, 0),FALSE)*$D93</f>
        <v>0</v>
      </c>
      <c r="S93" s="133">
        <f>VLOOKUP('E4 TB Allocation Details'!$C104, 'E2 Allocators'!$B$15:$W$285, MATCH(S$12, 'E2 Allocators'!$B$15:$W$15, 0),FALSE)*$D93</f>
        <v>0</v>
      </c>
      <c r="T93" s="133">
        <f>VLOOKUP('E4 TB Allocation Details'!$C104, 'E2 Allocators'!$B$15:$W$285, MATCH(T$12, 'E2 Allocators'!$B$15:$W$15, 0),FALSE)*$D93</f>
        <v>0</v>
      </c>
      <c r="U93" s="133">
        <f>VLOOKUP('E4 TB Allocation Details'!$C104, 'E2 Allocators'!$B$15:$W$285, MATCH(U$12, 'E2 Allocators'!$B$15:$W$15, 0),FALSE)*$D93</f>
        <v>0</v>
      </c>
      <c r="V93" s="133">
        <f>VLOOKUP('E4 TB Allocation Details'!$C104, 'E2 Allocators'!$B$15:$W$285, MATCH(V$12, 'E2 Allocators'!$B$15:$W$15, 0),FALSE)*$D93</f>
        <v>0</v>
      </c>
      <c r="W93" s="133">
        <f>VLOOKUP('E4 TB Allocation Details'!$C104, 'E2 Allocators'!$B$15:$W$285, MATCH(W$12, 'E2 Allocators'!$B$15:$W$15, 0),FALSE)*$D93</f>
        <v>0</v>
      </c>
      <c r="X93" s="174">
        <f>VLOOKUP('E4 TB Allocation Details'!$C104, 'E2 Allocators'!$B$15:$W$285, MATCH(X$12, 'E2 Allocators'!$B$15:$W$15, 0),FALSE)*$D93</f>
        <v>0</v>
      </c>
    </row>
    <row r="94" spans="2:24" ht="13.15" customHeight="1" x14ac:dyDescent="0.2">
      <c r="B94" s="384" t="str">
        <f>'I3 TB Data'!B100</f>
        <v>LVSG Credit - Network - Shared</v>
      </c>
      <c r="C94" s="381" t="s">
        <v>451</v>
      </c>
      <c r="D94" s="170">
        <f>'I3 TB Data'!G100</f>
        <v>0</v>
      </c>
      <c r="E94" s="133">
        <f>VLOOKUP('E4 TB Allocation Details'!$C105, 'E2 Allocators'!$B$15:$W$285, MATCH(E$12, 'E2 Allocators'!$B$15:$W$15, 0),FALSE)*$D94</f>
        <v>0</v>
      </c>
      <c r="F94" s="133">
        <f>VLOOKUP('E4 TB Allocation Details'!$C105, 'E2 Allocators'!$B$15:$W$285, MATCH(F$12, 'E2 Allocators'!$B$15:$W$15, 0),FALSE)*$D94</f>
        <v>0</v>
      </c>
      <c r="G94" s="133">
        <f>VLOOKUP('E4 TB Allocation Details'!$C105, 'E2 Allocators'!$B$15:$W$285, MATCH(G$12, 'E2 Allocators'!$B$15:$W$15, 0),FALSE)*$D94</f>
        <v>0</v>
      </c>
      <c r="H94" s="133">
        <f>VLOOKUP('E4 TB Allocation Details'!$C105, 'E2 Allocators'!$B$15:$W$285, MATCH(H$12, 'E2 Allocators'!$B$15:$W$15, 0),FALSE)*$D94</f>
        <v>0</v>
      </c>
      <c r="I94" s="133">
        <f>VLOOKUP('E4 TB Allocation Details'!$C105, 'E2 Allocators'!$B$15:$W$285, MATCH(I$12, 'E2 Allocators'!$B$15:$W$15, 0),FALSE)*$D94</f>
        <v>0</v>
      </c>
      <c r="J94" s="133">
        <f>VLOOKUP('E4 TB Allocation Details'!$C105, 'E2 Allocators'!$B$15:$W$285, MATCH(J$12, 'E2 Allocators'!$B$15:$W$15, 0),FALSE)*$D94</f>
        <v>0</v>
      </c>
      <c r="K94" s="133">
        <f>VLOOKUP('E4 TB Allocation Details'!$C105, 'E2 Allocators'!$B$15:$W$285, MATCH(K$12, 'E2 Allocators'!$B$15:$W$15, 0),FALSE)*$D94</f>
        <v>0</v>
      </c>
      <c r="L94" s="133">
        <f>VLOOKUP('E4 TB Allocation Details'!$C105, 'E2 Allocators'!$B$15:$W$285, MATCH(L$12, 'E2 Allocators'!$B$15:$W$15, 0),FALSE)*$D94</f>
        <v>0</v>
      </c>
      <c r="M94" s="133">
        <f>VLOOKUP('E4 TB Allocation Details'!$C105, 'E2 Allocators'!$B$15:$W$285, MATCH(M$12, 'E2 Allocators'!$B$15:$W$15, 0),FALSE)*$D94</f>
        <v>0</v>
      </c>
      <c r="N94" s="133">
        <f>VLOOKUP('E4 TB Allocation Details'!$C105, 'E2 Allocators'!$B$15:$W$285, MATCH(N$12, 'E2 Allocators'!$B$15:$W$15, 0),FALSE)*$D94</f>
        <v>0</v>
      </c>
      <c r="O94" s="133">
        <f>VLOOKUP('E4 TB Allocation Details'!$C105, 'E2 Allocators'!$B$15:$W$285, MATCH(O$12, 'E2 Allocators'!$B$15:$W$15, 0),FALSE)*$D94</f>
        <v>0</v>
      </c>
      <c r="P94" s="133">
        <f>VLOOKUP('E4 TB Allocation Details'!$C105, 'E2 Allocators'!$B$15:$W$285, MATCH(P$12, 'E2 Allocators'!$B$15:$W$15, 0),FALSE)*$D94</f>
        <v>0</v>
      </c>
      <c r="Q94" s="133">
        <f>VLOOKUP('E4 TB Allocation Details'!$C105, 'E2 Allocators'!$B$15:$W$285, MATCH(Q$12, 'E2 Allocators'!$B$15:$W$15, 0),FALSE)*$D94</f>
        <v>0</v>
      </c>
      <c r="R94" s="133">
        <f>VLOOKUP('E4 TB Allocation Details'!$C105, 'E2 Allocators'!$B$15:$W$285, MATCH(R$12, 'E2 Allocators'!$B$15:$W$15, 0),FALSE)*$D94</f>
        <v>0</v>
      </c>
      <c r="S94" s="133">
        <f>VLOOKUP('E4 TB Allocation Details'!$C105, 'E2 Allocators'!$B$15:$W$285, MATCH(S$12, 'E2 Allocators'!$B$15:$W$15, 0),FALSE)*$D94</f>
        <v>0</v>
      </c>
      <c r="T94" s="133">
        <f>VLOOKUP('E4 TB Allocation Details'!$C105, 'E2 Allocators'!$B$15:$W$285, MATCH(T$12, 'E2 Allocators'!$B$15:$W$15, 0),FALSE)*$D94</f>
        <v>0</v>
      </c>
      <c r="U94" s="133">
        <f>VLOOKUP('E4 TB Allocation Details'!$C105, 'E2 Allocators'!$B$15:$W$285, MATCH(U$12, 'E2 Allocators'!$B$15:$W$15, 0),FALSE)*$D94</f>
        <v>0</v>
      </c>
      <c r="V94" s="133">
        <f>VLOOKUP('E4 TB Allocation Details'!$C105, 'E2 Allocators'!$B$15:$W$285, MATCH(V$12, 'E2 Allocators'!$B$15:$W$15, 0),FALSE)*$D94</f>
        <v>0</v>
      </c>
      <c r="W94" s="133">
        <f>VLOOKUP('E4 TB Allocation Details'!$C105, 'E2 Allocators'!$B$15:$W$285, MATCH(W$12, 'E2 Allocators'!$B$15:$W$15, 0),FALSE)*$D94</f>
        <v>0</v>
      </c>
      <c r="X94" s="174">
        <f>VLOOKUP('E4 TB Allocation Details'!$C105, 'E2 Allocators'!$B$15:$W$285, MATCH(X$12, 'E2 Allocators'!$B$15:$W$15, 0),FALSE)*$D94</f>
        <v>0</v>
      </c>
    </row>
    <row r="95" spans="2:24" ht="13.15" customHeight="1" x14ac:dyDescent="0.2">
      <c r="B95" s="384" t="str">
        <f>'I3 TB Data'!B101</f>
        <v>LVSG Credit - Line Connection - Dedicated to Domestic</v>
      </c>
      <c r="C95" s="381" t="s">
        <v>451</v>
      </c>
      <c r="D95" s="170">
        <f>'I3 TB Data'!G101</f>
        <v>0</v>
      </c>
      <c r="E95" s="133">
        <f>VLOOKUP('E4 TB Allocation Details'!$C106, 'E2 Allocators'!$B$15:$W$285, MATCH(E$12, 'E2 Allocators'!$B$15:$W$15, 0),FALSE)*$D95</f>
        <v>0</v>
      </c>
      <c r="F95" s="133">
        <f>VLOOKUP('E4 TB Allocation Details'!$C106, 'E2 Allocators'!$B$15:$W$285, MATCH(F$12, 'E2 Allocators'!$B$15:$W$15, 0),FALSE)*$D95</f>
        <v>0</v>
      </c>
      <c r="G95" s="133">
        <f>VLOOKUP('E4 TB Allocation Details'!$C106, 'E2 Allocators'!$B$15:$W$285, MATCH(G$12, 'E2 Allocators'!$B$15:$W$15, 0),FALSE)*$D95</f>
        <v>0</v>
      </c>
      <c r="H95" s="133">
        <f>VLOOKUP('E4 TB Allocation Details'!$C106, 'E2 Allocators'!$B$15:$W$285, MATCH(H$12, 'E2 Allocators'!$B$15:$W$15, 0),FALSE)*$D95</f>
        <v>0</v>
      </c>
      <c r="I95" s="133">
        <f>VLOOKUP('E4 TB Allocation Details'!$C106, 'E2 Allocators'!$B$15:$W$285, MATCH(I$12, 'E2 Allocators'!$B$15:$W$15, 0),FALSE)*$D95</f>
        <v>0</v>
      </c>
      <c r="J95" s="133">
        <f>VLOOKUP('E4 TB Allocation Details'!$C106, 'E2 Allocators'!$B$15:$W$285, MATCH(J$12, 'E2 Allocators'!$B$15:$W$15, 0),FALSE)*$D95</f>
        <v>0</v>
      </c>
      <c r="K95" s="133">
        <f>VLOOKUP('E4 TB Allocation Details'!$C106, 'E2 Allocators'!$B$15:$W$285, MATCH(K$12, 'E2 Allocators'!$B$15:$W$15, 0),FALSE)*$D95</f>
        <v>0</v>
      </c>
      <c r="L95" s="133">
        <f>VLOOKUP('E4 TB Allocation Details'!$C106, 'E2 Allocators'!$B$15:$W$285, MATCH(L$12, 'E2 Allocators'!$B$15:$W$15, 0),FALSE)*$D95</f>
        <v>0</v>
      </c>
      <c r="M95" s="133">
        <f>VLOOKUP('E4 TB Allocation Details'!$C106, 'E2 Allocators'!$B$15:$W$285, MATCH(M$12, 'E2 Allocators'!$B$15:$W$15, 0),FALSE)*$D95</f>
        <v>0</v>
      </c>
      <c r="N95" s="133">
        <f>VLOOKUP('E4 TB Allocation Details'!$C106, 'E2 Allocators'!$B$15:$W$285, MATCH(N$12, 'E2 Allocators'!$B$15:$W$15, 0),FALSE)*$D95</f>
        <v>0</v>
      </c>
      <c r="O95" s="133">
        <f>VLOOKUP('E4 TB Allocation Details'!$C106, 'E2 Allocators'!$B$15:$W$285, MATCH(O$12, 'E2 Allocators'!$B$15:$W$15, 0),FALSE)*$D95</f>
        <v>0</v>
      </c>
      <c r="P95" s="133">
        <f>VLOOKUP('E4 TB Allocation Details'!$C106, 'E2 Allocators'!$B$15:$W$285, MATCH(P$12, 'E2 Allocators'!$B$15:$W$15, 0),FALSE)*$D95</f>
        <v>0</v>
      </c>
      <c r="Q95" s="133">
        <f>VLOOKUP('E4 TB Allocation Details'!$C106, 'E2 Allocators'!$B$15:$W$285, MATCH(Q$12, 'E2 Allocators'!$B$15:$W$15, 0),FALSE)*$D95</f>
        <v>0</v>
      </c>
      <c r="R95" s="133">
        <f>VLOOKUP('E4 TB Allocation Details'!$C106, 'E2 Allocators'!$B$15:$W$285, MATCH(R$12, 'E2 Allocators'!$B$15:$W$15, 0),FALSE)*$D95</f>
        <v>0</v>
      </c>
      <c r="S95" s="133">
        <f>VLOOKUP('E4 TB Allocation Details'!$C106, 'E2 Allocators'!$B$15:$W$285, MATCH(S$12, 'E2 Allocators'!$B$15:$W$15, 0),FALSE)*$D95</f>
        <v>0</v>
      </c>
      <c r="T95" s="133">
        <f>VLOOKUP('E4 TB Allocation Details'!$C106, 'E2 Allocators'!$B$15:$W$285, MATCH(T$12, 'E2 Allocators'!$B$15:$W$15, 0),FALSE)*$D95</f>
        <v>0</v>
      </c>
      <c r="U95" s="133">
        <f>VLOOKUP('E4 TB Allocation Details'!$C106, 'E2 Allocators'!$B$15:$W$285, MATCH(U$12, 'E2 Allocators'!$B$15:$W$15, 0),FALSE)*$D95</f>
        <v>0</v>
      </c>
      <c r="V95" s="133">
        <f>VLOOKUP('E4 TB Allocation Details'!$C106, 'E2 Allocators'!$B$15:$W$285, MATCH(V$12, 'E2 Allocators'!$B$15:$W$15, 0),FALSE)*$D95</f>
        <v>0</v>
      </c>
      <c r="W95" s="133">
        <f>VLOOKUP('E4 TB Allocation Details'!$C106, 'E2 Allocators'!$B$15:$W$285, MATCH(W$12, 'E2 Allocators'!$B$15:$W$15, 0),FALSE)*$D95</f>
        <v>0</v>
      </c>
      <c r="X95" s="174">
        <f>VLOOKUP('E4 TB Allocation Details'!$C106, 'E2 Allocators'!$B$15:$W$285, MATCH(X$12, 'E2 Allocators'!$B$15:$W$15, 0),FALSE)*$D95</f>
        <v>0</v>
      </c>
    </row>
    <row r="96" spans="2:24" ht="13.15" customHeight="1" x14ac:dyDescent="0.2">
      <c r="B96" s="384" t="str">
        <f>'I3 TB Data'!B102</f>
        <v>LVSG Credit - Line Connection - Dedicated to Interconnect</v>
      </c>
      <c r="C96" s="381" t="s">
        <v>451</v>
      </c>
      <c r="D96" s="170">
        <f>'I3 TB Data'!G102</f>
        <v>0</v>
      </c>
      <c r="E96" s="133">
        <f>VLOOKUP('E4 TB Allocation Details'!$C107, 'E2 Allocators'!$B$15:$W$285, MATCH(E$12, 'E2 Allocators'!$B$15:$W$15, 0),FALSE)*$D96</f>
        <v>0</v>
      </c>
      <c r="F96" s="133">
        <f>VLOOKUP('E4 TB Allocation Details'!$C107, 'E2 Allocators'!$B$15:$W$285, MATCH(F$12, 'E2 Allocators'!$B$15:$W$15, 0),FALSE)*$D96</f>
        <v>0</v>
      </c>
      <c r="G96" s="133">
        <f>VLOOKUP('E4 TB Allocation Details'!$C107, 'E2 Allocators'!$B$15:$W$285, MATCH(G$12, 'E2 Allocators'!$B$15:$W$15, 0),FALSE)*$D96</f>
        <v>0</v>
      </c>
      <c r="H96" s="133">
        <f>VLOOKUP('E4 TB Allocation Details'!$C107, 'E2 Allocators'!$B$15:$W$285, MATCH(H$12, 'E2 Allocators'!$B$15:$W$15, 0),FALSE)*$D96</f>
        <v>0</v>
      </c>
      <c r="I96" s="133">
        <f>VLOOKUP('E4 TB Allocation Details'!$C107, 'E2 Allocators'!$B$15:$W$285, MATCH(I$12, 'E2 Allocators'!$B$15:$W$15, 0),FALSE)*$D96</f>
        <v>0</v>
      </c>
      <c r="J96" s="133">
        <f>VLOOKUP('E4 TB Allocation Details'!$C107, 'E2 Allocators'!$B$15:$W$285, MATCH(J$12, 'E2 Allocators'!$B$15:$W$15, 0),FALSE)*$D96</f>
        <v>0</v>
      </c>
      <c r="K96" s="133">
        <f>VLOOKUP('E4 TB Allocation Details'!$C107, 'E2 Allocators'!$B$15:$W$285, MATCH(K$12, 'E2 Allocators'!$B$15:$W$15, 0),FALSE)*$D96</f>
        <v>0</v>
      </c>
      <c r="L96" s="133">
        <f>VLOOKUP('E4 TB Allocation Details'!$C107, 'E2 Allocators'!$B$15:$W$285, MATCH(L$12, 'E2 Allocators'!$B$15:$W$15, 0),FALSE)*$D96</f>
        <v>0</v>
      </c>
      <c r="M96" s="133">
        <f>VLOOKUP('E4 TB Allocation Details'!$C107, 'E2 Allocators'!$B$15:$W$285, MATCH(M$12, 'E2 Allocators'!$B$15:$W$15, 0),FALSE)*$D96</f>
        <v>0</v>
      </c>
      <c r="N96" s="133">
        <f>VLOOKUP('E4 TB Allocation Details'!$C107, 'E2 Allocators'!$B$15:$W$285, MATCH(N$12, 'E2 Allocators'!$B$15:$W$15, 0),FALSE)*$D96</f>
        <v>0</v>
      </c>
      <c r="O96" s="133">
        <f>VLOOKUP('E4 TB Allocation Details'!$C107, 'E2 Allocators'!$B$15:$W$285, MATCH(O$12, 'E2 Allocators'!$B$15:$W$15, 0),FALSE)*$D96</f>
        <v>0</v>
      </c>
      <c r="P96" s="133">
        <f>VLOOKUP('E4 TB Allocation Details'!$C107, 'E2 Allocators'!$B$15:$W$285, MATCH(P$12, 'E2 Allocators'!$B$15:$W$15, 0),FALSE)*$D96</f>
        <v>0</v>
      </c>
      <c r="Q96" s="133">
        <f>VLOOKUP('E4 TB Allocation Details'!$C107, 'E2 Allocators'!$B$15:$W$285, MATCH(Q$12, 'E2 Allocators'!$B$15:$W$15, 0),FALSE)*$D96</f>
        <v>0</v>
      </c>
      <c r="R96" s="133">
        <f>VLOOKUP('E4 TB Allocation Details'!$C107, 'E2 Allocators'!$B$15:$W$285, MATCH(R$12, 'E2 Allocators'!$B$15:$W$15, 0),FALSE)*$D96</f>
        <v>0</v>
      </c>
      <c r="S96" s="133">
        <f>VLOOKUP('E4 TB Allocation Details'!$C107, 'E2 Allocators'!$B$15:$W$285, MATCH(S$12, 'E2 Allocators'!$B$15:$W$15, 0),FALSE)*$D96</f>
        <v>0</v>
      </c>
      <c r="T96" s="133">
        <f>VLOOKUP('E4 TB Allocation Details'!$C107, 'E2 Allocators'!$B$15:$W$285, MATCH(T$12, 'E2 Allocators'!$B$15:$W$15, 0),FALSE)*$D96</f>
        <v>0</v>
      </c>
      <c r="U96" s="133">
        <f>VLOOKUP('E4 TB Allocation Details'!$C107, 'E2 Allocators'!$B$15:$W$285, MATCH(U$12, 'E2 Allocators'!$B$15:$W$15, 0),FALSE)*$D96</f>
        <v>0</v>
      </c>
      <c r="V96" s="133">
        <f>VLOOKUP('E4 TB Allocation Details'!$C107, 'E2 Allocators'!$B$15:$W$285, MATCH(V$12, 'E2 Allocators'!$B$15:$W$15, 0),FALSE)*$D96</f>
        <v>0</v>
      </c>
      <c r="W96" s="133">
        <f>VLOOKUP('E4 TB Allocation Details'!$C107, 'E2 Allocators'!$B$15:$W$285, MATCH(W$12, 'E2 Allocators'!$B$15:$W$15, 0),FALSE)*$D96</f>
        <v>0</v>
      </c>
      <c r="X96" s="174">
        <f>VLOOKUP('E4 TB Allocation Details'!$C107, 'E2 Allocators'!$B$15:$W$285, MATCH(X$12, 'E2 Allocators'!$B$15:$W$15, 0),FALSE)*$D96</f>
        <v>0</v>
      </c>
    </row>
    <row r="97" spans="2:24" ht="13.15" customHeight="1" x14ac:dyDescent="0.2">
      <c r="B97" s="384" t="str">
        <f>'I3 TB Data'!B103</f>
        <v>LVSG Credit - Line Connection - Shared</v>
      </c>
      <c r="C97" s="381" t="s">
        <v>451</v>
      </c>
      <c r="D97" s="170">
        <f>'I3 TB Data'!G103</f>
        <v>0</v>
      </c>
      <c r="E97" s="133">
        <f>VLOOKUP('E4 TB Allocation Details'!$C108, 'E2 Allocators'!$B$15:$W$285, MATCH(E$12, 'E2 Allocators'!$B$15:$W$15, 0),FALSE)*$D97</f>
        <v>0</v>
      </c>
      <c r="F97" s="133">
        <f>VLOOKUP('E4 TB Allocation Details'!$C108, 'E2 Allocators'!$B$15:$W$285, MATCH(F$12, 'E2 Allocators'!$B$15:$W$15, 0),FALSE)*$D97</f>
        <v>0</v>
      </c>
      <c r="G97" s="133">
        <f>VLOOKUP('E4 TB Allocation Details'!$C108, 'E2 Allocators'!$B$15:$W$285, MATCH(G$12, 'E2 Allocators'!$B$15:$W$15, 0),FALSE)*$D97</f>
        <v>0</v>
      </c>
      <c r="H97" s="133">
        <f>VLOOKUP('E4 TB Allocation Details'!$C108, 'E2 Allocators'!$B$15:$W$285, MATCH(H$12, 'E2 Allocators'!$B$15:$W$15, 0),FALSE)*$D97</f>
        <v>0</v>
      </c>
      <c r="I97" s="133">
        <f>VLOOKUP('E4 TB Allocation Details'!$C108, 'E2 Allocators'!$B$15:$W$285, MATCH(I$12, 'E2 Allocators'!$B$15:$W$15, 0),FALSE)*$D97</f>
        <v>0</v>
      </c>
      <c r="J97" s="133">
        <f>VLOOKUP('E4 TB Allocation Details'!$C108, 'E2 Allocators'!$B$15:$W$285, MATCH(J$12, 'E2 Allocators'!$B$15:$W$15, 0),FALSE)*$D97</f>
        <v>0</v>
      </c>
      <c r="K97" s="133">
        <f>VLOOKUP('E4 TB Allocation Details'!$C108, 'E2 Allocators'!$B$15:$W$285, MATCH(K$12, 'E2 Allocators'!$B$15:$W$15, 0),FALSE)*$D97</f>
        <v>0</v>
      </c>
      <c r="L97" s="133">
        <f>VLOOKUP('E4 TB Allocation Details'!$C108, 'E2 Allocators'!$B$15:$W$285, MATCH(L$12, 'E2 Allocators'!$B$15:$W$15, 0),FALSE)*$D97</f>
        <v>0</v>
      </c>
      <c r="M97" s="133">
        <f>VLOOKUP('E4 TB Allocation Details'!$C108, 'E2 Allocators'!$B$15:$W$285, MATCH(M$12, 'E2 Allocators'!$B$15:$W$15, 0),FALSE)*$D97</f>
        <v>0</v>
      </c>
      <c r="N97" s="133">
        <f>VLOOKUP('E4 TB Allocation Details'!$C108, 'E2 Allocators'!$B$15:$W$285, MATCH(N$12, 'E2 Allocators'!$B$15:$W$15, 0),FALSE)*$D97</f>
        <v>0</v>
      </c>
      <c r="O97" s="133">
        <f>VLOOKUP('E4 TB Allocation Details'!$C108, 'E2 Allocators'!$B$15:$W$285, MATCH(O$12, 'E2 Allocators'!$B$15:$W$15, 0),FALSE)*$D97</f>
        <v>0</v>
      </c>
      <c r="P97" s="133">
        <f>VLOOKUP('E4 TB Allocation Details'!$C108, 'E2 Allocators'!$B$15:$W$285, MATCH(P$12, 'E2 Allocators'!$B$15:$W$15, 0),FALSE)*$D97</f>
        <v>0</v>
      </c>
      <c r="Q97" s="133">
        <f>VLOOKUP('E4 TB Allocation Details'!$C108, 'E2 Allocators'!$B$15:$W$285, MATCH(Q$12, 'E2 Allocators'!$B$15:$W$15, 0),FALSE)*$D97</f>
        <v>0</v>
      </c>
      <c r="R97" s="133">
        <f>VLOOKUP('E4 TB Allocation Details'!$C108, 'E2 Allocators'!$B$15:$W$285, MATCH(R$12, 'E2 Allocators'!$B$15:$W$15, 0),FALSE)*$D97</f>
        <v>0</v>
      </c>
      <c r="S97" s="133">
        <f>VLOOKUP('E4 TB Allocation Details'!$C108, 'E2 Allocators'!$B$15:$W$285, MATCH(S$12, 'E2 Allocators'!$B$15:$W$15, 0),FALSE)*$D97</f>
        <v>0</v>
      </c>
      <c r="T97" s="133">
        <f>VLOOKUP('E4 TB Allocation Details'!$C108, 'E2 Allocators'!$B$15:$W$285, MATCH(T$12, 'E2 Allocators'!$B$15:$W$15, 0),FALSE)*$D97</f>
        <v>0</v>
      </c>
      <c r="U97" s="133">
        <f>VLOOKUP('E4 TB Allocation Details'!$C108, 'E2 Allocators'!$B$15:$W$285, MATCH(U$12, 'E2 Allocators'!$B$15:$W$15, 0),FALSE)*$D97</f>
        <v>0</v>
      </c>
      <c r="V97" s="133">
        <f>VLOOKUP('E4 TB Allocation Details'!$C108, 'E2 Allocators'!$B$15:$W$285, MATCH(V$12, 'E2 Allocators'!$B$15:$W$15, 0),FALSE)*$D97</f>
        <v>0</v>
      </c>
      <c r="W97" s="133">
        <f>VLOOKUP('E4 TB Allocation Details'!$C108, 'E2 Allocators'!$B$15:$W$285, MATCH(W$12, 'E2 Allocators'!$B$15:$W$15, 0),FALSE)*$D97</f>
        <v>0</v>
      </c>
      <c r="X97" s="174">
        <f>VLOOKUP('E4 TB Allocation Details'!$C108, 'E2 Allocators'!$B$15:$W$285, MATCH(X$12, 'E2 Allocators'!$B$15:$W$15, 0),FALSE)*$D97</f>
        <v>0</v>
      </c>
    </row>
    <row r="98" spans="2:24" ht="13.15" customHeight="1" x14ac:dyDescent="0.2">
      <c r="B98" s="384" t="str">
        <f>'I3 TB Data'!B104</f>
        <v>LVSG Credit - Transformer Connection - Dedicated to Domestic</v>
      </c>
      <c r="C98" s="381" t="s">
        <v>451</v>
      </c>
      <c r="D98" s="170">
        <f>'I3 TB Data'!G104</f>
        <v>16464707.519632306</v>
      </c>
      <c r="E98" s="133">
        <f>VLOOKUP('E4 TB Allocation Details'!$C109, 'E2 Allocators'!$B$15:$W$285, MATCH(E$12, 'E2 Allocators'!$B$15:$W$15, 0),FALSE)*$D98</f>
        <v>16464707.519632306</v>
      </c>
      <c r="F98" s="133">
        <f>VLOOKUP('E4 TB Allocation Details'!$C109, 'E2 Allocators'!$B$15:$W$285, MATCH(F$12, 'E2 Allocators'!$B$15:$W$15, 0),FALSE)*$D98</f>
        <v>0</v>
      </c>
      <c r="G98" s="133">
        <f>VLOOKUP('E4 TB Allocation Details'!$C109, 'E2 Allocators'!$B$15:$W$285, MATCH(G$12, 'E2 Allocators'!$B$15:$W$15, 0),FALSE)*$D98</f>
        <v>0</v>
      </c>
      <c r="H98" s="133">
        <f>VLOOKUP('E4 TB Allocation Details'!$C109, 'E2 Allocators'!$B$15:$W$285, MATCH(H$12, 'E2 Allocators'!$B$15:$W$15, 0),FALSE)*$D98</f>
        <v>0</v>
      </c>
      <c r="I98" s="133">
        <f>VLOOKUP('E4 TB Allocation Details'!$C109, 'E2 Allocators'!$B$15:$W$285, MATCH(I$12, 'E2 Allocators'!$B$15:$W$15, 0),FALSE)*$D98</f>
        <v>0</v>
      </c>
      <c r="J98" s="133">
        <f>VLOOKUP('E4 TB Allocation Details'!$C109, 'E2 Allocators'!$B$15:$W$285, MATCH(J$12, 'E2 Allocators'!$B$15:$W$15, 0),FALSE)*$D98</f>
        <v>0</v>
      </c>
      <c r="K98" s="133">
        <f>VLOOKUP('E4 TB Allocation Details'!$C109, 'E2 Allocators'!$B$15:$W$285, MATCH(K$12, 'E2 Allocators'!$B$15:$W$15, 0),FALSE)*$D98</f>
        <v>0</v>
      </c>
      <c r="L98" s="133">
        <f>VLOOKUP('E4 TB Allocation Details'!$C109, 'E2 Allocators'!$B$15:$W$285, MATCH(L$12, 'E2 Allocators'!$B$15:$W$15, 0),FALSE)*$D98</f>
        <v>0</v>
      </c>
      <c r="M98" s="133">
        <f>VLOOKUP('E4 TB Allocation Details'!$C109, 'E2 Allocators'!$B$15:$W$285, MATCH(M$12, 'E2 Allocators'!$B$15:$W$15, 0),FALSE)*$D98</f>
        <v>0</v>
      </c>
      <c r="N98" s="133">
        <f>VLOOKUP('E4 TB Allocation Details'!$C109, 'E2 Allocators'!$B$15:$W$285, MATCH(N$12, 'E2 Allocators'!$B$15:$W$15, 0),FALSE)*$D98</f>
        <v>0</v>
      </c>
      <c r="O98" s="133">
        <f>VLOOKUP('E4 TB Allocation Details'!$C109, 'E2 Allocators'!$B$15:$W$285, MATCH(O$12, 'E2 Allocators'!$B$15:$W$15, 0),FALSE)*$D98</f>
        <v>0</v>
      </c>
      <c r="P98" s="133">
        <f>VLOOKUP('E4 TB Allocation Details'!$C109, 'E2 Allocators'!$B$15:$W$285, MATCH(P$12, 'E2 Allocators'!$B$15:$W$15, 0),FALSE)*$D98</f>
        <v>0</v>
      </c>
      <c r="Q98" s="133">
        <f>VLOOKUP('E4 TB Allocation Details'!$C109, 'E2 Allocators'!$B$15:$W$285, MATCH(Q$12, 'E2 Allocators'!$B$15:$W$15, 0),FALSE)*$D98</f>
        <v>0</v>
      </c>
      <c r="R98" s="133">
        <f>VLOOKUP('E4 TB Allocation Details'!$C109, 'E2 Allocators'!$B$15:$W$285, MATCH(R$12, 'E2 Allocators'!$B$15:$W$15, 0),FALSE)*$D98</f>
        <v>0</v>
      </c>
      <c r="S98" s="133">
        <f>VLOOKUP('E4 TB Allocation Details'!$C109, 'E2 Allocators'!$B$15:$W$285, MATCH(S$12, 'E2 Allocators'!$B$15:$W$15, 0),FALSE)*$D98</f>
        <v>0</v>
      </c>
      <c r="T98" s="133">
        <f>VLOOKUP('E4 TB Allocation Details'!$C109, 'E2 Allocators'!$B$15:$W$285, MATCH(T$12, 'E2 Allocators'!$B$15:$W$15, 0),FALSE)*$D98</f>
        <v>0</v>
      </c>
      <c r="U98" s="133">
        <f>VLOOKUP('E4 TB Allocation Details'!$C109, 'E2 Allocators'!$B$15:$W$285, MATCH(U$12, 'E2 Allocators'!$B$15:$W$15, 0),FALSE)*$D98</f>
        <v>0</v>
      </c>
      <c r="V98" s="133">
        <f>VLOOKUP('E4 TB Allocation Details'!$C109, 'E2 Allocators'!$B$15:$W$285, MATCH(V$12, 'E2 Allocators'!$B$15:$W$15, 0),FALSE)*$D98</f>
        <v>0</v>
      </c>
      <c r="W98" s="133">
        <f>VLOOKUP('E4 TB Allocation Details'!$C109, 'E2 Allocators'!$B$15:$W$285, MATCH(W$12, 'E2 Allocators'!$B$15:$W$15, 0),FALSE)*$D98</f>
        <v>0</v>
      </c>
      <c r="X98" s="174">
        <f>VLOOKUP('E4 TB Allocation Details'!$C109, 'E2 Allocators'!$B$15:$W$285, MATCH(X$12, 'E2 Allocators'!$B$15:$W$15, 0),FALSE)*$D98</f>
        <v>0</v>
      </c>
    </row>
    <row r="99" spans="2:24" ht="13.15" customHeight="1" x14ac:dyDescent="0.2">
      <c r="B99" s="384" t="str">
        <f>'I3 TB Data'!B105</f>
        <v>LVSG Credit - Transformer Connection - Dedicated to Interconnect</v>
      </c>
      <c r="C99" s="381" t="s">
        <v>451</v>
      </c>
      <c r="D99" s="170">
        <f>'I3 TB Data'!G105</f>
        <v>0</v>
      </c>
      <c r="E99" s="133">
        <f>VLOOKUP('E4 TB Allocation Details'!$C110, 'E2 Allocators'!$B$15:$W$285, MATCH(E$12, 'E2 Allocators'!$B$15:$W$15, 0),FALSE)*$D99</f>
        <v>0</v>
      </c>
      <c r="F99" s="133">
        <f>VLOOKUP('E4 TB Allocation Details'!$C110, 'E2 Allocators'!$B$15:$W$285, MATCH(F$12, 'E2 Allocators'!$B$15:$W$15, 0),FALSE)*$D99</f>
        <v>0</v>
      </c>
      <c r="G99" s="133">
        <f>VLOOKUP('E4 TB Allocation Details'!$C110, 'E2 Allocators'!$B$15:$W$285, MATCH(G$12, 'E2 Allocators'!$B$15:$W$15, 0),FALSE)*$D99</f>
        <v>0</v>
      </c>
      <c r="H99" s="133">
        <f>VLOOKUP('E4 TB Allocation Details'!$C110, 'E2 Allocators'!$B$15:$W$285, MATCH(H$12, 'E2 Allocators'!$B$15:$W$15, 0),FALSE)*$D99</f>
        <v>0</v>
      </c>
      <c r="I99" s="133">
        <f>VLOOKUP('E4 TB Allocation Details'!$C110, 'E2 Allocators'!$B$15:$W$285, MATCH(I$12, 'E2 Allocators'!$B$15:$W$15, 0),FALSE)*$D99</f>
        <v>0</v>
      </c>
      <c r="J99" s="133">
        <f>VLOOKUP('E4 TB Allocation Details'!$C110, 'E2 Allocators'!$B$15:$W$285, MATCH(J$12, 'E2 Allocators'!$B$15:$W$15, 0),FALSE)*$D99</f>
        <v>0</v>
      </c>
      <c r="K99" s="133">
        <f>VLOOKUP('E4 TB Allocation Details'!$C110, 'E2 Allocators'!$B$15:$W$285, MATCH(K$12, 'E2 Allocators'!$B$15:$W$15, 0),FALSE)*$D99</f>
        <v>0</v>
      </c>
      <c r="L99" s="133">
        <f>VLOOKUP('E4 TB Allocation Details'!$C110, 'E2 Allocators'!$B$15:$W$285, MATCH(L$12, 'E2 Allocators'!$B$15:$W$15, 0),FALSE)*$D99</f>
        <v>0</v>
      </c>
      <c r="M99" s="133">
        <f>VLOOKUP('E4 TB Allocation Details'!$C110, 'E2 Allocators'!$B$15:$W$285, MATCH(M$12, 'E2 Allocators'!$B$15:$W$15, 0),FALSE)*$D99</f>
        <v>0</v>
      </c>
      <c r="N99" s="133">
        <f>VLOOKUP('E4 TB Allocation Details'!$C110, 'E2 Allocators'!$B$15:$W$285, MATCH(N$12, 'E2 Allocators'!$B$15:$W$15, 0),FALSE)*$D99</f>
        <v>0</v>
      </c>
      <c r="O99" s="133">
        <f>VLOOKUP('E4 TB Allocation Details'!$C110, 'E2 Allocators'!$B$15:$W$285, MATCH(O$12, 'E2 Allocators'!$B$15:$W$15, 0),FALSE)*$D99</f>
        <v>0</v>
      </c>
      <c r="P99" s="133">
        <f>VLOOKUP('E4 TB Allocation Details'!$C110, 'E2 Allocators'!$B$15:$W$285, MATCH(P$12, 'E2 Allocators'!$B$15:$W$15, 0),FALSE)*$D99</f>
        <v>0</v>
      </c>
      <c r="Q99" s="133">
        <f>VLOOKUP('E4 TB Allocation Details'!$C110, 'E2 Allocators'!$B$15:$W$285, MATCH(Q$12, 'E2 Allocators'!$B$15:$W$15, 0),FALSE)*$D99</f>
        <v>0</v>
      </c>
      <c r="R99" s="133">
        <f>VLOOKUP('E4 TB Allocation Details'!$C110, 'E2 Allocators'!$B$15:$W$285, MATCH(R$12, 'E2 Allocators'!$B$15:$W$15, 0),FALSE)*$D99</f>
        <v>0</v>
      </c>
      <c r="S99" s="133">
        <f>VLOOKUP('E4 TB Allocation Details'!$C110, 'E2 Allocators'!$B$15:$W$285, MATCH(S$12, 'E2 Allocators'!$B$15:$W$15, 0),FALSE)*$D99</f>
        <v>0</v>
      </c>
      <c r="T99" s="133">
        <f>VLOOKUP('E4 TB Allocation Details'!$C110, 'E2 Allocators'!$B$15:$W$285, MATCH(T$12, 'E2 Allocators'!$B$15:$W$15, 0),FALSE)*$D99</f>
        <v>0</v>
      </c>
      <c r="U99" s="133">
        <f>VLOOKUP('E4 TB Allocation Details'!$C110, 'E2 Allocators'!$B$15:$W$285, MATCH(U$12, 'E2 Allocators'!$B$15:$W$15, 0),FALSE)*$D99</f>
        <v>0</v>
      </c>
      <c r="V99" s="133">
        <f>VLOOKUP('E4 TB Allocation Details'!$C110, 'E2 Allocators'!$B$15:$W$285, MATCH(V$12, 'E2 Allocators'!$B$15:$W$15, 0),FALSE)*$D99</f>
        <v>0</v>
      </c>
      <c r="W99" s="133">
        <f>VLOOKUP('E4 TB Allocation Details'!$C110, 'E2 Allocators'!$B$15:$W$285, MATCH(W$12, 'E2 Allocators'!$B$15:$W$15, 0),FALSE)*$D99</f>
        <v>0</v>
      </c>
      <c r="X99" s="174">
        <f>VLOOKUP('E4 TB Allocation Details'!$C110, 'E2 Allocators'!$B$15:$W$285, MATCH(X$12, 'E2 Allocators'!$B$15:$W$15, 0),FALSE)*$D99</f>
        <v>0</v>
      </c>
    </row>
    <row r="100" spans="2:24" ht="13.15" customHeight="1" x14ac:dyDescent="0.2">
      <c r="B100" s="384" t="str">
        <f>'I3 TB Data'!B106</f>
        <v>LVSG Credit - Transformer Connection - Shared</v>
      </c>
      <c r="C100" s="381" t="s">
        <v>451</v>
      </c>
      <c r="D100" s="170">
        <f>'I3 TB Data'!G106</f>
        <v>0</v>
      </c>
      <c r="E100" s="133">
        <f>VLOOKUP('E4 TB Allocation Details'!$C111, 'E2 Allocators'!$B$15:$W$285, MATCH(E$12, 'E2 Allocators'!$B$15:$W$15, 0),FALSE)*$D100</f>
        <v>0</v>
      </c>
      <c r="F100" s="133">
        <f>VLOOKUP('E4 TB Allocation Details'!$C111, 'E2 Allocators'!$B$15:$W$285, MATCH(F$12, 'E2 Allocators'!$B$15:$W$15, 0),FALSE)*$D100</f>
        <v>0</v>
      </c>
      <c r="G100" s="133">
        <f>VLOOKUP('E4 TB Allocation Details'!$C111, 'E2 Allocators'!$B$15:$W$285, MATCH(G$12, 'E2 Allocators'!$B$15:$W$15, 0),FALSE)*$D100</f>
        <v>0</v>
      </c>
      <c r="H100" s="133">
        <f>VLOOKUP('E4 TB Allocation Details'!$C111, 'E2 Allocators'!$B$15:$W$285, MATCH(H$12, 'E2 Allocators'!$B$15:$W$15, 0),FALSE)*$D100</f>
        <v>0</v>
      </c>
      <c r="I100" s="133">
        <f>VLOOKUP('E4 TB Allocation Details'!$C111, 'E2 Allocators'!$B$15:$W$285, MATCH(I$12, 'E2 Allocators'!$B$15:$W$15, 0),FALSE)*$D100</f>
        <v>0</v>
      </c>
      <c r="J100" s="133">
        <f>VLOOKUP('E4 TB Allocation Details'!$C111, 'E2 Allocators'!$B$15:$W$285, MATCH(J$12, 'E2 Allocators'!$B$15:$W$15, 0),FALSE)*$D100</f>
        <v>0</v>
      </c>
      <c r="K100" s="133">
        <f>VLOOKUP('E4 TB Allocation Details'!$C111, 'E2 Allocators'!$B$15:$W$285, MATCH(K$12, 'E2 Allocators'!$B$15:$W$15, 0),FALSE)*$D100</f>
        <v>0</v>
      </c>
      <c r="L100" s="133">
        <f>VLOOKUP('E4 TB Allocation Details'!$C111, 'E2 Allocators'!$B$15:$W$285, MATCH(L$12, 'E2 Allocators'!$B$15:$W$15, 0),FALSE)*$D100</f>
        <v>0</v>
      </c>
      <c r="M100" s="133">
        <f>VLOOKUP('E4 TB Allocation Details'!$C111, 'E2 Allocators'!$B$15:$W$285, MATCH(M$12, 'E2 Allocators'!$B$15:$W$15, 0),FALSE)*$D100</f>
        <v>0</v>
      </c>
      <c r="N100" s="133">
        <f>VLOOKUP('E4 TB Allocation Details'!$C111, 'E2 Allocators'!$B$15:$W$285, MATCH(N$12, 'E2 Allocators'!$B$15:$W$15, 0),FALSE)*$D100</f>
        <v>0</v>
      </c>
      <c r="O100" s="133">
        <f>VLOOKUP('E4 TB Allocation Details'!$C111, 'E2 Allocators'!$B$15:$W$285, MATCH(O$12, 'E2 Allocators'!$B$15:$W$15, 0),FALSE)*$D100</f>
        <v>0</v>
      </c>
      <c r="P100" s="133">
        <f>VLOOKUP('E4 TB Allocation Details'!$C111, 'E2 Allocators'!$B$15:$W$285, MATCH(P$12, 'E2 Allocators'!$B$15:$W$15, 0),FALSE)*$D100</f>
        <v>0</v>
      </c>
      <c r="Q100" s="133">
        <f>VLOOKUP('E4 TB Allocation Details'!$C111, 'E2 Allocators'!$B$15:$W$285, MATCH(Q$12, 'E2 Allocators'!$B$15:$W$15, 0),FALSE)*$D100</f>
        <v>0</v>
      </c>
      <c r="R100" s="133">
        <f>VLOOKUP('E4 TB Allocation Details'!$C111, 'E2 Allocators'!$B$15:$W$285, MATCH(R$12, 'E2 Allocators'!$B$15:$W$15, 0),FALSE)*$D100</f>
        <v>0</v>
      </c>
      <c r="S100" s="133">
        <f>VLOOKUP('E4 TB Allocation Details'!$C111, 'E2 Allocators'!$B$15:$W$285, MATCH(S$12, 'E2 Allocators'!$B$15:$W$15, 0),FALSE)*$D100</f>
        <v>0</v>
      </c>
      <c r="T100" s="133">
        <f>VLOOKUP('E4 TB Allocation Details'!$C111, 'E2 Allocators'!$B$15:$W$285, MATCH(T$12, 'E2 Allocators'!$B$15:$W$15, 0),FALSE)*$D100</f>
        <v>0</v>
      </c>
      <c r="U100" s="133">
        <f>VLOOKUP('E4 TB Allocation Details'!$C111, 'E2 Allocators'!$B$15:$W$285, MATCH(U$12, 'E2 Allocators'!$B$15:$W$15, 0),FALSE)*$D100</f>
        <v>0</v>
      </c>
      <c r="V100" s="133">
        <f>VLOOKUP('E4 TB Allocation Details'!$C111, 'E2 Allocators'!$B$15:$W$285, MATCH(V$12, 'E2 Allocators'!$B$15:$W$15, 0),FALSE)*$D100</f>
        <v>0</v>
      </c>
      <c r="W100" s="133">
        <f>VLOOKUP('E4 TB Allocation Details'!$C111, 'E2 Allocators'!$B$15:$W$285, MATCH(W$12, 'E2 Allocators'!$B$15:$W$15, 0),FALSE)*$D100</f>
        <v>0</v>
      </c>
      <c r="X100" s="174">
        <f>VLOOKUP('E4 TB Allocation Details'!$C111, 'E2 Allocators'!$B$15:$W$285, MATCH(X$12, 'E2 Allocators'!$B$15:$W$15, 0),FALSE)*$D100</f>
        <v>0</v>
      </c>
    </row>
    <row r="101" spans="2:24" ht="13.15" customHeight="1" x14ac:dyDescent="0.2">
      <c r="B101" s="384" t="str">
        <f>'I3 TB Data'!B107</f>
        <v>LVSG Credit - Wholesale Revenue Meter - Dedicated to Domestic</v>
      </c>
      <c r="C101" s="381" t="s">
        <v>451</v>
      </c>
      <c r="D101" s="170">
        <f>'I3 TB Data'!G107</f>
        <v>0</v>
      </c>
      <c r="E101" s="133">
        <f>VLOOKUP('E4 TB Allocation Details'!$C112, 'E2 Allocators'!$B$15:$W$285, MATCH(E$12, 'E2 Allocators'!$B$15:$W$15, 0),FALSE)*$D101</f>
        <v>0</v>
      </c>
      <c r="F101" s="133">
        <f>VLOOKUP('E4 TB Allocation Details'!$C112, 'E2 Allocators'!$B$15:$W$285, MATCH(F$12, 'E2 Allocators'!$B$15:$W$15, 0),FALSE)*$D101</f>
        <v>0</v>
      </c>
      <c r="G101" s="133">
        <f>VLOOKUP('E4 TB Allocation Details'!$C112, 'E2 Allocators'!$B$15:$W$285, MATCH(G$12, 'E2 Allocators'!$B$15:$W$15, 0),FALSE)*$D101</f>
        <v>0</v>
      </c>
      <c r="H101" s="133">
        <f>VLOOKUP('E4 TB Allocation Details'!$C112, 'E2 Allocators'!$B$15:$W$285, MATCH(H$12, 'E2 Allocators'!$B$15:$W$15, 0),FALSE)*$D101</f>
        <v>0</v>
      </c>
      <c r="I101" s="133">
        <f>VLOOKUP('E4 TB Allocation Details'!$C112, 'E2 Allocators'!$B$15:$W$285, MATCH(I$12, 'E2 Allocators'!$B$15:$W$15, 0),FALSE)*$D101</f>
        <v>0</v>
      </c>
      <c r="J101" s="133">
        <f>VLOOKUP('E4 TB Allocation Details'!$C112, 'E2 Allocators'!$B$15:$W$285, MATCH(J$12, 'E2 Allocators'!$B$15:$W$15, 0),FALSE)*$D101</f>
        <v>0</v>
      </c>
      <c r="K101" s="133">
        <f>VLOOKUP('E4 TB Allocation Details'!$C112, 'E2 Allocators'!$B$15:$W$285, MATCH(K$12, 'E2 Allocators'!$B$15:$W$15, 0),FALSE)*$D101</f>
        <v>0</v>
      </c>
      <c r="L101" s="133">
        <f>VLOOKUP('E4 TB Allocation Details'!$C112, 'E2 Allocators'!$B$15:$W$285, MATCH(L$12, 'E2 Allocators'!$B$15:$W$15, 0),FALSE)*$D101</f>
        <v>0</v>
      </c>
      <c r="M101" s="133">
        <f>VLOOKUP('E4 TB Allocation Details'!$C112, 'E2 Allocators'!$B$15:$W$285, MATCH(M$12, 'E2 Allocators'!$B$15:$W$15, 0),FALSE)*$D101</f>
        <v>0</v>
      </c>
      <c r="N101" s="133">
        <f>VLOOKUP('E4 TB Allocation Details'!$C112, 'E2 Allocators'!$B$15:$W$285, MATCH(N$12, 'E2 Allocators'!$B$15:$W$15, 0),FALSE)*$D101</f>
        <v>0</v>
      </c>
      <c r="O101" s="133">
        <f>VLOOKUP('E4 TB Allocation Details'!$C112, 'E2 Allocators'!$B$15:$W$285, MATCH(O$12, 'E2 Allocators'!$B$15:$W$15, 0),FALSE)*$D101</f>
        <v>0</v>
      </c>
      <c r="P101" s="133">
        <f>VLOOKUP('E4 TB Allocation Details'!$C112, 'E2 Allocators'!$B$15:$W$285, MATCH(P$12, 'E2 Allocators'!$B$15:$W$15, 0),FALSE)*$D101</f>
        <v>0</v>
      </c>
      <c r="Q101" s="133">
        <f>VLOOKUP('E4 TB Allocation Details'!$C112, 'E2 Allocators'!$B$15:$W$285, MATCH(Q$12, 'E2 Allocators'!$B$15:$W$15, 0),FALSE)*$D101</f>
        <v>0</v>
      </c>
      <c r="R101" s="133">
        <f>VLOOKUP('E4 TB Allocation Details'!$C112, 'E2 Allocators'!$B$15:$W$285, MATCH(R$12, 'E2 Allocators'!$B$15:$W$15, 0),FALSE)*$D101</f>
        <v>0</v>
      </c>
      <c r="S101" s="133">
        <f>VLOOKUP('E4 TB Allocation Details'!$C112, 'E2 Allocators'!$B$15:$W$285, MATCH(S$12, 'E2 Allocators'!$B$15:$W$15, 0),FALSE)*$D101</f>
        <v>0</v>
      </c>
      <c r="T101" s="133">
        <f>VLOOKUP('E4 TB Allocation Details'!$C112, 'E2 Allocators'!$B$15:$W$285, MATCH(T$12, 'E2 Allocators'!$B$15:$W$15, 0),FALSE)*$D101</f>
        <v>0</v>
      </c>
      <c r="U101" s="133">
        <f>VLOOKUP('E4 TB Allocation Details'!$C112, 'E2 Allocators'!$B$15:$W$285, MATCH(U$12, 'E2 Allocators'!$B$15:$W$15, 0),FALSE)*$D101</f>
        <v>0</v>
      </c>
      <c r="V101" s="133">
        <f>VLOOKUP('E4 TB Allocation Details'!$C112, 'E2 Allocators'!$B$15:$W$285, MATCH(V$12, 'E2 Allocators'!$B$15:$W$15, 0),FALSE)*$D101</f>
        <v>0</v>
      </c>
      <c r="W101" s="133">
        <f>VLOOKUP('E4 TB Allocation Details'!$C112, 'E2 Allocators'!$B$15:$W$285, MATCH(W$12, 'E2 Allocators'!$B$15:$W$15, 0),FALSE)*$D101</f>
        <v>0</v>
      </c>
      <c r="X101" s="174">
        <f>VLOOKUP('E4 TB Allocation Details'!$C112, 'E2 Allocators'!$B$15:$W$285, MATCH(X$12, 'E2 Allocators'!$B$15:$W$15, 0),FALSE)*$D101</f>
        <v>0</v>
      </c>
    </row>
    <row r="102" spans="2:24" ht="13.15" customHeight="1" x14ac:dyDescent="0.2">
      <c r="B102" s="384" t="str">
        <f>'I3 TB Data'!B108</f>
        <v>LVSG Credit - Wholesale Revenue Meter - Dedicated to Interconnect</v>
      </c>
      <c r="C102" s="381" t="s">
        <v>451</v>
      </c>
      <c r="D102" s="170">
        <f>'I3 TB Data'!G108</f>
        <v>0</v>
      </c>
      <c r="E102" s="133">
        <f>VLOOKUP('E4 TB Allocation Details'!$C113, 'E2 Allocators'!$B$15:$W$285, MATCH(E$12, 'E2 Allocators'!$B$15:$W$15, 0),FALSE)*$D102</f>
        <v>0</v>
      </c>
      <c r="F102" s="133">
        <f>VLOOKUP('E4 TB Allocation Details'!$C113, 'E2 Allocators'!$B$15:$W$285, MATCH(F$12, 'E2 Allocators'!$B$15:$W$15, 0),FALSE)*$D102</f>
        <v>0</v>
      </c>
      <c r="G102" s="133">
        <f>VLOOKUP('E4 TB Allocation Details'!$C113, 'E2 Allocators'!$B$15:$W$285, MATCH(G$12, 'E2 Allocators'!$B$15:$W$15, 0),FALSE)*$D102</f>
        <v>0</v>
      </c>
      <c r="H102" s="133">
        <f>VLOOKUP('E4 TB Allocation Details'!$C113, 'E2 Allocators'!$B$15:$W$285, MATCH(H$12, 'E2 Allocators'!$B$15:$W$15, 0),FALSE)*$D102</f>
        <v>0</v>
      </c>
      <c r="I102" s="133">
        <f>VLOOKUP('E4 TB Allocation Details'!$C113, 'E2 Allocators'!$B$15:$W$285, MATCH(I$12, 'E2 Allocators'!$B$15:$W$15, 0),FALSE)*$D102</f>
        <v>0</v>
      </c>
      <c r="J102" s="133">
        <f>VLOOKUP('E4 TB Allocation Details'!$C113, 'E2 Allocators'!$B$15:$W$285, MATCH(J$12, 'E2 Allocators'!$B$15:$W$15, 0),FALSE)*$D102</f>
        <v>0</v>
      </c>
      <c r="K102" s="133">
        <f>VLOOKUP('E4 TB Allocation Details'!$C113, 'E2 Allocators'!$B$15:$W$285, MATCH(K$12, 'E2 Allocators'!$B$15:$W$15, 0),FALSE)*$D102</f>
        <v>0</v>
      </c>
      <c r="L102" s="133">
        <f>VLOOKUP('E4 TB Allocation Details'!$C113, 'E2 Allocators'!$B$15:$W$285, MATCH(L$12, 'E2 Allocators'!$B$15:$W$15, 0),FALSE)*$D102</f>
        <v>0</v>
      </c>
      <c r="M102" s="133">
        <f>VLOOKUP('E4 TB Allocation Details'!$C113, 'E2 Allocators'!$B$15:$W$285, MATCH(M$12, 'E2 Allocators'!$B$15:$W$15, 0),FALSE)*$D102</f>
        <v>0</v>
      </c>
      <c r="N102" s="133">
        <f>VLOOKUP('E4 TB Allocation Details'!$C113, 'E2 Allocators'!$B$15:$W$285, MATCH(N$12, 'E2 Allocators'!$B$15:$W$15, 0),FALSE)*$D102</f>
        <v>0</v>
      </c>
      <c r="O102" s="133">
        <f>VLOOKUP('E4 TB Allocation Details'!$C113, 'E2 Allocators'!$B$15:$W$285, MATCH(O$12, 'E2 Allocators'!$B$15:$W$15, 0),FALSE)*$D102</f>
        <v>0</v>
      </c>
      <c r="P102" s="133">
        <f>VLOOKUP('E4 TB Allocation Details'!$C113, 'E2 Allocators'!$B$15:$W$285, MATCH(P$12, 'E2 Allocators'!$B$15:$W$15, 0),FALSE)*$D102</f>
        <v>0</v>
      </c>
      <c r="Q102" s="133">
        <f>VLOOKUP('E4 TB Allocation Details'!$C113, 'E2 Allocators'!$B$15:$W$285, MATCH(Q$12, 'E2 Allocators'!$B$15:$W$15, 0),FALSE)*$D102</f>
        <v>0</v>
      </c>
      <c r="R102" s="133">
        <f>VLOOKUP('E4 TB Allocation Details'!$C113, 'E2 Allocators'!$B$15:$W$285, MATCH(R$12, 'E2 Allocators'!$B$15:$W$15, 0),FALSE)*$D102</f>
        <v>0</v>
      </c>
      <c r="S102" s="133">
        <f>VLOOKUP('E4 TB Allocation Details'!$C113, 'E2 Allocators'!$B$15:$W$285, MATCH(S$12, 'E2 Allocators'!$B$15:$W$15, 0),FALSE)*$D102</f>
        <v>0</v>
      </c>
      <c r="T102" s="133">
        <f>VLOOKUP('E4 TB Allocation Details'!$C113, 'E2 Allocators'!$B$15:$W$285, MATCH(T$12, 'E2 Allocators'!$B$15:$W$15, 0),FALSE)*$D102</f>
        <v>0</v>
      </c>
      <c r="U102" s="133">
        <f>VLOOKUP('E4 TB Allocation Details'!$C113, 'E2 Allocators'!$B$15:$W$285, MATCH(U$12, 'E2 Allocators'!$B$15:$W$15, 0),FALSE)*$D102</f>
        <v>0</v>
      </c>
      <c r="V102" s="133">
        <f>VLOOKUP('E4 TB Allocation Details'!$C113, 'E2 Allocators'!$B$15:$W$285, MATCH(V$12, 'E2 Allocators'!$B$15:$W$15, 0),FALSE)*$D102</f>
        <v>0</v>
      </c>
      <c r="W102" s="133">
        <f>VLOOKUP('E4 TB Allocation Details'!$C113, 'E2 Allocators'!$B$15:$W$285, MATCH(W$12, 'E2 Allocators'!$B$15:$W$15, 0),FALSE)*$D102</f>
        <v>0</v>
      </c>
      <c r="X102" s="174">
        <f>VLOOKUP('E4 TB Allocation Details'!$C113, 'E2 Allocators'!$B$15:$W$285, MATCH(X$12, 'E2 Allocators'!$B$15:$W$15, 0),FALSE)*$D102</f>
        <v>0</v>
      </c>
    </row>
    <row r="103" spans="2:24" ht="13.15" customHeight="1" x14ac:dyDescent="0.2">
      <c r="B103" s="384" t="str">
        <f>'I3 TB Data'!B109</f>
        <v>LVSG Credit - Wholesale Revenue Meter - Shared</v>
      </c>
      <c r="C103" s="381" t="s">
        <v>451</v>
      </c>
      <c r="D103" s="170">
        <f>'I3 TB Data'!G109</f>
        <v>0</v>
      </c>
      <c r="E103" s="133">
        <f>VLOOKUP('E4 TB Allocation Details'!$C114, 'E2 Allocators'!$B$15:$W$285, MATCH(E$12, 'E2 Allocators'!$B$15:$W$15, 0),FALSE)*$D103</f>
        <v>0</v>
      </c>
      <c r="F103" s="133">
        <f>VLOOKUP('E4 TB Allocation Details'!$C114, 'E2 Allocators'!$B$15:$W$285, MATCH(F$12, 'E2 Allocators'!$B$15:$W$15, 0),FALSE)*$D103</f>
        <v>0</v>
      </c>
      <c r="G103" s="133">
        <f>VLOOKUP('E4 TB Allocation Details'!$C114, 'E2 Allocators'!$B$15:$W$285, MATCH(G$12, 'E2 Allocators'!$B$15:$W$15, 0),FALSE)*$D103</f>
        <v>0</v>
      </c>
      <c r="H103" s="133">
        <f>VLOOKUP('E4 TB Allocation Details'!$C114, 'E2 Allocators'!$B$15:$W$285, MATCH(H$12, 'E2 Allocators'!$B$15:$W$15, 0),FALSE)*$D103</f>
        <v>0</v>
      </c>
      <c r="I103" s="133">
        <f>VLOOKUP('E4 TB Allocation Details'!$C114, 'E2 Allocators'!$B$15:$W$285, MATCH(I$12, 'E2 Allocators'!$B$15:$W$15, 0),FALSE)*$D103</f>
        <v>0</v>
      </c>
      <c r="J103" s="133">
        <f>VLOOKUP('E4 TB Allocation Details'!$C114, 'E2 Allocators'!$B$15:$W$285, MATCH(J$12, 'E2 Allocators'!$B$15:$W$15, 0),FALSE)*$D103</f>
        <v>0</v>
      </c>
      <c r="K103" s="133">
        <f>VLOOKUP('E4 TB Allocation Details'!$C114, 'E2 Allocators'!$B$15:$W$285, MATCH(K$12, 'E2 Allocators'!$B$15:$W$15, 0),FALSE)*$D103</f>
        <v>0</v>
      </c>
      <c r="L103" s="133">
        <f>VLOOKUP('E4 TB Allocation Details'!$C114, 'E2 Allocators'!$B$15:$W$285, MATCH(L$12, 'E2 Allocators'!$B$15:$W$15, 0),FALSE)*$D103</f>
        <v>0</v>
      </c>
      <c r="M103" s="133">
        <f>VLOOKUP('E4 TB Allocation Details'!$C114, 'E2 Allocators'!$B$15:$W$285, MATCH(M$12, 'E2 Allocators'!$B$15:$W$15, 0),FALSE)*$D103</f>
        <v>0</v>
      </c>
      <c r="N103" s="133">
        <f>VLOOKUP('E4 TB Allocation Details'!$C114, 'E2 Allocators'!$B$15:$W$285, MATCH(N$12, 'E2 Allocators'!$B$15:$W$15, 0),FALSE)*$D103</f>
        <v>0</v>
      </c>
      <c r="O103" s="133">
        <f>VLOOKUP('E4 TB Allocation Details'!$C114, 'E2 Allocators'!$B$15:$W$285, MATCH(O$12, 'E2 Allocators'!$B$15:$W$15, 0),FALSE)*$D103</f>
        <v>0</v>
      </c>
      <c r="P103" s="133">
        <f>VLOOKUP('E4 TB Allocation Details'!$C114, 'E2 Allocators'!$B$15:$W$285, MATCH(P$12, 'E2 Allocators'!$B$15:$W$15, 0),FALSE)*$D103</f>
        <v>0</v>
      </c>
      <c r="Q103" s="133">
        <f>VLOOKUP('E4 TB Allocation Details'!$C114, 'E2 Allocators'!$B$15:$W$285, MATCH(Q$12, 'E2 Allocators'!$B$15:$W$15, 0),FALSE)*$D103</f>
        <v>0</v>
      </c>
      <c r="R103" s="133">
        <f>VLOOKUP('E4 TB Allocation Details'!$C114, 'E2 Allocators'!$B$15:$W$285, MATCH(R$12, 'E2 Allocators'!$B$15:$W$15, 0),FALSE)*$D103</f>
        <v>0</v>
      </c>
      <c r="S103" s="133">
        <f>VLOOKUP('E4 TB Allocation Details'!$C114, 'E2 Allocators'!$B$15:$W$285, MATCH(S$12, 'E2 Allocators'!$B$15:$W$15, 0),FALSE)*$D103</f>
        <v>0</v>
      </c>
      <c r="T103" s="133">
        <f>VLOOKUP('E4 TB Allocation Details'!$C114, 'E2 Allocators'!$B$15:$W$285, MATCH(T$12, 'E2 Allocators'!$B$15:$W$15, 0),FALSE)*$D103</f>
        <v>0</v>
      </c>
      <c r="U103" s="133">
        <f>VLOOKUP('E4 TB Allocation Details'!$C114, 'E2 Allocators'!$B$15:$W$285, MATCH(U$12, 'E2 Allocators'!$B$15:$W$15, 0),FALSE)*$D103</f>
        <v>0</v>
      </c>
      <c r="V103" s="133">
        <f>VLOOKUP('E4 TB Allocation Details'!$C114, 'E2 Allocators'!$B$15:$W$285, MATCH(V$12, 'E2 Allocators'!$B$15:$W$15, 0),FALSE)*$D103</f>
        <v>0</v>
      </c>
      <c r="W103" s="133">
        <f>VLOOKUP('E4 TB Allocation Details'!$C114, 'E2 Allocators'!$B$15:$W$285, MATCH(W$12, 'E2 Allocators'!$B$15:$W$15, 0),FALSE)*$D103</f>
        <v>0</v>
      </c>
      <c r="X103" s="174">
        <f>VLOOKUP('E4 TB Allocation Details'!$C114, 'E2 Allocators'!$B$15:$W$285, MATCH(X$12, 'E2 Allocators'!$B$15:$W$15, 0),FALSE)*$D103</f>
        <v>0</v>
      </c>
    </row>
    <row r="104" spans="2:24" ht="13.15" customHeight="1" x14ac:dyDescent="0.2">
      <c r="B104" s="384" t="str">
        <f>'I3 TB Data'!B110</f>
        <v>LVSG Credit - Network Dual Function Line - Dedicated to Domestic</v>
      </c>
      <c r="C104" s="381" t="s">
        <v>451</v>
      </c>
      <c r="D104" s="170">
        <f>'I3 TB Data'!G110</f>
        <v>0</v>
      </c>
      <c r="E104" s="133">
        <f>VLOOKUP('E4 TB Allocation Details'!$C115, 'E2 Allocators'!$B$15:$W$285, MATCH(E$12, 'E2 Allocators'!$B$15:$W$15, 0),FALSE)*$D104</f>
        <v>0</v>
      </c>
      <c r="F104" s="133">
        <f>VLOOKUP('E4 TB Allocation Details'!$C115, 'E2 Allocators'!$B$15:$W$285, MATCH(F$12, 'E2 Allocators'!$B$15:$W$15, 0),FALSE)*$D104</f>
        <v>0</v>
      </c>
      <c r="G104" s="133">
        <f>VLOOKUP('E4 TB Allocation Details'!$C115, 'E2 Allocators'!$B$15:$W$285, MATCH(G$12, 'E2 Allocators'!$B$15:$W$15, 0),FALSE)*$D104</f>
        <v>0</v>
      </c>
      <c r="H104" s="133">
        <f>VLOOKUP('E4 TB Allocation Details'!$C115, 'E2 Allocators'!$B$15:$W$285, MATCH(H$12, 'E2 Allocators'!$B$15:$W$15, 0),FALSE)*$D104</f>
        <v>0</v>
      </c>
      <c r="I104" s="133">
        <f>VLOOKUP('E4 TB Allocation Details'!$C115, 'E2 Allocators'!$B$15:$W$285, MATCH(I$12, 'E2 Allocators'!$B$15:$W$15, 0),FALSE)*$D104</f>
        <v>0</v>
      </c>
      <c r="J104" s="133">
        <f>VLOOKUP('E4 TB Allocation Details'!$C115, 'E2 Allocators'!$B$15:$W$285, MATCH(J$12, 'E2 Allocators'!$B$15:$W$15, 0),FALSE)*$D104</f>
        <v>0</v>
      </c>
      <c r="K104" s="133">
        <f>VLOOKUP('E4 TB Allocation Details'!$C115, 'E2 Allocators'!$B$15:$W$285, MATCH(K$12, 'E2 Allocators'!$B$15:$W$15, 0),FALSE)*$D104</f>
        <v>0</v>
      </c>
      <c r="L104" s="133">
        <f>VLOOKUP('E4 TB Allocation Details'!$C115, 'E2 Allocators'!$B$15:$W$285, MATCH(L$12, 'E2 Allocators'!$B$15:$W$15, 0),FALSE)*$D104</f>
        <v>0</v>
      </c>
      <c r="M104" s="133">
        <f>VLOOKUP('E4 TB Allocation Details'!$C115, 'E2 Allocators'!$B$15:$W$285, MATCH(M$12, 'E2 Allocators'!$B$15:$W$15, 0),FALSE)*$D104</f>
        <v>0</v>
      </c>
      <c r="N104" s="133">
        <f>VLOOKUP('E4 TB Allocation Details'!$C115, 'E2 Allocators'!$B$15:$W$285, MATCH(N$12, 'E2 Allocators'!$B$15:$W$15, 0),FALSE)*$D104</f>
        <v>0</v>
      </c>
      <c r="O104" s="133">
        <f>VLOOKUP('E4 TB Allocation Details'!$C115, 'E2 Allocators'!$B$15:$W$285, MATCH(O$12, 'E2 Allocators'!$B$15:$W$15, 0),FALSE)*$D104</f>
        <v>0</v>
      </c>
      <c r="P104" s="133">
        <f>VLOOKUP('E4 TB Allocation Details'!$C115, 'E2 Allocators'!$B$15:$W$285, MATCH(P$12, 'E2 Allocators'!$B$15:$W$15, 0),FALSE)*$D104</f>
        <v>0</v>
      </c>
      <c r="Q104" s="133">
        <f>VLOOKUP('E4 TB Allocation Details'!$C115, 'E2 Allocators'!$B$15:$W$285, MATCH(Q$12, 'E2 Allocators'!$B$15:$W$15, 0),FALSE)*$D104</f>
        <v>0</v>
      </c>
      <c r="R104" s="133">
        <f>VLOOKUP('E4 TB Allocation Details'!$C115, 'E2 Allocators'!$B$15:$W$285, MATCH(R$12, 'E2 Allocators'!$B$15:$W$15, 0),FALSE)*$D104</f>
        <v>0</v>
      </c>
      <c r="S104" s="133">
        <f>VLOOKUP('E4 TB Allocation Details'!$C115, 'E2 Allocators'!$B$15:$W$285, MATCH(S$12, 'E2 Allocators'!$B$15:$W$15, 0),FALSE)*$D104</f>
        <v>0</v>
      </c>
      <c r="T104" s="133">
        <f>VLOOKUP('E4 TB Allocation Details'!$C115, 'E2 Allocators'!$B$15:$W$285, MATCH(T$12, 'E2 Allocators'!$B$15:$W$15, 0),FALSE)*$D104</f>
        <v>0</v>
      </c>
      <c r="U104" s="133">
        <f>VLOOKUP('E4 TB Allocation Details'!$C115, 'E2 Allocators'!$B$15:$W$285, MATCH(U$12, 'E2 Allocators'!$B$15:$W$15, 0),FALSE)*$D104</f>
        <v>0</v>
      </c>
      <c r="V104" s="133">
        <f>VLOOKUP('E4 TB Allocation Details'!$C115, 'E2 Allocators'!$B$15:$W$285, MATCH(V$12, 'E2 Allocators'!$B$15:$W$15, 0),FALSE)*$D104</f>
        <v>0</v>
      </c>
      <c r="W104" s="133">
        <f>VLOOKUP('E4 TB Allocation Details'!$C115, 'E2 Allocators'!$B$15:$W$285, MATCH(W$12, 'E2 Allocators'!$B$15:$W$15, 0),FALSE)*$D104</f>
        <v>0</v>
      </c>
      <c r="X104" s="174">
        <f>VLOOKUP('E4 TB Allocation Details'!$C115, 'E2 Allocators'!$B$15:$W$285, MATCH(X$12, 'E2 Allocators'!$B$15:$W$15, 0),FALSE)*$D104</f>
        <v>0</v>
      </c>
    </row>
    <row r="105" spans="2:24" ht="13.15" customHeight="1" x14ac:dyDescent="0.2">
      <c r="B105" s="384" t="str">
        <f>'I3 TB Data'!B111</f>
        <v>LVSG Credit - Network Dual Function Line - Dedicated to Interconnect</v>
      </c>
      <c r="C105" s="381" t="s">
        <v>451</v>
      </c>
      <c r="D105" s="170">
        <f>'I3 TB Data'!G111</f>
        <v>0</v>
      </c>
      <c r="E105" s="133">
        <f>VLOOKUP('E4 TB Allocation Details'!$C116, 'E2 Allocators'!$B$15:$W$285, MATCH(E$12, 'E2 Allocators'!$B$15:$W$15, 0),FALSE)*$D105</f>
        <v>0</v>
      </c>
      <c r="F105" s="133">
        <f>VLOOKUP('E4 TB Allocation Details'!$C116, 'E2 Allocators'!$B$15:$W$285, MATCH(F$12, 'E2 Allocators'!$B$15:$W$15, 0),FALSE)*$D105</f>
        <v>0</v>
      </c>
      <c r="G105" s="133">
        <f>VLOOKUP('E4 TB Allocation Details'!$C116, 'E2 Allocators'!$B$15:$W$285, MATCH(G$12, 'E2 Allocators'!$B$15:$W$15, 0),FALSE)*$D105</f>
        <v>0</v>
      </c>
      <c r="H105" s="133">
        <f>VLOOKUP('E4 TB Allocation Details'!$C116, 'E2 Allocators'!$B$15:$W$285, MATCH(H$12, 'E2 Allocators'!$B$15:$W$15, 0),FALSE)*$D105</f>
        <v>0</v>
      </c>
      <c r="I105" s="133">
        <f>VLOOKUP('E4 TB Allocation Details'!$C116, 'E2 Allocators'!$B$15:$W$285, MATCH(I$12, 'E2 Allocators'!$B$15:$W$15, 0),FALSE)*$D105</f>
        <v>0</v>
      </c>
      <c r="J105" s="133">
        <f>VLOOKUP('E4 TB Allocation Details'!$C116, 'E2 Allocators'!$B$15:$W$285, MATCH(J$12, 'E2 Allocators'!$B$15:$W$15, 0),FALSE)*$D105</f>
        <v>0</v>
      </c>
      <c r="K105" s="133">
        <f>VLOOKUP('E4 TB Allocation Details'!$C116, 'E2 Allocators'!$B$15:$W$285, MATCH(K$12, 'E2 Allocators'!$B$15:$W$15, 0),FALSE)*$D105</f>
        <v>0</v>
      </c>
      <c r="L105" s="133">
        <f>VLOOKUP('E4 TB Allocation Details'!$C116, 'E2 Allocators'!$B$15:$W$285, MATCH(L$12, 'E2 Allocators'!$B$15:$W$15, 0),FALSE)*$D105</f>
        <v>0</v>
      </c>
      <c r="M105" s="133">
        <f>VLOOKUP('E4 TB Allocation Details'!$C116, 'E2 Allocators'!$B$15:$W$285, MATCH(M$12, 'E2 Allocators'!$B$15:$W$15, 0),FALSE)*$D105</f>
        <v>0</v>
      </c>
      <c r="N105" s="133">
        <f>VLOOKUP('E4 TB Allocation Details'!$C116, 'E2 Allocators'!$B$15:$W$285, MATCH(N$12, 'E2 Allocators'!$B$15:$W$15, 0),FALSE)*$D105</f>
        <v>0</v>
      </c>
      <c r="O105" s="133">
        <f>VLOOKUP('E4 TB Allocation Details'!$C116, 'E2 Allocators'!$B$15:$W$285, MATCH(O$12, 'E2 Allocators'!$B$15:$W$15, 0),FALSE)*$D105</f>
        <v>0</v>
      </c>
      <c r="P105" s="133">
        <f>VLOOKUP('E4 TB Allocation Details'!$C116, 'E2 Allocators'!$B$15:$W$285, MATCH(P$12, 'E2 Allocators'!$B$15:$W$15, 0),FALSE)*$D105</f>
        <v>0</v>
      </c>
      <c r="Q105" s="133">
        <f>VLOOKUP('E4 TB Allocation Details'!$C116, 'E2 Allocators'!$B$15:$W$285, MATCH(Q$12, 'E2 Allocators'!$B$15:$W$15, 0),FALSE)*$D105</f>
        <v>0</v>
      </c>
      <c r="R105" s="133">
        <f>VLOOKUP('E4 TB Allocation Details'!$C116, 'E2 Allocators'!$B$15:$W$285, MATCH(R$12, 'E2 Allocators'!$B$15:$W$15, 0),FALSE)*$D105</f>
        <v>0</v>
      </c>
      <c r="S105" s="133">
        <f>VLOOKUP('E4 TB Allocation Details'!$C116, 'E2 Allocators'!$B$15:$W$285, MATCH(S$12, 'E2 Allocators'!$B$15:$W$15, 0),FALSE)*$D105</f>
        <v>0</v>
      </c>
      <c r="T105" s="133">
        <f>VLOOKUP('E4 TB Allocation Details'!$C116, 'E2 Allocators'!$B$15:$W$285, MATCH(T$12, 'E2 Allocators'!$B$15:$W$15, 0),FALSE)*$D105</f>
        <v>0</v>
      </c>
      <c r="U105" s="133">
        <f>VLOOKUP('E4 TB Allocation Details'!$C116, 'E2 Allocators'!$B$15:$W$285, MATCH(U$12, 'E2 Allocators'!$B$15:$W$15, 0),FALSE)*$D105</f>
        <v>0</v>
      </c>
      <c r="V105" s="133">
        <f>VLOOKUP('E4 TB Allocation Details'!$C116, 'E2 Allocators'!$B$15:$W$285, MATCH(V$12, 'E2 Allocators'!$B$15:$W$15, 0),FALSE)*$D105</f>
        <v>0</v>
      </c>
      <c r="W105" s="133">
        <f>VLOOKUP('E4 TB Allocation Details'!$C116, 'E2 Allocators'!$B$15:$W$285, MATCH(W$12, 'E2 Allocators'!$B$15:$W$15, 0),FALSE)*$D105</f>
        <v>0</v>
      </c>
      <c r="X105" s="174">
        <f>VLOOKUP('E4 TB Allocation Details'!$C116, 'E2 Allocators'!$B$15:$W$285, MATCH(X$12, 'E2 Allocators'!$B$15:$W$15, 0),FALSE)*$D105</f>
        <v>0</v>
      </c>
    </row>
    <row r="106" spans="2:24" ht="13.15" customHeight="1" x14ac:dyDescent="0.2">
      <c r="B106" s="384" t="str">
        <f>'I3 TB Data'!B112</f>
        <v>LVSG Credit - Network Dual Function Line - Shared</v>
      </c>
      <c r="C106" s="381" t="s">
        <v>451</v>
      </c>
      <c r="D106" s="170">
        <f>'I3 TB Data'!G112</f>
        <v>0</v>
      </c>
      <c r="E106" s="133">
        <f>VLOOKUP('E4 TB Allocation Details'!$C117, 'E2 Allocators'!$B$15:$W$285, MATCH(E$12, 'E2 Allocators'!$B$15:$W$15, 0),FALSE)*$D106</f>
        <v>0</v>
      </c>
      <c r="F106" s="133">
        <f>VLOOKUP('E4 TB Allocation Details'!$C117, 'E2 Allocators'!$B$15:$W$285, MATCH(F$12, 'E2 Allocators'!$B$15:$W$15, 0),FALSE)*$D106</f>
        <v>0</v>
      </c>
      <c r="G106" s="133">
        <f>VLOOKUP('E4 TB Allocation Details'!$C117, 'E2 Allocators'!$B$15:$W$285, MATCH(G$12, 'E2 Allocators'!$B$15:$W$15, 0),FALSE)*$D106</f>
        <v>0</v>
      </c>
      <c r="H106" s="133">
        <f>VLOOKUP('E4 TB Allocation Details'!$C117, 'E2 Allocators'!$B$15:$W$285, MATCH(H$12, 'E2 Allocators'!$B$15:$W$15, 0),FALSE)*$D106</f>
        <v>0</v>
      </c>
      <c r="I106" s="133">
        <f>VLOOKUP('E4 TB Allocation Details'!$C117, 'E2 Allocators'!$B$15:$W$285, MATCH(I$12, 'E2 Allocators'!$B$15:$W$15, 0),FALSE)*$D106</f>
        <v>0</v>
      </c>
      <c r="J106" s="133">
        <f>VLOOKUP('E4 TB Allocation Details'!$C117, 'E2 Allocators'!$B$15:$W$285, MATCH(J$12, 'E2 Allocators'!$B$15:$W$15, 0),FALSE)*$D106</f>
        <v>0</v>
      </c>
      <c r="K106" s="133">
        <f>VLOOKUP('E4 TB Allocation Details'!$C117, 'E2 Allocators'!$B$15:$W$285, MATCH(K$12, 'E2 Allocators'!$B$15:$W$15, 0),FALSE)*$D106</f>
        <v>0</v>
      </c>
      <c r="L106" s="133">
        <f>VLOOKUP('E4 TB Allocation Details'!$C117, 'E2 Allocators'!$B$15:$W$285, MATCH(L$12, 'E2 Allocators'!$B$15:$W$15, 0),FALSE)*$D106</f>
        <v>0</v>
      </c>
      <c r="M106" s="133">
        <f>VLOOKUP('E4 TB Allocation Details'!$C117, 'E2 Allocators'!$B$15:$W$285, MATCH(M$12, 'E2 Allocators'!$B$15:$W$15, 0),FALSE)*$D106</f>
        <v>0</v>
      </c>
      <c r="N106" s="133">
        <f>VLOOKUP('E4 TB Allocation Details'!$C117, 'E2 Allocators'!$B$15:$W$285, MATCH(N$12, 'E2 Allocators'!$B$15:$W$15, 0),FALSE)*$D106</f>
        <v>0</v>
      </c>
      <c r="O106" s="133">
        <f>VLOOKUP('E4 TB Allocation Details'!$C117, 'E2 Allocators'!$B$15:$W$285, MATCH(O$12, 'E2 Allocators'!$B$15:$W$15, 0),FALSE)*$D106</f>
        <v>0</v>
      </c>
      <c r="P106" s="133">
        <f>VLOOKUP('E4 TB Allocation Details'!$C117, 'E2 Allocators'!$B$15:$W$285, MATCH(P$12, 'E2 Allocators'!$B$15:$W$15, 0),FALSE)*$D106</f>
        <v>0</v>
      </c>
      <c r="Q106" s="133">
        <f>VLOOKUP('E4 TB Allocation Details'!$C117, 'E2 Allocators'!$B$15:$W$285, MATCH(Q$12, 'E2 Allocators'!$B$15:$W$15, 0),FALSE)*$D106</f>
        <v>0</v>
      </c>
      <c r="R106" s="133">
        <f>VLOOKUP('E4 TB Allocation Details'!$C117, 'E2 Allocators'!$B$15:$W$285, MATCH(R$12, 'E2 Allocators'!$B$15:$W$15, 0),FALSE)*$D106</f>
        <v>0</v>
      </c>
      <c r="S106" s="133">
        <f>VLOOKUP('E4 TB Allocation Details'!$C117, 'E2 Allocators'!$B$15:$W$285, MATCH(S$12, 'E2 Allocators'!$B$15:$W$15, 0),FALSE)*$D106</f>
        <v>0</v>
      </c>
      <c r="T106" s="133">
        <f>VLOOKUP('E4 TB Allocation Details'!$C117, 'E2 Allocators'!$B$15:$W$285, MATCH(T$12, 'E2 Allocators'!$B$15:$W$15, 0),FALSE)*$D106</f>
        <v>0</v>
      </c>
      <c r="U106" s="133">
        <f>VLOOKUP('E4 TB Allocation Details'!$C117, 'E2 Allocators'!$B$15:$W$285, MATCH(U$12, 'E2 Allocators'!$B$15:$W$15, 0),FALSE)*$D106</f>
        <v>0</v>
      </c>
      <c r="V106" s="133">
        <f>VLOOKUP('E4 TB Allocation Details'!$C117, 'E2 Allocators'!$B$15:$W$285, MATCH(V$12, 'E2 Allocators'!$B$15:$W$15, 0),FALSE)*$D106</f>
        <v>0</v>
      </c>
      <c r="W106" s="133">
        <f>VLOOKUP('E4 TB Allocation Details'!$C117, 'E2 Allocators'!$B$15:$W$285, MATCH(W$12, 'E2 Allocators'!$B$15:$W$15, 0),FALSE)*$D106</f>
        <v>0</v>
      </c>
      <c r="X106" s="174">
        <f>VLOOKUP('E4 TB Allocation Details'!$C117, 'E2 Allocators'!$B$15:$W$285, MATCH(X$12, 'E2 Allocators'!$B$15:$W$15, 0),FALSE)*$D106</f>
        <v>0</v>
      </c>
    </row>
    <row r="107" spans="2:24" ht="13.15" customHeight="1" x14ac:dyDescent="0.2">
      <c r="B107" s="384" t="str">
        <f>'I3 TB Data'!B113</f>
        <v>LVSG Credit - Line Connection Dual Function Line - Dedicated to Domestic</v>
      </c>
      <c r="C107" s="381" t="s">
        <v>451</v>
      </c>
      <c r="D107" s="170">
        <f>'I3 TB Data'!G113</f>
        <v>0</v>
      </c>
      <c r="E107" s="133">
        <f>VLOOKUP('E4 TB Allocation Details'!$C118, 'E2 Allocators'!$B$15:$W$285, MATCH(E$12, 'E2 Allocators'!$B$15:$W$15, 0),FALSE)*$D107</f>
        <v>0</v>
      </c>
      <c r="F107" s="133">
        <f>VLOOKUP('E4 TB Allocation Details'!$C118, 'E2 Allocators'!$B$15:$W$285, MATCH(F$12, 'E2 Allocators'!$B$15:$W$15, 0),FALSE)*$D107</f>
        <v>0</v>
      </c>
      <c r="G107" s="133">
        <f>VLOOKUP('E4 TB Allocation Details'!$C118, 'E2 Allocators'!$B$15:$W$285, MATCH(G$12, 'E2 Allocators'!$B$15:$W$15, 0),FALSE)*$D107</f>
        <v>0</v>
      </c>
      <c r="H107" s="133">
        <f>VLOOKUP('E4 TB Allocation Details'!$C118, 'E2 Allocators'!$B$15:$W$285, MATCH(H$12, 'E2 Allocators'!$B$15:$W$15, 0),FALSE)*$D107</f>
        <v>0</v>
      </c>
      <c r="I107" s="133">
        <f>VLOOKUP('E4 TB Allocation Details'!$C118, 'E2 Allocators'!$B$15:$W$285, MATCH(I$12, 'E2 Allocators'!$B$15:$W$15, 0),FALSE)*$D107</f>
        <v>0</v>
      </c>
      <c r="J107" s="133">
        <f>VLOOKUP('E4 TB Allocation Details'!$C118, 'E2 Allocators'!$B$15:$W$285, MATCH(J$12, 'E2 Allocators'!$B$15:$W$15, 0),FALSE)*$D107</f>
        <v>0</v>
      </c>
      <c r="K107" s="133">
        <f>VLOOKUP('E4 TB Allocation Details'!$C118, 'E2 Allocators'!$B$15:$W$285, MATCH(K$12, 'E2 Allocators'!$B$15:$W$15, 0),FALSE)*$D107</f>
        <v>0</v>
      </c>
      <c r="L107" s="133">
        <f>VLOOKUP('E4 TB Allocation Details'!$C118, 'E2 Allocators'!$B$15:$W$285, MATCH(L$12, 'E2 Allocators'!$B$15:$W$15, 0),FALSE)*$D107</f>
        <v>0</v>
      </c>
      <c r="M107" s="133">
        <f>VLOOKUP('E4 TB Allocation Details'!$C118, 'E2 Allocators'!$B$15:$W$285, MATCH(M$12, 'E2 Allocators'!$B$15:$W$15, 0),FALSE)*$D107</f>
        <v>0</v>
      </c>
      <c r="N107" s="133">
        <f>VLOOKUP('E4 TB Allocation Details'!$C118, 'E2 Allocators'!$B$15:$W$285, MATCH(N$12, 'E2 Allocators'!$B$15:$W$15, 0),FALSE)*$D107</f>
        <v>0</v>
      </c>
      <c r="O107" s="133">
        <f>VLOOKUP('E4 TB Allocation Details'!$C118, 'E2 Allocators'!$B$15:$W$285, MATCH(O$12, 'E2 Allocators'!$B$15:$W$15, 0),FALSE)*$D107</f>
        <v>0</v>
      </c>
      <c r="P107" s="133">
        <f>VLOOKUP('E4 TB Allocation Details'!$C118, 'E2 Allocators'!$B$15:$W$285, MATCH(P$12, 'E2 Allocators'!$B$15:$W$15, 0),FALSE)*$D107</f>
        <v>0</v>
      </c>
      <c r="Q107" s="133">
        <f>VLOOKUP('E4 TB Allocation Details'!$C118, 'E2 Allocators'!$B$15:$W$285, MATCH(Q$12, 'E2 Allocators'!$B$15:$W$15, 0),FALSE)*$D107</f>
        <v>0</v>
      </c>
      <c r="R107" s="133">
        <f>VLOOKUP('E4 TB Allocation Details'!$C118, 'E2 Allocators'!$B$15:$W$285, MATCH(R$12, 'E2 Allocators'!$B$15:$W$15, 0),FALSE)*$D107</f>
        <v>0</v>
      </c>
      <c r="S107" s="133">
        <f>VLOOKUP('E4 TB Allocation Details'!$C118, 'E2 Allocators'!$B$15:$W$285, MATCH(S$12, 'E2 Allocators'!$B$15:$W$15, 0),FALSE)*$D107</f>
        <v>0</v>
      </c>
      <c r="T107" s="133">
        <f>VLOOKUP('E4 TB Allocation Details'!$C118, 'E2 Allocators'!$B$15:$W$285, MATCH(T$12, 'E2 Allocators'!$B$15:$W$15, 0),FALSE)*$D107</f>
        <v>0</v>
      </c>
      <c r="U107" s="133">
        <f>VLOOKUP('E4 TB Allocation Details'!$C118, 'E2 Allocators'!$B$15:$W$285, MATCH(U$12, 'E2 Allocators'!$B$15:$W$15, 0),FALSE)*$D107</f>
        <v>0</v>
      </c>
      <c r="V107" s="133">
        <f>VLOOKUP('E4 TB Allocation Details'!$C118, 'E2 Allocators'!$B$15:$W$285, MATCH(V$12, 'E2 Allocators'!$B$15:$W$15, 0),FALSE)*$D107</f>
        <v>0</v>
      </c>
      <c r="W107" s="133">
        <f>VLOOKUP('E4 TB Allocation Details'!$C118, 'E2 Allocators'!$B$15:$W$285, MATCH(W$12, 'E2 Allocators'!$B$15:$W$15, 0),FALSE)*$D107</f>
        <v>0</v>
      </c>
      <c r="X107" s="174">
        <f>VLOOKUP('E4 TB Allocation Details'!$C118, 'E2 Allocators'!$B$15:$W$285, MATCH(X$12, 'E2 Allocators'!$B$15:$W$15, 0),FALSE)*$D107</f>
        <v>0</v>
      </c>
    </row>
    <row r="108" spans="2:24" ht="13.15" customHeight="1" x14ac:dyDescent="0.2">
      <c r="B108" s="384" t="str">
        <f>'I3 TB Data'!B114</f>
        <v>LVSG Credit - Line Connection Dual Function Line - Dedicated to Interconnect</v>
      </c>
      <c r="C108" s="381" t="s">
        <v>451</v>
      </c>
      <c r="D108" s="170">
        <f>'I3 TB Data'!G114</f>
        <v>0</v>
      </c>
      <c r="E108" s="133">
        <f>VLOOKUP('E4 TB Allocation Details'!$C119, 'E2 Allocators'!$B$15:$W$285, MATCH(E$12, 'E2 Allocators'!$B$15:$W$15, 0),FALSE)*$D108</f>
        <v>0</v>
      </c>
      <c r="F108" s="133">
        <f>VLOOKUP('E4 TB Allocation Details'!$C119, 'E2 Allocators'!$B$15:$W$285, MATCH(F$12, 'E2 Allocators'!$B$15:$W$15, 0),FALSE)*$D108</f>
        <v>0</v>
      </c>
      <c r="G108" s="133">
        <f>VLOOKUP('E4 TB Allocation Details'!$C119, 'E2 Allocators'!$B$15:$W$285, MATCH(G$12, 'E2 Allocators'!$B$15:$W$15, 0),FALSE)*$D108</f>
        <v>0</v>
      </c>
      <c r="H108" s="133">
        <f>VLOOKUP('E4 TB Allocation Details'!$C119, 'E2 Allocators'!$B$15:$W$285, MATCH(H$12, 'E2 Allocators'!$B$15:$W$15, 0),FALSE)*$D108</f>
        <v>0</v>
      </c>
      <c r="I108" s="133">
        <f>VLOOKUP('E4 TB Allocation Details'!$C119, 'E2 Allocators'!$B$15:$W$285, MATCH(I$12, 'E2 Allocators'!$B$15:$W$15, 0),FALSE)*$D108</f>
        <v>0</v>
      </c>
      <c r="J108" s="133">
        <f>VLOOKUP('E4 TB Allocation Details'!$C119, 'E2 Allocators'!$B$15:$W$285, MATCH(J$12, 'E2 Allocators'!$B$15:$W$15, 0),FALSE)*$D108</f>
        <v>0</v>
      </c>
      <c r="K108" s="133">
        <f>VLOOKUP('E4 TB Allocation Details'!$C119, 'E2 Allocators'!$B$15:$W$285, MATCH(K$12, 'E2 Allocators'!$B$15:$W$15, 0),FALSE)*$D108</f>
        <v>0</v>
      </c>
      <c r="L108" s="133">
        <f>VLOOKUP('E4 TB Allocation Details'!$C119, 'E2 Allocators'!$B$15:$W$285, MATCH(L$12, 'E2 Allocators'!$B$15:$W$15, 0),FALSE)*$D108</f>
        <v>0</v>
      </c>
      <c r="M108" s="133">
        <f>VLOOKUP('E4 TB Allocation Details'!$C119, 'E2 Allocators'!$B$15:$W$285, MATCH(M$12, 'E2 Allocators'!$B$15:$W$15, 0),FALSE)*$D108</f>
        <v>0</v>
      </c>
      <c r="N108" s="133">
        <f>VLOOKUP('E4 TB Allocation Details'!$C119, 'E2 Allocators'!$B$15:$W$285, MATCH(N$12, 'E2 Allocators'!$B$15:$W$15, 0),FALSE)*$D108</f>
        <v>0</v>
      </c>
      <c r="O108" s="133">
        <f>VLOOKUP('E4 TB Allocation Details'!$C119, 'E2 Allocators'!$B$15:$W$285, MATCH(O$12, 'E2 Allocators'!$B$15:$W$15, 0),FALSE)*$D108</f>
        <v>0</v>
      </c>
      <c r="P108" s="133">
        <f>VLOOKUP('E4 TB Allocation Details'!$C119, 'E2 Allocators'!$B$15:$W$285, MATCH(P$12, 'E2 Allocators'!$B$15:$W$15, 0),FALSE)*$D108</f>
        <v>0</v>
      </c>
      <c r="Q108" s="133">
        <f>VLOOKUP('E4 TB Allocation Details'!$C119, 'E2 Allocators'!$B$15:$W$285, MATCH(Q$12, 'E2 Allocators'!$B$15:$W$15, 0),FALSE)*$D108</f>
        <v>0</v>
      </c>
      <c r="R108" s="133">
        <f>VLOOKUP('E4 TB Allocation Details'!$C119, 'E2 Allocators'!$B$15:$W$285, MATCH(R$12, 'E2 Allocators'!$B$15:$W$15, 0),FALSE)*$D108</f>
        <v>0</v>
      </c>
      <c r="S108" s="133">
        <f>VLOOKUP('E4 TB Allocation Details'!$C119, 'E2 Allocators'!$B$15:$W$285, MATCH(S$12, 'E2 Allocators'!$B$15:$W$15, 0),FALSE)*$D108</f>
        <v>0</v>
      </c>
      <c r="T108" s="133">
        <f>VLOOKUP('E4 TB Allocation Details'!$C119, 'E2 Allocators'!$B$15:$W$285, MATCH(T$12, 'E2 Allocators'!$B$15:$W$15, 0),FALSE)*$D108</f>
        <v>0</v>
      </c>
      <c r="U108" s="133">
        <f>VLOOKUP('E4 TB Allocation Details'!$C119, 'E2 Allocators'!$B$15:$W$285, MATCH(U$12, 'E2 Allocators'!$B$15:$W$15, 0),FALSE)*$D108</f>
        <v>0</v>
      </c>
      <c r="V108" s="133">
        <f>VLOOKUP('E4 TB Allocation Details'!$C119, 'E2 Allocators'!$B$15:$W$285, MATCH(V$12, 'E2 Allocators'!$B$15:$W$15, 0),FALSE)*$D108</f>
        <v>0</v>
      </c>
      <c r="W108" s="133">
        <f>VLOOKUP('E4 TB Allocation Details'!$C119, 'E2 Allocators'!$B$15:$W$285, MATCH(W$12, 'E2 Allocators'!$B$15:$W$15, 0),FALSE)*$D108</f>
        <v>0</v>
      </c>
      <c r="X108" s="174">
        <f>VLOOKUP('E4 TB Allocation Details'!$C119, 'E2 Allocators'!$B$15:$W$285, MATCH(X$12, 'E2 Allocators'!$B$15:$W$15, 0),FALSE)*$D108</f>
        <v>0</v>
      </c>
    </row>
    <row r="109" spans="2:24" ht="13.15" customHeight="1" x14ac:dyDescent="0.2">
      <c r="B109" s="384" t="str">
        <f>'I3 TB Data'!B115</f>
        <v>LVSG Credit - Line Connection Dual Function Line - Shared</v>
      </c>
      <c r="C109" s="381" t="s">
        <v>451</v>
      </c>
      <c r="D109" s="170">
        <f>'I3 TB Data'!G115</f>
        <v>0</v>
      </c>
      <c r="E109" s="133">
        <f>VLOOKUP('E4 TB Allocation Details'!$C120, 'E2 Allocators'!$B$15:$W$285, MATCH(E$12, 'E2 Allocators'!$B$15:$W$15, 0),FALSE)*$D109</f>
        <v>0</v>
      </c>
      <c r="F109" s="133">
        <f>VLOOKUP('E4 TB Allocation Details'!$C120, 'E2 Allocators'!$B$15:$W$285, MATCH(F$12, 'E2 Allocators'!$B$15:$W$15, 0),FALSE)*$D109</f>
        <v>0</v>
      </c>
      <c r="G109" s="133">
        <f>VLOOKUP('E4 TB Allocation Details'!$C120, 'E2 Allocators'!$B$15:$W$285, MATCH(G$12, 'E2 Allocators'!$B$15:$W$15, 0),FALSE)*$D109</f>
        <v>0</v>
      </c>
      <c r="H109" s="133">
        <f>VLOOKUP('E4 TB Allocation Details'!$C120, 'E2 Allocators'!$B$15:$W$285, MATCH(H$12, 'E2 Allocators'!$B$15:$W$15, 0),FALSE)*$D109</f>
        <v>0</v>
      </c>
      <c r="I109" s="133">
        <f>VLOOKUP('E4 TB Allocation Details'!$C120, 'E2 Allocators'!$B$15:$W$285, MATCH(I$12, 'E2 Allocators'!$B$15:$W$15, 0),FALSE)*$D109</f>
        <v>0</v>
      </c>
      <c r="J109" s="133">
        <f>VLOOKUP('E4 TB Allocation Details'!$C120, 'E2 Allocators'!$B$15:$W$285, MATCH(J$12, 'E2 Allocators'!$B$15:$W$15, 0),FALSE)*$D109</f>
        <v>0</v>
      </c>
      <c r="K109" s="133">
        <f>VLOOKUP('E4 TB Allocation Details'!$C120, 'E2 Allocators'!$B$15:$W$285, MATCH(K$12, 'E2 Allocators'!$B$15:$W$15, 0),FALSE)*$D109</f>
        <v>0</v>
      </c>
      <c r="L109" s="133">
        <f>VLOOKUP('E4 TB Allocation Details'!$C120, 'E2 Allocators'!$B$15:$W$285, MATCH(L$12, 'E2 Allocators'!$B$15:$W$15, 0),FALSE)*$D109</f>
        <v>0</v>
      </c>
      <c r="M109" s="133">
        <f>VLOOKUP('E4 TB Allocation Details'!$C120, 'E2 Allocators'!$B$15:$W$285, MATCH(M$12, 'E2 Allocators'!$B$15:$W$15, 0),FALSE)*$D109</f>
        <v>0</v>
      </c>
      <c r="N109" s="133">
        <f>VLOOKUP('E4 TB Allocation Details'!$C120, 'E2 Allocators'!$B$15:$W$285, MATCH(N$12, 'E2 Allocators'!$B$15:$W$15, 0),FALSE)*$D109</f>
        <v>0</v>
      </c>
      <c r="O109" s="133">
        <f>VLOOKUP('E4 TB Allocation Details'!$C120, 'E2 Allocators'!$B$15:$W$285, MATCH(O$12, 'E2 Allocators'!$B$15:$W$15, 0),FALSE)*$D109</f>
        <v>0</v>
      </c>
      <c r="P109" s="133">
        <f>VLOOKUP('E4 TB Allocation Details'!$C120, 'E2 Allocators'!$B$15:$W$285, MATCH(P$12, 'E2 Allocators'!$B$15:$W$15, 0),FALSE)*$D109</f>
        <v>0</v>
      </c>
      <c r="Q109" s="133">
        <f>VLOOKUP('E4 TB Allocation Details'!$C120, 'E2 Allocators'!$B$15:$W$285, MATCH(Q$12, 'E2 Allocators'!$B$15:$W$15, 0),FALSE)*$D109</f>
        <v>0</v>
      </c>
      <c r="R109" s="133">
        <f>VLOOKUP('E4 TB Allocation Details'!$C120, 'E2 Allocators'!$B$15:$W$285, MATCH(R$12, 'E2 Allocators'!$B$15:$W$15, 0),FALSE)*$D109</f>
        <v>0</v>
      </c>
      <c r="S109" s="133">
        <f>VLOOKUP('E4 TB Allocation Details'!$C120, 'E2 Allocators'!$B$15:$W$285, MATCH(S$12, 'E2 Allocators'!$B$15:$W$15, 0),FALSE)*$D109</f>
        <v>0</v>
      </c>
      <c r="T109" s="133">
        <f>VLOOKUP('E4 TB Allocation Details'!$C120, 'E2 Allocators'!$B$15:$W$285, MATCH(T$12, 'E2 Allocators'!$B$15:$W$15, 0),FALSE)*$D109</f>
        <v>0</v>
      </c>
      <c r="U109" s="133">
        <f>VLOOKUP('E4 TB Allocation Details'!$C120, 'E2 Allocators'!$B$15:$W$285, MATCH(U$12, 'E2 Allocators'!$B$15:$W$15, 0),FALSE)*$D109</f>
        <v>0</v>
      </c>
      <c r="V109" s="133">
        <f>VLOOKUP('E4 TB Allocation Details'!$C120, 'E2 Allocators'!$B$15:$W$285, MATCH(V$12, 'E2 Allocators'!$B$15:$W$15, 0),FALSE)*$D109</f>
        <v>0</v>
      </c>
      <c r="W109" s="133">
        <f>VLOOKUP('E4 TB Allocation Details'!$C120, 'E2 Allocators'!$B$15:$W$285, MATCH(W$12, 'E2 Allocators'!$B$15:$W$15, 0),FALSE)*$D109</f>
        <v>0</v>
      </c>
      <c r="X109" s="174">
        <f>VLOOKUP('E4 TB Allocation Details'!$C120, 'E2 Allocators'!$B$15:$W$285, MATCH(X$12, 'E2 Allocators'!$B$15:$W$15, 0),FALSE)*$D109</f>
        <v>0</v>
      </c>
    </row>
    <row r="110" spans="2:24" ht="13.15" customHeight="1" x14ac:dyDescent="0.2">
      <c r="B110" s="384" t="str">
        <f>'I3 TB Data'!B116</f>
        <v>LVSG Credit - Generation Line Connection - Dedicated to Domestic</v>
      </c>
      <c r="C110" s="381" t="s">
        <v>451</v>
      </c>
      <c r="D110" s="170">
        <f>'I3 TB Data'!G116</f>
        <v>0</v>
      </c>
      <c r="E110" s="133">
        <f>VLOOKUP('E4 TB Allocation Details'!$C121, 'E2 Allocators'!$B$15:$W$285, MATCH(E$12, 'E2 Allocators'!$B$15:$W$15, 0),FALSE)*$D110</f>
        <v>0</v>
      </c>
      <c r="F110" s="133">
        <f>VLOOKUP('E4 TB Allocation Details'!$C121, 'E2 Allocators'!$B$15:$W$285, MATCH(F$12, 'E2 Allocators'!$B$15:$W$15, 0),FALSE)*$D110</f>
        <v>0</v>
      </c>
      <c r="G110" s="133">
        <f>VLOOKUP('E4 TB Allocation Details'!$C121, 'E2 Allocators'!$B$15:$W$285, MATCH(G$12, 'E2 Allocators'!$B$15:$W$15, 0),FALSE)*$D110</f>
        <v>0</v>
      </c>
      <c r="H110" s="133">
        <f>VLOOKUP('E4 TB Allocation Details'!$C121, 'E2 Allocators'!$B$15:$W$285, MATCH(H$12, 'E2 Allocators'!$B$15:$W$15, 0),FALSE)*$D110</f>
        <v>0</v>
      </c>
      <c r="I110" s="133">
        <f>VLOOKUP('E4 TB Allocation Details'!$C121, 'E2 Allocators'!$B$15:$W$285, MATCH(I$12, 'E2 Allocators'!$B$15:$W$15, 0),FALSE)*$D110</f>
        <v>0</v>
      </c>
      <c r="J110" s="133">
        <f>VLOOKUP('E4 TB Allocation Details'!$C121, 'E2 Allocators'!$B$15:$W$285, MATCH(J$12, 'E2 Allocators'!$B$15:$W$15, 0),FALSE)*$D110</f>
        <v>0</v>
      </c>
      <c r="K110" s="133">
        <f>VLOOKUP('E4 TB Allocation Details'!$C121, 'E2 Allocators'!$B$15:$W$285, MATCH(K$12, 'E2 Allocators'!$B$15:$W$15, 0),FALSE)*$D110</f>
        <v>0</v>
      </c>
      <c r="L110" s="133">
        <f>VLOOKUP('E4 TB Allocation Details'!$C121, 'E2 Allocators'!$B$15:$W$285, MATCH(L$12, 'E2 Allocators'!$B$15:$W$15, 0),FALSE)*$D110</f>
        <v>0</v>
      </c>
      <c r="M110" s="133">
        <f>VLOOKUP('E4 TB Allocation Details'!$C121, 'E2 Allocators'!$B$15:$W$285, MATCH(M$12, 'E2 Allocators'!$B$15:$W$15, 0),FALSE)*$D110</f>
        <v>0</v>
      </c>
      <c r="N110" s="133">
        <f>VLOOKUP('E4 TB Allocation Details'!$C121, 'E2 Allocators'!$B$15:$W$285, MATCH(N$12, 'E2 Allocators'!$B$15:$W$15, 0),FALSE)*$D110</f>
        <v>0</v>
      </c>
      <c r="O110" s="133">
        <f>VLOOKUP('E4 TB Allocation Details'!$C121, 'E2 Allocators'!$B$15:$W$285, MATCH(O$12, 'E2 Allocators'!$B$15:$W$15, 0),FALSE)*$D110</f>
        <v>0</v>
      </c>
      <c r="P110" s="133">
        <f>VLOOKUP('E4 TB Allocation Details'!$C121, 'E2 Allocators'!$B$15:$W$285, MATCH(P$12, 'E2 Allocators'!$B$15:$W$15, 0),FALSE)*$D110</f>
        <v>0</v>
      </c>
      <c r="Q110" s="133">
        <f>VLOOKUP('E4 TB Allocation Details'!$C121, 'E2 Allocators'!$B$15:$W$285, MATCH(Q$12, 'E2 Allocators'!$B$15:$W$15, 0),FALSE)*$D110</f>
        <v>0</v>
      </c>
      <c r="R110" s="133">
        <f>VLOOKUP('E4 TB Allocation Details'!$C121, 'E2 Allocators'!$B$15:$W$285, MATCH(R$12, 'E2 Allocators'!$B$15:$W$15, 0),FALSE)*$D110</f>
        <v>0</v>
      </c>
      <c r="S110" s="133">
        <f>VLOOKUP('E4 TB Allocation Details'!$C121, 'E2 Allocators'!$B$15:$W$285, MATCH(S$12, 'E2 Allocators'!$B$15:$W$15, 0),FALSE)*$D110</f>
        <v>0</v>
      </c>
      <c r="T110" s="133">
        <f>VLOOKUP('E4 TB Allocation Details'!$C121, 'E2 Allocators'!$B$15:$W$285, MATCH(T$12, 'E2 Allocators'!$B$15:$W$15, 0),FALSE)*$D110</f>
        <v>0</v>
      </c>
      <c r="U110" s="133">
        <f>VLOOKUP('E4 TB Allocation Details'!$C121, 'E2 Allocators'!$B$15:$W$285, MATCH(U$12, 'E2 Allocators'!$B$15:$W$15, 0),FALSE)*$D110</f>
        <v>0</v>
      </c>
      <c r="V110" s="133">
        <f>VLOOKUP('E4 TB Allocation Details'!$C121, 'E2 Allocators'!$B$15:$W$285, MATCH(V$12, 'E2 Allocators'!$B$15:$W$15, 0),FALSE)*$D110</f>
        <v>0</v>
      </c>
      <c r="W110" s="133">
        <f>VLOOKUP('E4 TB Allocation Details'!$C121, 'E2 Allocators'!$B$15:$W$285, MATCH(W$12, 'E2 Allocators'!$B$15:$W$15, 0),FALSE)*$D110</f>
        <v>0</v>
      </c>
      <c r="X110" s="174">
        <f>VLOOKUP('E4 TB Allocation Details'!$C121, 'E2 Allocators'!$B$15:$W$285, MATCH(X$12, 'E2 Allocators'!$B$15:$W$15, 0),FALSE)*$D110</f>
        <v>0</v>
      </c>
    </row>
    <row r="111" spans="2:24" ht="13.15" customHeight="1" x14ac:dyDescent="0.2">
      <c r="B111" s="384" t="str">
        <f>'I3 TB Data'!B117</f>
        <v>LVSG Credit - Generation Line Connection - Dedicated to Interconnect</v>
      </c>
      <c r="C111" s="381" t="s">
        <v>451</v>
      </c>
      <c r="D111" s="170">
        <f>'I3 TB Data'!G117</f>
        <v>0</v>
      </c>
      <c r="E111" s="133">
        <f>VLOOKUP('E4 TB Allocation Details'!$C122, 'E2 Allocators'!$B$15:$W$285, MATCH(E$12, 'E2 Allocators'!$B$15:$W$15, 0),FALSE)*$D111</f>
        <v>0</v>
      </c>
      <c r="F111" s="133">
        <f>VLOOKUP('E4 TB Allocation Details'!$C122, 'E2 Allocators'!$B$15:$W$285, MATCH(F$12, 'E2 Allocators'!$B$15:$W$15, 0),FALSE)*$D111</f>
        <v>0</v>
      </c>
      <c r="G111" s="133">
        <f>VLOOKUP('E4 TB Allocation Details'!$C122, 'E2 Allocators'!$B$15:$W$285, MATCH(G$12, 'E2 Allocators'!$B$15:$W$15, 0),FALSE)*$D111</f>
        <v>0</v>
      </c>
      <c r="H111" s="133">
        <f>VLOOKUP('E4 TB Allocation Details'!$C122, 'E2 Allocators'!$B$15:$W$285, MATCH(H$12, 'E2 Allocators'!$B$15:$W$15, 0),FALSE)*$D111</f>
        <v>0</v>
      </c>
      <c r="I111" s="133">
        <f>VLOOKUP('E4 TB Allocation Details'!$C122, 'E2 Allocators'!$B$15:$W$285, MATCH(I$12, 'E2 Allocators'!$B$15:$W$15, 0),FALSE)*$D111</f>
        <v>0</v>
      </c>
      <c r="J111" s="133">
        <f>VLOOKUP('E4 TB Allocation Details'!$C122, 'E2 Allocators'!$B$15:$W$285, MATCH(J$12, 'E2 Allocators'!$B$15:$W$15, 0),FALSE)*$D111</f>
        <v>0</v>
      </c>
      <c r="K111" s="133">
        <f>VLOOKUP('E4 TB Allocation Details'!$C122, 'E2 Allocators'!$B$15:$W$285, MATCH(K$12, 'E2 Allocators'!$B$15:$W$15, 0),FALSE)*$D111</f>
        <v>0</v>
      </c>
      <c r="L111" s="133">
        <f>VLOOKUP('E4 TB Allocation Details'!$C122, 'E2 Allocators'!$B$15:$W$285, MATCH(L$12, 'E2 Allocators'!$B$15:$W$15, 0),FALSE)*$D111</f>
        <v>0</v>
      </c>
      <c r="M111" s="133">
        <f>VLOOKUP('E4 TB Allocation Details'!$C122, 'E2 Allocators'!$B$15:$W$285, MATCH(M$12, 'E2 Allocators'!$B$15:$W$15, 0),FALSE)*$D111</f>
        <v>0</v>
      </c>
      <c r="N111" s="133">
        <f>VLOOKUP('E4 TB Allocation Details'!$C122, 'E2 Allocators'!$B$15:$W$285, MATCH(N$12, 'E2 Allocators'!$B$15:$W$15, 0),FALSE)*$D111</f>
        <v>0</v>
      </c>
      <c r="O111" s="133">
        <f>VLOOKUP('E4 TB Allocation Details'!$C122, 'E2 Allocators'!$B$15:$W$285, MATCH(O$12, 'E2 Allocators'!$B$15:$W$15, 0),FALSE)*$D111</f>
        <v>0</v>
      </c>
      <c r="P111" s="133">
        <f>VLOOKUP('E4 TB Allocation Details'!$C122, 'E2 Allocators'!$B$15:$W$285, MATCH(P$12, 'E2 Allocators'!$B$15:$W$15, 0),FALSE)*$D111</f>
        <v>0</v>
      </c>
      <c r="Q111" s="133">
        <f>VLOOKUP('E4 TB Allocation Details'!$C122, 'E2 Allocators'!$B$15:$W$285, MATCH(Q$12, 'E2 Allocators'!$B$15:$W$15, 0),FALSE)*$D111</f>
        <v>0</v>
      </c>
      <c r="R111" s="133">
        <f>VLOOKUP('E4 TB Allocation Details'!$C122, 'E2 Allocators'!$B$15:$W$285, MATCH(R$12, 'E2 Allocators'!$B$15:$W$15, 0),FALSE)*$D111</f>
        <v>0</v>
      </c>
      <c r="S111" s="133">
        <f>VLOOKUP('E4 TB Allocation Details'!$C122, 'E2 Allocators'!$B$15:$W$285, MATCH(S$12, 'E2 Allocators'!$B$15:$W$15, 0),FALSE)*$D111</f>
        <v>0</v>
      </c>
      <c r="T111" s="133">
        <f>VLOOKUP('E4 TB Allocation Details'!$C122, 'E2 Allocators'!$B$15:$W$285, MATCH(T$12, 'E2 Allocators'!$B$15:$W$15, 0),FALSE)*$D111</f>
        <v>0</v>
      </c>
      <c r="U111" s="133">
        <f>VLOOKUP('E4 TB Allocation Details'!$C122, 'E2 Allocators'!$B$15:$W$285, MATCH(U$12, 'E2 Allocators'!$B$15:$W$15, 0),FALSE)*$D111</f>
        <v>0</v>
      </c>
      <c r="V111" s="133">
        <f>VLOOKUP('E4 TB Allocation Details'!$C122, 'E2 Allocators'!$B$15:$W$285, MATCH(V$12, 'E2 Allocators'!$B$15:$W$15, 0),FALSE)*$D111</f>
        <v>0</v>
      </c>
      <c r="W111" s="133">
        <f>VLOOKUP('E4 TB Allocation Details'!$C122, 'E2 Allocators'!$B$15:$W$285, MATCH(W$12, 'E2 Allocators'!$B$15:$W$15, 0),FALSE)*$D111</f>
        <v>0</v>
      </c>
      <c r="X111" s="174">
        <f>VLOOKUP('E4 TB Allocation Details'!$C122, 'E2 Allocators'!$B$15:$W$285, MATCH(X$12, 'E2 Allocators'!$B$15:$W$15, 0),FALSE)*$D111</f>
        <v>0</v>
      </c>
    </row>
    <row r="112" spans="2:24" ht="13.15" customHeight="1" x14ac:dyDescent="0.2">
      <c r="B112" s="384" t="str">
        <f>'I3 TB Data'!B118</f>
        <v>LVSG Credit - Generation Line Connection - Shared</v>
      </c>
      <c r="C112" s="381" t="s">
        <v>451</v>
      </c>
      <c r="D112" s="170">
        <f>'I3 TB Data'!G118</f>
        <v>0</v>
      </c>
      <c r="E112" s="133">
        <f>VLOOKUP('E4 TB Allocation Details'!$C123, 'E2 Allocators'!$B$15:$W$285, MATCH(E$12, 'E2 Allocators'!$B$15:$W$15, 0),FALSE)*$D112</f>
        <v>0</v>
      </c>
      <c r="F112" s="133">
        <f>VLOOKUP('E4 TB Allocation Details'!$C123, 'E2 Allocators'!$B$15:$W$285, MATCH(F$12, 'E2 Allocators'!$B$15:$W$15, 0),FALSE)*$D112</f>
        <v>0</v>
      </c>
      <c r="G112" s="133">
        <f>VLOOKUP('E4 TB Allocation Details'!$C123, 'E2 Allocators'!$B$15:$W$285, MATCH(G$12, 'E2 Allocators'!$B$15:$W$15, 0),FALSE)*$D112</f>
        <v>0</v>
      </c>
      <c r="H112" s="133">
        <f>VLOOKUP('E4 TB Allocation Details'!$C123, 'E2 Allocators'!$B$15:$W$285, MATCH(H$12, 'E2 Allocators'!$B$15:$W$15, 0),FALSE)*$D112</f>
        <v>0</v>
      </c>
      <c r="I112" s="133">
        <f>VLOOKUP('E4 TB Allocation Details'!$C123, 'E2 Allocators'!$B$15:$W$285, MATCH(I$12, 'E2 Allocators'!$B$15:$W$15, 0),FALSE)*$D112</f>
        <v>0</v>
      </c>
      <c r="J112" s="133">
        <f>VLOOKUP('E4 TB Allocation Details'!$C123, 'E2 Allocators'!$B$15:$W$285, MATCH(J$12, 'E2 Allocators'!$B$15:$W$15, 0),FALSE)*$D112</f>
        <v>0</v>
      </c>
      <c r="K112" s="133">
        <f>VLOOKUP('E4 TB Allocation Details'!$C123, 'E2 Allocators'!$B$15:$W$285, MATCH(K$12, 'E2 Allocators'!$B$15:$W$15, 0),FALSE)*$D112</f>
        <v>0</v>
      </c>
      <c r="L112" s="133">
        <f>VLOOKUP('E4 TB Allocation Details'!$C123, 'E2 Allocators'!$B$15:$W$285, MATCH(L$12, 'E2 Allocators'!$B$15:$W$15, 0),FALSE)*$D112</f>
        <v>0</v>
      </c>
      <c r="M112" s="133">
        <f>VLOOKUP('E4 TB Allocation Details'!$C123, 'E2 Allocators'!$B$15:$W$285, MATCH(M$12, 'E2 Allocators'!$B$15:$W$15, 0),FALSE)*$D112</f>
        <v>0</v>
      </c>
      <c r="N112" s="133">
        <f>VLOOKUP('E4 TB Allocation Details'!$C123, 'E2 Allocators'!$B$15:$W$285, MATCH(N$12, 'E2 Allocators'!$B$15:$W$15, 0),FALSE)*$D112</f>
        <v>0</v>
      </c>
      <c r="O112" s="133">
        <f>VLOOKUP('E4 TB Allocation Details'!$C123, 'E2 Allocators'!$B$15:$W$285, MATCH(O$12, 'E2 Allocators'!$B$15:$W$15, 0),FALSE)*$D112</f>
        <v>0</v>
      </c>
      <c r="P112" s="133">
        <f>VLOOKUP('E4 TB Allocation Details'!$C123, 'E2 Allocators'!$B$15:$W$285, MATCH(P$12, 'E2 Allocators'!$B$15:$W$15, 0),FALSE)*$D112</f>
        <v>0</v>
      </c>
      <c r="Q112" s="133">
        <f>VLOOKUP('E4 TB Allocation Details'!$C123, 'E2 Allocators'!$B$15:$W$285, MATCH(Q$12, 'E2 Allocators'!$B$15:$W$15, 0),FALSE)*$D112</f>
        <v>0</v>
      </c>
      <c r="R112" s="133">
        <f>VLOOKUP('E4 TB Allocation Details'!$C123, 'E2 Allocators'!$B$15:$W$285, MATCH(R$12, 'E2 Allocators'!$B$15:$W$15, 0),FALSE)*$D112</f>
        <v>0</v>
      </c>
      <c r="S112" s="133">
        <f>VLOOKUP('E4 TB Allocation Details'!$C123, 'E2 Allocators'!$B$15:$W$285, MATCH(S$12, 'E2 Allocators'!$B$15:$W$15, 0),FALSE)*$D112</f>
        <v>0</v>
      </c>
      <c r="T112" s="133">
        <f>VLOOKUP('E4 TB Allocation Details'!$C123, 'E2 Allocators'!$B$15:$W$285, MATCH(T$12, 'E2 Allocators'!$B$15:$W$15, 0),FALSE)*$D112</f>
        <v>0</v>
      </c>
      <c r="U112" s="133">
        <f>VLOOKUP('E4 TB Allocation Details'!$C123, 'E2 Allocators'!$B$15:$W$285, MATCH(U$12, 'E2 Allocators'!$B$15:$W$15, 0),FALSE)*$D112</f>
        <v>0</v>
      </c>
      <c r="V112" s="133">
        <f>VLOOKUP('E4 TB Allocation Details'!$C123, 'E2 Allocators'!$B$15:$W$285, MATCH(V$12, 'E2 Allocators'!$B$15:$W$15, 0),FALSE)*$D112</f>
        <v>0</v>
      </c>
      <c r="W112" s="133">
        <f>VLOOKUP('E4 TB Allocation Details'!$C123, 'E2 Allocators'!$B$15:$W$285, MATCH(W$12, 'E2 Allocators'!$B$15:$W$15, 0),FALSE)*$D112</f>
        <v>0</v>
      </c>
      <c r="X112" s="174">
        <f>VLOOKUP('E4 TB Allocation Details'!$C123, 'E2 Allocators'!$B$15:$W$285, MATCH(X$12, 'E2 Allocators'!$B$15:$W$15, 0),FALSE)*$D112</f>
        <v>0</v>
      </c>
    </row>
    <row r="113" spans="2:24" ht="13.15" customHeight="1" x14ac:dyDescent="0.2">
      <c r="B113" s="384" t="str">
        <f>'I3 TB Data'!B119</f>
        <v>LVSG Credit - Generation Transformation Connection - Dedicated to Domestic</v>
      </c>
      <c r="C113" s="381" t="s">
        <v>451</v>
      </c>
      <c r="D113" s="170">
        <f>'I3 TB Data'!G119</f>
        <v>0</v>
      </c>
      <c r="E113" s="133">
        <f>VLOOKUP('E4 TB Allocation Details'!$C124, 'E2 Allocators'!$B$15:$W$285, MATCH(E$12, 'E2 Allocators'!$B$15:$W$15, 0),FALSE)*$D113</f>
        <v>0</v>
      </c>
      <c r="F113" s="133">
        <f>VLOOKUP('E4 TB Allocation Details'!$C124, 'E2 Allocators'!$B$15:$W$285, MATCH(F$12, 'E2 Allocators'!$B$15:$W$15, 0),FALSE)*$D113</f>
        <v>0</v>
      </c>
      <c r="G113" s="133">
        <f>VLOOKUP('E4 TB Allocation Details'!$C124, 'E2 Allocators'!$B$15:$W$285, MATCH(G$12, 'E2 Allocators'!$B$15:$W$15, 0),FALSE)*$D113</f>
        <v>0</v>
      </c>
      <c r="H113" s="133">
        <f>VLOOKUP('E4 TB Allocation Details'!$C124, 'E2 Allocators'!$B$15:$W$285, MATCH(H$12, 'E2 Allocators'!$B$15:$W$15, 0),FALSE)*$D113</f>
        <v>0</v>
      </c>
      <c r="I113" s="133">
        <f>VLOOKUP('E4 TB Allocation Details'!$C124, 'E2 Allocators'!$B$15:$W$285, MATCH(I$12, 'E2 Allocators'!$B$15:$W$15, 0),FALSE)*$D113</f>
        <v>0</v>
      </c>
      <c r="J113" s="133">
        <f>VLOOKUP('E4 TB Allocation Details'!$C124, 'E2 Allocators'!$B$15:$W$285, MATCH(J$12, 'E2 Allocators'!$B$15:$W$15, 0),FALSE)*$D113</f>
        <v>0</v>
      </c>
      <c r="K113" s="133">
        <f>VLOOKUP('E4 TB Allocation Details'!$C124, 'E2 Allocators'!$B$15:$W$285, MATCH(K$12, 'E2 Allocators'!$B$15:$W$15, 0),FALSE)*$D113</f>
        <v>0</v>
      </c>
      <c r="L113" s="133">
        <f>VLOOKUP('E4 TB Allocation Details'!$C124, 'E2 Allocators'!$B$15:$W$285, MATCH(L$12, 'E2 Allocators'!$B$15:$W$15, 0),FALSE)*$D113</f>
        <v>0</v>
      </c>
      <c r="M113" s="133">
        <f>VLOOKUP('E4 TB Allocation Details'!$C124, 'E2 Allocators'!$B$15:$W$285, MATCH(M$12, 'E2 Allocators'!$B$15:$W$15, 0),FALSE)*$D113</f>
        <v>0</v>
      </c>
      <c r="N113" s="133">
        <f>VLOOKUP('E4 TB Allocation Details'!$C124, 'E2 Allocators'!$B$15:$W$285, MATCH(N$12, 'E2 Allocators'!$B$15:$W$15, 0),FALSE)*$D113</f>
        <v>0</v>
      </c>
      <c r="O113" s="133">
        <f>VLOOKUP('E4 TB Allocation Details'!$C124, 'E2 Allocators'!$B$15:$W$285, MATCH(O$12, 'E2 Allocators'!$B$15:$W$15, 0),FALSE)*$D113</f>
        <v>0</v>
      </c>
      <c r="P113" s="133">
        <f>VLOOKUP('E4 TB Allocation Details'!$C124, 'E2 Allocators'!$B$15:$W$285, MATCH(P$12, 'E2 Allocators'!$B$15:$W$15, 0),FALSE)*$D113</f>
        <v>0</v>
      </c>
      <c r="Q113" s="133">
        <f>VLOOKUP('E4 TB Allocation Details'!$C124, 'E2 Allocators'!$B$15:$W$285, MATCH(Q$12, 'E2 Allocators'!$B$15:$W$15, 0),FALSE)*$D113</f>
        <v>0</v>
      </c>
      <c r="R113" s="133">
        <f>VLOOKUP('E4 TB Allocation Details'!$C124, 'E2 Allocators'!$B$15:$W$285, MATCH(R$12, 'E2 Allocators'!$B$15:$W$15, 0),FALSE)*$D113</f>
        <v>0</v>
      </c>
      <c r="S113" s="133">
        <f>VLOOKUP('E4 TB Allocation Details'!$C124, 'E2 Allocators'!$B$15:$W$285, MATCH(S$12, 'E2 Allocators'!$B$15:$W$15, 0),FALSE)*$D113</f>
        <v>0</v>
      </c>
      <c r="T113" s="133">
        <f>VLOOKUP('E4 TB Allocation Details'!$C124, 'E2 Allocators'!$B$15:$W$285, MATCH(T$12, 'E2 Allocators'!$B$15:$W$15, 0),FALSE)*$D113</f>
        <v>0</v>
      </c>
      <c r="U113" s="133">
        <f>VLOOKUP('E4 TB Allocation Details'!$C124, 'E2 Allocators'!$B$15:$W$285, MATCH(U$12, 'E2 Allocators'!$B$15:$W$15, 0),FALSE)*$D113</f>
        <v>0</v>
      </c>
      <c r="V113" s="133">
        <f>VLOOKUP('E4 TB Allocation Details'!$C124, 'E2 Allocators'!$B$15:$W$285, MATCH(V$12, 'E2 Allocators'!$B$15:$W$15, 0),FALSE)*$D113</f>
        <v>0</v>
      </c>
      <c r="W113" s="133">
        <f>VLOOKUP('E4 TB Allocation Details'!$C124, 'E2 Allocators'!$B$15:$W$285, MATCH(W$12, 'E2 Allocators'!$B$15:$W$15, 0),FALSE)*$D113</f>
        <v>0</v>
      </c>
      <c r="X113" s="174">
        <f>VLOOKUP('E4 TB Allocation Details'!$C124, 'E2 Allocators'!$B$15:$W$285, MATCH(X$12, 'E2 Allocators'!$B$15:$W$15, 0),FALSE)*$D113</f>
        <v>0</v>
      </c>
    </row>
    <row r="114" spans="2:24" ht="13.15" customHeight="1" x14ac:dyDescent="0.2">
      <c r="B114" s="384" t="str">
        <f>'I3 TB Data'!B120</f>
        <v>LVSG Credit - Generation Transformation Connection - Dedicated to Interconnect</v>
      </c>
      <c r="C114" s="381" t="s">
        <v>451</v>
      </c>
      <c r="D114" s="170">
        <f>'I3 TB Data'!G120</f>
        <v>0</v>
      </c>
      <c r="E114" s="133">
        <f>VLOOKUP('E4 TB Allocation Details'!$C125, 'E2 Allocators'!$B$15:$W$285, MATCH(E$12, 'E2 Allocators'!$B$15:$W$15, 0),FALSE)*$D114</f>
        <v>0</v>
      </c>
      <c r="F114" s="133">
        <f>VLOOKUP('E4 TB Allocation Details'!$C125, 'E2 Allocators'!$B$15:$W$285, MATCH(F$12, 'E2 Allocators'!$B$15:$W$15, 0),FALSE)*$D114</f>
        <v>0</v>
      </c>
      <c r="G114" s="133">
        <f>VLOOKUP('E4 TB Allocation Details'!$C125, 'E2 Allocators'!$B$15:$W$285, MATCH(G$12, 'E2 Allocators'!$B$15:$W$15, 0),FALSE)*$D114</f>
        <v>0</v>
      </c>
      <c r="H114" s="133">
        <f>VLOOKUP('E4 TB Allocation Details'!$C125, 'E2 Allocators'!$B$15:$W$285, MATCH(H$12, 'E2 Allocators'!$B$15:$W$15, 0),FALSE)*$D114</f>
        <v>0</v>
      </c>
      <c r="I114" s="133">
        <f>VLOOKUP('E4 TB Allocation Details'!$C125, 'E2 Allocators'!$B$15:$W$285, MATCH(I$12, 'E2 Allocators'!$B$15:$W$15, 0),FALSE)*$D114</f>
        <v>0</v>
      </c>
      <c r="J114" s="133">
        <f>VLOOKUP('E4 TB Allocation Details'!$C125, 'E2 Allocators'!$B$15:$W$285, MATCH(J$12, 'E2 Allocators'!$B$15:$W$15, 0),FALSE)*$D114</f>
        <v>0</v>
      </c>
      <c r="K114" s="133">
        <f>VLOOKUP('E4 TB Allocation Details'!$C125, 'E2 Allocators'!$B$15:$W$285, MATCH(K$12, 'E2 Allocators'!$B$15:$W$15, 0),FALSE)*$D114</f>
        <v>0</v>
      </c>
      <c r="L114" s="133">
        <f>VLOOKUP('E4 TB Allocation Details'!$C125, 'E2 Allocators'!$B$15:$W$285, MATCH(L$12, 'E2 Allocators'!$B$15:$W$15, 0),FALSE)*$D114</f>
        <v>0</v>
      </c>
      <c r="M114" s="133">
        <f>VLOOKUP('E4 TB Allocation Details'!$C125, 'E2 Allocators'!$B$15:$W$285, MATCH(M$12, 'E2 Allocators'!$B$15:$W$15, 0),FALSE)*$D114</f>
        <v>0</v>
      </c>
      <c r="N114" s="133">
        <f>VLOOKUP('E4 TB Allocation Details'!$C125, 'E2 Allocators'!$B$15:$W$285, MATCH(N$12, 'E2 Allocators'!$B$15:$W$15, 0),FALSE)*$D114</f>
        <v>0</v>
      </c>
      <c r="O114" s="133">
        <f>VLOOKUP('E4 TB Allocation Details'!$C125, 'E2 Allocators'!$B$15:$W$285, MATCH(O$12, 'E2 Allocators'!$B$15:$W$15, 0),FALSE)*$D114</f>
        <v>0</v>
      </c>
      <c r="P114" s="133">
        <f>VLOOKUP('E4 TB Allocation Details'!$C125, 'E2 Allocators'!$B$15:$W$285, MATCH(P$12, 'E2 Allocators'!$B$15:$W$15, 0),FALSE)*$D114</f>
        <v>0</v>
      </c>
      <c r="Q114" s="133">
        <f>VLOOKUP('E4 TB Allocation Details'!$C125, 'E2 Allocators'!$B$15:$W$285, MATCH(Q$12, 'E2 Allocators'!$B$15:$W$15, 0),FALSE)*$D114</f>
        <v>0</v>
      </c>
      <c r="R114" s="133">
        <f>VLOOKUP('E4 TB Allocation Details'!$C125, 'E2 Allocators'!$B$15:$W$285, MATCH(R$12, 'E2 Allocators'!$B$15:$W$15, 0),FALSE)*$D114</f>
        <v>0</v>
      </c>
      <c r="S114" s="133">
        <f>VLOOKUP('E4 TB Allocation Details'!$C125, 'E2 Allocators'!$B$15:$W$285, MATCH(S$12, 'E2 Allocators'!$B$15:$W$15, 0),FALSE)*$D114</f>
        <v>0</v>
      </c>
      <c r="T114" s="133">
        <f>VLOOKUP('E4 TB Allocation Details'!$C125, 'E2 Allocators'!$B$15:$W$285, MATCH(T$12, 'E2 Allocators'!$B$15:$W$15, 0),FALSE)*$D114</f>
        <v>0</v>
      </c>
      <c r="U114" s="133">
        <f>VLOOKUP('E4 TB Allocation Details'!$C125, 'E2 Allocators'!$B$15:$W$285, MATCH(U$12, 'E2 Allocators'!$B$15:$W$15, 0),FALSE)*$D114</f>
        <v>0</v>
      </c>
      <c r="V114" s="133">
        <f>VLOOKUP('E4 TB Allocation Details'!$C125, 'E2 Allocators'!$B$15:$W$285, MATCH(V$12, 'E2 Allocators'!$B$15:$W$15, 0),FALSE)*$D114</f>
        <v>0</v>
      </c>
      <c r="W114" s="133">
        <f>VLOOKUP('E4 TB Allocation Details'!$C125, 'E2 Allocators'!$B$15:$W$285, MATCH(W$12, 'E2 Allocators'!$B$15:$W$15, 0),FALSE)*$D114</f>
        <v>0</v>
      </c>
      <c r="X114" s="174">
        <f>VLOOKUP('E4 TB Allocation Details'!$C125, 'E2 Allocators'!$B$15:$W$285, MATCH(X$12, 'E2 Allocators'!$B$15:$W$15, 0),FALSE)*$D114</f>
        <v>0</v>
      </c>
    </row>
    <row r="115" spans="2:24" ht="13.15" customHeight="1" x14ac:dyDescent="0.2">
      <c r="B115" s="384" t="str">
        <f>'I3 TB Data'!B121</f>
        <v>LVSG Credit - Generation Transformation Connection - Shared</v>
      </c>
      <c r="C115" s="381" t="s">
        <v>451</v>
      </c>
      <c r="D115" s="170">
        <f>'I3 TB Data'!G121</f>
        <v>0</v>
      </c>
      <c r="E115" s="133">
        <f>VLOOKUP('E4 TB Allocation Details'!$C126, 'E2 Allocators'!$B$15:$W$285, MATCH(E$12, 'E2 Allocators'!$B$15:$W$15, 0),FALSE)*$D115</f>
        <v>0</v>
      </c>
      <c r="F115" s="133">
        <f>VLOOKUP('E4 TB Allocation Details'!$C126, 'E2 Allocators'!$B$15:$W$285, MATCH(F$12, 'E2 Allocators'!$B$15:$W$15, 0),FALSE)*$D115</f>
        <v>0</v>
      </c>
      <c r="G115" s="133">
        <f>VLOOKUP('E4 TB Allocation Details'!$C126, 'E2 Allocators'!$B$15:$W$285, MATCH(G$12, 'E2 Allocators'!$B$15:$W$15, 0),FALSE)*$D115</f>
        <v>0</v>
      </c>
      <c r="H115" s="133">
        <f>VLOOKUP('E4 TB Allocation Details'!$C126, 'E2 Allocators'!$B$15:$W$285, MATCH(H$12, 'E2 Allocators'!$B$15:$W$15, 0),FALSE)*$D115</f>
        <v>0</v>
      </c>
      <c r="I115" s="133">
        <f>VLOOKUP('E4 TB Allocation Details'!$C126, 'E2 Allocators'!$B$15:$W$285, MATCH(I$12, 'E2 Allocators'!$B$15:$W$15, 0),FALSE)*$D115</f>
        <v>0</v>
      </c>
      <c r="J115" s="133">
        <f>VLOOKUP('E4 TB Allocation Details'!$C126, 'E2 Allocators'!$B$15:$W$285, MATCH(J$12, 'E2 Allocators'!$B$15:$W$15, 0),FALSE)*$D115</f>
        <v>0</v>
      </c>
      <c r="K115" s="133">
        <f>VLOOKUP('E4 TB Allocation Details'!$C126, 'E2 Allocators'!$B$15:$W$285, MATCH(K$12, 'E2 Allocators'!$B$15:$W$15, 0),FALSE)*$D115</f>
        <v>0</v>
      </c>
      <c r="L115" s="133">
        <f>VLOOKUP('E4 TB Allocation Details'!$C126, 'E2 Allocators'!$B$15:$W$285, MATCH(L$12, 'E2 Allocators'!$B$15:$W$15, 0),FALSE)*$D115</f>
        <v>0</v>
      </c>
      <c r="M115" s="133">
        <f>VLOOKUP('E4 TB Allocation Details'!$C126, 'E2 Allocators'!$B$15:$W$285, MATCH(M$12, 'E2 Allocators'!$B$15:$W$15, 0),FALSE)*$D115</f>
        <v>0</v>
      </c>
      <c r="N115" s="133">
        <f>VLOOKUP('E4 TB Allocation Details'!$C126, 'E2 Allocators'!$B$15:$W$285, MATCH(N$12, 'E2 Allocators'!$B$15:$W$15, 0),FALSE)*$D115</f>
        <v>0</v>
      </c>
      <c r="O115" s="133">
        <f>VLOOKUP('E4 TB Allocation Details'!$C126, 'E2 Allocators'!$B$15:$W$285, MATCH(O$12, 'E2 Allocators'!$B$15:$W$15, 0),FALSE)*$D115</f>
        <v>0</v>
      </c>
      <c r="P115" s="133">
        <f>VLOOKUP('E4 TB Allocation Details'!$C126, 'E2 Allocators'!$B$15:$W$285, MATCH(P$12, 'E2 Allocators'!$B$15:$W$15, 0),FALSE)*$D115</f>
        <v>0</v>
      </c>
      <c r="Q115" s="133">
        <f>VLOOKUP('E4 TB Allocation Details'!$C126, 'E2 Allocators'!$B$15:$W$285, MATCH(Q$12, 'E2 Allocators'!$B$15:$W$15, 0),FALSE)*$D115</f>
        <v>0</v>
      </c>
      <c r="R115" s="133">
        <f>VLOOKUP('E4 TB Allocation Details'!$C126, 'E2 Allocators'!$B$15:$W$285, MATCH(R$12, 'E2 Allocators'!$B$15:$W$15, 0),FALSE)*$D115</f>
        <v>0</v>
      </c>
      <c r="S115" s="133">
        <f>VLOOKUP('E4 TB Allocation Details'!$C126, 'E2 Allocators'!$B$15:$W$285, MATCH(S$12, 'E2 Allocators'!$B$15:$W$15, 0),FALSE)*$D115</f>
        <v>0</v>
      </c>
      <c r="T115" s="133">
        <f>VLOOKUP('E4 TB Allocation Details'!$C126, 'E2 Allocators'!$B$15:$W$285, MATCH(T$12, 'E2 Allocators'!$B$15:$W$15, 0),FALSE)*$D115</f>
        <v>0</v>
      </c>
      <c r="U115" s="133">
        <f>VLOOKUP('E4 TB Allocation Details'!$C126, 'E2 Allocators'!$B$15:$W$285, MATCH(U$12, 'E2 Allocators'!$B$15:$W$15, 0),FALSE)*$D115</f>
        <v>0</v>
      </c>
      <c r="V115" s="133">
        <f>VLOOKUP('E4 TB Allocation Details'!$C126, 'E2 Allocators'!$B$15:$W$285, MATCH(V$12, 'E2 Allocators'!$B$15:$W$15, 0),FALSE)*$D115</f>
        <v>0</v>
      </c>
      <c r="W115" s="133">
        <f>VLOOKUP('E4 TB Allocation Details'!$C126, 'E2 Allocators'!$B$15:$W$285, MATCH(W$12, 'E2 Allocators'!$B$15:$W$15, 0),FALSE)*$D115</f>
        <v>0</v>
      </c>
      <c r="X115" s="174">
        <f>VLOOKUP('E4 TB Allocation Details'!$C126, 'E2 Allocators'!$B$15:$W$285, MATCH(X$12, 'E2 Allocators'!$B$15:$W$15, 0),FALSE)*$D115</f>
        <v>0</v>
      </c>
    </row>
    <row r="116" spans="2:24" ht="12.75" x14ac:dyDescent="0.2">
      <c r="B116" s="384" t="str">
        <f>'I3 TB Data'!B122</f>
        <v>OM&amp;A - Network - Dedicated to Domestic</v>
      </c>
      <c r="C116" s="381" t="s">
        <v>412</v>
      </c>
      <c r="D116" s="170">
        <f>'I3 TB Data'!G122</f>
        <v>0</v>
      </c>
      <c r="E116" s="133">
        <f>VLOOKUP('E4 TB Allocation Details'!$C127, 'E2 Allocators'!$B$15:$W$285, MATCH(E$12, 'E2 Allocators'!$B$15:$W$15, 0),FALSE)*$D116</f>
        <v>0</v>
      </c>
      <c r="F116" s="133">
        <f>VLOOKUP('E4 TB Allocation Details'!$C127, 'E2 Allocators'!$B$15:$W$285, MATCH(F$12, 'E2 Allocators'!$B$15:$W$15, 0),FALSE)*$D116</f>
        <v>0</v>
      </c>
      <c r="G116" s="133">
        <f>VLOOKUP('E4 TB Allocation Details'!$C127, 'E2 Allocators'!$B$15:$W$285, MATCH(G$12, 'E2 Allocators'!$B$15:$W$15, 0),FALSE)*$D116</f>
        <v>0</v>
      </c>
      <c r="H116" s="133">
        <f>VLOOKUP('E4 TB Allocation Details'!$C127, 'E2 Allocators'!$B$15:$W$285, MATCH(H$12, 'E2 Allocators'!$B$15:$W$15, 0),FALSE)*$D116</f>
        <v>0</v>
      </c>
      <c r="I116" s="133">
        <f>VLOOKUP('E4 TB Allocation Details'!$C127, 'E2 Allocators'!$B$15:$W$285, MATCH(I$12, 'E2 Allocators'!$B$15:$W$15, 0),FALSE)*$D116</f>
        <v>0</v>
      </c>
      <c r="J116" s="133">
        <f>VLOOKUP('E4 TB Allocation Details'!$C127, 'E2 Allocators'!$B$15:$W$285, MATCH(J$12, 'E2 Allocators'!$B$15:$W$15, 0),FALSE)*$D116</f>
        <v>0</v>
      </c>
      <c r="K116" s="133">
        <f>VLOOKUP('E4 TB Allocation Details'!$C127, 'E2 Allocators'!$B$15:$W$285, MATCH(K$12, 'E2 Allocators'!$B$15:$W$15, 0),FALSE)*$D116</f>
        <v>0</v>
      </c>
      <c r="L116" s="133">
        <f>VLOOKUP('E4 TB Allocation Details'!$C127, 'E2 Allocators'!$B$15:$W$285, MATCH(L$12, 'E2 Allocators'!$B$15:$W$15, 0),FALSE)*$D116</f>
        <v>0</v>
      </c>
      <c r="M116" s="133">
        <f>VLOOKUP('E4 TB Allocation Details'!$C127, 'E2 Allocators'!$B$15:$W$285, MATCH(M$12, 'E2 Allocators'!$B$15:$W$15, 0),FALSE)*$D116</f>
        <v>0</v>
      </c>
      <c r="N116" s="133">
        <f>VLOOKUP('E4 TB Allocation Details'!$C127, 'E2 Allocators'!$B$15:$W$285, MATCH(N$12, 'E2 Allocators'!$B$15:$W$15, 0),FALSE)*$D116</f>
        <v>0</v>
      </c>
      <c r="O116" s="133">
        <f>VLOOKUP('E4 TB Allocation Details'!$C127, 'E2 Allocators'!$B$15:$W$285, MATCH(O$12, 'E2 Allocators'!$B$15:$W$15, 0),FALSE)*$D116</f>
        <v>0</v>
      </c>
      <c r="P116" s="133">
        <f>VLOOKUP('E4 TB Allocation Details'!$C127, 'E2 Allocators'!$B$15:$W$285, MATCH(P$12, 'E2 Allocators'!$B$15:$W$15, 0),FALSE)*$D116</f>
        <v>0</v>
      </c>
      <c r="Q116" s="133">
        <f>VLOOKUP('E4 TB Allocation Details'!$C127, 'E2 Allocators'!$B$15:$W$285, MATCH(Q$12, 'E2 Allocators'!$B$15:$W$15, 0),FALSE)*$D116</f>
        <v>0</v>
      </c>
      <c r="R116" s="133">
        <f>VLOOKUP('E4 TB Allocation Details'!$C127, 'E2 Allocators'!$B$15:$W$285, MATCH(R$12, 'E2 Allocators'!$B$15:$W$15, 0),FALSE)*$D116</f>
        <v>0</v>
      </c>
      <c r="S116" s="133">
        <f>VLOOKUP('E4 TB Allocation Details'!$C127, 'E2 Allocators'!$B$15:$W$285, MATCH(S$12, 'E2 Allocators'!$B$15:$W$15, 0),FALSE)*$D116</f>
        <v>0</v>
      </c>
      <c r="T116" s="133">
        <f>VLOOKUP('E4 TB Allocation Details'!$C127, 'E2 Allocators'!$B$15:$W$285, MATCH(T$12, 'E2 Allocators'!$B$15:$W$15, 0),FALSE)*$D116</f>
        <v>0</v>
      </c>
      <c r="U116" s="133">
        <f>VLOOKUP('E4 TB Allocation Details'!$C127, 'E2 Allocators'!$B$15:$W$285, MATCH(U$12, 'E2 Allocators'!$B$15:$W$15, 0),FALSE)*$D116</f>
        <v>0</v>
      </c>
      <c r="V116" s="133">
        <f>VLOOKUP('E4 TB Allocation Details'!$C127, 'E2 Allocators'!$B$15:$W$285, MATCH(V$12, 'E2 Allocators'!$B$15:$W$15, 0),FALSE)*$D116</f>
        <v>0</v>
      </c>
      <c r="W116" s="133">
        <f>VLOOKUP('E4 TB Allocation Details'!$C127, 'E2 Allocators'!$B$15:$W$285, MATCH(W$12, 'E2 Allocators'!$B$15:$W$15, 0),FALSE)*$D116</f>
        <v>0</v>
      </c>
      <c r="X116" s="174">
        <f>VLOOKUP('E4 TB Allocation Details'!$C127, 'E2 Allocators'!$B$15:$W$285, MATCH(X$12, 'E2 Allocators'!$B$15:$W$15, 0),FALSE)*$D116</f>
        <v>0</v>
      </c>
    </row>
    <row r="117" spans="2:24" ht="13.15" customHeight="1" x14ac:dyDescent="0.2">
      <c r="B117" s="384" t="str">
        <f>'I3 TB Data'!B123</f>
        <v>OM&amp;A - Network - Dedicated to Interconnect</v>
      </c>
      <c r="C117" s="381" t="s">
        <v>412</v>
      </c>
      <c r="D117" s="170">
        <f>'I3 TB Data'!G123</f>
        <v>2208731.7079532039</v>
      </c>
      <c r="E117" s="133">
        <f>VLOOKUP('E4 TB Allocation Details'!$C128, 'E2 Allocators'!$B$15:$W$285, MATCH(E$12, 'E2 Allocators'!$B$15:$W$15, 0),FALSE)*$D117</f>
        <v>624795.68544040807</v>
      </c>
      <c r="F117" s="133">
        <f>VLOOKUP('E4 TB Allocation Details'!$C128, 'E2 Allocators'!$B$15:$W$285, MATCH(F$12, 'E2 Allocators'!$B$15:$W$15, 0),FALSE)*$D117</f>
        <v>1583936.0225127959</v>
      </c>
      <c r="G117" s="133">
        <f>VLOOKUP('E4 TB Allocation Details'!$C128, 'E2 Allocators'!$B$15:$W$285, MATCH(G$12, 'E2 Allocators'!$B$15:$W$15, 0),FALSE)*$D117</f>
        <v>0</v>
      </c>
      <c r="H117" s="133">
        <f>VLOOKUP('E4 TB Allocation Details'!$C128, 'E2 Allocators'!$B$15:$W$285, MATCH(H$12, 'E2 Allocators'!$B$15:$W$15, 0),FALSE)*$D117</f>
        <v>0</v>
      </c>
      <c r="I117" s="133">
        <f>VLOOKUP('E4 TB Allocation Details'!$C128, 'E2 Allocators'!$B$15:$W$285, MATCH(I$12, 'E2 Allocators'!$B$15:$W$15, 0),FALSE)*$D117</f>
        <v>0</v>
      </c>
      <c r="J117" s="133">
        <f>VLOOKUP('E4 TB Allocation Details'!$C128, 'E2 Allocators'!$B$15:$W$285, MATCH(J$12, 'E2 Allocators'!$B$15:$W$15, 0),FALSE)*$D117</f>
        <v>0</v>
      </c>
      <c r="K117" s="133">
        <f>VLOOKUP('E4 TB Allocation Details'!$C128, 'E2 Allocators'!$B$15:$W$285, MATCH(K$12, 'E2 Allocators'!$B$15:$W$15, 0),FALSE)*$D117</f>
        <v>0</v>
      </c>
      <c r="L117" s="133">
        <f>VLOOKUP('E4 TB Allocation Details'!$C128, 'E2 Allocators'!$B$15:$W$285, MATCH(L$12, 'E2 Allocators'!$B$15:$W$15, 0),FALSE)*$D117</f>
        <v>0</v>
      </c>
      <c r="M117" s="133">
        <f>VLOOKUP('E4 TB Allocation Details'!$C128, 'E2 Allocators'!$B$15:$W$285, MATCH(M$12, 'E2 Allocators'!$B$15:$W$15, 0),FALSE)*$D117</f>
        <v>0</v>
      </c>
      <c r="N117" s="133">
        <f>VLOOKUP('E4 TB Allocation Details'!$C128, 'E2 Allocators'!$B$15:$W$285, MATCH(N$12, 'E2 Allocators'!$B$15:$W$15, 0),FALSE)*$D117</f>
        <v>0</v>
      </c>
      <c r="O117" s="133">
        <f>VLOOKUP('E4 TB Allocation Details'!$C128, 'E2 Allocators'!$B$15:$W$285, MATCH(O$12, 'E2 Allocators'!$B$15:$W$15, 0),FALSE)*$D117</f>
        <v>0</v>
      </c>
      <c r="P117" s="133">
        <f>VLOOKUP('E4 TB Allocation Details'!$C128, 'E2 Allocators'!$B$15:$W$285, MATCH(P$12, 'E2 Allocators'!$B$15:$W$15, 0),FALSE)*$D117</f>
        <v>0</v>
      </c>
      <c r="Q117" s="133">
        <f>VLOOKUP('E4 TB Allocation Details'!$C128, 'E2 Allocators'!$B$15:$W$285, MATCH(Q$12, 'E2 Allocators'!$B$15:$W$15, 0),FALSE)*$D117</f>
        <v>0</v>
      </c>
      <c r="R117" s="133">
        <f>VLOOKUP('E4 TB Allocation Details'!$C128, 'E2 Allocators'!$B$15:$W$285, MATCH(R$12, 'E2 Allocators'!$B$15:$W$15, 0),FALSE)*$D117</f>
        <v>0</v>
      </c>
      <c r="S117" s="133">
        <f>VLOOKUP('E4 TB Allocation Details'!$C128, 'E2 Allocators'!$B$15:$W$285, MATCH(S$12, 'E2 Allocators'!$B$15:$W$15, 0),FALSE)*$D117</f>
        <v>0</v>
      </c>
      <c r="T117" s="133">
        <f>VLOOKUP('E4 TB Allocation Details'!$C128, 'E2 Allocators'!$B$15:$W$285, MATCH(T$12, 'E2 Allocators'!$B$15:$W$15, 0),FALSE)*$D117</f>
        <v>0</v>
      </c>
      <c r="U117" s="133">
        <f>VLOOKUP('E4 TB Allocation Details'!$C128, 'E2 Allocators'!$B$15:$W$285, MATCH(U$12, 'E2 Allocators'!$B$15:$W$15, 0),FALSE)*$D117</f>
        <v>0</v>
      </c>
      <c r="V117" s="133">
        <f>VLOOKUP('E4 TB Allocation Details'!$C128, 'E2 Allocators'!$B$15:$W$285, MATCH(V$12, 'E2 Allocators'!$B$15:$W$15, 0),FALSE)*$D117</f>
        <v>0</v>
      </c>
      <c r="W117" s="133">
        <f>VLOOKUP('E4 TB Allocation Details'!$C128, 'E2 Allocators'!$B$15:$W$285, MATCH(W$12, 'E2 Allocators'!$B$15:$W$15, 0),FALSE)*$D117</f>
        <v>0</v>
      </c>
      <c r="X117" s="174">
        <f>VLOOKUP('E4 TB Allocation Details'!$C128, 'E2 Allocators'!$B$15:$W$285, MATCH(X$12, 'E2 Allocators'!$B$15:$W$15, 0),FALSE)*$D117</f>
        <v>0</v>
      </c>
    </row>
    <row r="118" spans="2:24" ht="13.15" customHeight="1" x14ac:dyDescent="0.2">
      <c r="B118" s="384" t="str">
        <f>'I3 TB Data'!B124</f>
        <v>OM&amp;A - Network - Shared</v>
      </c>
      <c r="C118" s="381" t="s">
        <v>412</v>
      </c>
      <c r="D118" s="170">
        <f>'I3 TB Data'!G124</f>
        <v>165859811.1846568</v>
      </c>
      <c r="E118" s="133">
        <f>VLOOKUP('E4 TB Allocation Details'!$C129, 'E2 Allocators'!$B$15:$W$285, MATCH(E$12, 'E2 Allocators'!$B$15:$W$15, 0),FALSE)*$D118</f>
        <v>148136276.92829326</v>
      </c>
      <c r="F118" s="133">
        <f>VLOOKUP('E4 TB Allocation Details'!$C129, 'E2 Allocators'!$B$15:$W$285, MATCH(F$12, 'E2 Allocators'!$B$15:$W$15, 0),FALSE)*$D118</f>
        <v>17723534.25636356</v>
      </c>
      <c r="G118" s="133">
        <f>VLOOKUP('E4 TB Allocation Details'!$C129, 'E2 Allocators'!$B$15:$W$285, MATCH(G$12, 'E2 Allocators'!$B$15:$W$15, 0),FALSE)*$D118</f>
        <v>0</v>
      </c>
      <c r="H118" s="133">
        <f>VLOOKUP('E4 TB Allocation Details'!$C129, 'E2 Allocators'!$B$15:$W$285, MATCH(H$12, 'E2 Allocators'!$B$15:$W$15, 0),FALSE)*$D118</f>
        <v>0</v>
      </c>
      <c r="I118" s="133">
        <f>VLOOKUP('E4 TB Allocation Details'!$C129, 'E2 Allocators'!$B$15:$W$285, MATCH(I$12, 'E2 Allocators'!$B$15:$W$15, 0),FALSE)*$D118</f>
        <v>0</v>
      </c>
      <c r="J118" s="133">
        <f>VLOOKUP('E4 TB Allocation Details'!$C129, 'E2 Allocators'!$B$15:$W$285, MATCH(J$12, 'E2 Allocators'!$B$15:$W$15, 0),FALSE)*$D118</f>
        <v>0</v>
      </c>
      <c r="K118" s="133">
        <f>VLOOKUP('E4 TB Allocation Details'!$C129, 'E2 Allocators'!$B$15:$W$285, MATCH(K$12, 'E2 Allocators'!$B$15:$W$15, 0),FALSE)*$D118</f>
        <v>0</v>
      </c>
      <c r="L118" s="133">
        <f>VLOOKUP('E4 TB Allocation Details'!$C129, 'E2 Allocators'!$B$15:$W$285, MATCH(L$12, 'E2 Allocators'!$B$15:$W$15, 0),FALSE)*$D118</f>
        <v>0</v>
      </c>
      <c r="M118" s="133">
        <f>VLOOKUP('E4 TB Allocation Details'!$C129, 'E2 Allocators'!$B$15:$W$285, MATCH(M$12, 'E2 Allocators'!$B$15:$W$15, 0),FALSE)*$D118</f>
        <v>0</v>
      </c>
      <c r="N118" s="133">
        <f>VLOOKUP('E4 TB Allocation Details'!$C129, 'E2 Allocators'!$B$15:$W$285, MATCH(N$12, 'E2 Allocators'!$B$15:$W$15, 0),FALSE)*$D118</f>
        <v>0</v>
      </c>
      <c r="O118" s="133">
        <f>VLOOKUP('E4 TB Allocation Details'!$C129, 'E2 Allocators'!$B$15:$W$285, MATCH(O$12, 'E2 Allocators'!$B$15:$W$15, 0),FALSE)*$D118</f>
        <v>0</v>
      </c>
      <c r="P118" s="133">
        <f>VLOOKUP('E4 TB Allocation Details'!$C129, 'E2 Allocators'!$B$15:$W$285, MATCH(P$12, 'E2 Allocators'!$B$15:$W$15, 0),FALSE)*$D118</f>
        <v>0</v>
      </c>
      <c r="Q118" s="133">
        <f>VLOOKUP('E4 TB Allocation Details'!$C129, 'E2 Allocators'!$B$15:$W$285, MATCH(Q$12, 'E2 Allocators'!$B$15:$W$15, 0),FALSE)*$D118</f>
        <v>0</v>
      </c>
      <c r="R118" s="133">
        <f>VLOOKUP('E4 TB Allocation Details'!$C129, 'E2 Allocators'!$B$15:$W$285, MATCH(R$12, 'E2 Allocators'!$B$15:$W$15, 0),FALSE)*$D118</f>
        <v>0</v>
      </c>
      <c r="S118" s="133">
        <f>VLOOKUP('E4 TB Allocation Details'!$C129, 'E2 Allocators'!$B$15:$W$285, MATCH(S$12, 'E2 Allocators'!$B$15:$W$15, 0),FALSE)*$D118</f>
        <v>0</v>
      </c>
      <c r="T118" s="133">
        <f>VLOOKUP('E4 TB Allocation Details'!$C129, 'E2 Allocators'!$B$15:$W$285, MATCH(T$12, 'E2 Allocators'!$B$15:$W$15, 0),FALSE)*$D118</f>
        <v>0</v>
      </c>
      <c r="U118" s="133">
        <f>VLOOKUP('E4 TB Allocation Details'!$C129, 'E2 Allocators'!$B$15:$W$285, MATCH(U$12, 'E2 Allocators'!$B$15:$W$15, 0),FALSE)*$D118</f>
        <v>0</v>
      </c>
      <c r="V118" s="133">
        <f>VLOOKUP('E4 TB Allocation Details'!$C129, 'E2 Allocators'!$B$15:$W$285, MATCH(V$12, 'E2 Allocators'!$B$15:$W$15, 0),FALSE)*$D118</f>
        <v>0</v>
      </c>
      <c r="W118" s="133">
        <f>VLOOKUP('E4 TB Allocation Details'!$C129, 'E2 Allocators'!$B$15:$W$285, MATCH(W$12, 'E2 Allocators'!$B$15:$W$15, 0),FALSE)*$D118</f>
        <v>0</v>
      </c>
      <c r="X118" s="174">
        <f>VLOOKUP('E4 TB Allocation Details'!$C129, 'E2 Allocators'!$B$15:$W$285, MATCH(X$12, 'E2 Allocators'!$B$15:$W$15, 0),FALSE)*$D118</f>
        <v>0</v>
      </c>
    </row>
    <row r="119" spans="2:24" ht="13.15" customHeight="1" x14ac:dyDescent="0.2">
      <c r="B119" s="384" t="str">
        <f>'I3 TB Data'!B125</f>
        <v>OM&amp;A - Line Connection - Dedicated to Domestic</v>
      </c>
      <c r="C119" s="381" t="s">
        <v>412</v>
      </c>
      <c r="D119" s="170">
        <f>'I3 TB Data'!G125</f>
        <v>34766928.002315678</v>
      </c>
      <c r="E119" s="133">
        <f>VLOOKUP('E4 TB Allocation Details'!$C130, 'E2 Allocators'!$B$15:$W$285, MATCH(E$12, 'E2 Allocators'!$B$15:$W$15, 0),FALSE)*$D119</f>
        <v>34766928.002315678</v>
      </c>
      <c r="F119" s="133">
        <f>VLOOKUP('E4 TB Allocation Details'!$C130, 'E2 Allocators'!$B$15:$W$285, MATCH(F$12, 'E2 Allocators'!$B$15:$W$15, 0),FALSE)*$D119</f>
        <v>0</v>
      </c>
      <c r="G119" s="133">
        <f>VLOOKUP('E4 TB Allocation Details'!$C130, 'E2 Allocators'!$B$15:$W$285, MATCH(G$12, 'E2 Allocators'!$B$15:$W$15, 0),FALSE)*$D119</f>
        <v>0</v>
      </c>
      <c r="H119" s="133">
        <f>VLOOKUP('E4 TB Allocation Details'!$C130, 'E2 Allocators'!$B$15:$W$285, MATCH(H$12, 'E2 Allocators'!$B$15:$W$15, 0),FALSE)*$D119</f>
        <v>0</v>
      </c>
      <c r="I119" s="133">
        <f>VLOOKUP('E4 TB Allocation Details'!$C130, 'E2 Allocators'!$B$15:$W$285, MATCH(I$12, 'E2 Allocators'!$B$15:$W$15, 0),FALSE)*$D119</f>
        <v>0</v>
      </c>
      <c r="J119" s="133">
        <f>VLOOKUP('E4 TB Allocation Details'!$C130, 'E2 Allocators'!$B$15:$W$285, MATCH(J$12, 'E2 Allocators'!$B$15:$W$15, 0),FALSE)*$D119</f>
        <v>0</v>
      </c>
      <c r="K119" s="133">
        <f>VLOOKUP('E4 TB Allocation Details'!$C130, 'E2 Allocators'!$B$15:$W$285, MATCH(K$12, 'E2 Allocators'!$B$15:$W$15, 0),FALSE)*$D119</f>
        <v>0</v>
      </c>
      <c r="L119" s="133">
        <f>VLOOKUP('E4 TB Allocation Details'!$C130, 'E2 Allocators'!$B$15:$W$285, MATCH(L$12, 'E2 Allocators'!$B$15:$W$15, 0),FALSE)*$D119</f>
        <v>0</v>
      </c>
      <c r="M119" s="133">
        <f>VLOOKUP('E4 TB Allocation Details'!$C130, 'E2 Allocators'!$B$15:$W$285, MATCH(M$12, 'E2 Allocators'!$B$15:$W$15, 0),FALSE)*$D119</f>
        <v>0</v>
      </c>
      <c r="N119" s="133">
        <f>VLOOKUP('E4 TB Allocation Details'!$C130, 'E2 Allocators'!$B$15:$W$285, MATCH(N$12, 'E2 Allocators'!$B$15:$W$15, 0),FALSE)*$D119</f>
        <v>0</v>
      </c>
      <c r="O119" s="133">
        <f>VLOOKUP('E4 TB Allocation Details'!$C130, 'E2 Allocators'!$B$15:$W$285, MATCH(O$12, 'E2 Allocators'!$B$15:$W$15, 0),FALSE)*$D119</f>
        <v>0</v>
      </c>
      <c r="P119" s="133">
        <f>VLOOKUP('E4 TB Allocation Details'!$C130, 'E2 Allocators'!$B$15:$W$285, MATCH(P$12, 'E2 Allocators'!$B$15:$W$15, 0),FALSE)*$D119</f>
        <v>0</v>
      </c>
      <c r="Q119" s="133">
        <f>VLOOKUP('E4 TB Allocation Details'!$C130, 'E2 Allocators'!$B$15:$W$285, MATCH(Q$12, 'E2 Allocators'!$B$15:$W$15, 0),FALSE)*$D119</f>
        <v>0</v>
      </c>
      <c r="R119" s="133">
        <f>VLOOKUP('E4 TB Allocation Details'!$C130, 'E2 Allocators'!$B$15:$W$285, MATCH(R$12, 'E2 Allocators'!$B$15:$W$15, 0),FALSE)*$D119</f>
        <v>0</v>
      </c>
      <c r="S119" s="133">
        <f>VLOOKUP('E4 TB Allocation Details'!$C130, 'E2 Allocators'!$B$15:$W$285, MATCH(S$12, 'E2 Allocators'!$B$15:$W$15, 0),FALSE)*$D119</f>
        <v>0</v>
      </c>
      <c r="T119" s="133">
        <f>VLOOKUP('E4 TB Allocation Details'!$C130, 'E2 Allocators'!$B$15:$W$285, MATCH(T$12, 'E2 Allocators'!$B$15:$W$15, 0),FALSE)*$D119</f>
        <v>0</v>
      </c>
      <c r="U119" s="133">
        <f>VLOOKUP('E4 TB Allocation Details'!$C130, 'E2 Allocators'!$B$15:$W$285, MATCH(U$12, 'E2 Allocators'!$B$15:$W$15, 0),FALSE)*$D119</f>
        <v>0</v>
      </c>
      <c r="V119" s="133">
        <f>VLOOKUP('E4 TB Allocation Details'!$C130, 'E2 Allocators'!$B$15:$W$285, MATCH(V$12, 'E2 Allocators'!$B$15:$W$15, 0),FALSE)*$D119</f>
        <v>0</v>
      </c>
      <c r="W119" s="133">
        <f>VLOOKUP('E4 TB Allocation Details'!$C130, 'E2 Allocators'!$B$15:$W$285, MATCH(W$12, 'E2 Allocators'!$B$15:$W$15, 0),FALSE)*$D119</f>
        <v>0</v>
      </c>
      <c r="X119" s="174">
        <f>VLOOKUP('E4 TB Allocation Details'!$C130, 'E2 Allocators'!$B$15:$W$285, MATCH(X$12, 'E2 Allocators'!$B$15:$W$15, 0),FALSE)*$D119</f>
        <v>0</v>
      </c>
    </row>
    <row r="120" spans="2:24" ht="13.15" customHeight="1" x14ac:dyDescent="0.2">
      <c r="B120" s="384" t="str">
        <f>'I3 TB Data'!B126</f>
        <v>OM&amp;A - Line Connection - Dedicated to Interconnect</v>
      </c>
      <c r="C120" s="381" t="s">
        <v>412</v>
      </c>
      <c r="D120" s="170">
        <f>'I3 TB Data'!G126</f>
        <v>0</v>
      </c>
      <c r="E120" s="133">
        <f>VLOOKUP('E4 TB Allocation Details'!$C131, 'E2 Allocators'!$B$15:$W$285, MATCH(E$12, 'E2 Allocators'!$B$15:$W$15, 0),FALSE)*$D120</f>
        <v>0</v>
      </c>
      <c r="F120" s="133">
        <f>VLOOKUP('E4 TB Allocation Details'!$C131, 'E2 Allocators'!$B$15:$W$285, MATCH(F$12, 'E2 Allocators'!$B$15:$W$15, 0),FALSE)*$D120</f>
        <v>0</v>
      </c>
      <c r="G120" s="133">
        <f>VLOOKUP('E4 TB Allocation Details'!$C131, 'E2 Allocators'!$B$15:$W$285, MATCH(G$12, 'E2 Allocators'!$B$15:$W$15, 0),FALSE)*$D120</f>
        <v>0</v>
      </c>
      <c r="H120" s="133">
        <f>VLOOKUP('E4 TB Allocation Details'!$C131, 'E2 Allocators'!$B$15:$W$285, MATCH(H$12, 'E2 Allocators'!$B$15:$W$15, 0),FALSE)*$D120</f>
        <v>0</v>
      </c>
      <c r="I120" s="133">
        <f>VLOOKUP('E4 TB Allocation Details'!$C131, 'E2 Allocators'!$B$15:$W$285, MATCH(I$12, 'E2 Allocators'!$B$15:$W$15, 0),FALSE)*$D120</f>
        <v>0</v>
      </c>
      <c r="J120" s="133">
        <f>VLOOKUP('E4 TB Allocation Details'!$C131, 'E2 Allocators'!$B$15:$W$285, MATCH(J$12, 'E2 Allocators'!$B$15:$W$15, 0),FALSE)*$D120</f>
        <v>0</v>
      </c>
      <c r="K120" s="133">
        <f>VLOOKUP('E4 TB Allocation Details'!$C131, 'E2 Allocators'!$B$15:$W$285, MATCH(K$12, 'E2 Allocators'!$B$15:$W$15, 0),FALSE)*$D120</f>
        <v>0</v>
      </c>
      <c r="L120" s="133">
        <f>VLOOKUP('E4 TB Allocation Details'!$C131, 'E2 Allocators'!$B$15:$W$285, MATCH(L$12, 'E2 Allocators'!$B$15:$W$15, 0),FALSE)*$D120</f>
        <v>0</v>
      </c>
      <c r="M120" s="133">
        <f>VLOOKUP('E4 TB Allocation Details'!$C131, 'E2 Allocators'!$B$15:$W$285, MATCH(M$12, 'E2 Allocators'!$B$15:$W$15, 0),FALSE)*$D120</f>
        <v>0</v>
      </c>
      <c r="N120" s="133">
        <f>VLOOKUP('E4 TB Allocation Details'!$C131, 'E2 Allocators'!$B$15:$W$285, MATCH(N$12, 'E2 Allocators'!$B$15:$W$15, 0),FALSE)*$D120</f>
        <v>0</v>
      </c>
      <c r="O120" s="133">
        <f>VLOOKUP('E4 TB Allocation Details'!$C131, 'E2 Allocators'!$B$15:$W$285, MATCH(O$12, 'E2 Allocators'!$B$15:$W$15, 0),FALSE)*$D120</f>
        <v>0</v>
      </c>
      <c r="P120" s="133">
        <f>VLOOKUP('E4 TB Allocation Details'!$C131, 'E2 Allocators'!$B$15:$W$285, MATCH(P$12, 'E2 Allocators'!$B$15:$W$15, 0),FALSE)*$D120</f>
        <v>0</v>
      </c>
      <c r="Q120" s="133">
        <f>VLOOKUP('E4 TB Allocation Details'!$C131, 'E2 Allocators'!$B$15:$W$285, MATCH(Q$12, 'E2 Allocators'!$B$15:$W$15, 0),FALSE)*$D120</f>
        <v>0</v>
      </c>
      <c r="R120" s="133">
        <f>VLOOKUP('E4 TB Allocation Details'!$C131, 'E2 Allocators'!$B$15:$W$285, MATCH(R$12, 'E2 Allocators'!$B$15:$W$15, 0),FALSE)*$D120</f>
        <v>0</v>
      </c>
      <c r="S120" s="133">
        <f>VLOOKUP('E4 TB Allocation Details'!$C131, 'E2 Allocators'!$B$15:$W$285, MATCH(S$12, 'E2 Allocators'!$B$15:$W$15, 0),FALSE)*$D120</f>
        <v>0</v>
      </c>
      <c r="T120" s="133">
        <f>VLOOKUP('E4 TB Allocation Details'!$C131, 'E2 Allocators'!$B$15:$W$285, MATCH(T$12, 'E2 Allocators'!$B$15:$W$15, 0),FALSE)*$D120</f>
        <v>0</v>
      </c>
      <c r="U120" s="133">
        <f>VLOOKUP('E4 TB Allocation Details'!$C131, 'E2 Allocators'!$B$15:$W$285, MATCH(U$12, 'E2 Allocators'!$B$15:$W$15, 0),FALSE)*$D120</f>
        <v>0</v>
      </c>
      <c r="V120" s="133">
        <f>VLOOKUP('E4 TB Allocation Details'!$C131, 'E2 Allocators'!$B$15:$W$285, MATCH(V$12, 'E2 Allocators'!$B$15:$W$15, 0),FALSE)*$D120</f>
        <v>0</v>
      </c>
      <c r="W120" s="133">
        <f>VLOOKUP('E4 TB Allocation Details'!$C131, 'E2 Allocators'!$B$15:$W$285, MATCH(W$12, 'E2 Allocators'!$B$15:$W$15, 0),FALSE)*$D120</f>
        <v>0</v>
      </c>
      <c r="X120" s="174">
        <f>VLOOKUP('E4 TB Allocation Details'!$C131, 'E2 Allocators'!$B$15:$W$285, MATCH(X$12, 'E2 Allocators'!$B$15:$W$15, 0),FALSE)*$D120</f>
        <v>0</v>
      </c>
    </row>
    <row r="121" spans="2:24" ht="13.15" customHeight="1" x14ac:dyDescent="0.2">
      <c r="B121" s="384" t="str">
        <f>'I3 TB Data'!B127</f>
        <v>OM&amp;A - Line Connection - Shared</v>
      </c>
      <c r="C121" s="381" t="s">
        <v>412</v>
      </c>
      <c r="D121" s="170">
        <f>'I3 TB Data'!G127</f>
        <v>0</v>
      </c>
      <c r="E121" s="133">
        <f>VLOOKUP('E4 TB Allocation Details'!$C132, 'E2 Allocators'!$B$15:$W$285, MATCH(E$12, 'E2 Allocators'!$B$15:$W$15, 0),FALSE)*$D121</f>
        <v>0</v>
      </c>
      <c r="F121" s="133">
        <f>VLOOKUP('E4 TB Allocation Details'!$C132, 'E2 Allocators'!$B$15:$W$285, MATCH(F$12, 'E2 Allocators'!$B$15:$W$15, 0),FALSE)*$D121</f>
        <v>0</v>
      </c>
      <c r="G121" s="133">
        <f>VLOOKUP('E4 TB Allocation Details'!$C132, 'E2 Allocators'!$B$15:$W$285, MATCH(G$12, 'E2 Allocators'!$B$15:$W$15, 0),FALSE)*$D121</f>
        <v>0</v>
      </c>
      <c r="H121" s="133">
        <f>VLOOKUP('E4 TB Allocation Details'!$C132, 'E2 Allocators'!$B$15:$W$285, MATCH(H$12, 'E2 Allocators'!$B$15:$W$15, 0),FALSE)*$D121</f>
        <v>0</v>
      </c>
      <c r="I121" s="133">
        <f>VLOOKUP('E4 TB Allocation Details'!$C132, 'E2 Allocators'!$B$15:$W$285, MATCH(I$12, 'E2 Allocators'!$B$15:$W$15, 0),FALSE)*$D121</f>
        <v>0</v>
      </c>
      <c r="J121" s="133">
        <f>VLOOKUP('E4 TB Allocation Details'!$C132, 'E2 Allocators'!$B$15:$W$285, MATCH(J$12, 'E2 Allocators'!$B$15:$W$15, 0),FALSE)*$D121</f>
        <v>0</v>
      </c>
      <c r="K121" s="133">
        <f>VLOOKUP('E4 TB Allocation Details'!$C132, 'E2 Allocators'!$B$15:$W$285, MATCH(K$12, 'E2 Allocators'!$B$15:$W$15, 0),FALSE)*$D121</f>
        <v>0</v>
      </c>
      <c r="L121" s="133">
        <f>VLOOKUP('E4 TB Allocation Details'!$C132, 'E2 Allocators'!$B$15:$W$285, MATCH(L$12, 'E2 Allocators'!$B$15:$W$15, 0),FALSE)*$D121</f>
        <v>0</v>
      </c>
      <c r="M121" s="133">
        <f>VLOOKUP('E4 TB Allocation Details'!$C132, 'E2 Allocators'!$B$15:$W$285, MATCH(M$12, 'E2 Allocators'!$B$15:$W$15, 0),FALSE)*$D121</f>
        <v>0</v>
      </c>
      <c r="N121" s="133">
        <f>VLOOKUP('E4 TB Allocation Details'!$C132, 'E2 Allocators'!$B$15:$W$285, MATCH(N$12, 'E2 Allocators'!$B$15:$W$15, 0),FALSE)*$D121</f>
        <v>0</v>
      </c>
      <c r="O121" s="133">
        <f>VLOOKUP('E4 TB Allocation Details'!$C132, 'E2 Allocators'!$B$15:$W$285, MATCH(O$12, 'E2 Allocators'!$B$15:$W$15, 0),FALSE)*$D121</f>
        <v>0</v>
      </c>
      <c r="P121" s="133">
        <f>VLOOKUP('E4 TB Allocation Details'!$C132, 'E2 Allocators'!$B$15:$W$285, MATCH(P$12, 'E2 Allocators'!$B$15:$W$15, 0),FALSE)*$D121</f>
        <v>0</v>
      </c>
      <c r="Q121" s="133">
        <f>VLOOKUP('E4 TB Allocation Details'!$C132, 'E2 Allocators'!$B$15:$W$285, MATCH(Q$12, 'E2 Allocators'!$B$15:$W$15, 0),FALSE)*$D121</f>
        <v>0</v>
      </c>
      <c r="R121" s="133">
        <f>VLOOKUP('E4 TB Allocation Details'!$C132, 'E2 Allocators'!$B$15:$W$285, MATCH(R$12, 'E2 Allocators'!$B$15:$W$15, 0),FALSE)*$D121</f>
        <v>0</v>
      </c>
      <c r="S121" s="133">
        <f>VLOOKUP('E4 TB Allocation Details'!$C132, 'E2 Allocators'!$B$15:$W$285, MATCH(S$12, 'E2 Allocators'!$B$15:$W$15, 0),FALSE)*$D121</f>
        <v>0</v>
      </c>
      <c r="T121" s="133">
        <f>VLOOKUP('E4 TB Allocation Details'!$C132, 'E2 Allocators'!$B$15:$W$285, MATCH(T$12, 'E2 Allocators'!$B$15:$W$15, 0),FALSE)*$D121</f>
        <v>0</v>
      </c>
      <c r="U121" s="133">
        <f>VLOOKUP('E4 TB Allocation Details'!$C132, 'E2 Allocators'!$B$15:$W$285, MATCH(U$12, 'E2 Allocators'!$B$15:$W$15, 0),FALSE)*$D121</f>
        <v>0</v>
      </c>
      <c r="V121" s="133">
        <f>VLOOKUP('E4 TB Allocation Details'!$C132, 'E2 Allocators'!$B$15:$W$285, MATCH(V$12, 'E2 Allocators'!$B$15:$W$15, 0),FALSE)*$D121</f>
        <v>0</v>
      </c>
      <c r="W121" s="133">
        <f>VLOOKUP('E4 TB Allocation Details'!$C132, 'E2 Allocators'!$B$15:$W$285, MATCH(W$12, 'E2 Allocators'!$B$15:$W$15, 0),FALSE)*$D121</f>
        <v>0</v>
      </c>
      <c r="X121" s="174">
        <f>VLOOKUP('E4 TB Allocation Details'!$C132, 'E2 Allocators'!$B$15:$W$285, MATCH(X$12, 'E2 Allocators'!$B$15:$W$15, 0),FALSE)*$D121</f>
        <v>0</v>
      </c>
    </row>
    <row r="122" spans="2:24" ht="13.15" customHeight="1" x14ac:dyDescent="0.2">
      <c r="B122" s="384" t="str">
        <f>'I3 TB Data'!B128</f>
        <v>OM&amp;A - Transformer Connection - Dedicated to Domestic</v>
      </c>
      <c r="C122" s="381" t="s">
        <v>412</v>
      </c>
      <c r="D122" s="170">
        <f>'I3 TB Data'!G128</f>
        <v>105654773.47085102</v>
      </c>
      <c r="E122" s="133">
        <f>VLOOKUP('E4 TB Allocation Details'!$C133, 'E2 Allocators'!$B$15:$W$285, MATCH(E$12, 'E2 Allocators'!$B$15:$W$15, 0),FALSE)*$D122</f>
        <v>105654773.47085102</v>
      </c>
      <c r="F122" s="133">
        <f>VLOOKUP('E4 TB Allocation Details'!$C133, 'E2 Allocators'!$B$15:$W$285, MATCH(F$12, 'E2 Allocators'!$B$15:$W$15, 0),FALSE)*$D122</f>
        <v>0</v>
      </c>
      <c r="G122" s="133">
        <f>VLOOKUP('E4 TB Allocation Details'!$C133, 'E2 Allocators'!$B$15:$W$285, MATCH(G$12, 'E2 Allocators'!$B$15:$W$15, 0),FALSE)*$D122</f>
        <v>0</v>
      </c>
      <c r="H122" s="133">
        <f>VLOOKUP('E4 TB Allocation Details'!$C133, 'E2 Allocators'!$B$15:$W$285, MATCH(H$12, 'E2 Allocators'!$B$15:$W$15, 0),FALSE)*$D122</f>
        <v>0</v>
      </c>
      <c r="I122" s="133">
        <f>VLOOKUP('E4 TB Allocation Details'!$C133, 'E2 Allocators'!$B$15:$W$285, MATCH(I$12, 'E2 Allocators'!$B$15:$W$15, 0),FALSE)*$D122</f>
        <v>0</v>
      </c>
      <c r="J122" s="133">
        <f>VLOOKUP('E4 TB Allocation Details'!$C133, 'E2 Allocators'!$B$15:$W$285, MATCH(J$12, 'E2 Allocators'!$B$15:$W$15, 0),FALSE)*$D122</f>
        <v>0</v>
      </c>
      <c r="K122" s="133">
        <f>VLOOKUP('E4 TB Allocation Details'!$C133, 'E2 Allocators'!$B$15:$W$285, MATCH(K$12, 'E2 Allocators'!$B$15:$W$15, 0),FALSE)*$D122</f>
        <v>0</v>
      </c>
      <c r="L122" s="133">
        <f>VLOOKUP('E4 TB Allocation Details'!$C133, 'E2 Allocators'!$B$15:$W$285, MATCH(L$12, 'E2 Allocators'!$B$15:$W$15, 0),FALSE)*$D122</f>
        <v>0</v>
      </c>
      <c r="M122" s="133">
        <f>VLOOKUP('E4 TB Allocation Details'!$C133, 'E2 Allocators'!$B$15:$W$285, MATCH(M$12, 'E2 Allocators'!$B$15:$W$15, 0),FALSE)*$D122</f>
        <v>0</v>
      </c>
      <c r="N122" s="133">
        <f>VLOOKUP('E4 TB Allocation Details'!$C133, 'E2 Allocators'!$B$15:$W$285, MATCH(N$12, 'E2 Allocators'!$B$15:$W$15, 0),FALSE)*$D122</f>
        <v>0</v>
      </c>
      <c r="O122" s="133">
        <f>VLOOKUP('E4 TB Allocation Details'!$C133, 'E2 Allocators'!$B$15:$W$285, MATCH(O$12, 'E2 Allocators'!$B$15:$W$15, 0),FALSE)*$D122</f>
        <v>0</v>
      </c>
      <c r="P122" s="133">
        <f>VLOOKUP('E4 TB Allocation Details'!$C133, 'E2 Allocators'!$B$15:$W$285, MATCH(P$12, 'E2 Allocators'!$B$15:$W$15, 0),FALSE)*$D122</f>
        <v>0</v>
      </c>
      <c r="Q122" s="133">
        <f>VLOOKUP('E4 TB Allocation Details'!$C133, 'E2 Allocators'!$B$15:$W$285, MATCH(Q$12, 'E2 Allocators'!$B$15:$W$15, 0),FALSE)*$D122</f>
        <v>0</v>
      </c>
      <c r="R122" s="133">
        <f>VLOOKUP('E4 TB Allocation Details'!$C133, 'E2 Allocators'!$B$15:$W$285, MATCH(R$12, 'E2 Allocators'!$B$15:$W$15, 0),FALSE)*$D122</f>
        <v>0</v>
      </c>
      <c r="S122" s="133">
        <f>VLOOKUP('E4 TB Allocation Details'!$C133, 'E2 Allocators'!$B$15:$W$285, MATCH(S$12, 'E2 Allocators'!$B$15:$W$15, 0),FALSE)*$D122</f>
        <v>0</v>
      </c>
      <c r="T122" s="133">
        <f>VLOOKUP('E4 TB Allocation Details'!$C133, 'E2 Allocators'!$B$15:$W$285, MATCH(T$12, 'E2 Allocators'!$B$15:$W$15, 0),FALSE)*$D122</f>
        <v>0</v>
      </c>
      <c r="U122" s="133">
        <f>VLOOKUP('E4 TB Allocation Details'!$C133, 'E2 Allocators'!$B$15:$W$285, MATCH(U$12, 'E2 Allocators'!$B$15:$W$15, 0),FALSE)*$D122</f>
        <v>0</v>
      </c>
      <c r="V122" s="133">
        <f>VLOOKUP('E4 TB Allocation Details'!$C133, 'E2 Allocators'!$B$15:$W$285, MATCH(V$12, 'E2 Allocators'!$B$15:$W$15, 0),FALSE)*$D122</f>
        <v>0</v>
      </c>
      <c r="W122" s="133">
        <f>VLOOKUP('E4 TB Allocation Details'!$C133, 'E2 Allocators'!$B$15:$W$285, MATCH(W$12, 'E2 Allocators'!$B$15:$W$15, 0),FALSE)*$D122</f>
        <v>0</v>
      </c>
      <c r="X122" s="174">
        <f>VLOOKUP('E4 TB Allocation Details'!$C133, 'E2 Allocators'!$B$15:$W$285, MATCH(X$12, 'E2 Allocators'!$B$15:$W$15, 0),FALSE)*$D122</f>
        <v>0</v>
      </c>
    </row>
    <row r="123" spans="2:24" ht="13.15" customHeight="1" x14ac:dyDescent="0.2">
      <c r="B123" s="384" t="str">
        <f>'I3 TB Data'!B129</f>
        <v>OM&amp;A - Transformer Connection - Dedicated to Interconnect</v>
      </c>
      <c r="C123" s="381" t="s">
        <v>412</v>
      </c>
      <c r="D123" s="170">
        <f>'I3 TB Data'!G129</f>
        <v>0</v>
      </c>
      <c r="E123" s="133">
        <f>VLOOKUP('E4 TB Allocation Details'!$C134, 'E2 Allocators'!$B$15:$W$285, MATCH(E$12, 'E2 Allocators'!$B$15:$W$15, 0),FALSE)*$D123</f>
        <v>0</v>
      </c>
      <c r="F123" s="133">
        <f>VLOOKUP('E4 TB Allocation Details'!$C134, 'E2 Allocators'!$B$15:$W$285, MATCH(F$12, 'E2 Allocators'!$B$15:$W$15, 0),FALSE)*$D123</f>
        <v>0</v>
      </c>
      <c r="G123" s="133">
        <f>VLOOKUP('E4 TB Allocation Details'!$C134, 'E2 Allocators'!$B$15:$W$285, MATCH(G$12, 'E2 Allocators'!$B$15:$W$15, 0),FALSE)*$D123</f>
        <v>0</v>
      </c>
      <c r="H123" s="133">
        <f>VLOOKUP('E4 TB Allocation Details'!$C134, 'E2 Allocators'!$B$15:$W$285, MATCH(H$12, 'E2 Allocators'!$B$15:$W$15, 0),FALSE)*$D123</f>
        <v>0</v>
      </c>
      <c r="I123" s="133">
        <f>VLOOKUP('E4 TB Allocation Details'!$C134, 'E2 Allocators'!$B$15:$W$285, MATCH(I$12, 'E2 Allocators'!$B$15:$W$15, 0),FALSE)*$D123</f>
        <v>0</v>
      </c>
      <c r="J123" s="133">
        <f>VLOOKUP('E4 TB Allocation Details'!$C134, 'E2 Allocators'!$B$15:$W$285, MATCH(J$12, 'E2 Allocators'!$B$15:$W$15, 0),FALSE)*$D123</f>
        <v>0</v>
      </c>
      <c r="K123" s="133">
        <f>VLOOKUP('E4 TB Allocation Details'!$C134, 'E2 Allocators'!$B$15:$W$285, MATCH(K$12, 'E2 Allocators'!$B$15:$W$15, 0),FALSE)*$D123</f>
        <v>0</v>
      </c>
      <c r="L123" s="133">
        <f>VLOOKUP('E4 TB Allocation Details'!$C134, 'E2 Allocators'!$B$15:$W$285, MATCH(L$12, 'E2 Allocators'!$B$15:$W$15, 0),FALSE)*$D123</f>
        <v>0</v>
      </c>
      <c r="M123" s="133">
        <f>VLOOKUP('E4 TB Allocation Details'!$C134, 'E2 Allocators'!$B$15:$W$285, MATCH(M$12, 'E2 Allocators'!$B$15:$W$15, 0),FALSE)*$D123</f>
        <v>0</v>
      </c>
      <c r="N123" s="133">
        <f>VLOOKUP('E4 TB Allocation Details'!$C134, 'E2 Allocators'!$B$15:$W$285, MATCH(N$12, 'E2 Allocators'!$B$15:$W$15, 0),FALSE)*$D123</f>
        <v>0</v>
      </c>
      <c r="O123" s="133">
        <f>VLOOKUP('E4 TB Allocation Details'!$C134, 'E2 Allocators'!$B$15:$W$285, MATCH(O$12, 'E2 Allocators'!$B$15:$W$15, 0),FALSE)*$D123</f>
        <v>0</v>
      </c>
      <c r="P123" s="133">
        <f>VLOOKUP('E4 TB Allocation Details'!$C134, 'E2 Allocators'!$B$15:$W$285, MATCH(P$12, 'E2 Allocators'!$B$15:$W$15, 0),FALSE)*$D123</f>
        <v>0</v>
      </c>
      <c r="Q123" s="133">
        <f>VLOOKUP('E4 TB Allocation Details'!$C134, 'E2 Allocators'!$B$15:$W$285, MATCH(Q$12, 'E2 Allocators'!$B$15:$W$15, 0),FALSE)*$D123</f>
        <v>0</v>
      </c>
      <c r="R123" s="133">
        <f>VLOOKUP('E4 TB Allocation Details'!$C134, 'E2 Allocators'!$B$15:$W$285, MATCH(R$12, 'E2 Allocators'!$B$15:$W$15, 0),FALSE)*$D123</f>
        <v>0</v>
      </c>
      <c r="S123" s="133">
        <f>VLOOKUP('E4 TB Allocation Details'!$C134, 'E2 Allocators'!$B$15:$W$285, MATCH(S$12, 'E2 Allocators'!$B$15:$W$15, 0),FALSE)*$D123</f>
        <v>0</v>
      </c>
      <c r="T123" s="133">
        <f>VLOOKUP('E4 TB Allocation Details'!$C134, 'E2 Allocators'!$B$15:$W$285, MATCH(T$12, 'E2 Allocators'!$B$15:$W$15, 0),FALSE)*$D123</f>
        <v>0</v>
      </c>
      <c r="U123" s="133">
        <f>VLOOKUP('E4 TB Allocation Details'!$C134, 'E2 Allocators'!$B$15:$W$285, MATCH(U$12, 'E2 Allocators'!$B$15:$W$15, 0),FALSE)*$D123</f>
        <v>0</v>
      </c>
      <c r="V123" s="133">
        <f>VLOOKUP('E4 TB Allocation Details'!$C134, 'E2 Allocators'!$B$15:$W$285, MATCH(V$12, 'E2 Allocators'!$B$15:$W$15, 0),FALSE)*$D123</f>
        <v>0</v>
      </c>
      <c r="W123" s="133">
        <f>VLOOKUP('E4 TB Allocation Details'!$C134, 'E2 Allocators'!$B$15:$W$285, MATCH(W$12, 'E2 Allocators'!$B$15:$W$15, 0),FALSE)*$D123</f>
        <v>0</v>
      </c>
      <c r="X123" s="174">
        <f>VLOOKUP('E4 TB Allocation Details'!$C134, 'E2 Allocators'!$B$15:$W$285, MATCH(X$12, 'E2 Allocators'!$B$15:$W$15, 0),FALSE)*$D123</f>
        <v>0</v>
      </c>
    </row>
    <row r="124" spans="2:24" ht="13.15" customHeight="1" x14ac:dyDescent="0.2">
      <c r="B124" s="384" t="str">
        <f>'I3 TB Data'!B130</f>
        <v>OM&amp;A - Transformer Connection - Shared</v>
      </c>
      <c r="C124" s="381" t="s">
        <v>412</v>
      </c>
      <c r="D124" s="170">
        <f>'I3 TB Data'!G130</f>
        <v>0</v>
      </c>
      <c r="E124" s="133">
        <f>VLOOKUP('E4 TB Allocation Details'!$C135, 'E2 Allocators'!$B$15:$W$285, MATCH(E$12, 'E2 Allocators'!$B$15:$W$15, 0),FALSE)*$D124</f>
        <v>0</v>
      </c>
      <c r="F124" s="133">
        <f>VLOOKUP('E4 TB Allocation Details'!$C135, 'E2 Allocators'!$B$15:$W$285, MATCH(F$12, 'E2 Allocators'!$B$15:$W$15, 0),FALSE)*$D124</f>
        <v>0</v>
      </c>
      <c r="G124" s="133">
        <f>VLOOKUP('E4 TB Allocation Details'!$C135, 'E2 Allocators'!$B$15:$W$285, MATCH(G$12, 'E2 Allocators'!$B$15:$W$15, 0),FALSE)*$D124</f>
        <v>0</v>
      </c>
      <c r="H124" s="133">
        <f>VLOOKUP('E4 TB Allocation Details'!$C135, 'E2 Allocators'!$B$15:$W$285, MATCH(H$12, 'E2 Allocators'!$B$15:$W$15, 0),FALSE)*$D124</f>
        <v>0</v>
      </c>
      <c r="I124" s="133">
        <f>VLOOKUP('E4 TB Allocation Details'!$C135, 'E2 Allocators'!$B$15:$W$285, MATCH(I$12, 'E2 Allocators'!$B$15:$W$15, 0),FALSE)*$D124</f>
        <v>0</v>
      </c>
      <c r="J124" s="133">
        <f>VLOOKUP('E4 TB Allocation Details'!$C135, 'E2 Allocators'!$B$15:$W$285, MATCH(J$12, 'E2 Allocators'!$B$15:$W$15, 0),FALSE)*$D124</f>
        <v>0</v>
      </c>
      <c r="K124" s="133">
        <f>VLOOKUP('E4 TB Allocation Details'!$C135, 'E2 Allocators'!$B$15:$W$285, MATCH(K$12, 'E2 Allocators'!$B$15:$W$15, 0),FALSE)*$D124</f>
        <v>0</v>
      </c>
      <c r="L124" s="133">
        <f>VLOOKUP('E4 TB Allocation Details'!$C135, 'E2 Allocators'!$B$15:$W$285, MATCH(L$12, 'E2 Allocators'!$B$15:$W$15, 0),FALSE)*$D124</f>
        <v>0</v>
      </c>
      <c r="M124" s="133">
        <f>VLOOKUP('E4 TB Allocation Details'!$C135, 'E2 Allocators'!$B$15:$W$285, MATCH(M$12, 'E2 Allocators'!$B$15:$W$15, 0),FALSE)*$D124</f>
        <v>0</v>
      </c>
      <c r="N124" s="133">
        <f>VLOOKUP('E4 TB Allocation Details'!$C135, 'E2 Allocators'!$B$15:$W$285, MATCH(N$12, 'E2 Allocators'!$B$15:$W$15, 0),FALSE)*$D124</f>
        <v>0</v>
      </c>
      <c r="O124" s="133">
        <f>VLOOKUP('E4 TB Allocation Details'!$C135, 'E2 Allocators'!$B$15:$W$285, MATCH(O$12, 'E2 Allocators'!$B$15:$W$15, 0),FALSE)*$D124</f>
        <v>0</v>
      </c>
      <c r="P124" s="133">
        <f>VLOOKUP('E4 TB Allocation Details'!$C135, 'E2 Allocators'!$B$15:$W$285, MATCH(P$12, 'E2 Allocators'!$B$15:$W$15, 0),FALSE)*$D124</f>
        <v>0</v>
      </c>
      <c r="Q124" s="133">
        <f>VLOOKUP('E4 TB Allocation Details'!$C135, 'E2 Allocators'!$B$15:$W$285, MATCH(Q$12, 'E2 Allocators'!$B$15:$W$15, 0),FALSE)*$D124</f>
        <v>0</v>
      </c>
      <c r="R124" s="133">
        <f>VLOOKUP('E4 TB Allocation Details'!$C135, 'E2 Allocators'!$B$15:$W$285, MATCH(R$12, 'E2 Allocators'!$B$15:$W$15, 0),FALSE)*$D124</f>
        <v>0</v>
      </c>
      <c r="S124" s="133">
        <f>VLOOKUP('E4 TB Allocation Details'!$C135, 'E2 Allocators'!$B$15:$W$285, MATCH(S$12, 'E2 Allocators'!$B$15:$W$15, 0),FALSE)*$D124</f>
        <v>0</v>
      </c>
      <c r="T124" s="133">
        <f>VLOOKUP('E4 TB Allocation Details'!$C135, 'E2 Allocators'!$B$15:$W$285, MATCH(T$12, 'E2 Allocators'!$B$15:$W$15, 0),FALSE)*$D124</f>
        <v>0</v>
      </c>
      <c r="U124" s="133">
        <f>VLOOKUP('E4 TB Allocation Details'!$C135, 'E2 Allocators'!$B$15:$W$285, MATCH(U$12, 'E2 Allocators'!$B$15:$W$15, 0),FALSE)*$D124</f>
        <v>0</v>
      </c>
      <c r="V124" s="133">
        <f>VLOOKUP('E4 TB Allocation Details'!$C135, 'E2 Allocators'!$B$15:$W$285, MATCH(V$12, 'E2 Allocators'!$B$15:$W$15, 0),FALSE)*$D124</f>
        <v>0</v>
      </c>
      <c r="W124" s="133">
        <f>VLOOKUP('E4 TB Allocation Details'!$C135, 'E2 Allocators'!$B$15:$W$285, MATCH(W$12, 'E2 Allocators'!$B$15:$W$15, 0),FALSE)*$D124</f>
        <v>0</v>
      </c>
      <c r="X124" s="174">
        <f>VLOOKUP('E4 TB Allocation Details'!$C135, 'E2 Allocators'!$B$15:$W$285, MATCH(X$12, 'E2 Allocators'!$B$15:$W$15, 0),FALSE)*$D124</f>
        <v>0</v>
      </c>
    </row>
    <row r="125" spans="2:24" ht="13.15" customHeight="1" x14ac:dyDescent="0.2">
      <c r="B125" s="384" t="str">
        <f>'I3 TB Data'!B131</f>
        <v>OM&amp;A - Wholesale Revenue Meter - Dedicated to Domestic</v>
      </c>
      <c r="C125" s="381" t="s">
        <v>412</v>
      </c>
      <c r="D125" s="170">
        <f>'I3 TB Data'!G131</f>
        <v>0</v>
      </c>
      <c r="E125" s="133">
        <f>VLOOKUP('E4 TB Allocation Details'!$C136, 'E2 Allocators'!$B$15:$W$285, MATCH(E$12, 'E2 Allocators'!$B$15:$W$15, 0),FALSE)*$D125</f>
        <v>0</v>
      </c>
      <c r="F125" s="133">
        <f>VLOOKUP('E4 TB Allocation Details'!$C136, 'E2 Allocators'!$B$15:$W$285, MATCH(F$12, 'E2 Allocators'!$B$15:$W$15, 0),FALSE)*$D125</f>
        <v>0</v>
      </c>
      <c r="G125" s="133">
        <f>VLOOKUP('E4 TB Allocation Details'!$C136, 'E2 Allocators'!$B$15:$W$285, MATCH(G$12, 'E2 Allocators'!$B$15:$W$15, 0),FALSE)*$D125</f>
        <v>0</v>
      </c>
      <c r="H125" s="133">
        <f>VLOOKUP('E4 TB Allocation Details'!$C136, 'E2 Allocators'!$B$15:$W$285, MATCH(H$12, 'E2 Allocators'!$B$15:$W$15, 0),FALSE)*$D125</f>
        <v>0</v>
      </c>
      <c r="I125" s="133">
        <f>VLOOKUP('E4 TB Allocation Details'!$C136, 'E2 Allocators'!$B$15:$W$285, MATCH(I$12, 'E2 Allocators'!$B$15:$W$15, 0),FALSE)*$D125</f>
        <v>0</v>
      </c>
      <c r="J125" s="133">
        <f>VLOOKUP('E4 TB Allocation Details'!$C136, 'E2 Allocators'!$B$15:$W$285, MATCH(J$12, 'E2 Allocators'!$B$15:$W$15, 0),FALSE)*$D125</f>
        <v>0</v>
      </c>
      <c r="K125" s="133">
        <f>VLOOKUP('E4 TB Allocation Details'!$C136, 'E2 Allocators'!$B$15:$W$285, MATCH(K$12, 'E2 Allocators'!$B$15:$W$15, 0),FALSE)*$D125</f>
        <v>0</v>
      </c>
      <c r="L125" s="133">
        <f>VLOOKUP('E4 TB Allocation Details'!$C136, 'E2 Allocators'!$B$15:$W$285, MATCH(L$12, 'E2 Allocators'!$B$15:$W$15, 0),FALSE)*$D125</f>
        <v>0</v>
      </c>
      <c r="M125" s="133">
        <f>VLOOKUP('E4 TB Allocation Details'!$C136, 'E2 Allocators'!$B$15:$W$285, MATCH(M$12, 'E2 Allocators'!$B$15:$W$15, 0),FALSE)*$D125</f>
        <v>0</v>
      </c>
      <c r="N125" s="133">
        <f>VLOOKUP('E4 TB Allocation Details'!$C136, 'E2 Allocators'!$B$15:$W$285, MATCH(N$12, 'E2 Allocators'!$B$15:$W$15, 0),FALSE)*$D125</f>
        <v>0</v>
      </c>
      <c r="O125" s="133">
        <f>VLOOKUP('E4 TB Allocation Details'!$C136, 'E2 Allocators'!$B$15:$W$285, MATCH(O$12, 'E2 Allocators'!$B$15:$W$15, 0),FALSE)*$D125</f>
        <v>0</v>
      </c>
      <c r="P125" s="133">
        <f>VLOOKUP('E4 TB Allocation Details'!$C136, 'E2 Allocators'!$B$15:$W$285, MATCH(P$12, 'E2 Allocators'!$B$15:$W$15, 0),FALSE)*$D125</f>
        <v>0</v>
      </c>
      <c r="Q125" s="133">
        <f>VLOOKUP('E4 TB Allocation Details'!$C136, 'E2 Allocators'!$B$15:$W$285, MATCH(Q$12, 'E2 Allocators'!$B$15:$W$15, 0),FALSE)*$D125</f>
        <v>0</v>
      </c>
      <c r="R125" s="133">
        <f>VLOOKUP('E4 TB Allocation Details'!$C136, 'E2 Allocators'!$B$15:$W$285, MATCH(R$12, 'E2 Allocators'!$B$15:$W$15, 0),FALSE)*$D125</f>
        <v>0</v>
      </c>
      <c r="S125" s="133">
        <f>VLOOKUP('E4 TB Allocation Details'!$C136, 'E2 Allocators'!$B$15:$W$285, MATCH(S$12, 'E2 Allocators'!$B$15:$W$15, 0),FALSE)*$D125</f>
        <v>0</v>
      </c>
      <c r="T125" s="133">
        <f>VLOOKUP('E4 TB Allocation Details'!$C136, 'E2 Allocators'!$B$15:$W$285, MATCH(T$12, 'E2 Allocators'!$B$15:$W$15, 0),FALSE)*$D125</f>
        <v>0</v>
      </c>
      <c r="U125" s="133">
        <f>VLOOKUP('E4 TB Allocation Details'!$C136, 'E2 Allocators'!$B$15:$W$285, MATCH(U$12, 'E2 Allocators'!$B$15:$W$15, 0),FALSE)*$D125</f>
        <v>0</v>
      </c>
      <c r="V125" s="133">
        <f>VLOOKUP('E4 TB Allocation Details'!$C136, 'E2 Allocators'!$B$15:$W$285, MATCH(V$12, 'E2 Allocators'!$B$15:$W$15, 0),FALSE)*$D125</f>
        <v>0</v>
      </c>
      <c r="W125" s="133">
        <f>VLOOKUP('E4 TB Allocation Details'!$C136, 'E2 Allocators'!$B$15:$W$285, MATCH(W$12, 'E2 Allocators'!$B$15:$W$15, 0),FALSE)*$D125</f>
        <v>0</v>
      </c>
      <c r="X125" s="174">
        <f>VLOOKUP('E4 TB Allocation Details'!$C136, 'E2 Allocators'!$B$15:$W$285, MATCH(X$12, 'E2 Allocators'!$B$15:$W$15, 0),FALSE)*$D125</f>
        <v>0</v>
      </c>
    </row>
    <row r="126" spans="2:24" ht="13.15" customHeight="1" x14ac:dyDescent="0.2">
      <c r="B126" s="384" t="str">
        <f>'I3 TB Data'!B132</f>
        <v>OM&amp;A - Wholesale Revenue Meter - Dedicated to Interconnect</v>
      </c>
      <c r="C126" s="381" t="s">
        <v>412</v>
      </c>
      <c r="D126" s="170">
        <f>'I3 TB Data'!G132</f>
        <v>0</v>
      </c>
      <c r="E126" s="133">
        <f>VLOOKUP('E4 TB Allocation Details'!$C137, 'E2 Allocators'!$B$15:$W$285, MATCH(E$12, 'E2 Allocators'!$B$15:$W$15, 0),FALSE)*$D126</f>
        <v>0</v>
      </c>
      <c r="F126" s="133">
        <f>VLOOKUP('E4 TB Allocation Details'!$C137, 'E2 Allocators'!$B$15:$W$285, MATCH(F$12, 'E2 Allocators'!$B$15:$W$15, 0),FALSE)*$D126</f>
        <v>0</v>
      </c>
      <c r="G126" s="133">
        <f>VLOOKUP('E4 TB Allocation Details'!$C137, 'E2 Allocators'!$B$15:$W$285, MATCH(G$12, 'E2 Allocators'!$B$15:$W$15, 0),FALSE)*$D126</f>
        <v>0</v>
      </c>
      <c r="H126" s="133">
        <f>VLOOKUP('E4 TB Allocation Details'!$C137, 'E2 Allocators'!$B$15:$W$285, MATCH(H$12, 'E2 Allocators'!$B$15:$W$15, 0),FALSE)*$D126</f>
        <v>0</v>
      </c>
      <c r="I126" s="133">
        <f>VLOOKUP('E4 TB Allocation Details'!$C137, 'E2 Allocators'!$B$15:$W$285, MATCH(I$12, 'E2 Allocators'!$B$15:$W$15, 0),FALSE)*$D126</f>
        <v>0</v>
      </c>
      <c r="J126" s="133">
        <f>VLOOKUP('E4 TB Allocation Details'!$C137, 'E2 Allocators'!$B$15:$W$285, MATCH(J$12, 'E2 Allocators'!$B$15:$W$15, 0),FALSE)*$D126</f>
        <v>0</v>
      </c>
      <c r="K126" s="133">
        <f>VLOOKUP('E4 TB Allocation Details'!$C137, 'E2 Allocators'!$B$15:$W$285, MATCH(K$12, 'E2 Allocators'!$B$15:$W$15, 0),FALSE)*$D126</f>
        <v>0</v>
      </c>
      <c r="L126" s="133">
        <f>VLOOKUP('E4 TB Allocation Details'!$C137, 'E2 Allocators'!$B$15:$W$285, MATCH(L$12, 'E2 Allocators'!$B$15:$W$15, 0),FALSE)*$D126</f>
        <v>0</v>
      </c>
      <c r="M126" s="133">
        <f>VLOOKUP('E4 TB Allocation Details'!$C137, 'E2 Allocators'!$B$15:$W$285, MATCH(M$12, 'E2 Allocators'!$B$15:$W$15, 0),FALSE)*$D126</f>
        <v>0</v>
      </c>
      <c r="N126" s="133">
        <f>VLOOKUP('E4 TB Allocation Details'!$C137, 'E2 Allocators'!$B$15:$W$285, MATCH(N$12, 'E2 Allocators'!$B$15:$W$15, 0),FALSE)*$D126</f>
        <v>0</v>
      </c>
      <c r="O126" s="133">
        <f>VLOOKUP('E4 TB Allocation Details'!$C137, 'E2 Allocators'!$B$15:$W$285, MATCH(O$12, 'E2 Allocators'!$B$15:$W$15, 0),FALSE)*$D126</f>
        <v>0</v>
      </c>
      <c r="P126" s="133">
        <f>VLOOKUP('E4 TB Allocation Details'!$C137, 'E2 Allocators'!$B$15:$W$285, MATCH(P$12, 'E2 Allocators'!$B$15:$W$15, 0),FALSE)*$D126</f>
        <v>0</v>
      </c>
      <c r="Q126" s="133">
        <f>VLOOKUP('E4 TB Allocation Details'!$C137, 'E2 Allocators'!$B$15:$W$285, MATCH(Q$12, 'E2 Allocators'!$B$15:$W$15, 0),FALSE)*$D126</f>
        <v>0</v>
      </c>
      <c r="R126" s="133">
        <f>VLOOKUP('E4 TB Allocation Details'!$C137, 'E2 Allocators'!$B$15:$W$285, MATCH(R$12, 'E2 Allocators'!$B$15:$W$15, 0),FALSE)*$D126</f>
        <v>0</v>
      </c>
      <c r="S126" s="133">
        <f>VLOOKUP('E4 TB Allocation Details'!$C137, 'E2 Allocators'!$B$15:$W$285, MATCH(S$12, 'E2 Allocators'!$B$15:$W$15, 0),FALSE)*$D126</f>
        <v>0</v>
      </c>
      <c r="T126" s="133">
        <f>VLOOKUP('E4 TB Allocation Details'!$C137, 'E2 Allocators'!$B$15:$W$285, MATCH(T$12, 'E2 Allocators'!$B$15:$W$15, 0),FALSE)*$D126</f>
        <v>0</v>
      </c>
      <c r="U126" s="133">
        <f>VLOOKUP('E4 TB Allocation Details'!$C137, 'E2 Allocators'!$B$15:$W$285, MATCH(U$12, 'E2 Allocators'!$B$15:$W$15, 0),FALSE)*$D126</f>
        <v>0</v>
      </c>
      <c r="V126" s="133">
        <f>VLOOKUP('E4 TB Allocation Details'!$C137, 'E2 Allocators'!$B$15:$W$285, MATCH(V$12, 'E2 Allocators'!$B$15:$W$15, 0),FALSE)*$D126</f>
        <v>0</v>
      </c>
      <c r="W126" s="133">
        <f>VLOOKUP('E4 TB Allocation Details'!$C137, 'E2 Allocators'!$B$15:$W$285, MATCH(W$12, 'E2 Allocators'!$B$15:$W$15, 0),FALSE)*$D126</f>
        <v>0</v>
      </c>
      <c r="X126" s="174">
        <f>VLOOKUP('E4 TB Allocation Details'!$C137, 'E2 Allocators'!$B$15:$W$285, MATCH(X$12, 'E2 Allocators'!$B$15:$W$15, 0),FALSE)*$D126</f>
        <v>0</v>
      </c>
    </row>
    <row r="127" spans="2:24" ht="13.15" customHeight="1" x14ac:dyDescent="0.2">
      <c r="B127" s="384" t="str">
        <f>'I3 TB Data'!B133</f>
        <v>OM&amp;A - Wholesale Revenue Meter - Shared</v>
      </c>
      <c r="C127" s="381" t="s">
        <v>412</v>
      </c>
      <c r="D127" s="170">
        <f>'I3 TB Data'!G133</f>
        <v>0</v>
      </c>
      <c r="E127" s="133">
        <f>VLOOKUP('E4 TB Allocation Details'!$C138, 'E2 Allocators'!$B$15:$W$285, MATCH(E$12, 'E2 Allocators'!$B$15:$W$15, 0),FALSE)*$D127</f>
        <v>0</v>
      </c>
      <c r="F127" s="133">
        <f>VLOOKUP('E4 TB Allocation Details'!$C138, 'E2 Allocators'!$B$15:$W$285, MATCH(F$12, 'E2 Allocators'!$B$15:$W$15, 0),FALSE)*$D127</f>
        <v>0</v>
      </c>
      <c r="G127" s="133">
        <f>VLOOKUP('E4 TB Allocation Details'!$C138, 'E2 Allocators'!$B$15:$W$285, MATCH(G$12, 'E2 Allocators'!$B$15:$W$15, 0),FALSE)*$D127</f>
        <v>0</v>
      </c>
      <c r="H127" s="133">
        <f>VLOOKUP('E4 TB Allocation Details'!$C138, 'E2 Allocators'!$B$15:$W$285, MATCH(H$12, 'E2 Allocators'!$B$15:$W$15, 0),FALSE)*$D127</f>
        <v>0</v>
      </c>
      <c r="I127" s="133">
        <f>VLOOKUP('E4 TB Allocation Details'!$C138, 'E2 Allocators'!$B$15:$W$285, MATCH(I$12, 'E2 Allocators'!$B$15:$W$15, 0),FALSE)*$D127</f>
        <v>0</v>
      </c>
      <c r="J127" s="133">
        <f>VLOOKUP('E4 TB Allocation Details'!$C138, 'E2 Allocators'!$B$15:$W$285, MATCH(J$12, 'E2 Allocators'!$B$15:$W$15, 0),FALSE)*$D127</f>
        <v>0</v>
      </c>
      <c r="K127" s="133">
        <f>VLOOKUP('E4 TB Allocation Details'!$C138, 'E2 Allocators'!$B$15:$W$285, MATCH(K$12, 'E2 Allocators'!$B$15:$W$15, 0),FALSE)*$D127</f>
        <v>0</v>
      </c>
      <c r="L127" s="133">
        <f>VLOOKUP('E4 TB Allocation Details'!$C138, 'E2 Allocators'!$B$15:$W$285, MATCH(L$12, 'E2 Allocators'!$B$15:$W$15, 0),FALSE)*$D127</f>
        <v>0</v>
      </c>
      <c r="M127" s="133">
        <f>VLOOKUP('E4 TB Allocation Details'!$C138, 'E2 Allocators'!$B$15:$W$285, MATCH(M$12, 'E2 Allocators'!$B$15:$W$15, 0),FALSE)*$D127</f>
        <v>0</v>
      </c>
      <c r="N127" s="133">
        <f>VLOOKUP('E4 TB Allocation Details'!$C138, 'E2 Allocators'!$B$15:$W$285, MATCH(N$12, 'E2 Allocators'!$B$15:$W$15, 0),FALSE)*$D127</f>
        <v>0</v>
      </c>
      <c r="O127" s="133">
        <f>VLOOKUP('E4 TB Allocation Details'!$C138, 'E2 Allocators'!$B$15:$W$285, MATCH(O$12, 'E2 Allocators'!$B$15:$W$15, 0),FALSE)*$D127</f>
        <v>0</v>
      </c>
      <c r="P127" s="133">
        <f>VLOOKUP('E4 TB Allocation Details'!$C138, 'E2 Allocators'!$B$15:$W$285, MATCH(P$12, 'E2 Allocators'!$B$15:$W$15, 0),FALSE)*$D127</f>
        <v>0</v>
      </c>
      <c r="Q127" s="133">
        <f>VLOOKUP('E4 TB Allocation Details'!$C138, 'E2 Allocators'!$B$15:$W$285, MATCH(Q$12, 'E2 Allocators'!$B$15:$W$15, 0),FALSE)*$D127</f>
        <v>0</v>
      </c>
      <c r="R127" s="133">
        <f>VLOOKUP('E4 TB Allocation Details'!$C138, 'E2 Allocators'!$B$15:$W$285, MATCH(R$12, 'E2 Allocators'!$B$15:$W$15, 0),FALSE)*$D127</f>
        <v>0</v>
      </c>
      <c r="S127" s="133">
        <f>VLOOKUP('E4 TB Allocation Details'!$C138, 'E2 Allocators'!$B$15:$W$285, MATCH(S$12, 'E2 Allocators'!$B$15:$W$15, 0),FALSE)*$D127</f>
        <v>0</v>
      </c>
      <c r="T127" s="133">
        <f>VLOOKUP('E4 TB Allocation Details'!$C138, 'E2 Allocators'!$B$15:$W$285, MATCH(T$12, 'E2 Allocators'!$B$15:$W$15, 0),FALSE)*$D127</f>
        <v>0</v>
      </c>
      <c r="U127" s="133">
        <f>VLOOKUP('E4 TB Allocation Details'!$C138, 'E2 Allocators'!$B$15:$W$285, MATCH(U$12, 'E2 Allocators'!$B$15:$W$15, 0),FALSE)*$D127</f>
        <v>0</v>
      </c>
      <c r="V127" s="133">
        <f>VLOOKUP('E4 TB Allocation Details'!$C138, 'E2 Allocators'!$B$15:$W$285, MATCH(V$12, 'E2 Allocators'!$B$15:$W$15, 0),FALSE)*$D127</f>
        <v>0</v>
      </c>
      <c r="W127" s="133">
        <f>VLOOKUP('E4 TB Allocation Details'!$C138, 'E2 Allocators'!$B$15:$W$285, MATCH(W$12, 'E2 Allocators'!$B$15:$W$15, 0),FALSE)*$D127</f>
        <v>0</v>
      </c>
      <c r="X127" s="174">
        <f>VLOOKUP('E4 TB Allocation Details'!$C138, 'E2 Allocators'!$B$15:$W$285, MATCH(X$12, 'E2 Allocators'!$B$15:$W$15, 0),FALSE)*$D127</f>
        <v>0</v>
      </c>
    </row>
    <row r="128" spans="2:24" ht="13.15" customHeight="1" x14ac:dyDescent="0.2">
      <c r="B128" s="384" t="str">
        <f>'I3 TB Data'!B134</f>
        <v>OM&amp;A - Network Dual Function Line - Dedicated to Domestic</v>
      </c>
      <c r="C128" s="381" t="s">
        <v>412</v>
      </c>
      <c r="D128" s="170">
        <f>'I3 TB Data'!G134</f>
        <v>0</v>
      </c>
      <c r="E128" s="133">
        <f>VLOOKUP('E4 TB Allocation Details'!$C139, 'E2 Allocators'!$B$15:$W$285, MATCH(E$12, 'E2 Allocators'!$B$15:$W$15, 0),FALSE)*$D128</f>
        <v>0</v>
      </c>
      <c r="F128" s="133">
        <f>VLOOKUP('E4 TB Allocation Details'!$C139, 'E2 Allocators'!$B$15:$W$285, MATCH(F$12, 'E2 Allocators'!$B$15:$W$15, 0),FALSE)*$D128</f>
        <v>0</v>
      </c>
      <c r="G128" s="133">
        <f>VLOOKUP('E4 TB Allocation Details'!$C139, 'E2 Allocators'!$B$15:$W$285, MATCH(G$12, 'E2 Allocators'!$B$15:$W$15, 0),FALSE)*$D128</f>
        <v>0</v>
      </c>
      <c r="H128" s="133">
        <f>VLOOKUP('E4 TB Allocation Details'!$C139, 'E2 Allocators'!$B$15:$W$285, MATCH(H$12, 'E2 Allocators'!$B$15:$W$15, 0),FALSE)*$D128</f>
        <v>0</v>
      </c>
      <c r="I128" s="133">
        <f>VLOOKUP('E4 TB Allocation Details'!$C139, 'E2 Allocators'!$B$15:$W$285, MATCH(I$12, 'E2 Allocators'!$B$15:$W$15, 0),FALSE)*$D128</f>
        <v>0</v>
      </c>
      <c r="J128" s="133">
        <f>VLOOKUP('E4 TB Allocation Details'!$C139, 'E2 Allocators'!$B$15:$W$285, MATCH(J$12, 'E2 Allocators'!$B$15:$W$15, 0),FALSE)*$D128</f>
        <v>0</v>
      </c>
      <c r="K128" s="133">
        <f>VLOOKUP('E4 TB Allocation Details'!$C139, 'E2 Allocators'!$B$15:$W$285, MATCH(K$12, 'E2 Allocators'!$B$15:$W$15, 0),FALSE)*$D128</f>
        <v>0</v>
      </c>
      <c r="L128" s="133">
        <f>VLOOKUP('E4 TB Allocation Details'!$C139, 'E2 Allocators'!$B$15:$W$285, MATCH(L$12, 'E2 Allocators'!$B$15:$W$15, 0),FALSE)*$D128</f>
        <v>0</v>
      </c>
      <c r="M128" s="133">
        <f>VLOOKUP('E4 TB Allocation Details'!$C139, 'E2 Allocators'!$B$15:$W$285, MATCH(M$12, 'E2 Allocators'!$B$15:$W$15, 0),FALSE)*$D128</f>
        <v>0</v>
      </c>
      <c r="N128" s="133">
        <f>VLOOKUP('E4 TB Allocation Details'!$C139, 'E2 Allocators'!$B$15:$W$285, MATCH(N$12, 'E2 Allocators'!$B$15:$W$15, 0),FALSE)*$D128</f>
        <v>0</v>
      </c>
      <c r="O128" s="133">
        <f>VLOOKUP('E4 TB Allocation Details'!$C139, 'E2 Allocators'!$B$15:$W$285, MATCH(O$12, 'E2 Allocators'!$B$15:$W$15, 0),FALSE)*$D128</f>
        <v>0</v>
      </c>
      <c r="P128" s="133">
        <f>VLOOKUP('E4 TB Allocation Details'!$C139, 'E2 Allocators'!$B$15:$W$285, MATCH(P$12, 'E2 Allocators'!$B$15:$W$15, 0),FALSE)*$D128</f>
        <v>0</v>
      </c>
      <c r="Q128" s="133">
        <f>VLOOKUP('E4 TB Allocation Details'!$C139, 'E2 Allocators'!$B$15:$W$285, MATCH(Q$12, 'E2 Allocators'!$B$15:$W$15, 0),FALSE)*$D128</f>
        <v>0</v>
      </c>
      <c r="R128" s="133">
        <f>VLOOKUP('E4 TB Allocation Details'!$C139, 'E2 Allocators'!$B$15:$W$285, MATCH(R$12, 'E2 Allocators'!$B$15:$W$15, 0),FALSE)*$D128</f>
        <v>0</v>
      </c>
      <c r="S128" s="133">
        <f>VLOOKUP('E4 TB Allocation Details'!$C139, 'E2 Allocators'!$B$15:$W$285, MATCH(S$12, 'E2 Allocators'!$B$15:$W$15, 0),FALSE)*$D128</f>
        <v>0</v>
      </c>
      <c r="T128" s="133">
        <f>VLOOKUP('E4 TB Allocation Details'!$C139, 'E2 Allocators'!$B$15:$W$285, MATCH(T$12, 'E2 Allocators'!$B$15:$W$15, 0),FALSE)*$D128</f>
        <v>0</v>
      </c>
      <c r="U128" s="133">
        <f>VLOOKUP('E4 TB Allocation Details'!$C139, 'E2 Allocators'!$B$15:$W$285, MATCH(U$12, 'E2 Allocators'!$B$15:$W$15, 0),FALSE)*$D128</f>
        <v>0</v>
      </c>
      <c r="V128" s="133">
        <f>VLOOKUP('E4 TB Allocation Details'!$C139, 'E2 Allocators'!$B$15:$W$285, MATCH(V$12, 'E2 Allocators'!$B$15:$W$15, 0),FALSE)*$D128</f>
        <v>0</v>
      </c>
      <c r="W128" s="133">
        <f>VLOOKUP('E4 TB Allocation Details'!$C139, 'E2 Allocators'!$B$15:$W$285, MATCH(W$12, 'E2 Allocators'!$B$15:$W$15, 0),FALSE)*$D128</f>
        <v>0</v>
      </c>
      <c r="X128" s="174">
        <f>VLOOKUP('E4 TB Allocation Details'!$C139, 'E2 Allocators'!$B$15:$W$285, MATCH(X$12, 'E2 Allocators'!$B$15:$W$15, 0),FALSE)*$D128</f>
        <v>0</v>
      </c>
    </row>
    <row r="129" spans="2:24" ht="13.15" customHeight="1" x14ac:dyDescent="0.2">
      <c r="B129" s="384" t="str">
        <f>'I3 TB Data'!B135</f>
        <v>OM&amp;A - Network Dual Function Line - Dedicated to Interconnect</v>
      </c>
      <c r="C129" s="381" t="s">
        <v>412</v>
      </c>
      <c r="D129" s="170">
        <f>'I3 TB Data'!G135</f>
        <v>0</v>
      </c>
      <c r="E129" s="133">
        <f>VLOOKUP('E4 TB Allocation Details'!$C140, 'E2 Allocators'!$B$15:$W$285, MATCH(E$12, 'E2 Allocators'!$B$15:$W$15, 0),FALSE)*$D129</f>
        <v>0</v>
      </c>
      <c r="F129" s="133">
        <f>VLOOKUP('E4 TB Allocation Details'!$C140, 'E2 Allocators'!$B$15:$W$285, MATCH(F$12, 'E2 Allocators'!$B$15:$W$15, 0),FALSE)*$D129</f>
        <v>0</v>
      </c>
      <c r="G129" s="133">
        <f>VLOOKUP('E4 TB Allocation Details'!$C140, 'E2 Allocators'!$B$15:$W$285, MATCH(G$12, 'E2 Allocators'!$B$15:$W$15, 0),FALSE)*$D129</f>
        <v>0</v>
      </c>
      <c r="H129" s="133">
        <f>VLOOKUP('E4 TB Allocation Details'!$C140, 'E2 Allocators'!$B$15:$W$285, MATCH(H$12, 'E2 Allocators'!$B$15:$W$15, 0),FALSE)*$D129</f>
        <v>0</v>
      </c>
      <c r="I129" s="133">
        <f>VLOOKUP('E4 TB Allocation Details'!$C140, 'E2 Allocators'!$B$15:$W$285, MATCH(I$12, 'E2 Allocators'!$B$15:$W$15, 0),FALSE)*$D129</f>
        <v>0</v>
      </c>
      <c r="J129" s="133">
        <f>VLOOKUP('E4 TB Allocation Details'!$C140, 'E2 Allocators'!$B$15:$W$285, MATCH(J$12, 'E2 Allocators'!$B$15:$W$15, 0),FALSE)*$D129</f>
        <v>0</v>
      </c>
      <c r="K129" s="133">
        <f>VLOOKUP('E4 TB Allocation Details'!$C140, 'E2 Allocators'!$B$15:$W$285, MATCH(K$12, 'E2 Allocators'!$B$15:$W$15, 0),FALSE)*$D129</f>
        <v>0</v>
      </c>
      <c r="L129" s="133">
        <f>VLOOKUP('E4 TB Allocation Details'!$C140, 'E2 Allocators'!$B$15:$W$285, MATCH(L$12, 'E2 Allocators'!$B$15:$W$15, 0),FALSE)*$D129</f>
        <v>0</v>
      </c>
      <c r="M129" s="133">
        <f>VLOOKUP('E4 TB Allocation Details'!$C140, 'E2 Allocators'!$B$15:$W$285, MATCH(M$12, 'E2 Allocators'!$B$15:$W$15, 0),FALSE)*$D129</f>
        <v>0</v>
      </c>
      <c r="N129" s="133">
        <f>VLOOKUP('E4 TB Allocation Details'!$C140, 'E2 Allocators'!$B$15:$W$285, MATCH(N$12, 'E2 Allocators'!$B$15:$W$15, 0),FALSE)*$D129</f>
        <v>0</v>
      </c>
      <c r="O129" s="133">
        <f>VLOOKUP('E4 TB Allocation Details'!$C140, 'E2 Allocators'!$B$15:$W$285, MATCH(O$12, 'E2 Allocators'!$B$15:$W$15, 0),FALSE)*$D129</f>
        <v>0</v>
      </c>
      <c r="P129" s="133">
        <f>VLOOKUP('E4 TB Allocation Details'!$C140, 'E2 Allocators'!$B$15:$W$285, MATCH(P$12, 'E2 Allocators'!$B$15:$W$15, 0),FALSE)*$D129</f>
        <v>0</v>
      </c>
      <c r="Q129" s="133">
        <f>VLOOKUP('E4 TB Allocation Details'!$C140, 'E2 Allocators'!$B$15:$W$285, MATCH(Q$12, 'E2 Allocators'!$B$15:$W$15, 0),FALSE)*$D129</f>
        <v>0</v>
      </c>
      <c r="R129" s="133">
        <f>VLOOKUP('E4 TB Allocation Details'!$C140, 'E2 Allocators'!$B$15:$W$285, MATCH(R$12, 'E2 Allocators'!$B$15:$W$15, 0),FALSE)*$D129</f>
        <v>0</v>
      </c>
      <c r="S129" s="133">
        <f>VLOOKUP('E4 TB Allocation Details'!$C140, 'E2 Allocators'!$B$15:$W$285, MATCH(S$12, 'E2 Allocators'!$B$15:$W$15, 0),FALSE)*$D129</f>
        <v>0</v>
      </c>
      <c r="T129" s="133">
        <f>VLOOKUP('E4 TB Allocation Details'!$C140, 'E2 Allocators'!$B$15:$W$285, MATCH(T$12, 'E2 Allocators'!$B$15:$W$15, 0),FALSE)*$D129</f>
        <v>0</v>
      </c>
      <c r="U129" s="133">
        <f>VLOOKUP('E4 TB Allocation Details'!$C140, 'E2 Allocators'!$B$15:$W$285, MATCH(U$12, 'E2 Allocators'!$B$15:$W$15, 0),FALSE)*$D129</f>
        <v>0</v>
      </c>
      <c r="V129" s="133">
        <f>VLOOKUP('E4 TB Allocation Details'!$C140, 'E2 Allocators'!$B$15:$W$285, MATCH(V$12, 'E2 Allocators'!$B$15:$W$15, 0),FALSE)*$D129</f>
        <v>0</v>
      </c>
      <c r="W129" s="133">
        <f>VLOOKUP('E4 TB Allocation Details'!$C140, 'E2 Allocators'!$B$15:$W$285, MATCH(W$12, 'E2 Allocators'!$B$15:$W$15, 0),FALSE)*$D129</f>
        <v>0</v>
      </c>
      <c r="X129" s="174">
        <f>VLOOKUP('E4 TB Allocation Details'!$C140, 'E2 Allocators'!$B$15:$W$285, MATCH(X$12, 'E2 Allocators'!$B$15:$W$15, 0),FALSE)*$D129</f>
        <v>0</v>
      </c>
    </row>
    <row r="130" spans="2:24" ht="13.15" customHeight="1" x14ac:dyDescent="0.2">
      <c r="B130" s="384" t="str">
        <f>'I3 TB Data'!B136</f>
        <v>OM&amp;A - Network Dual Function Line - Shared</v>
      </c>
      <c r="C130" s="381" t="s">
        <v>412</v>
      </c>
      <c r="D130" s="170">
        <f>'I3 TB Data'!G136</f>
        <v>33730453.822047479</v>
      </c>
      <c r="E130" s="133">
        <f>VLOOKUP('E4 TB Allocation Details'!$C141, 'E2 Allocators'!$B$15:$W$285, MATCH(E$12, 'E2 Allocators'!$B$15:$W$15, 0),FALSE)*$D130</f>
        <v>30126067.385527465</v>
      </c>
      <c r="F130" s="133">
        <f>VLOOKUP('E4 TB Allocation Details'!$C141, 'E2 Allocators'!$B$15:$W$285, MATCH(F$12, 'E2 Allocators'!$B$15:$W$15, 0),FALSE)*$D130</f>
        <v>3604386.4365200154</v>
      </c>
      <c r="G130" s="133">
        <f>VLOOKUP('E4 TB Allocation Details'!$C141, 'E2 Allocators'!$B$15:$W$285, MATCH(G$12, 'E2 Allocators'!$B$15:$W$15, 0),FALSE)*$D130</f>
        <v>0</v>
      </c>
      <c r="H130" s="133">
        <f>VLOOKUP('E4 TB Allocation Details'!$C141, 'E2 Allocators'!$B$15:$W$285, MATCH(H$12, 'E2 Allocators'!$B$15:$W$15, 0),FALSE)*$D130</f>
        <v>0</v>
      </c>
      <c r="I130" s="133">
        <f>VLOOKUP('E4 TB Allocation Details'!$C141, 'E2 Allocators'!$B$15:$W$285, MATCH(I$12, 'E2 Allocators'!$B$15:$W$15, 0),FALSE)*$D130</f>
        <v>0</v>
      </c>
      <c r="J130" s="133">
        <f>VLOOKUP('E4 TB Allocation Details'!$C141, 'E2 Allocators'!$B$15:$W$285, MATCH(J$12, 'E2 Allocators'!$B$15:$W$15, 0),FALSE)*$D130</f>
        <v>0</v>
      </c>
      <c r="K130" s="133">
        <f>VLOOKUP('E4 TB Allocation Details'!$C141, 'E2 Allocators'!$B$15:$W$285, MATCH(K$12, 'E2 Allocators'!$B$15:$W$15, 0),FALSE)*$D130</f>
        <v>0</v>
      </c>
      <c r="L130" s="133">
        <f>VLOOKUP('E4 TB Allocation Details'!$C141, 'E2 Allocators'!$B$15:$W$285, MATCH(L$12, 'E2 Allocators'!$B$15:$W$15, 0),FALSE)*$D130</f>
        <v>0</v>
      </c>
      <c r="M130" s="133">
        <f>VLOOKUP('E4 TB Allocation Details'!$C141, 'E2 Allocators'!$B$15:$W$285, MATCH(M$12, 'E2 Allocators'!$B$15:$W$15, 0),FALSE)*$D130</f>
        <v>0</v>
      </c>
      <c r="N130" s="133">
        <f>VLOOKUP('E4 TB Allocation Details'!$C141, 'E2 Allocators'!$B$15:$W$285, MATCH(N$12, 'E2 Allocators'!$B$15:$W$15, 0),FALSE)*$D130</f>
        <v>0</v>
      </c>
      <c r="O130" s="133">
        <f>VLOOKUP('E4 TB Allocation Details'!$C141, 'E2 Allocators'!$B$15:$W$285, MATCH(O$12, 'E2 Allocators'!$B$15:$W$15, 0),FALSE)*$D130</f>
        <v>0</v>
      </c>
      <c r="P130" s="133">
        <f>VLOOKUP('E4 TB Allocation Details'!$C141, 'E2 Allocators'!$B$15:$W$285, MATCH(P$12, 'E2 Allocators'!$B$15:$W$15, 0),FALSE)*$D130</f>
        <v>0</v>
      </c>
      <c r="Q130" s="133">
        <f>VLOOKUP('E4 TB Allocation Details'!$C141, 'E2 Allocators'!$B$15:$W$285, MATCH(Q$12, 'E2 Allocators'!$B$15:$W$15, 0),FALSE)*$D130</f>
        <v>0</v>
      </c>
      <c r="R130" s="133">
        <f>VLOOKUP('E4 TB Allocation Details'!$C141, 'E2 Allocators'!$B$15:$W$285, MATCH(R$12, 'E2 Allocators'!$B$15:$W$15, 0),FALSE)*$D130</f>
        <v>0</v>
      </c>
      <c r="S130" s="133">
        <f>VLOOKUP('E4 TB Allocation Details'!$C141, 'E2 Allocators'!$B$15:$W$285, MATCH(S$12, 'E2 Allocators'!$B$15:$W$15, 0),FALSE)*$D130</f>
        <v>0</v>
      </c>
      <c r="T130" s="133">
        <f>VLOOKUP('E4 TB Allocation Details'!$C141, 'E2 Allocators'!$B$15:$W$285, MATCH(T$12, 'E2 Allocators'!$B$15:$W$15, 0),FALSE)*$D130</f>
        <v>0</v>
      </c>
      <c r="U130" s="133">
        <f>VLOOKUP('E4 TB Allocation Details'!$C141, 'E2 Allocators'!$B$15:$W$285, MATCH(U$12, 'E2 Allocators'!$B$15:$W$15, 0),FALSE)*$D130</f>
        <v>0</v>
      </c>
      <c r="V130" s="133">
        <f>VLOOKUP('E4 TB Allocation Details'!$C141, 'E2 Allocators'!$B$15:$W$285, MATCH(V$12, 'E2 Allocators'!$B$15:$W$15, 0),FALSE)*$D130</f>
        <v>0</v>
      </c>
      <c r="W130" s="133">
        <f>VLOOKUP('E4 TB Allocation Details'!$C141, 'E2 Allocators'!$B$15:$W$285, MATCH(W$12, 'E2 Allocators'!$B$15:$W$15, 0),FALSE)*$D130</f>
        <v>0</v>
      </c>
      <c r="X130" s="174">
        <f>VLOOKUP('E4 TB Allocation Details'!$C141, 'E2 Allocators'!$B$15:$W$285, MATCH(X$12, 'E2 Allocators'!$B$15:$W$15, 0),FALSE)*$D130</f>
        <v>0</v>
      </c>
    </row>
    <row r="131" spans="2:24" ht="13.15" customHeight="1" x14ac:dyDescent="0.2">
      <c r="B131" s="384" t="str">
        <f>'I3 TB Data'!B137</f>
        <v>OM&amp;A - Line Connection Dual Function Line - Dedicated to Domestic</v>
      </c>
      <c r="C131" s="381" t="s">
        <v>412</v>
      </c>
      <c r="D131" s="170">
        <f>'I3 TB Data'!G137</f>
        <v>5829745.5001562973</v>
      </c>
      <c r="E131" s="133">
        <f>VLOOKUP('E4 TB Allocation Details'!$C142, 'E2 Allocators'!$B$15:$W$285, MATCH(E$12, 'E2 Allocators'!$B$15:$W$15, 0),FALSE)*$D131</f>
        <v>5829745.5001562973</v>
      </c>
      <c r="F131" s="133">
        <f>VLOOKUP('E4 TB Allocation Details'!$C142, 'E2 Allocators'!$B$15:$W$285, MATCH(F$12, 'E2 Allocators'!$B$15:$W$15, 0),FALSE)*$D131</f>
        <v>0</v>
      </c>
      <c r="G131" s="133">
        <f>VLOOKUP('E4 TB Allocation Details'!$C142, 'E2 Allocators'!$B$15:$W$285, MATCH(G$12, 'E2 Allocators'!$B$15:$W$15, 0),FALSE)*$D131</f>
        <v>0</v>
      </c>
      <c r="H131" s="133">
        <f>VLOOKUP('E4 TB Allocation Details'!$C142, 'E2 Allocators'!$B$15:$W$285, MATCH(H$12, 'E2 Allocators'!$B$15:$W$15, 0),FALSE)*$D131</f>
        <v>0</v>
      </c>
      <c r="I131" s="133">
        <f>VLOOKUP('E4 TB Allocation Details'!$C142, 'E2 Allocators'!$B$15:$W$285, MATCH(I$12, 'E2 Allocators'!$B$15:$W$15, 0),FALSE)*$D131</f>
        <v>0</v>
      </c>
      <c r="J131" s="133">
        <f>VLOOKUP('E4 TB Allocation Details'!$C142, 'E2 Allocators'!$B$15:$W$285, MATCH(J$12, 'E2 Allocators'!$B$15:$W$15, 0),FALSE)*$D131</f>
        <v>0</v>
      </c>
      <c r="K131" s="133">
        <f>VLOOKUP('E4 TB Allocation Details'!$C142, 'E2 Allocators'!$B$15:$W$285, MATCH(K$12, 'E2 Allocators'!$B$15:$W$15, 0),FALSE)*$D131</f>
        <v>0</v>
      </c>
      <c r="L131" s="133">
        <f>VLOOKUP('E4 TB Allocation Details'!$C142, 'E2 Allocators'!$B$15:$W$285, MATCH(L$12, 'E2 Allocators'!$B$15:$W$15, 0),FALSE)*$D131</f>
        <v>0</v>
      </c>
      <c r="M131" s="133">
        <f>VLOOKUP('E4 TB Allocation Details'!$C142, 'E2 Allocators'!$B$15:$W$285, MATCH(M$12, 'E2 Allocators'!$B$15:$W$15, 0),FALSE)*$D131</f>
        <v>0</v>
      </c>
      <c r="N131" s="133">
        <f>VLOOKUP('E4 TB Allocation Details'!$C142, 'E2 Allocators'!$B$15:$W$285, MATCH(N$12, 'E2 Allocators'!$B$15:$W$15, 0),FALSE)*$D131</f>
        <v>0</v>
      </c>
      <c r="O131" s="133">
        <f>VLOOKUP('E4 TB Allocation Details'!$C142, 'E2 Allocators'!$B$15:$W$285, MATCH(O$12, 'E2 Allocators'!$B$15:$W$15, 0),FALSE)*$D131</f>
        <v>0</v>
      </c>
      <c r="P131" s="133">
        <f>VLOOKUP('E4 TB Allocation Details'!$C142, 'E2 Allocators'!$B$15:$W$285, MATCH(P$12, 'E2 Allocators'!$B$15:$W$15, 0),FALSE)*$D131</f>
        <v>0</v>
      </c>
      <c r="Q131" s="133">
        <f>VLOOKUP('E4 TB Allocation Details'!$C142, 'E2 Allocators'!$B$15:$W$285, MATCH(Q$12, 'E2 Allocators'!$B$15:$W$15, 0),FALSE)*$D131</f>
        <v>0</v>
      </c>
      <c r="R131" s="133">
        <f>VLOOKUP('E4 TB Allocation Details'!$C142, 'E2 Allocators'!$B$15:$W$285, MATCH(R$12, 'E2 Allocators'!$B$15:$W$15, 0),FALSE)*$D131</f>
        <v>0</v>
      </c>
      <c r="S131" s="133">
        <f>VLOOKUP('E4 TB Allocation Details'!$C142, 'E2 Allocators'!$B$15:$W$285, MATCH(S$12, 'E2 Allocators'!$B$15:$W$15, 0),FALSE)*$D131</f>
        <v>0</v>
      </c>
      <c r="T131" s="133">
        <f>VLOOKUP('E4 TB Allocation Details'!$C142, 'E2 Allocators'!$B$15:$W$285, MATCH(T$12, 'E2 Allocators'!$B$15:$W$15, 0),FALSE)*$D131</f>
        <v>0</v>
      </c>
      <c r="U131" s="133">
        <f>VLOOKUP('E4 TB Allocation Details'!$C142, 'E2 Allocators'!$B$15:$W$285, MATCH(U$12, 'E2 Allocators'!$B$15:$W$15, 0),FALSE)*$D131</f>
        <v>0</v>
      </c>
      <c r="V131" s="133">
        <f>VLOOKUP('E4 TB Allocation Details'!$C142, 'E2 Allocators'!$B$15:$W$285, MATCH(V$12, 'E2 Allocators'!$B$15:$W$15, 0),FALSE)*$D131</f>
        <v>0</v>
      </c>
      <c r="W131" s="133">
        <f>VLOOKUP('E4 TB Allocation Details'!$C142, 'E2 Allocators'!$B$15:$W$285, MATCH(W$12, 'E2 Allocators'!$B$15:$W$15, 0),FALSE)*$D131</f>
        <v>0</v>
      </c>
      <c r="X131" s="174">
        <f>VLOOKUP('E4 TB Allocation Details'!$C142, 'E2 Allocators'!$B$15:$W$285, MATCH(X$12, 'E2 Allocators'!$B$15:$W$15, 0),FALSE)*$D131</f>
        <v>0</v>
      </c>
    </row>
    <row r="132" spans="2:24" ht="13.15" customHeight="1" x14ac:dyDescent="0.2">
      <c r="B132" s="384" t="str">
        <f>'I3 TB Data'!B138</f>
        <v>OM&amp;A - Line Connection Dual Function Line - Dedicated to Interconnect</v>
      </c>
      <c r="C132" s="381" t="s">
        <v>412</v>
      </c>
      <c r="D132" s="170">
        <f>'I3 TB Data'!G138</f>
        <v>0</v>
      </c>
      <c r="E132" s="133">
        <f>VLOOKUP('E4 TB Allocation Details'!$C143, 'E2 Allocators'!$B$15:$W$285, MATCH(E$12, 'E2 Allocators'!$B$15:$W$15, 0),FALSE)*$D132</f>
        <v>0</v>
      </c>
      <c r="F132" s="133">
        <f>VLOOKUP('E4 TB Allocation Details'!$C143, 'E2 Allocators'!$B$15:$W$285, MATCH(F$12, 'E2 Allocators'!$B$15:$W$15, 0),FALSE)*$D132</f>
        <v>0</v>
      </c>
      <c r="G132" s="133">
        <f>VLOOKUP('E4 TB Allocation Details'!$C143, 'E2 Allocators'!$B$15:$W$285, MATCH(G$12, 'E2 Allocators'!$B$15:$W$15, 0),FALSE)*$D132</f>
        <v>0</v>
      </c>
      <c r="H132" s="133">
        <f>VLOOKUP('E4 TB Allocation Details'!$C143, 'E2 Allocators'!$B$15:$W$285, MATCH(H$12, 'E2 Allocators'!$B$15:$W$15, 0),FALSE)*$D132</f>
        <v>0</v>
      </c>
      <c r="I132" s="133">
        <f>VLOOKUP('E4 TB Allocation Details'!$C143, 'E2 Allocators'!$B$15:$W$285, MATCH(I$12, 'E2 Allocators'!$B$15:$W$15, 0),FALSE)*$D132</f>
        <v>0</v>
      </c>
      <c r="J132" s="133">
        <f>VLOOKUP('E4 TB Allocation Details'!$C143, 'E2 Allocators'!$B$15:$W$285, MATCH(J$12, 'E2 Allocators'!$B$15:$W$15, 0),FALSE)*$D132</f>
        <v>0</v>
      </c>
      <c r="K132" s="133">
        <f>VLOOKUP('E4 TB Allocation Details'!$C143, 'E2 Allocators'!$B$15:$W$285, MATCH(K$12, 'E2 Allocators'!$B$15:$W$15, 0),FALSE)*$D132</f>
        <v>0</v>
      </c>
      <c r="L132" s="133">
        <f>VLOOKUP('E4 TB Allocation Details'!$C143, 'E2 Allocators'!$B$15:$W$285, MATCH(L$12, 'E2 Allocators'!$B$15:$W$15, 0),FALSE)*$D132</f>
        <v>0</v>
      </c>
      <c r="M132" s="133">
        <f>VLOOKUP('E4 TB Allocation Details'!$C143, 'E2 Allocators'!$B$15:$W$285, MATCH(M$12, 'E2 Allocators'!$B$15:$W$15, 0),FALSE)*$D132</f>
        <v>0</v>
      </c>
      <c r="N132" s="133">
        <f>VLOOKUP('E4 TB Allocation Details'!$C143, 'E2 Allocators'!$B$15:$W$285, MATCH(N$12, 'E2 Allocators'!$B$15:$W$15, 0),FALSE)*$D132</f>
        <v>0</v>
      </c>
      <c r="O132" s="133">
        <f>VLOOKUP('E4 TB Allocation Details'!$C143, 'E2 Allocators'!$B$15:$W$285, MATCH(O$12, 'E2 Allocators'!$B$15:$W$15, 0),FALSE)*$D132</f>
        <v>0</v>
      </c>
      <c r="P132" s="133">
        <f>VLOOKUP('E4 TB Allocation Details'!$C143, 'E2 Allocators'!$B$15:$W$285, MATCH(P$12, 'E2 Allocators'!$B$15:$W$15, 0),FALSE)*$D132</f>
        <v>0</v>
      </c>
      <c r="Q132" s="133">
        <f>VLOOKUP('E4 TB Allocation Details'!$C143, 'E2 Allocators'!$B$15:$W$285, MATCH(Q$12, 'E2 Allocators'!$B$15:$W$15, 0),FALSE)*$D132</f>
        <v>0</v>
      </c>
      <c r="R132" s="133">
        <f>VLOOKUP('E4 TB Allocation Details'!$C143, 'E2 Allocators'!$B$15:$W$285, MATCH(R$12, 'E2 Allocators'!$B$15:$W$15, 0),FALSE)*$D132</f>
        <v>0</v>
      </c>
      <c r="S132" s="133">
        <f>VLOOKUP('E4 TB Allocation Details'!$C143, 'E2 Allocators'!$B$15:$W$285, MATCH(S$12, 'E2 Allocators'!$B$15:$W$15, 0),FALSE)*$D132</f>
        <v>0</v>
      </c>
      <c r="T132" s="133">
        <f>VLOOKUP('E4 TB Allocation Details'!$C143, 'E2 Allocators'!$B$15:$W$285, MATCH(T$12, 'E2 Allocators'!$B$15:$W$15, 0),FALSE)*$D132</f>
        <v>0</v>
      </c>
      <c r="U132" s="133">
        <f>VLOOKUP('E4 TB Allocation Details'!$C143, 'E2 Allocators'!$B$15:$W$285, MATCH(U$12, 'E2 Allocators'!$B$15:$W$15, 0),FALSE)*$D132</f>
        <v>0</v>
      </c>
      <c r="V132" s="133">
        <f>VLOOKUP('E4 TB Allocation Details'!$C143, 'E2 Allocators'!$B$15:$W$285, MATCH(V$12, 'E2 Allocators'!$B$15:$W$15, 0),FALSE)*$D132</f>
        <v>0</v>
      </c>
      <c r="W132" s="133">
        <f>VLOOKUP('E4 TB Allocation Details'!$C143, 'E2 Allocators'!$B$15:$W$285, MATCH(W$12, 'E2 Allocators'!$B$15:$W$15, 0),FALSE)*$D132</f>
        <v>0</v>
      </c>
      <c r="X132" s="174">
        <f>VLOOKUP('E4 TB Allocation Details'!$C143, 'E2 Allocators'!$B$15:$W$285, MATCH(X$12, 'E2 Allocators'!$B$15:$W$15, 0),FALSE)*$D132</f>
        <v>0</v>
      </c>
    </row>
    <row r="133" spans="2:24" ht="13.15" customHeight="1" x14ac:dyDescent="0.2">
      <c r="B133" s="384" t="str">
        <f>'I3 TB Data'!B139</f>
        <v>OM&amp;A - Line Connection Dual Function Line - Shared</v>
      </c>
      <c r="C133" s="381" t="s">
        <v>412</v>
      </c>
      <c r="D133" s="170">
        <f>'I3 TB Data'!G139</f>
        <v>0</v>
      </c>
      <c r="E133" s="133">
        <f>VLOOKUP('E4 TB Allocation Details'!$C144, 'E2 Allocators'!$B$15:$W$285, MATCH(E$12, 'E2 Allocators'!$B$15:$W$15, 0),FALSE)*$D133</f>
        <v>0</v>
      </c>
      <c r="F133" s="133">
        <f>VLOOKUP('E4 TB Allocation Details'!$C144, 'E2 Allocators'!$B$15:$W$285, MATCH(F$12, 'E2 Allocators'!$B$15:$W$15, 0),FALSE)*$D133</f>
        <v>0</v>
      </c>
      <c r="G133" s="133">
        <f>VLOOKUP('E4 TB Allocation Details'!$C144, 'E2 Allocators'!$B$15:$W$285, MATCH(G$12, 'E2 Allocators'!$B$15:$W$15, 0),FALSE)*$D133</f>
        <v>0</v>
      </c>
      <c r="H133" s="133">
        <f>VLOOKUP('E4 TB Allocation Details'!$C144, 'E2 Allocators'!$B$15:$W$285, MATCH(H$12, 'E2 Allocators'!$B$15:$W$15, 0),FALSE)*$D133</f>
        <v>0</v>
      </c>
      <c r="I133" s="133">
        <f>VLOOKUP('E4 TB Allocation Details'!$C144, 'E2 Allocators'!$B$15:$W$285, MATCH(I$12, 'E2 Allocators'!$B$15:$W$15, 0),FALSE)*$D133</f>
        <v>0</v>
      </c>
      <c r="J133" s="133">
        <f>VLOOKUP('E4 TB Allocation Details'!$C144, 'E2 Allocators'!$B$15:$W$285, MATCH(J$12, 'E2 Allocators'!$B$15:$W$15, 0),FALSE)*$D133</f>
        <v>0</v>
      </c>
      <c r="K133" s="133">
        <f>VLOOKUP('E4 TB Allocation Details'!$C144, 'E2 Allocators'!$B$15:$W$285, MATCH(K$12, 'E2 Allocators'!$B$15:$W$15, 0),FALSE)*$D133</f>
        <v>0</v>
      </c>
      <c r="L133" s="133">
        <f>VLOOKUP('E4 TB Allocation Details'!$C144, 'E2 Allocators'!$B$15:$W$285, MATCH(L$12, 'E2 Allocators'!$B$15:$W$15, 0),FALSE)*$D133</f>
        <v>0</v>
      </c>
      <c r="M133" s="133">
        <f>VLOOKUP('E4 TB Allocation Details'!$C144, 'E2 Allocators'!$B$15:$W$285, MATCH(M$12, 'E2 Allocators'!$B$15:$W$15, 0),FALSE)*$D133</f>
        <v>0</v>
      </c>
      <c r="N133" s="133">
        <f>VLOOKUP('E4 TB Allocation Details'!$C144, 'E2 Allocators'!$B$15:$W$285, MATCH(N$12, 'E2 Allocators'!$B$15:$W$15, 0),FALSE)*$D133</f>
        <v>0</v>
      </c>
      <c r="O133" s="133">
        <f>VLOOKUP('E4 TB Allocation Details'!$C144, 'E2 Allocators'!$B$15:$W$285, MATCH(O$12, 'E2 Allocators'!$B$15:$W$15, 0),FALSE)*$D133</f>
        <v>0</v>
      </c>
      <c r="P133" s="133">
        <f>VLOOKUP('E4 TB Allocation Details'!$C144, 'E2 Allocators'!$B$15:$W$285, MATCH(P$12, 'E2 Allocators'!$B$15:$W$15, 0),FALSE)*$D133</f>
        <v>0</v>
      </c>
      <c r="Q133" s="133">
        <f>VLOOKUP('E4 TB Allocation Details'!$C144, 'E2 Allocators'!$B$15:$W$285, MATCH(Q$12, 'E2 Allocators'!$B$15:$W$15, 0),FALSE)*$D133</f>
        <v>0</v>
      </c>
      <c r="R133" s="133">
        <f>VLOOKUP('E4 TB Allocation Details'!$C144, 'E2 Allocators'!$B$15:$W$285, MATCH(R$12, 'E2 Allocators'!$B$15:$W$15, 0),FALSE)*$D133</f>
        <v>0</v>
      </c>
      <c r="S133" s="133">
        <f>VLOOKUP('E4 TB Allocation Details'!$C144, 'E2 Allocators'!$B$15:$W$285, MATCH(S$12, 'E2 Allocators'!$B$15:$W$15, 0),FALSE)*$D133</f>
        <v>0</v>
      </c>
      <c r="T133" s="133">
        <f>VLOOKUP('E4 TB Allocation Details'!$C144, 'E2 Allocators'!$B$15:$W$285, MATCH(T$12, 'E2 Allocators'!$B$15:$W$15, 0),FALSE)*$D133</f>
        <v>0</v>
      </c>
      <c r="U133" s="133">
        <f>VLOOKUP('E4 TB Allocation Details'!$C144, 'E2 Allocators'!$B$15:$W$285, MATCH(U$12, 'E2 Allocators'!$B$15:$W$15, 0),FALSE)*$D133</f>
        <v>0</v>
      </c>
      <c r="V133" s="133">
        <f>VLOOKUP('E4 TB Allocation Details'!$C144, 'E2 Allocators'!$B$15:$W$285, MATCH(V$12, 'E2 Allocators'!$B$15:$W$15, 0),FALSE)*$D133</f>
        <v>0</v>
      </c>
      <c r="W133" s="133">
        <f>VLOOKUP('E4 TB Allocation Details'!$C144, 'E2 Allocators'!$B$15:$W$285, MATCH(W$12, 'E2 Allocators'!$B$15:$W$15, 0),FALSE)*$D133</f>
        <v>0</v>
      </c>
      <c r="X133" s="174">
        <f>VLOOKUP('E4 TB Allocation Details'!$C144, 'E2 Allocators'!$B$15:$W$285, MATCH(X$12, 'E2 Allocators'!$B$15:$W$15, 0),FALSE)*$D133</f>
        <v>0</v>
      </c>
    </row>
    <row r="134" spans="2:24" ht="13.15" customHeight="1" x14ac:dyDescent="0.2">
      <c r="B134" s="384" t="str">
        <f>'I3 TB Data'!B140</f>
        <v>OM&amp;A - Generation Line Connection - Dedicated to Domestic</v>
      </c>
      <c r="C134" s="381" t="s">
        <v>412</v>
      </c>
      <c r="D134" s="170">
        <f>'I3 TB Data'!G140</f>
        <v>0</v>
      </c>
      <c r="E134" s="133">
        <f>VLOOKUP('E4 TB Allocation Details'!$C145, 'E2 Allocators'!$B$15:$W$285, MATCH(E$12, 'E2 Allocators'!$B$15:$W$15, 0),FALSE)*$D134</f>
        <v>0</v>
      </c>
      <c r="F134" s="133">
        <f>VLOOKUP('E4 TB Allocation Details'!$C145, 'E2 Allocators'!$B$15:$W$285, MATCH(F$12, 'E2 Allocators'!$B$15:$W$15, 0),FALSE)*$D134</f>
        <v>0</v>
      </c>
      <c r="G134" s="133">
        <f>VLOOKUP('E4 TB Allocation Details'!$C145, 'E2 Allocators'!$B$15:$W$285, MATCH(G$12, 'E2 Allocators'!$B$15:$W$15, 0),FALSE)*$D134</f>
        <v>0</v>
      </c>
      <c r="H134" s="133">
        <f>VLOOKUP('E4 TB Allocation Details'!$C145, 'E2 Allocators'!$B$15:$W$285, MATCH(H$12, 'E2 Allocators'!$B$15:$W$15, 0),FALSE)*$D134</f>
        <v>0</v>
      </c>
      <c r="I134" s="133">
        <f>VLOOKUP('E4 TB Allocation Details'!$C145, 'E2 Allocators'!$B$15:$W$285, MATCH(I$12, 'E2 Allocators'!$B$15:$W$15, 0),FALSE)*$D134</f>
        <v>0</v>
      </c>
      <c r="J134" s="133">
        <f>VLOOKUP('E4 TB Allocation Details'!$C145, 'E2 Allocators'!$B$15:$W$285, MATCH(J$12, 'E2 Allocators'!$B$15:$W$15, 0),FALSE)*$D134</f>
        <v>0</v>
      </c>
      <c r="K134" s="133">
        <f>VLOOKUP('E4 TB Allocation Details'!$C145, 'E2 Allocators'!$B$15:$W$285, MATCH(K$12, 'E2 Allocators'!$B$15:$W$15, 0),FALSE)*$D134</f>
        <v>0</v>
      </c>
      <c r="L134" s="133">
        <f>VLOOKUP('E4 TB Allocation Details'!$C145, 'E2 Allocators'!$B$15:$W$285, MATCH(L$12, 'E2 Allocators'!$B$15:$W$15, 0),FALSE)*$D134</f>
        <v>0</v>
      </c>
      <c r="M134" s="133">
        <f>VLOOKUP('E4 TB Allocation Details'!$C145, 'E2 Allocators'!$B$15:$W$285, MATCH(M$12, 'E2 Allocators'!$B$15:$W$15, 0),FALSE)*$D134</f>
        <v>0</v>
      </c>
      <c r="N134" s="133">
        <f>VLOOKUP('E4 TB Allocation Details'!$C145, 'E2 Allocators'!$B$15:$W$285, MATCH(N$12, 'E2 Allocators'!$B$15:$W$15, 0),FALSE)*$D134</f>
        <v>0</v>
      </c>
      <c r="O134" s="133">
        <f>VLOOKUP('E4 TB Allocation Details'!$C145, 'E2 Allocators'!$B$15:$W$285, MATCH(O$12, 'E2 Allocators'!$B$15:$W$15, 0),FALSE)*$D134</f>
        <v>0</v>
      </c>
      <c r="P134" s="133">
        <f>VLOOKUP('E4 TB Allocation Details'!$C145, 'E2 Allocators'!$B$15:$W$285, MATCH(P$12, 'E2 Allocators'!$B$15:$W$15, 0),FALSE)*$D134</f>
        <v>0</v>
      </c>
      <c r="Q134" s="133">
        <f>VLOOKUP('E4 TB Allocation Details'!$C145, 'E2 Allocators'!$B$15:$W$285, MATCH(Q$12, 'E2 Allocators'!$B$15:$W$15, 0),FALSE)*$D134</f>
        <v>0</v>
      </c>
      <c r="R134" s="133">
        <f>VLOOKUP('E4 TB Allocation Details'!$C145, 'E2 Allocators'!$B$15:$W$285, MATCH(R$12, 'E2 Allocators'!$B$15:$W$15, 0),FALSE)*$D134</f>
        <v>0</v>
      </c>
      <c r="S134" s="133">
        <f>VLOOKUP('E4 TB Allocation Details'!$C145, 'E2 Allocators'!$B$15:$W$285, MATCH(S$12, 'E2 Allocators'!$B$15:$W$15, 0),FALSE)*$D134</f>
        <v>0</v>
      </c>
      <c r="T134" s="133">
        <f>VLOOKUP('E4 TB Allocation Details'!$C145, 'E2 Allocators'!$B$15:$W$285, MATCH(T$12, 'E2 Allocators'!$B$15:$W$15, 0),FALSE)*$D134</f>
        <v>0</v>
      </c>
      <c r="U134" s="133">
        <f>VLOOKUP('E4 TB Allocation Details'!$C145, 'E2 Allocators'!$B$15:$W$285, MATCH(U$12, 'E2 Allocators'!$B$15:$W$15, 0),FALSE)*$D134</f>
        <v>0</v>
      </c>
      <c r="V134" s="133">
        <f>VLOOKUP('E4 TB Allocation Details'!$C145, 'E2 Allocators'!$B$15:$W$285, MATCH(V$12, 'E2 Allocators'!$B$15:$W$15, 0),FALSE)*$D134</f>
        <v>0</v>
      </c>
      <c r="W134" s="133">
        <f>VLOOKUP('E4 TB Allocation Details'!$C145, 'E2 Allocators'!$B$15:$W$285, MATCH(W$12, 'E2 Allocators'!$B$15:$W$15, 0),FALSE)*$D134</f>
        <v>0</v>
      </c>
      <c r="X134" s="174">
        <f>VLOOKUP('E4 TB Allocation Details'!$C145, 'E2 Allocators'!$B$15:$W$285, MATCH(X$12, 'E2 Allocators'!$B$15:$W$15, 0),FALSE)*$D134</f>
        <v>0</v>
      </c>
    </row>
    <row r="135" spans="2:24" ht="13.15" customHeight="1" x14ac:dyDescent="0.2">
      <c r="B135" s="384" t="str">
        <f>'I3 TB Data'!B141</f>
        <v>OM&amp;A - Generation Line Connection - Dedicated to Interconnect</v>
      </c>
      <c r="C135" s="381" t="s">
        <v>412</v>
      </c>
      <c r="D135" s="170">
        <f>'I3 TB Data'!G141</f>
        <v>0</v>
      </c>
      <c r="E135" s="133">
        <f>VLOOKUP('E4 TB Allocation Details'!$C146, 'E2 Allocators'!$B$15:$W$285, MATCH(E$12, 'E2 Allocators'!$B$15:$W$15, 0),FALSE)*$D135</f>
        <v>0</v>
      </c>
      <c r="F135" s="133">
        <f>VLOOKUP('E4 TB Allocation Details'!$C146, 'E2 Allocators'!$B$15:$W$285, MATCH(F$12, 'E2 Allocators'!$B$15:$W$15, 0),FALSE)*$D135</f>
        <v>0</v>
      </c>
      <c r="G135" s="133">
        <f>VLOOKUP('E4 TB Allocation Details'!$C146, 'E2 Allocators'!$B$15:$W$285, MATCH(G$12, 'E2 Allocators'!$B$15:$W$15, 0),FALSE)*$D135</f>
        <v>0</v>
      </c>
      <c r="H135" s="133">
        <f>VLOOKUP('E4 TB Allocation Details'!$C146, 'E2 Allocators'!$B$15:$W$285, MATCH(H$12, 'E2 Allocators'!$B$15:$W$15, 0),FALSE)*$D135</f>
        <v>0</v>
      </c>
      <c r="I135" s="133">
        <f>VLOOKUP('E4 TB Allocation Details'!$C146, 'E2 Allocators'!$B$15:$W$285, MATCH(I$12, 'E2 Allocators'!$B$15:$W$15, 0),FALSE)*$D135</f>
        <v>0</v>
      </c>
      <c r="J135" s="133">
        <f>VLOOKUP('E4 TB Allocation Details'!$C146, 'E2 Allocators'!$B$15:$W$285, MATCH(J$12, 'E2 Allocators'!$B$15:$W$15, 0),FALSE)*$D135</f>
        <v>0</v>
      </c>
      <c r="K135" s="133">
        <f>VLOOKUP('E4 TB Allocation Details'!$C146, 'E2 Allocators'!$B$15:$W$285, MATCH(K$12, 'E2 Allocators'!$B$15:$W$15, 0),FALSE)*$D135</f>
        <v>0</v>
      </c>
      <c r="L135" s="133">
        <f>VLOOKUP('E4 TB Allocation Details'!$C146, 'E2 Allocators'!$B$15:$W$285, MATCH(L$12, 'E2 Allocators'!$B$15:$W$15, 0),FALSE)*$D135</f>
        <v>0</v>
      </c>
      <c r="M135" s="133">
        <f>VLOOKUP('E4 TB Allocation Details'!$C146, 'E2 Allocators'!$B$15:$W$285, MATCH(M$12, 'E2 Allocators'!$B$15:$W$15, 0),FALSE)*$D135</f>
        <v>0</v>
      </c>
      <c r="N135" s="133">
        <f>VLOOKUP('E4 TB Allocation Details'!$C146, 'E2 Allocators'!$B$15:$W$285, MATCH(N$12, 'E2 Allocators'!$B$15:$W$15, 0),FALSE)*$D135</f>
        <v>0</v>
      </c>
      <c r="O135" s="133">
        <f>VLOOKUP('E4 TB Allocation Details'!$C146, 'E2 Allocators'!$B$15:$W$285, MATCH(O$12, 'E2 Allocators'!$B$15:$W$15, 0),FALSE)*$D135</f>
        <v>0</v>
      </c>
      <c r="P135" s="133">
        <f>VLOOKUP('E4 TB Allocation Details'!$C146, 'E2 Allocators'!$B$15:$W$285, MATCH(P$12, 'E2 Allocators'!$B$15:$W$15, 0),FALSE)*$D135</f>
        <v>0</v>
      </c>
      <c r="Q135" s="133">
        <f>VLOOKUP('E4 TB Allocation Details'!$C146, 'E2 Allocators'!$B$15:$W$285, MATCH(Q$12, 'E2 Allocators'!$B$15:$W$15, 0),FALSE)*$D135</f>
        <v>0</v>
      </c>
      <c r="R135" s="133">
        <f>VLOOKUP('E4 TB Allocation Details'!$C146, 'E2 Allocators'!$B$15:$W$285, MATCH(R$12, 'E2 Allocators'!$B$15:$W$15, 0),FALSE)*$D135</f>
        <v>0</v>
      </c>
      <c r="S135" s="133">
        <f>VLOOKUP('E4 TB Allocation Details'!$C146, 'E2 Allocators'!$B$15:$W$285, MATCH(S$12, 'E2 Allocators'!$B$15:$W$15, 0),FALSE)*$D135</f>
        <v>0</v>
      </c>
      <c r="T135" s="133">
        <f>VLOOKUP('E4 TB Allocation Details'!$C146, 'E2 Allocators'!$B$15:$W$285, MATCH(T$12, 'E2 Allocators'!$B$15:$W$15, 0),FALSE)*$D135</f>
        <v>0</v>
      </c>
      <c r="U135" s="133">
        <f>VLOOKUP('E4 TB Allocation Details'!$C146, 'E2 Allocators'!$B$15:$W$285, MATCH(U$12, 'E2 Allocators'!$B$15:$W$15, 0),FALSE)*$D135</f>
        <v>0</v>
      </c>
      <c r="V135" s="133">
        <f>VLOOKUP('E4 TB Allocation Details'!$C146, 'E2 Allocators'!$B$15:$W$285, MATCH(V$12, 'E2 Allocators'!$B$15:$W$15, 0),FALSE)*$D135</f>
        <v>0</v>
      </c>
      <c r="W135" s="133">
        <f>VLOOKUP('E4 TB Allocation Details'!$C146, 'E2 Allocators'!$B$15:$W$285, MATCH(W$12, 'E2 Allocators'!$B$15:$W$15, 0),FALSE)*$D135</f>
        <v>0</v>
      </c>
      <c r="X135" s="174">
        <f>VLOOKUP('E4 TB Allocation Details'!$C146, 'E2 Allocators'!$B$15:$W$285, MATCH(X$12, 'E2 Allocators'!$B$15:$W$15, 0),FALSE)*$D135</f>
        <v>0</v>
      </c>
    </row>
    <row r="136" spans="2:24" ht="13.15" customHeight="1" x14ac:dyDescent="0.2">
      <c r="B136" s="384" t="str">
        <f>'I3 TB Data'!B142</f>
        <v>OM&amp;A - Generation Line Connection - Shared</v>
      </c>
      <c r="C136" s="381" t="s">
        <v>412</v>
      </c>
      <c r="D136" s="170">
        <f>'I3 TB Data'!G142</f>
        <v>6073432.7851733686</v>
      </c>
      <c r="E136" s="133">
        <f>VLOOKUP('E4 TB Allocation Details'!$C147, 'E2 Allocators'!$B$15:$W$285, MATCH(E$12, 'E2 Allocators'!$B$15:$W$15, 0),FALSE)*$D136</f>
        <v>5424434.7352364864</v>
      </c>
      <c r="F136" s="133">
        <f>VLOOKUP('E4 TB Allocation Details'!$C147, 'E2 Allocators'!$B$15:$W$285, MATCH(F$12, 'E2 Allocators'!$B$15:$W$15, 0),FALSE)*$D136</f>
        <v>648998.04993688222</v>
      </c>
      <c r="G136" s="133">
        <f>VLOOKUP('E4 TB Allocation Details'!$C147, 'E2 Allocators'!$B$15:$W$285, MATCH(G$12, 'E2 Allocators'!$B$15:$W$15, 0),FALSE)*$D136</f>
        <v>0</v>
      </c>
      <c r="H136" s="133">
        <f>VLOOKUP('E4 TB Allocation Details'!$C147, 'E2 Allocators'!$B$15:$W$285, MATCH(H$12, 'E2 Allocators'!$B$15:$W$15, 0),FALSE)*$D136</f>
        <v>0</v>
      </c>
      <c r="I136" s="133">
        <f>VLOOKUP('E4 TB Allocation Details'!$C147, 'E2 Allocators'!$B$15:$W$285, MATCH(I$12, 'E2 Allocators'!$B$15:$W$15, 0),FALSE)*$D136</f>
        <v>0</v>
      </c>
      <c r="J136" s="133">
        <f>VLOOKUP('E4 TB Allocation Details'!$C147, 'E2 Allocators'!$B$15:$W$285, MATCH(J$12, 'E2 Allocators'!$B$15:$W$15, 0),FALSE)*$D136</f>
        <v>0</v>
      </c>
      <c r="K136" s="133">
        <f>VLOOKUP('E4 TB Allocation Details'!$C147, 'E2 Allocators'!$B$15:$W$285, MATCH(K$12, 'E2 Allocators'!$B$15:$W$15, 0),FALSE)*$D136</f>
        <v>0</v>
      </c>
      <c r="L136" s="133">
        <f>VLOOKUP('E4 TB Allocation Details'!$C147, 'E2 Allocators'!$B$15:$W$285, MATCH(L$12, 'E2 Allocators'!$B$15:$W$15, 0),FALSE)*$D136</f>
        <v>0</v>
      </c>
      <c r="M136" s="133">
        <f>VLOOKUP('E4 TB Allocation Details'!$C147, 'E2 Allocators'!$B$15:$W$285, MATCH(M$12, 'E2 Allocators'!$B$15:$W$15, 0),FALSE)*$D136</f>
        <v>0</v>
      </c>
      <c r="N136" s="133">
        <f>VLOOKUP('E4 TB Allocation Details'!$C147, 'E2 Allocators'!$B$15:$W$285, MATCH(N$12, 'E2 Allocators'!$B$15:$W$15, 0),FALSE)*$D136</f>
        <v>0</v>
      </c>
      <c r="O136" s="133">
        <f>VLOOKUP('E4 TB Allocation Details'!$C147, 'E2 Allocators'!$B$15:$W$285, MATCH(O$12, 'E2 Allocators'!$B$15:$W$15, 0),FALSE)*$D136</f>
        <v>0</v>
      </c>
      <c r="P136" s="133">
        <f>VLOOKUP('E4 TB Allocation Details'!$C147, 'E2 Allocators'!$B$15:$W$285, MATCH(P$12, 'E2 Allocators'!$B$15:$W$15, 0),FALSE)*$D136</f>
        <v>0</v>
      </c>
      <c r="Q136" s="133">
        <f>VLOOKUP('E4 TB Allocation Details'!$C147, 'E2 Allocators'!$B$15:$W$285, MATCH(Q$12, 'E2 Allocators'!$B$15:$W$15, 0),FALSE)*$D136</f>
        <v>0</v>
      </c>
      <c r="R136" s="133">
        <f>VLOOKUP('E4 TB Allocation Details'!$C147, 'E2 Allocators'!$B$15:$W$285, MATCH(R$12, 'E2 Allocators'!$B$15:$W$15, 0),FALSE)*$D136</f>
        <v>0</v>
      </c>
      <c r="S136" s="133">
        <f>VLOOKUP('E4 TB Allocation Details'!$C147, 'E2 Allocators'!$B$15:$W$285, MATCH(S$12, 'E2 Allocators'!$B$15:$W$15, 0),FALSE)*$D136</f>
        <v>0</v>
      </c>
      <c r="T136" s="133">
        <f>VLOOKUP('E4 TB Allocation Details'!$C147, 'E2 Allocators'!$B$15:$W$285, MATCH(T$12, 'E2 Allocators'!$B$15:$W$15, 0),FALSE)*$D136</f>
        <v>0</v>
      </c>
      <c r="U136" s="133">
        <f>VLOOKUP('E4 TB Allocation Details'!$C147, 'E2 Allocators'!$B$15:$W$285, MATCH(U$12, 'E2 Allocators'!$B$15:$W$15, 0),FALSE)*$D136</f>
        <v>0</v>
      </c>
      <c r="V136" s="133">
        <f>VLOOKUP('E4 TB Allocation Details'!$C147, 'E2 Allocators'!$B$15:$W$285, MATCH(V$12, 'E2 Allocators'!$B$15:$W$15, 0),FALSE)*$D136</f>
        <v>0</v>
      </c>
      <c r="W136" s="133">
        <f>VLOOKUP('E4 TB Allocation Details'!$C147, 'E2 Allocators'!$B$15:$W$285, MATCH(W$12, 'E2 Allocators'!$B$15:$W$15, 0),FALSE)*$D136</f>
        <v>0</v>
      </c>
      <c r="X136" s="174">
        <f>VLOOKUP('E4 TB Allocation Details'!$C147, 'E2 Allocators'!$B$15:$W$285, MATCH(X$12, 'E2 Allocators'!$B$15:$W$15, 0),FALSE)*$D136</f>
        <v>0</v>
      </c>
    </row>
    <row r="137" spans="2:24" ht="13.15" customHeight="1" x14ac:dyDescent="0.2">
      <c r="B137" s="384" t="str">
        <f>'I3 TB Data'!B143</f>
        <v>OM&amp;A - Generation Transformation Connection - Dedicated to Domestic</v>
      </c>
      <c r="C137" s="381" t="s">
        <v>412</v>
      </c>
      <c r="D137" s="170">
        <f>'I3 TB Data'!G143</f>
        <v>0</v>
      </c>
      <c r="E137" s="133">
        <f>VLOOKUP('E4 TB Allocation Details'!$C148, 'E2 Allocators'!$B$15:$W$285, MATCH(E$12, 'E2 Allocators'!$B$15:$W$15, 0),FALSE)*$D137</f>
        <v>0</v>
      </c>
      <c r="F137" s="133">
        <f>VLOOKUP('E4 TB Allocation Details'!$C148, 'E2 Allocators'!$B$15:$W$285, MATCH(F$12, 'E2 Allocators'!$B$15:$W$15, 0),FALSE)*$D137</f>
        <v>0</v>
      </c>
      <c r="G137" s="133">
        <f>VLOOKUP('E4 TB Allocation Details'!$C148, 'E2 Allocators'!$B$15:$W$285, MATCH(G$12, 'E2 Allocators'!$B$15:$W$15, 0),FALSE)*$D137</f>
        <v>0</v>
      </c>
      <c r="H137" s="133">
        <f>VLOOKUP('E4 TB Allocation Details'!$C148, 'E2 Allocators'!$B$15:$W$285, MATCH(H$12, 'E2 Allocators'!$B$15:$W$15, 0),FALSE)*$D137</f>
        <v>0</v>
      </c>
      <c r="I137" s="133">
        <f>VLOOKUP('E4 TB Allocation Details'!$C148, 'E2 Allocators'!$B$15:$W$285, MATCH(I$12, 'E2 Allocators'!$B$15:$W$15, 0),FALSE)*$D137</f>
        <v>0</v>
      </c>
      <c r="J137" s="133">
        <f>VLOOKUP('E4 TB Allocation Details'!$C148, 'E2 Allocators'!$B$15:$W$285, MATCH(J$12, 'E2 Allocators'!$B$15:$W$15, 0),FALSE)*$D137</f>
        <v>0</v>
      </c>
      <c r="K137" s="133">
        <f>VLOOKUP('E4 TB Allocation Details'!$C148, 'E2 Allocators'!$B$15:$W$285, MATCH(K$12, 'E2 Allocators'!$B$15:$W$15, 0),FALSE)*$D137</f>
        <v>0</v>
      </c>
      <c r="L137" s="133">
        <f>VLOOKUP('E4 TB Allocation Details'!$C148, 'E2 Allocators'!$B$15:$W$285, MATCH(L$12, 'E2 Allocators'!$B$15:$W$15, 0),FALSE)*$D137</f>
        <v>0</v>
      </c>
      <c r="M137" s="133">
        <f>VLOOKUP('E4 TB Allocation Details'!$C148, 'E2 Allocators'!$B$15:$W$285, MATCH(M$12, 'E2 Allocators'!$B$15:$W$15, 0),FALSE)*$D137</f>
        <v>0</v>
      </c>
      <c r="N137" s="133">
        <f>VLOOKUP('E4 TB Allocation Details'!$C148, 'E2 Allocators'!$B$15:$W$285, MATCH(N$12, 'E2 Allocators'!$B$15:$W$15, 0),FALSE)*$D137</f>
        <v>0</v>
      </c>
      <c r="O137" s="133">
        <f>VLOOKUP('E4 TB Allocation Details'!$C148, 'E2 Allocators'!$B$15:$W$285, MATCH(O$12, 'E2 Allocators'!$B$15:$W$15, 0),FALSE)*$D137</f>
        <v>0</v>
      </c>
      <c r="P137" s="133">
        <f>VLOOKUP('E4 TB Allocation Details'!$C148, 'E2 Allocators'!$B$15:$W$285, MATCH(P$12, 'E2 Allocators'!$B$15:$W$15, 0),FALSE)*$D137</f>
        <v>0</v>
      </c>
      <c r="Q137" s="133">
        <f>VLOOKUP('E4 TB Allocation Details'!$C148, 'E2 Allocators'!$B$15:$W$285, MATCH(Q$12, 'E2 Allocators'!$B$15:$W$15, 0),FALSE)*$D137</f>
        <v>0</v>
      </c>
      <c r="R137" s="133">
        <f>VLOOKUP('E4 TB Allocation Details'!$C148, 'E2 Allocators'!$B$15:$W$285, MATCH(R$12, 'E2 Allocators'!$B$15:$W$15, 0),FALSE)*$D137</f>
        <v>0</v>
      </c>
      <c r="S137" s="133">
        <f>VLOOKUP('E4 TB Allocation Details'!$C148, 'E2 Allocators'!$B$15:$W$285, MATCH(S$12, 'E2 Allocators'!$B$15:$W$15, 0),FALSE)*$D137</f>
        <v>0</v>
      </c>
      <c r="T137" s="133">
        <f>VLOOKUP('E4 TB Allocation Details'!$C148, 'E2 Allocators'!$B$15:$W$285, MATCH(T$12, 'E2 Allocators'!$B$15:$W$15, 0),FALSE)*$D137</f>
        <v>0</v>
      </c>
      <c r="U137" s="133">
        <f>VLOOKUP('E4 TB Allocation Details'!$C148, 'E2 Allocators'!$B$15:$W$285, MATCH(U$12, 'E2 Allocators'!$B$15:$W$15, 0),FALSE)*$D137</f>
        <v>0</v>
      </c>
      <c r="V137" s="133">
        <f>VLOOKUP('E4 TB Allocation Details'!$C148, 'E2 Allocators'!$B$15:$W$285, MATCH(V$12, 'E2 Allocators'!$B$15:$W$15, 0),FALSE)*$D137</f>
        <v>0</v>
      </c>
      <c r="W137" s="133">
        <f>VLOOKUP('E4 TB Allocation Details'!$C148, 'E2 Allocators'!$B$15:$W$285, MATCH(W$12, 'E2 Allocators'!$B$15:$W$15, 0),FALSE)*$D137</f>
        <v>0</v>
      </c>
      <c r="X137" s="174">
        <f>VLOOKUP('E4 TB Allocation Details'!$C148, 'E2 Allocators'!$B$15:$W$285, MATCH(X$12, 'E2 Allocators'!$B$15:$W$15, 0),FALSE)*$D137</f>
        <v>0</v>
      </c>
    </row>
    <row r="138" spans="2:24" ht="13.15" customHeight="1" x14ac:dyDescent="0.2">
      <c r="B138" s="384" t="str">
        <f>'I3 TB Data'!B144</f>
        <v>OM&amp;A - Generation Transformation Connection - Dedicated to Interconnect</v>
      </c>
      <c r="C138" s="381" t="s">
        <v>412</v>
      </c>
      <c r="D138" s="170">
        <f>'I3 TB Data'!G144</f>
        <v>0</v>
      </c>
      <c r="E138" s="133">
        <f>VLOOKUP('E4 TB Allocation Details'!$C149, 'E2 Allocators'!$B$15:$W$285, MATCH(E$12, 'E2 Allocators'!$B$15:$W$15, 0),FALSE)*$D138</f>
        <v>0</v>
      </c>
      <c r="F138" s="133">
        <f>VLOOKUP('E4 TB Allocation Details'!$C149, 'E2 Allocators'!$B$15:$W$285, MATCH(F$12, 'E2 Allocators'!$B$15:$W$15, 0),FALSE)*$D138</f>
        <v>0</v>
      </c>
      <c r="G138" s="133">
        <f>VLOOKUP('E4 TB Allocation Details'!$C149, 'E2 Allocators'!$B$15:$W$285, MATCH(G$12, 'E2 Allocators'!$B$15:$W$15, 0),FALSE)*$D138</f>
        <v>0</v>
      </c>
      <c r="H138" s="133">
        <f>VLOOKUP('E4 TB Allocation Details'!$C149, 'E2 Allocators'!$B$15:$W$285, MATCH(H$12, 'E2 Allocators'!$B$15:$W$15, 0),FALSE)*$D138</f>
        <v>0</v>
      </c>
      <c r="I138" s="133">
        <f>VLOOKUP('E4 TB Allocation Details'!$C149, 'E2 Allocators'!$B$15:$W$285, MATCH(I$12, 'E2 Allocators'!$B$15:$W$15, 0),FALSE)*$D138</f>
        <v>0</v>
      </c>
      <c r="J138" s="133">
        <f>VLOOKUP('E4 TB Allocation Details'!$C149, 'E2 Allocators'!$B$15:$W$285, MATCH(J$12, 'E2 Allocators'!$B$15:$W$15, 0),FALSE)*$D138</f>
        <v>0</v>
      </c>
      <c r="K138" s="133">
        <f>VLOOKUP('E4 TB Allocation Details'!$C149, 'E2 Allocators'!$B$15:$W$285, MATCH(K$12, 'E2 Allocators'!$B$15:$W$15, 0),FALSE)*$D138</f>
        <v>0</v>
      </c>
      <c r="L138" s="133">
        <f>VLOOKUP('E4 TB Allocation Details'!$C149, 'E2 Allocators'!$B$15:$W$285, MATCH(L$12, 'E2 Allocators'!$B$15:$W$15, 0),FALSE)*$D138</f>
        <v>0</v>
      </c>
      <c r="M138" s="133">
        <f>VLOOKUP('E4 TB Allocation Details'!$C149, 'E2 Allocators'!$B$15:$W$285, MATCH(M$12, 'E2 Allocators'!$B$15:$W$15, 0),FALSE)*$D138</f>
        <v>0</v>
      </c>
      <c r="N138" s="133">
        <f>VLOOKUP('E4 TB Allocation Details'!$C149, 'E2 Allocators'!$B$15:$W$285, MATCH(N$12, 'E2 Allocators'!$B$15:$W$15, 0),FALSE)*$D138</f>
        <v>0</v>
      </c>
      <c r="O138" s="133">
        <f>VLOOKUP('E4 TB Allocation Details'!$C149, 'E2 Allocators'!$B$15:$W$285, MATCH(O$12, 'E2 Allocators'!$B$15:$W$15, 0),FALSE)*$D138</f>
        <v>0</v>
      </c>
      <c r="P138" s="133">
        <f>VLOOKUP('E4 TB Allocation Details'!$C149, 'E2 Allocators'!$B$15:$W$285, MATCH(P$12, 'E2 Allocators'!$B$15:$W$15, 0),FALSE)*$D138</f>
        <v>0</v>
      </c>
      <c r="Q138" s="133">
        <f>VLOOKUP('E4 TB Allocation Details'!$C149, 'E2 Allocators'!$B$15:$W$285, MATCH(Q$12, 'E2 Allocators'!$B$15:$W$15, 0),FALSE)*$D138</f>
        <v>0</v>
      </c>
      <c r="R138" s="133">
        <f>VLOOKUP('E4 TB Allocation Details'!$C149, 'E2 Allocators'!$B$15:$W$285, MATCH(R$12, 'E2 Allocators'!$B$15:$W$15, 0),FALSE)*$D138</f>
        <v>0</v>
      </c>
      <c r="S138" s="133">
        <f>VLOOKUP('E4 TB Allocation Details'!$C149, 'E2 Allocators'!$B$15:$W$285, MATCH(S$12, 'E2 Allocators'!$B$15:$W$15, 0),FALSE)*$D138</f>
        <v>0</v>
      </c>
      <c r="T138" s="133">
        <f>VLOOKUP('E4 TB Allocation Details'!$C149, 'E2 Allocators'!$B$15:$W$285, MATCH(T$12, 'E2 Allocators'!$B$15:$W$15, 0),FALSE)*$D138</f>
        <v>0</v>
      </c>
      <c r="U138" s="133">
        <f>VLOOKUP('E4 TB Allocation Details'!$C149, 'E2 Allocators'!$B$15:$W$285, MATCH(U$12, 'E2 Allocators'!$B$15:$W$15, 0),FALSE)*$D138</f>
        <v>0</v>
      </c>
      <c r="V138" s="133">
        <f>VLOOKUP('E4 TB Allocation Details'!$C149, 'E2 Allocators'!$B$15:$W$285, MATCH(V$12, 'E2 Allocators'!$B$15:$W$15, 0),FALSE)*$D138</f>
        <v>0</v>
      </c>
      <c r="W138" s="133">
        <f>VLOOKUP('E4 TB Allocation Details'!$C149, 'E2 Allocators'!$B$15:$W$285, MATCH(W$12, 'E2 Allocators'!$B$15:$W$15, 0),FALSE)*$D138</f>
        <v>0</v>
      </c>
      <c r="X138" s="174">
        <f>VLOOKUP('E4 TB Allocation Details'!$C149, 'E2 Allocators'!$B$15:$W$285, MATCH(X$12, 'E2 Allocators'!$B$15:$W$15, 0),FALSE)*$D138</f>
        <v>0</v>
      </c>
    </row>
    <row r="139" spans="2:24" ht="13.15" customHeight="1" x14ac:dyDescent="0.2">
      <c r="B139" s="384" t="str">
        <f>'I3 TB Data'!B145</f>
        <v>OM&amp;A - Generation Transformation Connection - Shared</v>
      </c>
      <c r="C139" s="381" t="s">
        <v>412</v>
      </c>
      <c r="D139" s="170">
        <f>'I3 TB Data'!G145</f>
        <v>2655157.0495590032</v>
      </c>
      <c r="E139" s="133">
        <f>VLOOKUP('E4 TB Allocation Details'!$C150, 'E2 Allocators'!$B$15:$W$285, MATCH(E$12, 'E2 Allocators'!$B$15:$W$15, 0),FALSE)*$D139</f>
        <v>2371430.8919819142</v>
      </c>
      <c r="F139" s="133">
        <f>VLOOKUP('E4 TB Allocation Details'!$C150, 'E2 Allocators'!$B$15:$W$285, MATCH(F$12, 'E2 Allocators'!$B$15:$W$15, 0),FALSE)*$D139</f>
        <v>283726.15757708921</v>
      </c>
      <c r="G139" s="133">
        <f>VLOOKUP('E4 TB Allocation Details'!$C150, 'E2 Allocators'!$B$15:$W$285, MATCH(G$12, 'E2 Allocators'!$B$15:$W$15, 0),FALSE)*$D139</f>
        <v>0</v>
      </c>
      <c r="H139" s="133">
        <f>VLOOKUP('E4 TB Allocation Details'!$C150, 'E2 Allocators'!$B$15:$W$285, MATCH(H$12, 'E2 Allocators'!$B$15:$W$15, 0),FALSE)*$D139</f>
        <v>0</v>
      </c>
      <c r="I139" s="133">
        <f>VLOOKUP('E4 TB Allocation Details'!$C150, 'E2 Allocators'!$B$15:$W$285, MATCH(I$12, 'E2 Allocators'!$B$15:$W$15, 0),FALSE)*$D139</f>
        <v>0</v>
      </c>
      <c r="J139" s="133">
        <f>VLOOKUP('E4 TB Allocation Details'!$C150, 'E2 Allocators'!$B$15:$W$285, MATCH(J$12, 'E2 Allocators'!$B$15:$W$15, 0),FALSE)*$D139</f>
        <v>0</v>
      </c>
      <c r="K139" s="133">
        <f>VLOOKUP('E4 TB Allocation Details'!$C150, 'E2 Allocators'!$B$15:$W$285, MATCH(K$12, 'E2 Allocators'!$B$15:$W$15, 0),FALSE)*$D139</f>
        <v>0</v>
      </c>
      <c r="L139" s="133">
        <f>VLOOKUP('E4 TB Allocation Details'!$C150, 'E2 Allocators'!$B$15:$W$285, MATCH(L$12, 'E2 Allocators'!$B$15:$W$15, 0),FALSE)*$D139</f>
        <v>0</v>
      </c>
      <c r="M139" s="133">
        <f>VLOOKUP('E4 TB Allocation Details'!$C150, 'E2 Allocators'!$B$15:$W$285, MATCH(M$12, 'E2 Allocators'!$B$15:$W$15, 0),FALSE)*$D139</f>
        <v>0</v>
      </c>
      <c r="N139" s="133">
        <f>VLOOKUP('E4 TB Allocation Details'!$C150, 'E2 Allocators'!$B$15:$W$285, MATCH(N$12, 'E2 Allocators'!$B$15:$W$15, 0),FALSE)*$D139</f>
        <v>0</v>
      </c>
      <c r="O139" s="133">
        <f>VLOOKUP('E4 TB Allocation Details'!$C150, 'E2 Allocators'!$B$15:$W$285, MATCH(O$12, 'E2 Allocators'!$B$15:$W$15, 0),FALSE)*$D139</f>
        <v>0</v>
      </c>
      <c r="P139" s="133">
        <f>VLOOKUP('E4 TB Allocation Details'!$C150, 'E2 Allocators'!$B$15:$W$285, MATCH(P$12, 'E2 Allocators'!$B$15:$W$15, 0),FALSE)*$D139</f>
        <v>0</v>
      </c>
      <c r="Q139" s="133">
        <f>VLOOKUP('E4 TB Allocation Details'!$C150, 'E2 Allocators'!$B$15:$W$285, MATCH(Q$12, 'E2 Allocators'!$B$15:$W$15, 0),FALSE)*$D139</f>
        <v>0</v>
      </c>
      <c r="R139" s="133">
        <f>VLOOKUP('E4 TB Allocation Details'!$C150, 'E2 Allocators'!$B$15:$W$285, MATCH(R$12, 'E2 Allocators'!$B$15:$W$15, 0),FALSE)*$D139</f>
        <v>0</v>
      </c>
      <c r="S139" s="133">
        <f>VLOOKUP('E4 TB Allocation Details'!$C150, 'E2 Allocators'!$B$15:$W$285, MATCH(S$12, 'E2 Allocators'!$B$15:$W$15, 0),FALSE)*$D139</f>
        <v>0</v>
      </c>
      <c r="T139" s="133">
        <f>VLOOKUP('E4 TB Allocation Details'!$C150, 'E2 Allocators'!$B$15:$W$285, MATCH(T$12, 'E2 Allocators'!$B$15:$W$15, 0),FALSE)*$D139</f>
        <v>0</v>
      </c>
      <c r="U139" s="133">
        <f>VLOOKUP('E4 TB Allocation Details'!$C150, 'E2 Allocators'!$B$15:$W$285, MATCH(U$12, 'E2 Allocators'!$B$15:$W$15, 0),FALSE)*$D139</f>
        <v>0</v>
      </c>
      <c r="V139" s="133">
        <f>VLOOKUP('E4 TB Allocation Details'!$C150, 'E2 Allocators'!$B$15:$W$285, MATCH(V$12, 'E2 Allocators'!$B$15:$W$15, 0),FALSE)*$D139</f>
        <v>0</v>
      </c>
      <c r="W139" s="133">
        <f>VLOOKUP('E4 TB Allocation Details'!$C150, 'E2 Allocators'!$B$15:$W$285, MATCH(W$12, 'E2 Allocators'!$B$15:$W$15, 0),FALSE)*$D139</f>
        <v>0</v>
      </c>
      <c r="X139" s="174">
        <f>VLOOKUP('E4 TB Allocation Details'!$C150, 'E2 Allocators'!$B$15:$W$285, MATCH(X$12, 'E2 Allocators'!$B$15:$W$15, 0),FALSE)*$D139</f>
        <v>0</v>
      </c>
    </row>
    <row r="140" spans="2:24" ht="13.15" customHeight="1" x14ac:dyDescent="0.2">
      <c r="B140" s="384" t="str">
        <f>'I3 TB Data'!B146</f>
        <v>Other Taxes (Grants in Lieu) - Network - Dedicated to Domestic</v>
      </c>
      <c r="C140" s="381" t="s">
        <v>413</v>
      </c>
      <c r="D140" s="170">
        <f>'I3 TB Data'!G146</f>
        <v>0</v>
      </c>
      <c r="E140" s="133">
        <f>VLOOKUP('E4 TB Allocation Details'!$C151, 'E2 Allocators'!$B$15:$W$285, MATCH(E$12, 'E2 Allocators'!$B$15:$W$15, 0),FALSE)*$D140</f>
        <v>0</v>
      </c>
      <c r="F140" s="133">
        <f>VLOOKUP('E4 TB Allocation Details'!$C151, 'E2 Allocators'!$B$15:$W$285, MATCH(F$12, 'E2 Allocators'!$B$15:$W$15, 0),FALSE)*$D140</f>
        <v>0</v>
      </c>
      <c r="G140" s="133">
        <f>VLOOKUP('E4 TB Allocation Details'!$C151, 'E2 Allocators'!$B$15:$W$285, MATCH(G$12, 'E2 Allocators'!$B$15:$W$15, 0),FALSE)*$D140</f>
        <v>0</v>
      </c>
      <c r="H140" s="133">
        <f>VLOOKUP('E4 TB Allocation Details'!$C151, 'E2 Allocators'!$B$15:$W$285, MATCH(H$12, 'E2 Allocators'!$B$15:$W$15, 0),FALSE)*$D140</f>
        <v>0</v>
      </c>
      <c r="I140" s="133">
        <f>VLOOKUP('E4 TB Allocation Details'!$C151, 'E2 Allocators'!$B$15:$W$285, MATCH(I$12, 'E2 Allocators'!$B$15:$W$15, 0),FALSE)*$D140</f>
        <v>0</v>
      </c>
      <c r="J140" s="133">
        <f>VLOOKUP('E4 TB Allocation Details'!$C151, 'E2 Allocators'!$B$15:$W$285, MATCH(J$12, 'E2 Allocators'!$B$15:$W$15, 0),FALSE)*$D140</f>
        <v>0</v>
      </c>
      <c r="K140" s="133">
        <f>VLOOKUP('E4 TB Allocation Details'!$C151, 'E2 Allocators'!$B$15:$W$285, MATCH(K$12, 'E2 Allocators'!$B$15:$W$15, 0),FALSE)*$D140</f>
        <v>0</v>
      </c>
      <c r="L140" s="133">
        <f>VLOOKUP('E4 TB Allocation Details'!$C151, 'E2 Allocators'!$B$15:$W$285, MATCH(L$12, 'E2 Allocators'!$B$15:$W$15, 0),FALSE)*$D140</f>
        <v>0</v>
      </c>
      <c r="M140" s="133">
        <f>VLOOKUP('E4 TB Allocation Details'!$C151, 'E2 Allocators'!$B$15:$W$285, MATCH(M$12, 'E2 Allocators'!$B$15:$W$15, 0),FALSE)*$D140</f>
        <v>0</v>
      </c>
      <c r="N140" s="133">
        <f>VLOOKUP('E4 TB Allocation Details'!$C151, 'E2 Allocators'!$B$15:$W$285, MATCH(N$12, 'E2 Allocators'!$B$15:$W$15, 0),FALSE)*$D140</f>
        <v>0</v>
      </c>
      <c r="O140" s="133">
        <f>VLOOKUP('E4 TB Allocation Details'!$C151, 'E2 Allocators'!$B$15:$W$285, MATCH(O$12, 'E2 Allocators'!$B$15:$W$15, 0),FALSE)*$D140</f>
        <v>0</v>
      </c>
      <c r="P140" s="133">
        <f>VLOOKUP('E4 TB Allocation Details'!$C151, 'E2 Allocators'!$B$15:$W$285, MATCH(P$12, 'E2 Allocators'!$B$15:$W$15, 0),FALSE)*$D140</f>
        <v>0</v>
      </c>
      <c r="Q140" s="133">
        <f>VLOOKUP('E4 TB Allocation Details'!$C151, 'E2 Allocators'!$B$15:$W$285, MATCH(Q$12, 'E2 Allocators'!$B$15:$W$15, 0),FALSE)*$D140</f>
        <v>0</v>
      </c>
      <c r="R140" s="133">
        <f>VLOOKUP('E4 TB Allocation Details'!$C151, 'E2 Allocators'!$B$15:$W$285, MATCH(R$12, 'E2 Allocators'!$B$15:$W$15, 0),FALSE)*$D140</f>
        <v>0</v>
      </c>
      <c r="S140" s="133">
        <f>VLOOKUP('E4 TB Allocation Details'!$C151, 'E2 Allocators'!$B$15:$W$285, MATCH(S$12, 'E2 Allocators'!$B$15:$W$15, 0),FALSE)*$D140</f>
        <v>0</v>
      </c>
      <c r="T140" s="133">
        <f>VLOOKUP('E4 TB Allocation Details'!$C151, 'E2 Allocators'!$B$15:$W$285, MATCH(T$12, 'E2 Allocators'!$B$15:$W$15, 0),FALSE)*$D140</f>
        <v>0</v>
      </c>
      <c r="U140" s="133">
        <f>VLOOKUP('E4 TB Allocation Details'!$C151, 'E2 Allocators'!$B$15:$W$285, MATCH(U$12, 'E2 Allocators'!$B$15:$W$15, 0),FALSE)*$D140</f>
        <v>0</v>
      </c>
      <c r="V140" s="133">
        <f>VLOOKUP('E4 TB Allocation Details'!$C151, 'E2 Allocators'!$B$15:$W$285, MATCH(V$12, 'E2 Allocators'!$B$15:$W$15, 0),FALSE)*$D140</f>
        <v>0</v>
      </c>
      <c r="W140" s="133">
        <f>VLOOKUP('E4 TB Allocation Details'!$C151, 'E2 Allocators'!$B$15:$W$285, MATCH(W$12, 'E2 Allocators'!$B$15:$W$15, 0),FALSE)*$D140</f>
        <v>0</v>
      </c>
      <c r="X140" s="174">
        <f>VLOOKUP('E4 TB Allocation Details'!$C151, 'E2 Allocators'!$B$15:$W$285, MATCH(X$12, 'E2 Allocators'!$B$15:$W$15, 0),FALSE)*$D140</f>
        <v>0</v>
      </c>
    </row>
    <row r="141" spans="2:24" ht="13.15" customHeight="1" x14ac:dyDescent="0.2">
      <c r="B141" s="384" t="str">
        <f>'I3 TB Data'!B147</f>
        <v>Property Taxes (was Grants in Lieu) - Network - Dedicated to Interconnect</v>
      </c>
      <c r="C141" s="381" t="s">
        <v>413</v>
      </c>
      <c r="D141" s="170">
        <f>'I3 TB Data'!G147</f>
        <v>460318.67411215836</v>
      </c>
      <c r="E141" s="133">
        <f>VLOOKUP('E4 TB Allocation Details'!$C152, 'E2 Allocators'!$B$15:$W$285, MATCH(E$12, 'E2 Allocators'!$B$15:$W$15, 0),FALSE)*$D141</f>
        <v>130212.79156600003</v>
      </c>
      <c r="F141" s="133">
        <f>VLOOKUP('E4 TB Allocation Details'!$C152, 'E2 Allocators'!$B$15:$W$285, MATCH(F$12, 'E2 Allocators'!$B$15:$W$15, 0),FALSE)*$D141</f>
        <v>330105.88254615833</v>
      </c>
      <c r="G141" s="133">
        <f>VLOOKUP('E4 TB Allocation Details'!$C152, 'E2 Allocators'!$B$15:$W$285, MATCH(G$12, 'E2 Allocators'!$B$15:$W$15, 0),FALSE)*$D141</f>
        <v>0</v>
      </c>
      <c r="H141" s="133">
        <f>VLOOKUP('E4 TB Allocation Details'!$C152, 'E2 Allocators'!$B$15:$W$285, MATCH(H$12, 'E2 Allocators'!$B$15:$W$15, 0),FALSE)*$D141</f>
        <v>0</v>
      </c>
      <c r="I141" s="133">
        <f>VLOOKUP('E4 TB Allocation Details'!$C152, 'E2 Allocators'!$B$15:$W$285, MATCH(I$12, 'E2 Allocators'!$B$15:$W$15, 0),FALSE)*$D141</f>
        <v>0</v>
      </c>
      <c r="J141" s="133">
        <f>VLOOKUP('E4 TB Allocation Details'!$C152, 'E2 Allocators'!$B$15:$W$285, MATCH(J$12, 'E2 Allocators'!$B$15:$W$15, 0),FALSE)*$D141</f>
        <v>0</v>
      </c>
      <c r="K141" s="133">
        <f>VLOOKUP('E4 TB Allocation Details'!$C152, 'E2 Allocators'!$B$15:$W$285, MATCH(K$12, 'E2 Allocators'!$B$15:$W$15, 0),FALSE)*$D141</f>
        <v>0</v>
      </c>
      <c r="L141" s="133">
        <f>VLOOKUP('E4 TB Allocation Details'!$C152, 'E2 Allocators'!$B$15:$W$285, MATCH(L$12, 'E2 Allocators'!$B$15:$W$15, 0),FALSE)*$D141</f>
        <v>0</v>
      </c>
      <c r="M141" s="133">
        <f>VLOOKUP('E4 TB Allocation Details'!$C152, 'E2 Allocators'!$B$15:$W$285, MATCH(M$12, 'E2 Allocators'!$B$15:$W$15, 0),FALSE)*$D141</f>
        <v>0</v>
      </c>
      <c r="N141" s="133">
        <f>VLOOKUP('E4 TB Allocation Details'!$C152, 'E2 Allocators'!$B$15:$W$285, MATCH(N$12, 'E2 Allocators'!$B$15:$W$15, 0),FALSE)*$D141</f>
        <v>0</v>
      </c>
      <c r="O141" s="133">
        <f>VLOOKUP('E4 TB Allocation Details'!$C152, 'E2 Allocators'!$B$15:$W$285, MATCH(O$12, 'E2 Allocators'!$B$15:$W$15, 0),FALSE)*$D141</f>
        <v>0</v>
      </c>
      <c r="P141" s="133">
        <f>VLOOKUP('E4 TB Allocation Details'!$C152, 'E2 Allocators'!$B$15:$W$285, MATCH(P$12, 'E2 Allocators'!$B$15:$W$15, 0),FALSE)*$D141</f>
        <v>0</v>
      </c>
      <c r="Q141" s="133">
        <f>VLOOKUP('E4 TB Allocation Details'!$C152, 'E2 Allocators'!$B$15:$W$285, MATCH(Q$12, 'E2 Allocators'!$B$15:$W$15, 0),FALSE)*$D141</f>
        <v>0</v>
      </c>
      <c r="R141" s="133">
        <f>VLOOKUP('E4 TB Allocation Details'!$C152, 'E2 Allocators'!$B$15:$W$285, MATCH(R$12, 'E2 Allocators'!$B$15:$W$15, 0),FALSE)*$D141</f>
        <v>0</v>
      </c>
      <c r="S141" s="133">
        <f>VLOOKUP('E4 TB Allocation Details'!$C152, 'E2 Allocators'!$B$15:$W$285, MATCH(S$12, 'E2 Allocators'!$B$15:$W$15, 0),FALSE)*$D141</f>
        <v>0</v>
      </c>
      <c r="T141" s="133">
        <f>VLOOKUP('E4 TB Allocation Details'!$C152, 'E2 Allocators'!$B$15:$W$285, MATCH(T$12, 'E2 Allocators'!$B$15:$W$15, 0),FALSE)*$D141</f>
        <v>0</v>
      </c>
      <c r="U141" s="133">
        <f>VLOOKUP('E4 TB Allocation Details'!$C152, 'E2 Allocators'!$B$15:$W$285, MATCH(U$12, 'E2 Allocators'!$B$15:$W$15, 0),FALSE)*$D141</f>
        <v>0</v>
      </c>
      <c r="V141" s="133">
        <f>VLOOKUP('E4 TB Allocation Details'!$C152, 'E2 Allocators'!$B$15:$W$285, MATCH(V$12, 'E2 Allocators'!$B$15:$W$15, 0),FALSE)*$D141</f>
        <v>0</v>
      </c>
      <c r="W141" s="133">
        <f>VLOOKUP('E4 TB Allocation Details'!$C152, 'E2 Allocators'!$B$15:$W$285, MATCH(W$12, 'E2 Allocators'!$B$15:$W$15, 0),FALSE)*$D141</f>
        <v>0</v>
      </c>
      <c r="X141" s="174">
        <f>VLOOKUP('E4 TB Allocation Details'!$C152, 'E2 Allocators'!$B$15:$W$285, MATCH(X$12, 'E2 Allocators'!$B$15:$W$15, 0),FALSE)*$D141</f>
        <v>0</v>
      </c>
    </row>
    <row r="142" spans="2:24" ht="13.15" customHeight="1" x14ac:dyDescent="0.2">
      <c r="B142" s="384" t="str">
        <f>'I3 TB Data'!B148</f>
        <v>Property Taxes (was Grants in Lieu) - Network - Shared</v>
      </c>
      <c r="C142" s="381" t="s">
        <v>413</v>
      </c>
      <c r="D142" s="170">
        <f>'I3 TB Data'!G148</f>
        <v>34566610.375582896</v>
      </c>
      <c r="E142" s="133">
        <f>VLOOKUP('E4 TB Allocation Details'!$C153, 'E2 Allocators'!$B$15:$W$285, MATCH(E$12, 'E2 Allocators'!$B$15:$W$15, 0),FALSE)*$D142</f>
        <v>30872873.485722691</v>
      </c>
      <c r="F142" s="133">
        <f>VLOOKUP('E4 TB Allocation Details'!$C153, 'E2 Allocators'!$B$15:$W$285, MATCH(F$12, 'E2 Allocators'!$B$15:$W$15, 0),FALSE)*$D142</f>
        <v>3693736.8898602081</v>
      </c>
      <c r="G142" s="133">
        <f>VLOOKUP('E4 TB Allocation Details'!$C153, 'E2 Allocators'!$B$15:$W$285, MATCH(G$12, 'E2 Allocators'!$B$15:$W$15, 0),FALSE)*$D142</f>
        <v>0</v>
      </c>
      <c r="H142" s="133">
        <f>VLOOKUP('E4 TB Allocation Details'!$C153, 'E2 Allocators'!$B$15:$W$285, MATCH(H$12, 'E2 Allocators'!$B$15:$W$15, 0),FALSE)*$D142</f>
        <v>0</v>
      </c>
      <c r="I142" s="133">
        <f>VLOOKUP('E4 TB Allocation Details'!$C153, 'E2 Allocators'!$B$15:$W$285, MATCH(I$12, 'E2 Allocators'!$B$15:$W$15, 0),FALSE)*$D142</f>
        <v>0</v>
      </c>
      <c r="J142" s="133">
        <f>VLOOKUP('E4 TB Allocation Details'!$C153, 'E2 Allocators'!$B$15:$W$285, MATCH(J$12, 'E2 Allocators'!$B$15:$W$15, 0),FALSE)*$D142</f>
        <v>0</v>
      </c>
      <c r="K142" s="133">
        <f>VLOOKUP('E4 TB Allocation Details'!$C153, 'E2 Allocators'!$B$15:$W$285, MATCH(K$12, 'E2 Allocators'!$B$15:$W$15, 0),FALSE)*$D142</f>
        <v>0</v>
      </c>
      <c r="L142" s="133">
        <f>VLOOKUP('E4 TB Allocation Details'!$C153, 'E2 Allocators'!$B$15:$W$285, MATCH(L$12, 'E2 Allocators'!$B$15:$W$15, 0),FALSE)*$D142</f>
        <v>0</v>
      </c>
      <c r="M142" s="133">
        <f>VLOOKUP('E4 TB Allocation Details'!$C153, 'E2 Allocators'!$B$15:$W$285, MATCH(M$12, 'E2 Allocators'!$B$15:$W$15, 0),FALSE)*$D142</f>
        <v>0</v>
      </c>
      <c r="N142" s="133">
        <f>VLOOKUP('E4 TB Allocation Details'!$C153, 'E2 Allocators'!$B$15:$W$285, MATCH(N$12, 'E2 Allocators'!$B$15:$W$15, 0),FALSE)*$D142</f>
        <v>0</v>
      </c>
      <c r="O142" s="133">
        <f>VLOOKUP('E4 TB Allocation Details'!$C153, 'E2 Allocators'!$B$15:$W$285, MATCH(O$12, 'E2 Allocators'!$B$15:$W$15, 0),FALSE)*$D142</f>
        <v>0</v>
      </c>
      <c r="P142" s="133">
        <f>VLOOKUP('E4 TB Allocation Details'!$C153, 'E2 Allocators'!$B$15:$W$285, MATCH(P$12, 'E2 Allocators'!$B$15:$W$15, 0),FALSE)*$D142</f>
        <v>0</v>
      </c>
      <c r="Q142" s="133">
        <f>VLOOKUP('E4 TB Allocation Details'!$C153, 'E2 Allocators'!$B$15:$W$285, MATCH(Q$12, 'E2 Allocators'!$B$15:$W$15, 0),FALSE)*$D142</f>
        <v>0</v>
      </c>
      <c r="R142" s="133">
        <f>VLOOKUP('E4 TB Allocation Details'!$C153, 'E2 Allocators'!$B$15:$W$285, MATCH(R$12, 'E2 Allocators'!$B$15:$W$15, 0),FALSE)*$D142</f>
        <v>0</v>
      </c>
      <c r="S142" s="133">
        <f>VLOOKUP('E4 TB Allocation Details'!$C153, 'E2 Allocators'!$B$15:$W$285, MATCH(S$12, 'E2 Allocators'!$B$15:$W$15, 0),FALSE)*$D142</f>
        <v>0</v>
      </c>
      <c r="T142" s="133">
        <f>VLOOKUP('E4 TB Allocation Details'!$C153, 'E2 Allocators'!$B$15:$W$285, MATCH(T$12, 'E2 Allocators'!$B$15:$W$15, 0),FALSE)*$D142</f>
        <v>0</v>
      </c>
      <c r="U142" s="133">
        <f>VLOOKUP('E4 TB Allocation Details'!$C153, 'E2 Allocators'!$B$15:$W$285, MATCH(U$12, 'E2 Allocators'!$B$15:$W$15, 0),FALSE)*$D142</f>
        <v>0</v>
      </c>
      <c r="V142" s="133">
        <f>VLOOKUP('E4 TB Allocation Details'!$C153, 'E2 Allocators'!$B$15:$W$285, MATCH(V$12, 'E2 Allocators'!$B$15:$W$15, 0),FALSE)*$D142</f>
        <v>0</v>
      </c>
      <c r="W142" s="133">
        <f>VLOOKUP('E4 TB Allocation Details'!$C153, 'E2 Allocators'!$B$15:$W$285, MATCH(W$12, 'E2 Allocators'!$B$15:$W$15, 0),FALSE)*$D142</f>
        <v>0</v>
      </c>
      <c r="X142" s="174">
        <f>VLOOKUP('E4 TB Allocation Details'!$C153, 'E2 Allocators'!$B$15:$W$285, MATCH(X$12, 'E2 Allocators'!$B$15:$W$15, 0),FALSE)*$D142</f>
        <v>0</v>
      </c>
    </row>
    <row r="143" spans="2:24" ht="13.15" customHeight="1" x14ac:dyDescent="0.2">
      <c r="B143" s="384" t="str">
        <f>'I3 TB Data'!B149</f>
        <v>Property Taxes (was Grants in Lieu) - Line Connection - Dedicated to Domestic</v>
      </c>
      <c r="C143" s="381" t="s">
        <v>413</v>
      </c>
      <c r="D143" s="170">
        <f>'I3 TB Data'!G149</f>
        <v>6461154.4103893535</v>
      </c>
      <c r="E143" s="133">
        <f>VLOOKUP('E4 TB Allocation Details'!$C154, 'E2 Allocators'!$B$15:$W$285, MATCH(E$12, 'E2 Allocators'!$B$15:$W$15, 0),FALSE)*$D143</f>
        <v>6461154.4103893535</v>
      </c>
      <c r="F143" s="133">
        <f>VLOOKUP('E4 TB Allocation Details'!$C154, 'E2 Allocators'!$B$15:$W$285, MATCH(F$12, 'E2 Allocators'!$B$15:$W$15, 0),FALSE)*$D143</f>
        <v>0</v>
      </c>
      <c r="G143" s="133">
        <f>VLOOKUP('E4 TB Allocation Details'!$C154, 'E2 Allocators'!$B$15:$W$285, MATCH(G$12, 'E2 Allocators'!$B$15:$W$15, 0),FALSE)*$D143</f>
        <v>0</v>
      </c>
      <c r="H143" s="133">
        <f>VLOOKUP('E4 TB Allocation Details'!$C154, 'E2 Allocators'!$B$15:$W$285, MATCH(H$12, 'E2 Allocators'!$B$15:$W$15, 0),FALSE)*$D143</f>
        <v>0</v>
      </c>
      <c r="I143" s="133">
        <f>VLOOKUP('E4 TB Allocation Details'!$C154, 'E2 Allocators'!$B$15:$W$285, MATCH(I$12, 'E2 Allocators'!$B$15:$W$15, 0),FALSE)*$D143</f>
        <v>0</v>
      </c>
      <c r="J143" s="133">
        <f>VLOOKUP('E4 TB Allocation Details'!$C154, 'E2 Allocators'!$B$15:$W$285, MATCH(J$12, 'E2 Allocators'!$B$15:$W$15, 0),FALSE)*$D143</f>
        <v>0</v>
      </c>
      <c r="K143" s="133">
        <f>VLOOKUP('E4 TB Allocation Details'!$C154, 'E2 Allocators'!$B$15:$W$285, MATCH(K$12, 'E2 Allocators'!$B$15:$W$15, 0),FALSE)*$D143</f>
        <v>0</v>
      </c>
      <c r="L143" s="133">
        <f>VLOOKUP('E4 TB Allocation Details'!$C154, 'E2 Allocators'!$B$15:$W$285, MATCH(L$12, 'E2 Allocators'!$B$15:$W$15, 0),FALSE)*$D143</f>
        <v>0</v>
      </c>
      <c r="M143" s="133">
        <f>VLOOKUP('E4 TB Allocation Details'!$C154, 'E2 Allocators'!$B$15:$W$285, MATCH(M$12, 'E2 Allocators'!$B$15:$W$15, 0),FALSE)*$D143</f>
        <v>0</v>
      </c>
      <c r="N143" s="133">
        <f>VLOOKUP('E4 TB Allocation Details'!$C154, 'E2 Allocators'!$B$15:$W$285, MATCH(N$12, 'E2 Allocators'!$B$15:$W$15, 0),FALSE)*$D143</f>
        <v>0</v>
      </c>
      <c r="O143" s="133">
        <f>VLOOKUP('E4 TB Allocation Details'!$C154, 'E2 Allocators'!$B$15:$W$285, MATCH(O$12, 'E2 Allocators'!$B$15:$W$15, 0),FALSE)*$D143</f>
        <v>0</v>
      </c>
      <c r="P143" s="133">
        <f>VLOOKUP('E4 TB Allocation Details'!$C154, 'E2 Allocators'!$B$15:$W$285, MATCH(P$12, 'E2 Allocators'!$B$15:$W$15, 0),FALSE)*$D143</f>
        <v>0</v>
      </c>
      <c r="Q143" s="133">
        <f>VLOOKUP('E4 TB Allocation Details'!$C154, 'E2 Allocators'!$B$15:$W$285, MATCH(Q$12, 'E2 Allocators'!$B$15:$W$15, 0),FALSE)*$D143</f>
        <v>0</v>
      </c>
      <c r="R143" s="133">
        <f>VLOOKUP('E4 TB Allocation Details'!$C154, 'E2 Allocators'!$B$15:$W$285, MATCH(R$12, 'E2 Allocators'!$B$15:$W$15, 0),FALSE)*$D143</f>
        <v>0</v>
      </c>
      <c r="S143" s="133">
        <f>VLOOKUP('E4 TB Allocation Details'!$C154, 'E2 Allocators'!$B$15:$W$285, MATCH(S$12, 'E2 Allocators'!$B$15:$W$15, 0),FALSE)*$D143</f>
        <v>0</v>
      </c>
      <c r="T143" s="133">
        <f>VLOOKUP('E4 TB Allocation Details'!$C154, 'E2 Allocators'!$B$15:$W$285, MATCH(T$12, 'E2 Allocators'!$B$15:$W$15, 0),FALSE)*$D143</f>
        <v>0</v>
      </c>
      <c r="U143" s="133">
        <f>VLOOKUP('E4 TB Allocation Details'!$C154, 'E2 Allocators'!$B$15:$W$285, MATCH(U$12, 'E2 Allocators'!$B$15:$W$15, 0),FALSE)*$D143</f>
        <v>0</v>
      </c>
      <c r="V143" s="133">
        <f>VLOOKUP('E4 TB Allocation Details'!$C154, 'E2 Allocators'!$B$15:$W$285, MATCH(V$12, 'E2 Allocators'!$B$15:$W$15, 0),FALSE)*$D143</f>
        <v>0</v>
      </c>
      <c r="W143" s="133">
        <f>VLOOKUP('E4 TB Allocation Details'!$C154, 'E2 Allocators'!$B$15:$W$285, MATCH(W$12, 'E2 Allocators'!$B$15:$W$15, 0),FALSE)*$D143</f>
        <v>0</v>
      </c>
      <c r="X143" s="174">
        <f>VLOOKUP('E4 TB Allocation Details'!$C154, 'E2 Allocators'!$B$15:$W$285, MATCH(X$12, 'E2 Allocators'!$B$15:$W$15, 0),FALSE)*$D143</f>
        <v>0</v>
      </c>
    </row>
    <row r="144" spans="2:24" ht="13.15" customHeight="1" x14ac:dyDescent="0.2">
      <c r="B144" s="384" t="str">
        <f>'I3 TB Data'!B150</f>
        <v>Other Taxes (Grants in Lieu) - Line Connection - Dedicated to Interconnect</v>
      </c>
      <c r="C144" s="381" t="s">
        <v>413</v>
      </c>
      <c r="D144" s="170">
        <f>'I3 TB Data'!G150</f>
        <v>0</v>
      </c>
      <c r="E144" s="133">
        <f>VLOOKUP('E4 TB Allocation Details'!$C155, 'E2 Allocators'!$B$15:$W$285, MATCH(E$12, 'E2 Allocators'!$B$15:$W$15, 0),FALSE)*$D144</f>
        <v>0</v>
      </c>
      <c r="F144" s="133">
        <f>VLOOKUP('E4 TB Allocation Details'!$C155, 'E2 Allocators'!$B$15:$W$285, MATCH(F$12, 'E2 Allocators'!$B$15:$W$15, 0),FALSE)*$D144</f>
        <v>0</v>
      </c>
      <c r="G144" s="133">
        <f>VLOOKUP('E4 TB Allocation Details'!$C155, 'E2 Allocators'!$B$15:$W$285, MATCH(G$12, 'E2 Allocators'!$B$15:$W$15, 0),FALSE)*$D144</f>
        <v>0</v>
      </c>
      <c r="H144" s="133">
        <f>VLOOKUP('E4 TB Allocation Details'!$C155, 'E2 Allocators'!$B$15:$W$285, MATCH(H$12, 'E2 Allocators'!$B$15:$W$15, 0),FALSE)*$D144</f>
        <v>0</v>
      </c>
      <c r="I144" s="133">
        <f>VLOOKUP('E4 TB Allocation Details'!$C155, 'E2 Allocators'!$B$15:$W$285, MATCH(I$12, 'E2 Allocators'!$B$15:$W$15, 0),FALSE)*$D144</f>
        <v>0</v>
      </c>
      <c r="J144" s="133">
        <f>VLOOKUP('E4 TB Allocation Details'!$C155, 'E2 Allocators'!$B$15:$W$285, MATCH(J$12, 'E2 Allocators'!$B$15:$W$15, 0),FALSE)*$D144</f>
        <v>0</v>
      </c>
      <c r="K144" s="133">
        <f>VLOOKUP('E4 TB Allocation Details'!$C155, 'E2 Allocators'!$B$15:$W$285, MATCH(K$12, 'E2 Allocators'!$B$15:$W$15, 0),FALSE)*$D144</f>
        <v>0</v>
      </c>
      <c r="L144" s="133">
        <f>VLOOKUP('E4 TB Allocation Details'!$C155, 'E2 Allocators'!$B$15:$W$285, MATCH(L$12, 'E2 Allocators'!$B$15:$W$15, 0),FALSE)*$D144</f>
        <v>0</v>
      </c>
      <c r="M144" s="133">
        <f>VLOOKUP('E4 TB Allocation Details'!$C155, 'E2 Allocators'!$B$15:$W$285, MATCH(M$12, 'E2 Allocators'!$B$15:$W$15, 0),FALSE)*$D144</f>
        <v>0</v>
      </c>
      <c r="N144" s="133">
        <f>VLOOKUP('E4 TB Allocation Details'!$C155, 'E2 Allocators'!$B$15:$W$285, MATCH(N$12, 'E2 Allocators'!$B$15:$W$15, 0),FALSE)*$D144</f>
        <v>0</v>
      </c>
      <c r="O144" s="133">
        <f>VLOOKUP('E4 TB Allocation Details'!$C155, 'E2 Allocators'!$B$15:$W$285, MATCH(O$12, 'E2 Allocators'!$B$15:$W$15, 0),FALSE)*$D144</f>
        <v>0</v>
      </c>
      <c r="P144" s="133">
        <f>VLOOKUP('E4 TB Allocation Details'!$C155, 'E2 Allocators'!$B$15:$W$285, MATCH(P$12, 'E2 Allocators'!$B$15:$W$15, 0),FALSE)*$D144</f>
        <v>0</v>
      </c>
      <c r="Q144" s="133">
        <f>VLOOKUP('E4 TB Allocation Details'!$C155, 'E2 Allocators'!$B$15:$W$285, MATCH(Q$12, 'E2 Allocators'!$B$15:$W$15, 0),FALSE)*$D144</f>
        <v>0</v>
      </c>
      <c r="R144" s="133">
        <f>VLOOKUP('E4 TB Allocation Details'!$C155, 'E2 Allocators'!$B$15:$W$285, MATCH(R$12, 'E2 Allocators'!$B$15:$W$15, 0),FALSE)*$D144</f>
        <v>0</v>
      </c>
      <c r="S144" s="133">
        <f>VLOOKUP('E4 TB Allocation Details'!$C155, 'E2 Allocators'!$B$15:$W$285, MATCH(S$12, 'E2 Allocators'!$B$15:$W$15, 0),FALSE)*$D144</f>
        <v>0</v>
      </c>
      <c r="T144" s="133">
        <f>VLOOKUP('E4 TB Allocation Details'!$C155, 'E2 Allocators'!$B$15:$W$285, MATCH(T$12, 'E2 Allocators'!$B$15:$W$15, 0),FALSE)*$D144</f>
        <v>0</v>
      </c>
      <c r="U144" s="133">
        <f>VLOOKUP('E4 TB Allocation Details'!$C155, 'E2 Allocators'!$B$15:$W$285, MATCH(U$12, 'E2 Allocators'!$B$15:$W$15, 0),FALSE)*$D144</f>
        <v>0</v>
      </c>
      <c r="V144" s="133">
        <f>VLOOKUP('E4 TB Allocation Details'!$C155, 'E2 Allocators'!$B$15:$W$285, MATCH(V$12, 'E2 Allocators'!$B$15:$W$15, 0),FALSE)*$D144</f>
        <v>0</v>
      </c>
      <c r="W144" s="133">
        <f>VLOOKUP('E4 TB Allocation Details'!$C155, 'E2 Allocators'!$B$15:$W$285, MATCH(W$12, 'E2 Allocators'!$B$15:$W$15, 0),FALSE)*$D144</f>
        <v>0</v>
      </c>
      <c r="X144" s="174">
        <f>VLOOKUP('E4 TB Allocation Details'!$C155, 'E2 Allocators'!$B$15:$W$285, MATCH(X$12, 'E2 Allocators'!$B$15:$W$15, 0),FALSE)*$D144</f>
        <v>0</v>
      </c>
    </row>
    <row r="145" spans="2:24" ht="13.15" customHeight="1" x14ac:dyDescent="0.2">
      <c r="B145" s="384" t="str">
        <f>'I3 TB Data'!B151</f>
        <v>Other Taxes (Grants in Lieu) - Line Connection - Shared</v>
      </c>
      <c r="C145" s="381" t="s">
        <v>413</v>
      </c>
      <c r="D145" s="170">
        <f>'I3 TB Data'!G151</f>
        <v>0</v>
      </c>
      <c r="E145" s="133">
        <f>VLOOKUP('E4 TB Allocation Details'!$C156, 'E2 Allocators'!$B$15:$W$285, MATCH(E$12, 'E2 Allocators'!$B$15:$W$15, 0),FALSE)*$D145</f>
        <v>0</v>
      </c>
      <c r="F145" s="133">
        <f>VLOOKUP('E4 TB Allocation Details'!$C156, 'E2 Allocators'!$B$15:$W$285, MATCH(F$12, 'E2 Allocators'!$B$15:$W$15, 0),FALSE)*$D145</f>
        <v>0</v>
      </c>
      <c r="G145" s="133">
        <f>VLOOKUP('E4 TB Allocation Details'!$C156, 'E2 Allocators'!$B$15:$W$285, MATCH(G$12, 'E2 Allocators'!$B$15:$W$15, 0),FALSE)*$D145</f>
        <v>0</v>
      </c>
      <c r="H145" s="133">
        <f>VLOOKUP('E4 TB Allocation Details'!$C156, 'E2 Allocators'!$B$15:$W$285, MATCH(H$12, 'E2 Allocators'!$B$15:$W$15, 0),FALSE)*$D145</f>
        <v>0</v>
      </c>
      <c r="I145" s="133">
        <f>VLOOKUP('E4 TB Allocation Details'!$C156, 'E2 Allocators'!$B$15:$W$285, MATCH(I$12, 'E2 Allocators'!$B$15:$W$15, 0),FALSE)*$D145</f>
        <v>0</v>
      </c>
      <c r="J145" s="133">
        <f>VLOOKUP('E4 TB Allocation Details'!$C156, 'E2 Allocators'!$B$15:$W$285, MATCH(J$12, 'E2 Allocators'!$B$15:$W$15, 0),FALSE)*$D145</f>
        <v>0</v>
      </c>
      <c r="K145" s="133">
        <f>VLOOKUP('E4 TB Allocation Details'!$C156, 'E2 Allocators'!$B$15:$W$285, MATCH(K$12, 'E2 Allocators'!$B$15:$W$15, 0),FALSE)*$D145</f>
        <v>0</v>
      </c>
      <c r="L145" s="133">
        <f>VLOOKUP('E4 TB Allocation Details'!$C156, 'E2 Allocators'!$B$15:$W$285, MATCH(L$12, 'E2 Allocators'!$B$15:$W$15, 0),FALSE)*$D145</f>
        <v>0</v>
      </c>
      <c r="M145" s="133">
        <f>VLOOKUP('E4 TB Allocation Details'!$C156, 'E2 Allocators'!$B$15:$W$285, MATCH(M$12, 'E2 Allocators'!$B$15:$W$15, 0),FALSE)*$D145</f>
        <v>0</v>
      </c>
      <c r="N145" s="133">
        <f>VLOOKUP('E4 TB Allocation Details'!$C156, 'E2 Allocators'!$B$15:$W$285, MATCH(N$12, 'E2 Allocators'!$B$15:$W$15, 0),FALSE)*$D145</f>
        <v>0</v>
      </c>
      <c r="O145" s="133">
        <f>VLOOKUP('E4 TB Allocation Details'!$C156, 'E2 Allocators'!$B$15:$W$285, MATCH(O$12, 'E2 Allocators'!$B$15:$W$15, 0),FALSE)*$D145</f>
        <v>0</v>
      </c>
      <c r="P145" s="133">
        <f>VLOOKUP('E4 TB Allocation Details'!$C156, 'E2 Allocators'!$B$15:$W$285, MATCH(P$12, 'E2 Allocators'!$B$15:$W$15, 0),FALSE)*$D145</f>
        <v>0</v>
      </c>
      <c r="Q145" s="133">
        <f>VLOOKUP('E4 TB Allocation Details'!$C156, 'E2 Allocators'!$B$15:$W$285, MATCH(Q$12, 'E2 Allocators'!$B$15:$W$15, 0),FALSE)*$D145</f>
        <v>0</v>
      </c>
      <c r="R145" s="133">
        <f>VLOOKUP('E4 TB Allocation Details'!$C156, 'E2 Allocators'!$B$15:$W$285, MATCH(R$12, 'E2 Allocators'!$B$15:$W$15, 0),FALSE)*$D145</f>
        <v>0</v>
      </c>
      <c r="S145" s="133">
        <f>VLOOKUP('E4 TB Allocation Details'!$C156, 'E2 Allocators'!$B$15:$W$285, MATCH(S$12, 'E2 Allocators'!$B$15:$W$15, 0),FALSE)*$D145</f>
        <v>0</v>
      </c>
      <c r="T145" s="133">
        <f>VLOOKUP('E4 TB Allocation Details'!$C156, 'E2 Allocators'!$B$15:$W$285, MATCH(T$12, 'E2 Allocators'!$B$15:$W$15, 0),FALSE)*$D145</f>
        <v>0</v>
      </c>
      <c r="U145" s="133">
        <f>VLOOKUP('E4 TB Allocation Details'!$C156, 'E2 Allocators'!$B$15:$W$285, MATCH(U$12, 'E2 Allocators'!$B$15:$W$15, 0),FALSE)*$D145</f>
        <v>0</v>
      </c>
      <c r="V145" s="133">
        <f>VLOOKUP('E4 TB Allocation Details'!$C156, 'E2 Allocators'!$B$15:$W$285, MATCH(V$12, 'E2 Allocators'!$B$15:$W$15, 0),FALSE)*$D145</f>
        <v>0</v>
      </c>
      <c r="W145" s="133">
        <f>VLOOKUP('E4 TB Allocation Details'!$C156, 'E2 Allocators'!$B$15:$W$285, MATCH(W$12, 'E2 Allocators'!$B$15:$W$15, 0),FALSE)*$D145</f>
        <v>0</v>
      </c>
      <c r="X145" s="174">
        <f>VLOOKUP('E4 TB Allocation Details'!$C156, 'E2 Allocators'!$B$15:$W$285, MATCH(X$12, 'E2 Allocators'!$B$15:$W$15, 0),FALSE)*$D145</f>
        <v>0</v>
      </c>
    </row>
    <row r="146" spans="2:24" ht="13.15" customHeight="1" x14ac:dyDescent="0.2">
      <c r="B146" s="384" t="str">
        <f>'I3 TB Data'!B152</f>
        <v>Property Taxes (was Grants in Lieu) - Transformer Connection - Dedicated to Domestic</v>
      </c>
      <c r="C146" s="381" t="s">
        <v>413</v>
      </c>
      <c r="D146" s="170">
        <f>'I3 TB Data'!G152</f>
        <v>19320417.572189871</v>
      </c>
      <c r="E146" s="133">
        <f>VLOOKUP('E4 TB Allocation Details'!$C157, 'E2 Allocators'!$B$15:$W$285, MATCH(E$12, 'E2 Allocators'!$B$15:$W$15, 0),FALSE)*$D146</f>
        <v>19320417.572189871</v>
      </c>
      <c r="F146" s="133">
        <f>VLOOKUP('E4 TB Allocation Details'!$C157, 'E2 Allocators'!$B$15:$W$285, MATCH(F$12, 'E2 Allocators'!$B$15:$W$15, 0),FALSE)*$D146</f>
        <v>0</v>
      </c>
      <c r="G146" s="133">
        <f>VLOOKUP('E4 TB Allocation Details'!$C157, 'E2 Allocators'!$B$15:$W$285, MATCH(G$12, 'E2 Allocators'!$B$15:$W$15, 0),FALSE)*$D146</f>
        <v>0</v>
      </c>
      <c r="H146" s="133">
        <f>VLOOKUP('E4 TB Allocation Details'!$C157, 'E2 Allocators'!$B$15:$W$285, MATCH(H$12, 'E2 Allocators'!$B$15:$W$15, 0),FALSE)*$D146</f>
        <v>0</v>
      </c>
      <c r="I146" s="133">
        <f>VLOOKUP('E4 TB Allocation Details'!$C157, 'E2 Allocators'!$B$15:$W$285, MATCH(I$12, 'E2 Allocators'!$B$15:$W$15, 0),FALSE)*$D146</f>
        <v>0</v>
      </c>
      <c r="J146" s="133">
        <f>VLOOKUP('E4 TB Allocation Details'!$C157, 'E2 Allocators'!$B$15:$W$285, MATCH(J$12, 'E2 Allocators'!$B$15:$W$15, 0),FALSE)*$D146</f>
        <v>0</v>
      </c>
      <c r="K146" s="133">
        <f>VLOOKUP('E4 TB Allocation Details'!$C157, 'E2 Allocators'!$B$15:$W$285, MATCH(K$12, 'E2 Allocators'!$B$15:$W$15, 0),FALSE)*$D146</f>
        <v>0</v>
      </c>
      <c r="L146" s="133">
        <f>VLOOKUP('E4 TB Allocation Details'!$C157, 'E2 Allocators'!$B$15:$W$285, MATCH(L$12, 'E2 Allocators'!$B$15:$W$15, 0),FALSE)*$D146</f>
        <v>0</v>
      </c>
      <c r="M146" s="133">
        <f>VLOOKUP('E4 TB Allocation Details'!$C157, 'E2 Allocators'!$B$15:$W$285, MATCH(M$12, 'E2 Allocators'!$B$15:$W$15, 0),FALSE)*$D146</f>
        <v>0</v>
      </c>
      <c r="N146" s="133">
        <f>VLOOKUP('E4 TB Allocation Details'!$C157, 'E2 Allocators'!$B$15:$W$285, MATCH(N$12, 'E2 Allocators'!$B$15:$W$15, 0),FALSE)*$D146</f>
        <v>0</v>
      </c>
      <c r="O146" s="133">
        <f>VLOOKUP('E4 TB Allocation Details'!$C157, 'E2 Allocators'!$B$15:$W$285, MATCH(O$12, 'E2 Allocators'!$B$15:$W$15, 0),FALSE)*$D146</f>
        <v>0</v>
      </c>
      <c r="P146" s="133">
        <f>VLOOKUP('E4 TB Allocation Details'!$C157, 'E2 Allocators'!$B$15:$W$285, MATCH(P$12, 'E2 Allocators'!$B$15:$W$15, 0),FALSE)*$D146</f>
        <v>0</v>
      </c>
      <c r="Q146" s="133">
        <f>VLOOKUP('E4 TB Allocation Details'!$C157, 'E2 Allocators'!$B$15:$W$285, MATCH(Q$12, 'E2 Allocators'!$B$15:$W$15, 0),FALSE)*$D146</f>
        <v>0</v>
      </c>
      <c r="R146" s="133">
        <f>VLOOKUP('E4 TB Allocation Details'!$C157, 'E2 Allocators'!$B$15:$W$285, MATCH(R$12, 'E2 Allocators'!$B$15:$W$15, 0),FALSE)*$D146</f>
        <v>0</v>
      </c>
      <c r="S146" s="133">
        <f>VLOOKUP('E4 TB Allocation Details'!$C157, 'E2 Allocators'!$B$15:$W$285, MATCH(S$12, 'E2 Allocators'!$B$15:$W$15, 0),FALSE)*$D146</f>
        <v>0</v>
      </c>
      <c r="T146" s="133">
        <f>VLOOKUP('E4 TB Allocation Details'!$C157, 'E2 Allocators'!$B$15:$W$285, MATCH(T$12, 'E2 Allocators'!$B$15:$W$15, 0),FALSE)*$D146</f>
        <v>0</v>
      </c>
      <c r="U146" s="133">
        <f>VLOOKUP('E4 TB Allocation Details'!$C157, 'E2 Allocators'!$B$15:$W$285, MATCH(U$12, 'E2 Allocators'!$B$15:$W$15, 0),FALSE)*$D146</f>
        <v>0</v>
      </c>
      <c r="V146" s="133">
        <f>VLOOKUP('E4 TB Allocation Details'!$C157, 'E2 Allocators'!$B$15:$W$285, MATCH(V$12, 'E2 Allocators'!$B$15:$W$15, 0),FALSE)*$D146</f>
        <v>0</v>
      </c>
      <c r="W146" s="133">
        <f>VLOOKUP('E4 TB Allocation Details'!$C157, 'E2 Allocators'!$B$15:$W$285, MATCH(W$12, 'E2 Allocators'!$B$15:$W$15, 0),FALSE)*$D146</f>
        <v>0</v>
      </c>
      <c r="X146" s="174">
        <f>VLOOKUP('E4 TB Allocation Details'!$C157, 'E2 Allocators'!$B$15:$W$285, MATCH(X$12, 'E2 Allocators'!$B$15:$W$15, 0),FALSE)*$D146</f>
        <v>0</v>
      </c>
    </row>
    <row r="147" spans="2:24" ht="13.15" customHeight="1" x14ac:dyDescent="0.2">
      <c r="B147" s="384" t="str">
        <f>'I3 TB Data'!B153</f>
        <v>Other Taxes (Grants in Lieu) - Transformer Connection - Dedicated to Interconnect</v>
      </c>
      <c r="C147" s="381" t="s">
        <v>413</v>
      </c>
      <c r="D147" s="170">
        <f>'I3 TB Data'!G153</f>
        <v>0</v>
      </c>
      <c r="E147" s="133">
        <f>VLOOKUP('E4 TB Allocation Details'!$C158, 'E2 Allocators'!$B$15:$W$285, MATCH(E$12, 'E2 Allocators'!$B$15:$W$15, 0),FALSE)*$D147</f>
        <v>0</v>
      </c>
      <c r="F147" s="133">
        <f>VLOOKUP('E4 TB Allocation Details'!$C158, 'E2 Allocators'!$B$15:$W$285, MATCH(F$12, 'E2 Allocators'!$B$15:$W$15, 0),FALSE)*$D147</f>
        <v>0</v>
      </c>
      <c r="G147" s="133">
        <f>VLOOKUP('E4 TB Allocation Details'!$C158, 'E2 Allocators'!$B$15:$W$285, MATCH(G$12, 'E2 Allocators'!$B$15:$W$15, 0),FALSE)*$D147</f>
        <v>0</v>
      </c>
      <c r="H147" s="133">
        <f>VLOOKUP('E4 TB Allocation Details'!$C158, 'E2 Allocators'!$B$15:$W$285, MATCH(H$12, 'E2 Allocators'!$B$15:$W$15, 0),FALSE)*$D147</f>
        <v>0</v>
      </c>
      <c r="I147" s="133">
        <f>VLOOKUP('E4 TB Allocation Details'!$C158, 'E2 Allocators'!$B$15:$W$285, MATCH(I$12, 'E2 Allocators'!$B$15:$W$15, 0),FALSE)*$D147</f>
        <v>0</v>
      </c>
      <c r="J147" s="133">
        <f>VLOOKUP('E4 TB Allocation Details'!$C158, 'E2 Allocators'!$B$15:$W$285, MATCH(J$12, 'E2 Allocators'!$B$15:$W$15, 0),FALSE)*$D147</f>
        <v>0</v>
      </c>
      <c r="K147" s="133">
        <f>VLOOKUP('E4 TB Allocation Details'!$C158, 'E2 Allocators'!$B$15:$W$285, MATCH(K$12, 'E2 Allocators'!$B$15:$W$15, 0),FALSE)*$D147</f>
        <v>0</v>
      </c>
      <c r="L147" s="133">
        <f>VLOOKUP('E4 TB Allocation Details'!$C158, 'E2 Allocators'!$B$15:$W$285, MATCH(L$12, 'E2 Allocators'!$B$15:$W$15, 0),FALSE)*$D147</f>
        <v>0</v>
      </c>
      <c r="M147" s="133">
        <f>VLOOKUP('E4 TB Allocation Details'!$C158, 'E2 Allocators'!$B$15:$W$285, MATCH(M$12, 'E2 Allocators'!$B$15:$W$15, 0),FALSE)*$D147</f>
        <v>0</v>
      </c>
      <c r="N147" s="133">
        <f>VLOOKUP('E4 TB Allocation Details'!$C158, 'E2 Allocators'!$B$15:$W$285, MATCH(N$12, 'E2 Allocators'!$B$15:$W$15, 0),FALSE)*$D147</f>
        <v>0</v>
      </c>
      <c r="O147" s="133">
        <f>VLOOKUP('E4 TB Allocation Details'!$C158, 'E2 Allocators'!$B$15:$W$285, MATCH(O$12, 'E2 Allocators'!$B$15:$W$15, 0),FALSE)*$D147</f>
        <v>0</v>
      </c>
      <c r="P147" s="133">
        <f>VLOOKUP('E4 TB Allocation Details'!$C158, 'E2 Allocators'!$B$15:$W$285, MATCH(P$12, 'E2 Allocators'!$B$15:$W$15, 0),FALSE)*$D147</f>
        <v>0</v>
      </c>
      <c r="Q147" s="133">
        <f>VLOOKUP('E4 TB Allocation Details'!$C158, 'E2 Allocators'!$B$15:$W$285, MATCH(Q$12, 'E2 Allocators'!$B$15:$W$15, 0),FALSE)*$D147</f>
        <v>0</v>
      </c>
      <c r="R147" s="133">
        <f>VLOOKUP('E4 TB Allocation Details'!$C158, 'E2 Allocators'!$B$15:$W$285, MATCH(R$12, 'E2 Allocators'!$B$15:$W$15, 0),FALSE)*$D147</f>
        <v>0</v>
      </c>
      <c r="S147" s="133">
        <f>VLOOKUP('E4 TB Allocation Details'!$C158, 'E2 Allocators'!$B$15:$W$285, MATCH(S$12, 'E2 Allocators'!$B$15:$W$15, 0),FALSE)*$D147</f>
        <v>0</v>
      </c>
      <c r="T147" s="133">
        <f>VLOOKUP('E4 TB Allocation Details'!$C158, 'E2 Allocators'!$B$15:$W$285, MATCH(T$12, 'E2 Allocators'!$B$15:$W$15, 0),FALSE)*$D147</f>
        <v>0</v>
      </c>
      <c r="U147" s="133">
        <f>VLOOKUP('E4 TB Allocation Details'!$C158, 'E2 Allocators'!$B$15:$W$285, MATCH(U$12, 'E2 Allocators'!$B$15:$W$15, 0),FALSE)*$D147</f>
        <v>0</v>
      </c>
      <c r="V147" s="133">
        <f>VLOOKUP('E4 TB Allocation Details'!$C158, 'E2 Allocators'!$B$15:$W$285, MATCH(V$12, 'E2 Allocators'!$B$15:$W$15, 0),FALSE)*$D147</f>
        <v>0</v>
      </c>
      <c r="W147" s="133">
        <f>VLOOKUP('E4 TB Allocation Details'!$C158, 'E2 Allocators'!$B$15:$W$285, MATCH(W$12, 'E2 Allocators'!$B$15:$W$15, 0),FALSE)*$D147</f>
        <v>0</v>
      </c>
      <c r="X147" s="174">
        <f>VLOOKUP('E4 TB Allocation Details'!$C158, 'E2 Allocators'!$B$15:$W$285, MATCH(X$12, 'E2 Allocators'!$B$15:$W$15, 0),FALSE)*$D147</f>
        <v>0</v>
      </c>
    </row>
    <row r="148" spans="2:24" ht="13.15" customHeight="1" x14ac:dyDescent="0.2">
      <c r="B148" s="384" t="str">
        <f>'I3 TB Data'!B154</f>
        <v>Other Taxes (Grants in Lieu) - Transformer Connection - Shared</v>
      </c>
      <c r="C148" s="381" t="s">
        <v>413</v>
      </c>
      <c r="D148" s="170">
        <f>'I3 TB Data'!G154</f>
        <v>0</v>
      </c>
      <c r="E148" s="133">
        <f>VLOOKUP('E4 TB Allocation Details'!$C159, 'E2 Allocators'!$B$15:$W$285, MATCH(E$12, 'E2 Allocators'!$B$15:$W$15, 0),FALSE)*$D148</f>
        <v>0</v>
      </c>
      <c r="F148" s="133">
        <f>VLOOKUP('E4 TB Allocation Details'!$C159, 'E2 Allocators'!$B$15:$W$285, MATCH(F$12, 'E2 Allocators'!$B$15:$W$15, 0),FALSE)*$D148</f>
        <v>0</v>
      </c>
      <c r="G148" s="133">
        <f>VLOOKUP('E4 TB Allocation Details'!$C159, 'E2 Allocators'!$B$15:$W$285, MATCH(G$12, 'E2 Allocators'!$B$15:$W$15, 0),FALSE)*$D148</f>
        <v>0</v>
      </c>
      <c r="H148" s="133">
        <f>VLOOKUP('E4 TB Allocation Details'!$C159, 'E2 Allocators'!$B$15:$W$285, MATCH(H$12, 'E2 Allocators'!$B$15:$W$15, 0),FALSE)*$D148</f>
        <v>0</v>
      </c>
      <c r="I148" s="133">
        <f>VLOOKUP('E4 TB Allocation Details'!$C159, 'E2 Allocators'!$B$15:$W$285, MATCH(I$12, 'E2 Allocators'!$B$15:$W$15, 0),FALSE)*$D148</f>
        <v>0</v>
      </c>
      <c r="J148" s="133">
        <f>VLOOKUP('E4 TB Allocation Details'!$C159, 'E2 Allocators'!$B$15:$W$285, MATCH(J$12, 'E2 Allocators'!$B$15:$W$15, 0),FALSE)*$D148</f>
        <v>0</v>
      </c>
      <c r="K148" s="133">
        <f>VLOOKUP('E4 TB Allocation Details'!$C159, 'E2 Allocators'!$B$15:$W$285, MATCH(K$12, 'E2 Allocators'!$B$15:$W$15, 0),FALSE)*$D148</f>
        <v>0</v>
      </c>
      <c r="L148" s="133">
        <f>VLOOKUP('E4 TB Allocation Details'!$C159, 'E2 Allocators'!$B$15:$W$285, MATCH(L$12, 'E2 Allocators'!$B$15:$W$15, 0),FALSE)*$D148</f>
        <v>0</v>
      </c>
      <c r="M148" s="133">
        <f>VLOOKUP('E4 TB Allocation Details'!$C159, 'E2 Allocators'!$B$15:$W$285, MATCH(M$12, 'E2 Allocators'!$B$15:$W$15, 0),FALSE)*$D148</f>
        <v>0</v>
      </c>
      <c r="N148" s="133">
        <f>VLOOKUP('E4 TB Allocation Details'!$C159, 'E2 Allocators'!$B$15:$W$285, MATCH(N$12, 'E2 Allocators'!$B$15:$W$15, 0),FALSE)*$D148</f>
        <v>0</v>
      </c>
      <c r="O148" s="133">
        <f>VLOOKUP('E4 TB Allocation Details'!$C159, 'E2 Allocators'!$B$15:$W$285, MATCH(O$12, 'E2 Allocators'!$B$15:$W$15, 0),FALSE)*$D148</f>
        <v>0</v>
      </c>
      <c r="P148" s="133">
        <f>VLOOKUP('E4 TB Allocation Details'!$C159, 'E2 Allocators'!$B$15:$W$285, MATCH(P$12, 'E2 Allocators'!$B$15:$W$15, 0),FALSE)*$D148</f>
        <v>0</v>
      </c>
      <c r="Q148" s="133">
        <f>VLOOKUP('E4 TB Allocation Details'!$C159, 'E2 Allocators'!$B$15:$W$285, MATCH(Q$12, 'E2 Allocators'!$B$15:$W$15, 0),FALSE)*$D148</f>
        <v>0</v>
      </c>
      <c r="R148" s="133">
        <f>VLOOKUP('E4 TB Allocation Details'!$C159, 'E2 Allocators'!$B$15:$W$285, MATCH(R$12, 'E2 Allocators'!$B$15:$W$15, 0),FALSE)*$D148</f>
        <v>0</v>
      </c>
      <c r="S148" s="133">
        <f>VLOOKUP('E4 TB Allocation Details'!$C159, 'E2 Allocators'!$B$15:$W$285, MATCH(S$12, 'E2 Allocators'!$B$15:$W$15, 0),FALSE)*$D148</f>
        <v>0</v>
      </c>
      <c r="T148" s="133">
        <f>VLOOKUP('E4 TB Allocation Details'!$C159, 'E2 Allocators'!$B$15:$W$285, MATCH(T$12, 'E2 Allocators'!$B$15:$W$15, 0),FALSE)*$D148</f>
        <v>0</v>
      </c>
      <c r="U148" s="133">
        <f>VLOOKUP('E4 TB Allocation Details'!$C159, 'E2 Allocators'!$B$15:$W$285, MATCH(U$12, 'E2 Allocators'!$B$15:$W$15, 0),FALSE)*$D148</f>
        <v>0</v>
      </c>
      <c r="V148" s="133">
        <f>VLOOKUP('E4 TB Allocation Details'!$C159, 'E2 Allocators'!$B$15:$W$285, MATCH(V$12, 'E2 Allocators'!$B$15:$W$15, 0),FALSE)*$D148</f>
        <v>0</v>
      </c>
      <c r="W148" s="133">
        <f>VLOOKUP('E4 TB Allocation Details'!$C159, 'E2 Allocators'!$B$15:$W$285, MATCH(W$12, 'E2 Allocators'!$B$15:$W$15, 0),FALSE)*$D148</f>
        <v>0</v>
      </c>
      <c r="X148" s="174">
        <f>VLOOKUP('E4 TB Allocation Details'!$C159, 'E2 Allocators'!$B$15:$W$285, MATCH(X$12, 'E2 Allocators'!$B$15:$W$15, 0),FALSE)*$D148</f>
        <v>0</v>
      </c>
    </row>
    <row r="149" spans="2:24" ht="13.15" customHeight="1" x14ac:dyDescent="0.2">
      <c r="B149" s="384" t="str">
        <f>'I3 TB Data'!B155</f>
        <v>Property Taxes (was Grants in Lieu) - Wholesale Revenue Meter - Dedicated to Domestic</v>
      </c>
      <c r="C149" s="381" t="s">
        <v>413</v>
      </c>
      <c r="D149" s="170">
        <f>'I3 TB Data'!G155</f>
        <v>0</v>
      </c>
      <c r="E149" s="133">
        <f>VLOOKUP('E4 TB Allocation Details'!$C160, 'E2 Allocators'!$B$15:$W$285, MATCH(E$12, 'E2 Allocators'!$B$15:$W$15, 0),FALSE)*$D149</f>
        <v>0</v>
      </c>
      <c r="F149" s="133">
        <f>VLOOKUP('E4 TB Allocation Details'!$C160, 'E2 Allocators'!$B$15:$W$285, MATCH(F$12, 'E2 Allocators'!$B$15:$W$15, 0),FALSE)*$D149</f>
        <v>0</v>
      </c>
      <c r="G149" s="133">
        <f>VLOOKUP('E4 TB Allocation Details'!$C160, 'E2 Allocators'!$B$15:$W$285, MATCH(G$12, 'E2 Allocators'!$B$15:$W$15, 0),FALSE)*$D149</f>
        <v>0</v>
      </c>
      <c r="H149" s="133">
        <f>VLOOKUP('E4 TB Allocation Details'!$C160, 'E2 Allocators'!$B$15:$W$285, MATCH(H$12, 'E2 Allocators'!$B$15:$W$15, 0),FALSE)*$D149</f>
        <v>0</v>
      </c>
      <c r="I149" s="133">
        <f>VLOOKUP('E4 TB Allocation Details'!$C160, 'E2 Allocators'!$B$15:$W$285, MATCH(I$12, 'E2 Allocators'!$B$15:$W$15, 0),FALSE)*$D149</f>
        <v>0</v>
      </c>
      <c r="J149" s="133">
        <f>VLOOKUP('E4 TB Allocation Details'!$C160, 'E2 Allocators'!$B$15:$W$285, MATCH(J$12, 'E2 Allocators'!$B$15:$W$15, 0),FALSE)*$D149</f>
        <v>0</v>
      </c>
      <c r="K149" s="133">
        <f>VLOOKUP('E4 TB Allocation Details'!$C160, 'E2 Allocators'!$B$15:$W$285, MATCH(K$12, 'E2 Allocators'!$B$15:$W$15, 0),FALSE)*$D149</f>
        <v>0</v>
      </c>
      <c r="L149" s="133">
        <f>VLOOKUP('E4 TB Allocation Details'!$C160, 'E2 Allocators'!$B$15:$W$285, MATCH(L$12, 'E2 Allocators'!$B$15:$W$15, 0),FALSE)*$D149</f>
        <v>0</v>
      </c>
      <c r="M149" s="133">
        <f>VLOOKUP('E4 TB Allocation Details'!$C160, 'E2 Allocators'!$B$15:$W$285, MATCH(M$12, 'E2 Allocators'!$B$15:$W$15, 0),FALSE)*$D149</f>
        <v>0</v>
      </c>
      <c r="N149" s="133">
        <f>VLOOKUP('E4 TB Allocation Details'!$C160, 'E2 Allocators'!$B$15:$W$285, MATCH(N$12, 'E2 Allocators'!$B$15:$W$15, 0),FALSE)*$D149</f>
        <v>0</v>
      </c>
      <c r="O149" s="133">
        <f>VLOOKUP('E4 TB Allocation Details'!$C160, 'E2 Allocators'!$B$15:$W$285, MATCH(O$12, 'E2 Allocators'!$B$15:$W$15, 0),FALSE)*$D149</f>
        <v>0</v>
      </c>
      <c r="P149" s="133">
        <f>VLOOKUP('E4 TB Allocation Details'!$C160, 'E2 Allocators'!$B$15:$W$285, MATCH(P$12, 'E2 Allocators'!$B$15:$W$15, 0),FALSE)*$D149</f>
        <v>0</v>
      </c>
      <c r="Q149" s="133">
        <f>VLOOKUP('E4 TB Allocation Details'!$C160, 'E2 Allocators'!$B$15:$W$285, MATCH(Q$12, 'E2 Allocators'!$B$15:$W$15, 0),FALSE)*$D149</f>
        <v>0</v>
      </c>
      <c r="R149" s="133">
        <f>VLOOKUP('E4 TB Allocation Details'!$C160, 'E2 Allocators'!$B$15:$W$285, MATCH(R$12, 'E2 Allocators'!$B$15:$W$15, 0),FALSE)*$D149</f>
        <v>0</v>
      </c>
      <c r="S149" s="133">
        <f>VLOOKUP('E4 TB Allocation Details'!$C160, 'E2 Allocators'!$B$15:$W$285, MATCH(S$12, 'E2 Allocators'!$B$15:$W$15, 0),FALSE)*$D149</f>
        <v>0</v>
      </c>
      <c r="T149" s="133">
        <f>VLOOKUP('E4 TB Allocation Details'!$C160, 'E2 Allocators'!$B$15:$W$285, MATCH(T$12, 'E2 Allocators'!$B$15:$W$15, 0),FALSE)*$D149</f>
        <v>0</v>
      </c>
      <c r="U149" s="133">
        <f>VLOOKUP('E4 TB Allocation Details'!$C160, 'E2 Allocators'!$B$15:$W$285, MATCH(U$12, 'E2 Allocators'!$B$15:$W$15, 0),FALSE)*$D149</f>
        <v>0</v>
      </c>
      <c r="V149" s="133">
        <f>VLOOKUP('E4 TB Allocation Details'!$C160, 'E2 Allocators'!$B$15:$W$285, MATCH(V$12, 'E2 Allocators'!$B$15:$W$15, 0),FALSE)*$D149</f>
        <v>0</v>
      </c>
      <c r="W149" s="133">
        <f>VLOOKUP('E4 TB Allocation Details'!$C160, 'E2 Allocators'!$B$15:$W$285, MATCH(W$12, 'E2 Allocators'!$B$15:$W$15, 0),FALSE)*$D149</f>
        <v>0</v>
      </c>
      <c r="X149" s="174">
        <f>VLOOKUP('E4 TB Allocation Details'!$C160, 'E2 Allocators'!$B$15:$W$285, MATCH(X$12, 'E2 Allocators'!$B$15:$W$15, 0),FALSE)*$D149</f>
        <v>0</v>
      </c>
    </row>
    <row r="150" spans="2:24" ht="13.15" customHeight="1" x14ac:dyDescent="0.2">
      <c r="B150" s="384" t="str">
        <f>'I3 TB Data'!B156</f>
        <v>Other Taxes (Grants in Lieu) - Wholesale Revenue Meter - Dedicated to Interconnect</v>
      </c>
      <c r="C150" s="381" t="s">
        <v>413</v>
      </c>
      <c r="D150" s="170">
        <f>'I3 TB Data'!G156</f>
        <v>0</v>
      </c>
      <c r="E150" s="133">
        <f>VLOOKUP('E4 TB Allocation Details'!$C161, 'E2 Allocators'!$B$15:$W$285, MATCH(E$12, 'E2 Allocators'!$B$15:$W$15, 0),FALSE)*$D150</f>
        <v>0</v>
      </c>
      <c r="F150" s="133">
        <f>VLOOKUP('E4 TB Allocation Details'!$C161, 'E2 Allocators'!$B$15:$W$285, MATCH(F$12, 'E2 Allocators'!$B$15:$W$15, 0),FALSE)*$D150</f>
        <v>0</v>
      </c>
      <c r="G150" s="133">
        <f>VLOOKUP('E4 TB Allocation Details'!$C161, 'E2 Allocators'!$B$15:$W$285, MATCH(G$12, 'E2 Allocators'!$B$15:$W$15, 0),FALSE)*$D150</f>
        <v>0</v>
      </c>
      <c r="H150" s="133">
        <f>VLOOKUP('E4 TB Allocation Details'!$C161, 'E2 Allocators'!$B$15:$W$285, MATCH(H$12, 'E2 Allocators'!$B$15:$W$15, 0),FALSE)*$D150</f>
        <v>0</v>
      </c>
      <c r="I150" s="133">
        <f>VLOOKUP('E4 TB Allocation Details'!$C161, 'E2 Allocators'!$B$15:$W$285, MATCH(I$12, 'E2 Allocators'!$B$15:$W$15, 0),FALSE)*$D150</f>
        <v>0</v>
      </c>
      <c r="J150" s="133">
        <f>VLOOKUP('E4 TB Allocation Details'!$C161, 'E2 Allocators'!$B$15:$W$285, MATCH(J$12, 'E2 Allocators'!$B$15:$W$15, 0),FALSE)*$D150</f>
        <v>0</v>
      </c>
      <c r="K150" s="133">
        <f>VLOOKUP('E4 TB Allocation Details'!$C161, 'E2 Allocators'!$B$15:$W$285, MATCH(K$12, 'E2 Allocators'!$B$15:$W$15, 0),FALSE)*$D150</f>
        <v>0</v>
      </c>
      <c r="L150" s="133">
        <f>VLOOKUP('E4 TB Allocation Details'!$C161, 'E2 Allocators'!$B$15:$W$285, MATCH(L$12, 'E2 Allocators'!$B$15:$W$15, 0),FALSE)*$D150</f>
        <v>0</v>
      </c>
      <c r="M150" s="133">
        <f>VLOOKUP('E4 TB Allocation Details'!$C161, 'E2 Allocators'!$B$15:$W$285, MATCH(M$12, 'E2 Allocators'!$B$15:$W$15, 0),FALSE)*$D150</f>
        <v>0</v>
      </c>
      <c r="N150" s="133">
        <f>VLOOKUP('E4 TB Allocation Details'!$C161, 'E2 Allocators'!$B$15:$W$285, MATCH(N$12, 'E2 Allocators'!$B$15:$W$15, 0),FALSE)*$D150</f>
        <v>0</v>
      </c>
      <c r="O150" s="133">
        <f>VLOOKUP('E4 TB Allocation Details'!$C161, 'E2 Allocators'!$B$15:$W$285, MATCH(O$12, 'E2 Allocators'!$B$15:$W$15, 0),FALSE)*$D150</f>
        <v>0</v>
      </c>
      <c r="P150" s="133">
        <f>VLOOKUP('E4 TB Allocation Details'!$C161, 'E2 Allocators'!$B$15:$W$285, MATCH(P$12, 'E2 Allocators'!$B$15:$W$15, 0),FALSE)*$D150</f>
        <v>0</v>
      </c>
      <c r="Q150" s="133">
        <f>VLOOKUP('E4 TB Allocation Details'!$C161, 'E2 Allocators'!$B$15:$W$285, MATCH(Q$12, 'E2 Allocators'!$B$15:$W$15, 0),FALSE)*$D150</f>
        <v>0</v>
      </c>
      <c r="R150" s="133">
        <f>VLOOKUP('E4 TB Allocation Details'!$C161, 'E2 Allocators'!$B$15:$W$285, MATCH(R$12, 'E2 Allocators'!$B$15:$W$15, 0),FALSE)*$D150</f>
        <v>0</v>
      </c>
      <c r="S150" s="133">
        <f>VLOOKUP('E4 TB Allocation Details'!$C161, 'E2 Allocators'!$B$15:$W$285, MATCH(S$12, 'E2 Allocators'!$B$15:$W$15, 0),FALSE)*$D150</f>
        <v>0</v>
      </c>
      <c r="T150" s="133">
        <f>VLOOKUP('E4 TB Allocation Details'!$C161, 'E2 Allocators'!$B$15:$W$285, MATCH(T$12, 'E2 Allocators'!$B$15:$W$15, 0),FALSE)*$D150</f>
        <v>0</v>
      </c>
      <c r="U150" s="133">
        <f>VLOOKUP('E4 TB Allocation Details'!$C161, 'E2 Allocators'!$B$15:$W$285, MATCH(U$12, 'E2 Allocators'!$B$15:$W$15, 0),FALSE)*$D150</f>
        <v>0</v>
      </c>
      <c r="V150" s="133">
        <f>VLOOKUP('E4 TB Allocation Details'!$C161, 'E2 Allocators'!$B$15:$W$285, MATCH(V$12, 'E2 Allocators'!$B$15:$W$15, 0),FALSE)*$D150</f>
        <v>0</v>
      </c>
      <c r="W150" s="133">
        <f>VLOOKUP('E4 TB Allocation Details'!$C161, 'E2 Allocators'!$B$15:$W$285, MATCH(W$12, 'E2 Allocators'!$B$15:$W$15, 0),FALSE)*$D150</f>
        <v>0</v>
      </c>
      <c r="X150" s="174">
        <f>VLOOKUP('E4 TB Allocation Details'!$C161, 'E2 Allocators'!$B$15:$W$285, MATCH(X$12, 'E2 Allocators'!$B$15:$W$15, 0),FALSE)*$D150</f>
        <v>0</v>
      </c>
    </row>
    <row r="151" spans="2:24" ht="12.75" x14ac:dyDescent="0.2">
      <c r="B151" s="384" t="str">
        <f>'I3 TB Data'!B157</f>
        <v>Other Taxes (Grants in Lieu) - Wholesale Revenue Meter - Shared</v>
      </c>
      <c r="C151" s="381" t="s">
        <v>413</v>
      </c>
      <c r="D151" s="170">
        <f>'I3 TB Data'!G157</f>
        <v>0</v>
      </c>
      <c r="E151" s="133">
        <f>VLOOKUP('E4 TB Allocation Details'!$C162, 'E2 Allocators'!$B$15:$W$285, MATCH(E$12, 'E2 Allocators'!$B$15:$W$15, 0),FALSE)*$D151</f>
        <v>0</v>
      </c>
      <c r="F151" s="133">
        <f>VLOOKUP('E4 TB Allocation Details'!$C162, 'E2 Allocators'!$B$15:$W$285, MATCH(F$12, 'E2 Allocators'!$B$15:$W$15, 0),FALSE)*$D151</f>
        <v>0</v>
      </c>
      <c r="G151" s="133">
        <f>VLOOKUP('E4 TB Allocation Details'!$C162, 'E2 Allocators'!$B$15:$W$285, MATCH(G$12, 'E2 Allocators'!$B$15:$W$15, 0),FALSE)*$D151</f>
        <v>0</v>
      </c>
      <c r="H151" s="133">
        <f>VLOOKUP('E4 TB Allocation Details'!$C162, 'E2 Allocators'!$B$15:$W$285, MATCH(H$12, 'E2 Allocators'!$B$15:$W$15, 0),FALSE)*$D151</f>
        <v>0</v>
      </c>
      <c r="I151" s="133">
        <f>VLOOKUP('E4 TB Allocation Details'!$C162, 'E2 Allocators'!$B$15:$W$285, MATCH(I$12, 'E2 Allocators'!$B$15:$W$15, 0),FALSE)*$D151</f>
        <v>0</v>
      </c>
      <c r="J151" s="133">
        <f>VLOOKUP('E4 TB Allocation Details'!$C162, 'E2 Allocators'!$B$15:$W$285, MATCH(J$12, 'E2 Allocators'!$B$15:$W$15, 0),FALSE)*$D151</f>
        <v>0</v>
      </c>
      <c r="K151" s="133">
        <f>VLOOKUP('E4 TB Allocation Details'!$C162, 'E2 Allocators'!$B$15:$W$285, MATCH(K$12, 'E2 Allocators'!$B$15:$W$15, 0),FALSE)*$D151</f>
        <v>0</v>
      </c>
      <c r="L151" s="133">
        <f>VLOOKUP('E4 TB Allocation Details'!$C162, 'E2 Allocators'!$B$15:$W$285, MATCH(L$12, 'E2 Allocators'!$B$15:$W$15, 0),FALSE)*$D151</f>
        <v>0</v>
      </c>
      <c r="M151" s="133">
        <f>VLOOKUP('E4 TB Allocation Details'!$C162, 'E2 Allocators'!$B$15:$W$285, MATCH(M$12, 'E2 Allocators'!$B$15:$W$15, 0),FALSE)*$D151</f>
        <v>0</v>
      </c>
      <c r="N151" s="133">
        <f>VLOOKUP('E4 TB Allocation Details'!$C162, 'E2 Allocators'!$B$15:$W$285, MATCH(N$12, 'E2 Allocators'!$B$15:$W$15, 0),FALSE)*$D151</f>
        <v>0</v>
      </c>
      <c r="O151" s="133">
        <f>VLOOKUP('E4 TB Allocation Details'!$C162, 'E2 Allocators'!$B$15:$W$285, MATCH(O$12, 'E2 Allocators'!$B$15:$W$15, 0),FALSE)*$D151</f>
        <v>0</v>
      </c>
      <c r="P151" s="133">
        <f>VLOOKUP('E4 TB Allocation Details'!$C162, 'E2 Allocators'!$B$15:$W$285, MATCH(P$12, 'E2 Allocators'!$B$15:$W$15, 0),FALSE)*$D151</f>
        <v>0</v>
      </c>
      <c r="Q151" s="133">
        <f>VLOOKUP('E4 TB Allocation Details'!$C162, 'E2 Allocators'!$B$15:$W$285, MATCH(Q$12, 'E2 Allocators'!$B$15:$W$15, 0),FALSE)*$D151</f>
        <v>0</v>
      </c>
      <c r="R151" s="133">
        <f>VLOOKUP('E4 TB Allocation Details'!$C162, 'E2 Allocators'!$B$15:$W$285, MATCH(R$12, 'E2 Allocators'!$B$15:$W$15, 0),FALSE)*$D151</f>
        <v>0</v>
      </c>
      <c r="S151" s="133">
        <f>VLOOKUP('E4 TB Allocation Details'!$C162, 'E2 Allocators'!$B$15:$W$285, MATCH(S$12, 'E2 Allocators'!$B$15:$W$15, 0),FALSE)*$D151</f>
        <v>0</v>
      </c>
      <c r="T151" s="133">
        <f>VLOOKUP('E4 TB Allocation Details'!$C162, 'E2 Allocators'!$B$15:$W$285, MATCH(T$12, 'E2 Allocators'!$B$15:$W$15, 0),FALSE)*$D151</f>
        <v>0</v>
      </c>
      <c r="U151" s="133">
        <f>VLOOKUP('E4 TB Allocation Details'!$C162, 'E2 Allocators'!$B$15:$W$285, MATCH(U$12, 'E2 Allocators'!$B$15:$W$15, 0),FALSE)*$D151</f>
        <v>0</v>
      </c>
      <c r="V151" s="133">
        <f>VLOOKUP('E4 TB Allocation Details'!$C162, 'E2 Allocators'!$B$15:$W$285, MATCH(V$12, 'E2 Allocators'!$B$15:$W$15, 0),FALSE)*$D151</f>
        <v>0</v>
      </c>
      <c r="W151" s="133">
        <f>VLOOKUP('E4 TB Allocation Details'!$C162, 'E2 Allocators'!$B$15:$W$285, MATCH(W$12, 'E2 Allocators'!$B$15:$W$15, 0),FALSE)*$D151</f>
        <v>0</v>
      </c>
      <c r="X151" s="174">
        <f>VLOOKUP('E4 TB Allocation Details'!$C162, 'E2 Allocators'!$B$15:$W$285, MATCH(X$12, 'E2 Allocators'!$B$15:$W$15, 0),FALSE)*$D151</f>
        <v>0</v>
      </c>
    </row>
    <row r="152" spans="2:24" ht="25.5" x14ac:dyDescent="0.2">
      <c r="B152" s="384" t="str">
        <f>'I3 TB Data'!B158</f>
        <v>Other Taxes (Grants in Lieu) - Network Dual Function Line - Dedicated to Domestic</v>
      </c>
      <c r="C152" s="381" t="s">
        <v>413</v>
      </c>
      <c r="D152" s="170">
        <f>'I3 TB Data'!G158</f>
        <v>0</v>
      </c>
      <c r="E152" s="133">
        <f>VLOOKUP('E4 TB Allocation Details'!$C163, 'E2 Allocators'!$B$15:$W$285, MATCH(E$12, 'E2 Allocators'!$B$15:$W$15, 0),FALSE)*$D152</f>
        <v>0</v>
      </c>
      <c r="F152" s="133">
        <f>VLOOKUP('E4 TB Allocation Details'!$C163, 'E2 Allocators'!$B$15:$W$285, MATCH(F$12, 'E2 Allocators'!$B$15:$W$15, 0),FALSE)*$D152</f>
        <v>0</v>
      </c>
      <c r="G152" s="133">
        <f>VLOOKUP('E4 TB Allocation Details'!$C163, 'E2 Allocators'!$B$15:$W$285, MATCH(G$12, 'E2 Allocators'!$B$15:$W$15, 0),FALSE)*$D152</f>
        <v>0</v>
      </c>
      <c r="H152" s="133">
        <f>VLOOKUP('E4 TB Allocation Details'!$C163, 'E2 Allocators'!$B$15:$W$285, MATCH(H$12, 'E2 Allocators'!$B$15:$W$15, 0),FALSE)*$D152</f>
        <v>0</v>
      </c>
      <c r="I152" s="133">
        <f>VLOOKUP('E4 TB Allocation Details'!$C163, 'E2 Allocators'!$B$15:$W$285, MATCH(I$12, 'E2 Allocators'!$B$15:$W$15, 0),FALSE)*$D152</f>
        <v>0</v>
      </c>
      <c r="J152" s="133">
        <f>VLOOKUP('E4 TB Allocation Details'!$C163, 'E2 Allocators'!$B$15:$W$285, MATCH(J$12, 'E2 Allocators'!$B$15:$W$15, 0),FALSE)*$D152</f>
        <v>0</v>
      </c>
      <c r="K152" s="133">
        <f>VLOOKUP('E4 TB Allocation Details'!$C163, 'E2 Allocators'!$B$15:$W$285, MATCH(K$12, 'E2 Allocators'!$B$15:$W$15, 0),FALSE)*$D152</f>
        <v>0</v>
      </c>
      <c r="L152" s="133">
        <f>VLOOKUP('E4 TB Allocation Details'!$C163, 'E2 Allocators'!$B$15:$W$285, MATCH(L$12, 'E2 Allocators'!$B$15:$W$15, 0),FALSE)*$D152</f>
        <v>0</v>
      </c>
      <c r="M152" s="133">
        <f>VLOOKUP('E4 TB Allocation Details'!$C163, 'E2 Allocators'!$B$15:$W$285, MATCH(M$12, 'E2 Allocators'!$B$15:$W$15, 0),FALSE)*$D152</f>
        <v>0</v>
      </c>
      <c r="N152" s="133">
        <f>VLOOKUP('E4 TB Allocation Details'!$C163, 'E2 Allocators'!$B$15:$W$285, MATCH(N$12, 'E2 Allocators'!$B$15:$W$15, 0),FALSE)*$D152</f>
        <v>0</v>
      </c>
      <c r="O152" s="133">
        <f>VLOOKUP('E4 TB Allocation Details'!$C163, 'E2 Allocators'!$B$15:$W$285, MATCH(O$12, 'E2 Allocators'!$B$15:$W$15, 0),FALSE)*$D152</f>
        <v>0</v>
      </c>
      <c r="P152" s="133">
        <f>VLOOKUP('E4 TB Allocation Details'!$C163, 'E2 Allocators'!$B$15:$W$285, MATCH(P$12, 'E2 Allocators'!$B$15:$W$15, 0),FALSE)*$D152</f>
        <v>0</v>
      </c>
      <c r="Q152" s="133">
        <f>VLOOKUP('E4 TB Allocation Details'!$C163, 'E2 Allocators'!$B$15:$W$285, MATCH(Q$12, 'E2 Allocators'!$B$15:$W$15, 0),FALSE)*$D152</f>
        <v>0</v>
      </c>
      <c r="R152" s="133">
        <f>VLOOKUP('E4 TB Allocation Details'!$C163, 'E2 Allocators'!$B$15:$W$285, MATCH(R$12, 'E2 Allocators'!$B$15:$W$15, 0),FALSE)*$D152</f>
        <v>0</v>
      </c>
      <c r="S152" s="133">
        <f>VLOOKUP('E4 TB Allocation Details'!$C163, 'E2 Allocators'!$B$15:$W$285, MATCH(S$12, 'E2 Allocators'!$B$15:$W$15, 0),FALSE)*$D152</f>
        <v>0</v>
      </c>
      <c r="T152" s="133">
        <f>VLOOKUP('E4 TB Allocation Details'!$C163, 'E2 Allocators'!$B$15:$W$285, MATCH(T$12, 'E2 Allocators'!$B$15:$W$15, 0),FALSE)*$D152</f>
        <v>0</v>
      </c>
      <c r="U152" s="133">
        <f>VLOOKUP('E4 TB Allocation Details'!$C163, 'E2 Allocators'!$B$15:$W$285, MATCH(U$12, 'E2 Allocators'!$B$15:$W$15, 0),FALSE)*$D152</f>
        <v>0</v>
      </c>
      <c r="V152" s="133">
        <f>VLOOKUP('E4 TB Allocation Details'!$C163, 'E2 Allocators'!$B$15:$W$285, MATCH(V$12, 'E2 Allocators'!$B$15:$W$15, 0),FALSE)*$D152</f>
        <v>0</v>
      </c>
      <c r="W152" s="133">
        <f>VLOOKUP('E4 TB Allocation Details'!$C163, 'E2 Allocators'!$B$15:$W$285, MATCH(W$12, 'E2 Allocators'!$B$15:$W$15, 0),FALSE)*$D152</f>
        <v>0</v>
      </c>
      <c r="X152" s="174">
        <f>VLOOKUP('E4 TB Allocation Details'!$C163, 'E2 Allocators'!$B$15:$W$285, MATCH(X$12, 'E2 Allocators'!$B$15:$W$15, 0),FALSE)*$D152</f>
        <v>0</v>
      </c>
    </row>
    <row r="153" spans="2:24" ht="16.149999999999999" customHeight="1" x14ac:dyDescent="0.2">
      <c r="B153" s="384" t="str">
        <f>'I3 TB Data'!B159</f>
        <v>Other Taxes (Grants in Lieu) - Network Dual Function Line - Dedicated to Interconnect</v>
      </c>
      <c r="C153" s="381" t="s">
        <v>413</v>
      </c>
      <c r="D153" s="170">
        <f>'I3 TB Data'!G159</f>
        <v>0</v>
      </c>
      <c r="E153" s="133">
        <f>VLOOKUP('E4 TB Allocation Details'!$C164, 'E2 Allocators'!$B$15:$W$285, MATCH(E$12, 'E2 Allocators'!$B$15:$W$15, 0),FALSE)*$D153</f>
        <v>0</v>
      </c>
      <c r="F153" s="133">
        <f>VLOOKUP('E4 TB Allocation Details'!$C164, 'E2 Allocators'!$B$15:$W$285, MATCH(F$12, 'E2 Allocators'!$B$15:$W$15, 0),FALSE)*$D153</f>
        <v>0</v>
      </c>
      <c r="G153" s="133">
        <f>VLOOKUP('E4 TB Allocation Details'!$C164, 'E2 Allocators'!$B$15:$W$285, MATCH(G$12, 'E2 Allocators'!$B$15:$W$15, 0),FALSE)*$D153</f>
        <v>0</v>
      </c>
      <c r="H153" s="133">
        <f>VLOOKUP('E4 TB Allocation Details'!$C164, 'E2 Allocators'!$B$15:$W$285, MATCH(H$12, 'E2 Allocators'!$B$15:$W$15, 0),FALSE)*$D153</f>
        <v>0</v>
      </c>
      <c r="I153" s="133">
        <f>VLOOKUP('E4 TB Allocation Details'!$C164, 'E2 Allocators'!$B$15:$W$285, MATCH(I$12, 'E2 Allocators'!$B$15:$W$15, 0),FALSE)*$D153</f>
        <v>0</v>
      </c>
      <c r="J153" s="133">
        <f>VLOOKUP('E4 TB Allocation Details'!$C164, 'E2 Allocators'!$B$15:$W$285, MATCH(J$12, 'E2 Allocators'!$B$15:$W$15, 0),FALSE)*$D153</f>
        <v>0</v>
      </c>
      <c r="K153" s="133">
        <f>VLOOKUP('E4 TB Allocation Details'!$C164, 'E2 Allocators'!$B$15:$W$285, MATCH(K$12, 'E2 Allocators'!$B$15:$W$15, 0),FALSE)*$D153</f>
        <v>0</v>
      </c>
      <c r="L153" s="133">
        <f>VLOOKUP('E4 TB Allocation Details'!$C164, 'E2 Allocators'!$B$15:$W$285, MATCH(L$12, 'E2 Allocators'!$B$15:$W$15, 0),FALSE)*$D153</f>
        <v>0</v>
      </c>
      <c r="M153" s="133">
        <f>VLOOKUP('E4 TB Allocation Details'!$C164, 'E2 Allocators'!$B$15:$W$285, MATCH(M$12, 'E2 Allocators'!$B$15:$W$15, 0),FALSE)*$D153</f>
        <v>0</v>
      </c>
      <c r="N153" s="133">
        <f>VLOOKUP('E4 TB Allocation Details'!$C164, 'E2 Allocators'!$B$15:$W$285, MATCH(N$12, 'E2 Allocators'!$B$15:$W$15, 0),FALSE)*$D153</f>
        <v>0</v>
      </c>
      <c r="O153" s="133">
        <f>VLOOKUP('E4 TB Allocation Details'!$C164, 'E2 Allocators'!$B$15:$W$285, MATCH(O$12, 'E2 Allocators'!$B$15:$W$15, 0),FALSE)*$D153</f>
        <v>0</v>
      </c>
      <c r="P153" s="133">
        <f>VLOOKUP('E4 TB Allocation Details'!$C164, 'E2 Allocators'!$B$15:$W$285, MATCH(P$12, 'E2 Allocators'!$B$15:$W$15, 0),FALSE)*$D153</f>
        <v>0</v>
      </c>
      <c r="Q153" s="133">
        <f>VLOOKUP('E4 TB Allocation Details'!$C164, 'E2 Allocators'!$B$15:$W$285, MATCH(Q$12, 'E2 Allocators'!$B$15:$W$15, 0),FALSE)*$D153</f>
        <v>0</v>
      </c>
      <c r="R153" s="133">
        <f>VLOOKUP('E4 TB Allocation Details'!$C164, 'E2 Allocators'!$B$15:$W$285, MATCH(R$12, 'E2 Allocators'!$B$15:$W$15, 0),FALSE)*$D153</f>
        <v>0</v>
      </c>
      <c r="S153" s="133">
        <f>VLOOKUP('E4 TB Allocation Details'!$C164, 'E2 Allocators'!$B$15:$W$285, MATCH(S$12, 'E2 Allocators'!$B$15:$W$15, 0),FALSE)*$D153</f>
        <v>0</v>
      </c>
      <c r="T153" s="133">
        <f>VLOOKUP('E4 TB Allocation Details'!$C164, 'E2 Allocators'!$B$15:$W$285, MATCH(T$12, 'E2 Allocators'!$B$15:$W$15, 0),FALSE)*$D153</f>
        <v>0</v>
      </c>
      <c r="U153" s="133">
        <f>VLOOKUP('E4 TB Allocation Details'!$C164, 'E2 Allocators'!$B$15:$W$285, MATCH(U$12, 'E2 Allocators'!$B$15:$W$15, 0),FALSE)*$D153</f>
        <v>0</v>
      </c>
      <c r="V153" s="133">
        <f>VLOOKUP('E4 TB Allocation Details'!$C164, 'E2 Allocators'!$B$15:$W$285, MATCH(V$12, 'E2 Allocators'!$B$15:$W$15, 0),FALSE)*$D153</f>
        <v>0</v>
      </c>
      <c r="W153" s="133">
        <f>VLOOKUP('E4 TB Allocation Details'!$C164, 'E2 Allocators'!$B$15:$W$285, MATCH(W$12, 'E2 Allocators'!$B$15:$W$15, 0),FALSE)*$D153</f>
        <v>0</v>
      </c>
      <c r="X153" s="174">
        <f>VLOOKUP('E4 TB Allocation Details'!$C164, 'E2 Allocators'!$B$15:$W$285, MATCH(X$12, 'E2 Allocators'!$B$15:$W$15, 0),FALSE)*$D153</f>
        <v>0</v>
      </c>
    </row>
    <row r="154" spans="2:24" ht="16.149999999999999" customHeight="1" x14ac:dyDescent="0.2">
      <c r="B154" s="384" t="str">
        <f>'I3 TB Data'!B160</f>
        <v>Property Taxes (was Grants in Lieu) - Network Dual Function Line - Shared</v>
      </c>
      <c r="C154" s="381" t="s">
        <v>413</v>
      </c>
      <c r="D154" s="170">
        <f>'I3 TB Data'!G160</f>
        <v>7271781.2632195717</v>
      </c>
      <c r="E154" s="133">
        <f>VLOOKUP('E4 TB Allocation Details'!$C165, 'E2 Allocators'!$B$15:$W$285, MATCH(E$12, 'E2 Allocators'!$B$15:$W$15, 0),FALSE)*$D154</f>
        <v>6494729.4662657762</v>
      </c>
      <c r="F154" s="133">
        <f>VLOOKUP('E4 TB Allocation Details'!$C165, 'E2 Allocators'!$B$15:$W$285, MATCH(F$12, 'E2 Allocators'!$B$15:$W$15, 0),FALSE)*$D154</f>
        <v>777051.79695379536</v>
      </c>
      <c r="G154" s="133">
        <f>VLOOKUP('E4 TB Allocation Details'!$C165, 'E2 Allocators'!$B$15:$W$285, MATCH(G$12, 'E2 Allocators'!$B$15:$W$15, 0),FALSE)*$D154</f>
        <v>0</v>
      </c>
      <c r="H154" s="133">
        <f>VLOOKUP('E4 TB Allocation Details'!$C165, 'E2 Allocators'!$B$15:$W$285, MATCH(H$12, 'E2 Allocators'!$B$15:$W$15, 0),FALSE)*$D154</f>
        <v>0</v>
      </c>
      <c r="I154" s="133">
        <f>VLOOKUP('E4 TB Allocation Details'!$C165, 'E2 Allocators'!$B$15:$W$285, MATCH(I$12, 'E2 Allocators'!$B$15:$W$15, 0),FALSE)*$D154</f>
        <v>0</v>
      </c>
      <c r="J154" s="133">
        <f>VLOOKUP('E4 TB Allocation Details'!$C165, 'E2 Allocators'!$B$15:$W$285, MATCH(J$12, 'E2 Allocators'!$B$15:$W$15, 0),FALSE)*$D154</f>
        <v>0</v>
      </c>
      <c r="K154" s="133">
        <f>VLOOKUP('E4 TB Allocation Details'!$C165, 'E2 Allocators'!$B$15:$W$285, MATCH(K$12, 'E2 Allocators'!$B$15:$W$15, 0),FALSE)*$D154</f>
        <v>0</v>
      </c>
      <c r="L154" s="133">
        <f>VLOOKUP('E4 TB Allocation Details'!$C165, 'E2 Allocators'!$B$15:$W$285, MATCH(L$12, 'E2 Allocators'!$B$15:$W$15, 0),FALSE)*$D154</f>
        <v>0</v>
      </c>
      <c r="M154" s="133">
        <f>VLOOKUP('E4 TB Allocation Details'!$C165, 'E2 Allocators'!$B$15:$W$285, MATCH(M$12, 'E2 Allocators'!$B$15:$W$15, 0),FALSE)*$D154</f>
        <v>0</v>
      </c>
      <c r="N154" s="133">
        <f>VLOOKUP('E4 TB Allocation Details'!$C165, 'E2 Allocators'!$B$15:$W$285, MATCH(N$12, 'E2 Allocators'!$B$15:$W$15, 0),FALSE)*$D154</f>
        <v>0</v>
      </c>
      <c r="O154" s="133">
        <f>VLOOKUP('E4 TB Allocation Details'!$C165, 'E2 Allocators'!$B$15:$W$285, MATCH(O$12, 'E2 Allocators'!$B$15:$W$15, 0),FALSE)*$D154</f>
        <v>0</v>
      </c>
      <c r="P154" s="133">
        <f>VLOOKUP('E4 TB Allocation Details'!$C165, 'E2 Allocators'!$B$15:$W$285, MATCH(P$12, 'E2 Allocators'!$B$15:$W$15, 0),FALSE)*$D154</f>
        <v>0</v>
      </c>
      <c r="Q154" s="133">
        <f>VLOOKUP('E4 TB Allocation Details'!$C165, 'E2 Allocators'!$B$15:$W$285, MATCH(Q$12, 'E2 Allocators'!$B$15:$W$15, 0),FALSE)*$D154</f>
        <v>0</v>
      </c>
      <c r="R154" s="133">
        <f>VLOOKUP('E4 TB Allocation Details'!$C165, 'E2 Allocators'!$B$15:$W$285, MATCH(R$12, 'E2 Allocators'!$B$15:$W$15, 0),FALSE)*$D154</f>
        <v>0</v>
      </c>
      <c r="S154" s="133">
        <f>VLOOKUP('E4 TB Allocation Details'!$C165, 'E2 Allocators'!$B$15:$W$285, MATCH(S$12, 'E2 Allocators'!$B$15:$W$15, 0),FALSE)*$D154</f>
        <v>0</v>
      </c>
      <c r="T154" s="133">
        <f>VLOOKUP('E4 TB Allocation Details'!$C165, 'E2 Allocators'!$B$15:$W$285, MATCH(T$12, 'E2 Allocators'!$B$15:$W$15, 0),FALSE)*$D154</f>
        <v>0</v>
      </c>
      <c r="U154" s="133">
        <f>VLOOKUP('E4 TB Allocation Details'!$C165, 'E2 Allocators'!$B$15:$W$285, MATCH(U$12, 'E2 Allocators'!$B$15:$W$15, 0),FALSE)*$D154</f>
        <v>0</v>
      </c>
      <c r="V154" s="133">
        <f>VLOOKUP('E4 TB Allocation Details'!$C165, 'E2 Allocators'!$B$15:$W$285, MATCH(V$12, 'E2 Allocators'!$B$15:$W$15, 0),FALSE)*$D154</f>
        <v>0</v>
      </c>
      <c r="W154" s="133">
        <f>VLOOKUP('E4 TB Allocation Details'!$C165, 'E2 Allocators'!$B$15:$W$285, MATCH(W$12, 'E2 Allocators'!$B$15:$W$15, 0),FALSE)*$D154</f>
        <v>0</v>
      </c>
      <c r="X154" s="174">
        <f>VLOOKUP('E4 TB Allocation Details'!$C165, 'E2 Allocators'!$B$15:$W$285, MATCH(X$12, 'E2 Allocators'!$B$15:$W$15, 0),FALSE)*$D154</f>
        <v>0</v>
      </c>
    </row>
    <row r="155" spans="2:24" ht="16.149999999999999" customHeight="1" x14ac:dyDescent="0.2">
      <c r="B155" s="384" t="str">
        <f>'I3 TB Data'!B161</f>
        <v>Property Taxes (was Grants in Lieu) - Line Connection Dual Function Line - Dedicated to Domestic</v>
      </c>
      <c r="C155" s="381" t="s">
        <v>413</v>
      </c>
      <c r="D155" s="170">
        <f>'I3 TB Data'!G161</f>
        <v>1235137.617679443</v>
      </c>
      <c r="E155" s="133">
        <f>VLOOKUP('E4 TB Allocation Details'!$C166, 'E2 Allocators'!$B$15:$W$285, MATCH(E$12, 'E2 Allocators'!$B$15:$W$15, 0),FALSE)*$D155</f>
        <v>1235137.617679443</v>
      </c>
      <c r="F155" s="133">
        <f>VLOOKUP('E4 TB Allocation Details'!$C166, 'E2 Allocators'!$B$15:$W$285, MATCH(F$12, 'E2 Allocators'!$B$15:$W$15, 0),FALSE)*$D155</f>
        <v>0</v>
      </c>
      <c r="G155" s="133">
        <f>VLOOKUP('E4 TB Allocation Details'!$C166, 'E2 Allocators'!$B$15:$W$285, MATCH(G$12, 'E2 Allocators'!$B$15:$W$15, 0),FALSE)*$D155</f>
        <v>0</v>
      </c>
      <c r="H155" s="133">
        <f>VLOOKUP('E4 TB Allocation Details'!$C166, 'E2 Allocators'!$B$15:$W$285, MATCH(H$12, 'E2 Allocators'!$B$15:$W$15, 0),FALSE)*$D155</f>
        <v>0</v>
      </c>
      <c r="I155" s="133">
        <f>VLOOKUP('E4 TB Allocation Details'!$C166, 'E2 Allocators'!$B$15:$W$285, MATCH(I$12, 'E2 Allocators'!$B$15:$W$15, 0),FALSE)*$D155</f>
        <v>0</v>
      </c>
      <c r="J155" s="133">
        <f>VLOOKUP('E4 TB Allocation Details'!$C166, 'E2 Allocators'!$B$15:$W$285, MATCH(J$12, 'E2 Allocators'!$B$15:$W$15, 0),FALSE)*$D155</f>
        <v>0</v>
      </c>
      <c r="K155" s="133">
        <f>VLOOKUP('E4 TB Allocation Details'!$C166, 'E2 Allocators'!$B$15:$W$285, MATCH(K$12, 'E2 Allocators'!$B$15:$W$15, 0),FALSE)*$D155</f>
        <v>0</v>
      </c>
      <c r="L155" s="133">
        <f>VLOOKUP('E4 TB Allocation Details'!$C166, 'E2 Allocators'!$B$15:$W$285, MATCH(L$12, 'E2 Allocators'!$B$15:$W$15, 0),FALSE)*$D155</f>
        <v>0</v>
      </c>
      <c r="M155" s="133">
        <f>VLOOKUP('E4 TB Allocation Details'!$C166, 'E2 Allocators'!$B$15:$W$285, MATCH(M$12, 'E2 Allocators'!$B$15:$W$15, 0),FALSE)*$D155</f>
        <v>0</v>
      </c>
      <c r="N155" s="133">
        <f>VLOOKUP('E4 TB Allocation Details'!$C166, 'E2 Allocators'!$B$15:$W$285, MATCH(N$12, 'E2 Allocators'!$B$15:$W$15, 0),FALSE)*$D155</f>
        <v>0</v>
      </c>
      <c r="O155" s="133">
        <f>VLOOKUP('E4 TB Allocation Details'!$C166, 'E2 Allocators'!$B$15:$W$285, MATCH(O$12, 'E2 Allocators'!$B$15:$W$15, 0),FALSE)*$D155</f>
        <v>0</v>
      </c>
      <c r="P155" s="133">
        <f>VLOOKUP('E4 TB Allocation Details'!$C166, 'E2 Allocators'!$B$15:$W$285, MATCH(P$12, 'E2 Allocators'!$B$15:$W$15, 0),FALSE)*$D155</f>
        <v>0</v>
      </c>
      <c r="Q155" s="133">
        <f>VLOOKUP('E4 TB Allocation Details'!$C166, 'E2 Allocators'!$B$15:$W$285, MATCH(Q$12, 'E2 Allocators'!$B$15:$W$15, 0),FALSE)*$D155</f>
        <v>0</v>
      </c>
      <c r="R155" s="133">
        <f>VLOOKUP('E4 TB Allocation Details'!$C166, 'E2 Allocators'!$B$15:$W$285, MATCH(R$12, 'E2 Allocators'!$B$15:$W$15, 0),FALSE)*$D155</f>
        <v>0</v>
      </c>
      <c r="S155" s="133">
        <f>VLOOKUP('E4 TB Allocation Details'!$C166, 'E2 Allocators'!$B$15:$W$285, MATCH(S$12, 'E2 Allocators'!$B$15:$W$15, 0),FALSE)*$D155</f>
        <v>0</v>
      </c>
      <c r="T155" s="133">
        <f>VLOOKUP('E4 TB Allocation Details'!$C166, 'E2 Allocators'!$B$15:$W$285, MATCH(T$12, 'E2 Allocators'!$B$15:$W$15, 0),FALSE)*$D155</f>
        <v>0</v>
      </c>
      <c r="U155" s="133">
        <f>VLOOKUP('E4 TB Allocation Details'!$C166, 'E2 Allocators'!$B$15:$W$285, MATCH(U$12, 'E2 Allocators'!$B$15:$W$15, 0),FALSE)*$D155</f>
        <v>0</v>
      </c>
      <c r="V155" s="133">
        <f>VLOOKUP('E4 TB Allocation Details'!$C166, 'E2 Allocators'!$B$15:$W$285, MATCH(V$12, 'E2 Allocators'!$B$15:$W$15, 0),FALSE)*$D155</f>
        <v>0</v>
      </c>
      <c r="W155" s="133">
        <f>VLOOKUP('E4 TB Allocation Details'!$C166, 'E2 Allocators'!$B$15:$W$285, MATCH(W$12, 'E2 Allocators'!$B$15:$W$15, 0),FALSE)*$D155</f>
        <v>0</v>
      </c>
      <c r="X155" s="174">
        <f>VLOOKUP('E4 TB Allocation Details'!$C166, 'E2 Allocators'!$B$15:$W$285, MATCH(X$12, 'E2 Allocators'!$B$15:$W$15, 0),FALSE)*$D155</f>
        <v>0</v>
      </c>
    </row>
    <row r="156" spans="2:24" ht="16.149999999999999" customHeight="1" x14ac:dyDescent="0.2">
      <c r="B156" s="384" t="str">
        <f>'I3 TB Data'!B162</f>
        <v>Other Taxes (Grants in Lieu) - Line Connection Dual Function Line - Dedicated to Interconnect</v>
      </c>
      <c r="C156" s="381" t="s">
        <v>413</v>
      </c>
      <c r="D156" s="170">
        <f>'I3 TB Data'!G162</f>
        <v>0</v>
      </c>
      <c r="E156" s="133">
        <f>VLOOKUP('E4 TB Allocation Details'!$C167, 'E2 Allocators'!$B$15:$W$285, MATCH(E$12, 'E2 Allocators'!$B$15:$W$15, 0),FALSE)*$D156</f>
        <v>0</v>
      </c>
      <c r="F156" s="133">
        <f>VLOOKUP('E4 TB Allocation Details'!$C167, 'E2 Allocators'!$B$15:$W$285, MATCH(F$12, 'E2 Allocators'!$B$15:$W$15, 0),FALSE)*$D156</f>
        <v>0</v>
      </c>
      <c r="G156" s="133">
        <f>VLOOKUP('E4 TB Allocation Details'!$C167, 'E2 Allocators'!$B$15:$W$285, MATCH(G$12, 'E2 Allocators'!$B$15:$W$15, 0),FALSE)*$D156</f>
        <v>0</v>
      </c>
      <c r="H156" s="133">
        <f>VLOOKUP('E4 TB Allocation Details'!$C167, 'E2 Allocators'!$B$15:$W$285, MATCH(H$12, 'E2 Allocators'!$B$15:$W$15, 0),FALSE)*$D156</f>
        <v>0</v>
      </c>
      <c r="I156" s="133">
        <f>VLOOKUP('E4 TB Allocation Details'!$C167, 'E2 Allocators'!$B$15:$W$285, MATCH(I$12, 'E2 Allocators'!$B$15:$W$15, 0),FALSE)*$D156</f>
        <v>0</v>
      </c>
      <c r="J156" s="133">
        <f>VLOOKUP('E4 TB Allocation Details'!$C167, 'E2 Allocators'!$B$15:$W$285, MATCH(J$12, 'E2 Allocators'!$B$15:$W$15, 0),FALSE)*$D156</f>
        <v>0</v>
      </c>
      <c r="K156" s="133">
        <f>VLOOKUP('E4 TB Allocation Details'!$C167, 'E2 Allocators'!$B$15:$W$285, MATCH(K$12, 'E2 Allocators'!$B$15:$W$15, 0),FALSE)*$D156</f>
        <v>0</v>
      </c>
      <c r="L156" s="133">
        <f>VLOOKUP('E4 TB Allocation Details'!$C167, 'E2 Allocators'!$B$15:$W$285, MATCH(L$12, 'E2 Allocators'!$B$15:$W$15, 0),FALSE)*$D156</f>
        <v>0</v>
      </c>
      <c r="M156" s="133">
        <f>VLOOKUP('E4 TB Allocation Details'!$C167, 'E2 Allocators'!$B$15:$W$285, MATCH(M$12, 'E2 Allocators'!$B$15:$W$15, 0),FALSE)*$D156</f>
        <v>0</v>
      </c>
      <c r="N156" s="133">
        <f>VLOOKUP('E4 TB Allocation Details'!$C167, 'E2 Allocators'!$B$15:$W$285, MATCH(N$12, 'E2 Allocators'!$B$15:$W$15, 0),FALSE)*$D156</f>
        <v>0</v>
      </c>
      <c r="O156" s="133">
        <f>VLOOKUP('E4 TB Allocation Details'!$C167, 'E2 Allocators'!$B$15:$W$285, MATCH(O$12, 'E2 Allocators'!$B$15:$W$15, 0),FALSE)*$D156</f>
        <v>0</v>
      </c>
      <c r="P156" s="133">
        <f>VLOOKUP('E4 TB Allocation Details'!$C167, 'E2 Allocators'!$B$15:$W$285, MATCH(P$12, 'E2 Allocators'!$B$15:$W$15, 0),FALSE)*$D156</f>
        <v>0</v>
      </c>
      <c r="Q156" s="133">
        <f>VLOOKUP('E4 TB Allocation Details'!$C167, 'E2 Allocators'!$B$15:$W$285, MATCH(Q$12, 'E2 Allocators'!$B$15:$W$15, 0),FALSE)*$D156</f>
        <v>0</v>
      </c>
      <c r="R156" s="133">
        <f>VLOOKUP('E4 TB Allocation Details'!$C167, 'E2 Allocators'!$B$15:$W$285, MATCH(R$12, 'E2 Allocators'!$B$15:$W$15, 0),FALSE)*$D156</f>
        <v>0</v>
      </c>
      <c r="S156" s="133">
        <f>VLOOKUP('E4 TB Allocation Details'!$C167, 'E2 Allocators'!$B$15:$W$285, MATCH(S$12, 'E2 Allocators'!$B$15:$W$15, 0),FALSE)*$D156</f>
        <v>0</v>
      </c>
      <c r="T156" s="133">
        <f>VLOOKUP('E4 TB Allocation Details'!$C167, 'E2 Allocators'!$B$15:$W$285, MATCH(T$12, 'E2 Allocators'!$B$15:$W$15, 0),FALSE)*$D156</f>
        <v>0</v>
      </c>
      <c r="U156" s="133">
        <f>VLOOKUP('E4 TB Allocation Details'!$C167, 'E2 Allocators'!$B$15:$W$285, MATCH(U$12, 'E2 Allocators'!$B$15:$W$15, 0),FALSE)*$D156</f>
        <v>0</v>
      </c>
      <c r="V156" s="133">
        <f>VLOOKUP('E4 TB Allocation Details'!$C167, 'E2 Allocators'!$B$15:$W$285, MATCH(V$12, 'E2 Allocators'!$B$15:$W$15, 0),FALSE)*$D156</f>
        <v>0</v>
      </c>
      <c r="W156" s="133">
        <f>VLOOKUP('E4 TB Allocation Details'!$C167, 'E2 Allocators'!$B$15:$W$285, MATCH(W$12, 'E2 Allocators'!$B$15:$W$15, 0),FALSE)*$D156</f>
        <v>0</v>
      </c>
      <c r="X156" s="174">
        <f>VLOOKUP('E4 TB Allocation Details'!$C167, 'E2 Allocators'!$B$15:$W$285, MATCH(X$12, 'E2 Allocators'!$B$15:$W$15, 0),FALSE)*$D156</f>
        <v>0</v>
      </c>
    </row>
    <row r="157" spans="2:24" ht="16.149999999999999" customHeight="1" x14ac:dyDescent="0.2">
      <c r="B157" s="384" t="str">
        <f>'I3 TB Data'!B163</f>
        <v>Other Taxes (Grants in Lieu) - Line Connection Dual Function Line - Shared</v>
      </c>
      <c r="C157" s="381" t="s">
        <v>413</v>
      </c>
      <c r="D157" s="170">
        <f>'I3 TB Data'!G163</f>
        <v>0</v>
      </c>
      <c r="E157" s="133">
        <f>VLOOKUP('E4 TB Allocation Details'!$C168, 'E2 Allocators'!$B$15:$W$285, MATCH(E$12, 'E2 Allocators'!$B$15:$W$15, 0),FALSE)*$D157</f>
        <v>0</v>
      </c>
      <c r="F157" s="133">
        <f>VLOOKUP('E4 TB Allocation Details'!$C168, 'E2 Allocators'!$B$15:$W$285, MATCH(F$12, 'E2 Allocators'!$B$15:$W$15, 0),FALSE)*$D157</f>
        <v>0</v>
      </c>
      <c r="G157" s="133">
        <f>VLOOKUP('E4 TB Allocation Details'!$C168, 'E2 Allocators'!$B$15:$W$285, MATCH(G$12, 'E2 Allocators'!$B$15:$W$15, 0),FALSE)*$D157</f>
        <v>0</v>
      </c>
      <c r="H157" s="133">
        <f>VLOOKUP('E4 TB Allocation Details'!$C168, 'E2 Allocators'!$B$15:$W$285, MATCH(H$12, 'E2 Allocators'!$B$15:$W$15, 0),FALSE)*$D157</f>
        <v>0</v>
      </c>
      <c r="I157" s="133">
        <f>VLOOKUP('E4 TB Allocation Details'!$C168, 'E2 Allocators'!$B$15:$W$285, MATCH(I$12, 'E2 Allocators'!$B$15:$W$15, 0),FALSE)*$D157</f>
        <v>0</v>
      </c>
      <c r="J157" s="133">
        <f>VLOOKUP('E4 TB Allocation Details'!$C168, 'E2 Allocators'!$B$15:$W$285, MATCH(J$12, 'E2 Allocators'!$B$15:$W$15, 0),FALSE)*$D157</f>
        <v>0</v>
      </c>
      <c r="K157" s="133">
        <f>VLOOKUP('E4 TB Allocation Details'!$C168, 'E2 Allocators'!$B$15:$W$285, MATCH(K$12, 'E2 Allocators'!$B$15:$W$15, 0),FALSE)*$D157</f>
        <v>0</v>
      </c>
      <c r="L157" s="133">
        <f>VLOOKUP('E4 TB Allocation Details'!$C168, 'E2 Allocators'!$B$15:$W$285, MATCH(L$12, 'E2 Allocators'!$B$15:$W$15, 0),FALSE)*$D157</f>
        <v>0</v>
      </c>
      <c r="M157" s="133">
        <f>VLOOKUP('E4 TB Allocation Details'!$C168, 'E2 Allocators'!$B$15:$W$285, MATCH(M$12, 'E2 Allocators'!$B$15:$W$15, 0),FALSE)*$D157</f>
        <v>0</v>
      </c>
      <c r="N157" s="133">
        <f>VLOOKUP('E4 TB Allocation Details'!$C168, 'E2 Allocators'!$B$15:$W$285, MATCH(N$12, 'E2 Allocators'!$B$15:$W$15, 0),FALSE)*$D157</f>
        <v>0</v>
      </c>
      <c r="O157" s="133">
        <f>VLOOKUP('E4 TB Allocation Details'!$C168, 'E2 Allocators'!$B$15:$W$285, MATCH(O$12, 'E2 Allocators'!$B$15:$W$15, 0),FALSE)*$D157</f>
        <v>0</v>
      </c>
      <c r="P157" s="133">
        <f>VLOOKUP('E4 TB Allocation Details'!$C168, 'E2 Allocators'!$B$15:$W$285, MATCH(P$12, 'E2 Allocators'!$B$15:$W$15, 0),FALSE)*$D157</f>
        <v>0</v>
      </c>
      <c r="Q157" s="133">
        <f>VLOOKUP('E4 TB Allocation Details'!$C168, 'E2 Allocators'!$B$15:$W$285, MATCH(Q$12, 'E2 Allocators'!$B$15:$W$15, 0),FALSE)*$D157</f>
        <v>0</v>
      </c>
      <c r="R157" s="133">
        <f>VLOOKUP('E4 TB Allocation Details'!$C168, 'E2 Allocators'!$B$15:$W$285, MATCH(R$12, 'E2 Allocators'!$B$15:$W$15, 0),FALSE)*$D157</f>
        <v>0</v>
      </c>
      <c r="S157" s="133">
        <f>VLOOKUP('E4 TB Allocation Details'!$C168, 'E2 Allocators'!$B$15:$W$285, MATCH(S$12, 'E2 Allocators'!$B$15:$W$15, 0),FALSE)*$D157</f>
        <v>0</v>
      </c>
      <c r="T157" s="133">
        <f>VLOOKUP('E4 TB Allocation Details'!$C168, 'E2 Allocators'!$B$15:$W$285, MATCH(T$12, 'E2 Allocators'!$B$15:$W$15, 0),FALSE)*$D157</f>
        <v>0</v>
      </c>
      <c r="U157" s="133">
        <f>VLOOKUP('E4 TB Allocation Details'!$C168, 'E2 Allocators'!$B$15:$W$285, MATCH(U$12, 'E2 Allocators'!$B$15:$W$15, 0),FALSE)*$D157</f>
        <v>0</v>
      </c>
      <c r="V157" s="133">
        <f>VLOOKUP('E4 TB Allocation Details'!$C168, 'E2 Allocators'!$B$15:$W$285, MATCH(V$12, 'E2 Allocators'!$B$15:$W$15, 0),FALSE)*$D157</f>
        <v>0</v>
      </c>
      <c r="W157" s="133">
        <f>VLOOKUP('E4 TB Allocation Details'!$C168, 'E2 Allocators'!$B$15:$W$285, MATCH(W$12, 'E2 Allocators'!$B$15:$W$15, 0),FALSE)*$D157</f>
        <v>0</v>
      </c>
      <c r="X157" s="174">
        <f>VLOOKUP('E4 TB Allocation Details'!$C168, 'E2 Allocators'!$B$15:$W$285, MATCH(X$12, 'E2 Allocators'!$B$15:$W$15, 0),FALSE)*$D157</f>
        <v>0</v>
      </c>
    </row>
    <row r="158" spans="2:24" ht="16.149999999999999" customHeight="1" x14ac:dyDescent="0.2">
      <c r="B158" s="384" t="str">
        <f>'I3 TB Data'!B164</f>
        <v>Other Taxes (Grants in Lieu) - Generation Line Connection - Dedicated to Domestic</v>
      </c>
      <c r="C158" s="381" t="s">
        <v>413</v>
      </c>
      <c r="D158" s="170">
        <f>'I3 TB Data'!G164</f>
        <v>0</v>
      </c>
      <c r="E158" s="133">
        <f>VLOOKUP('E4 TB Allocation Details'!$C169, 'E2 Allocators'!$B$15:$W$285, MATCH(E$12, 'E2 Allocators'!$B$15:$W$15, 0),FALSE)*$D158</f>
        <v>0</v>
      </c>
      <c r="F158" s="133">
        <f>VLOOKUP('E4 TB Allocation Details'!$C169, 'E2 Allocators'!$B$15:$W$285, MATCH(F$12, 'E2 Allocators'!$B$15:$W$15, 0),FALSE)*$D158</f>
        <v>0</v>
      </c>
      <c r="G158" s="133">
        <f>VLOOKUP('E4 TB Allocation Details'!$C169, 'E2 Allocators'!$B$15:$W$285, MATCH(G$12, 'E2 Allocators'!$B$15:$W$15, 0),FALSE)*$D158</f>
        <v>0</v>
      </c>
      <c r="H158" s="133">
        <f>VLOOKUP('E4 TB Allocation Details'!$C169, 'E2 Allocators'!$B$15:$W$285, MATCH(H$12, 'E2 Allocators'!$B$15:$W$15, 0),FALSE)*$D158</f>
        <v>0</v>
      </c>
      <c r="I158" s="133">
        <f>VLOOKUP('E4 TB Allocation Details'!$C169, 'E2 Allocators'!$B$15:$W$285, MATCH(I$12, 'E2 Allocators'!$B$15:$W$15, 0),FALSE)*$D158</f>
        <v>0</v>
      </c>
      <c r="J158" s="133">
        <f>VLOOKUP('E4 TB Allocation Details'!$C169, 'E2 Allocators'!$B$15:$W$285, MATCH(J$12, 'E2 Allocators'!$B$15:$W$15, 0),FALSE)*$D158</f>
        <v>0</v>
      </c>
      <c r="K158" s="133">
        <f>VLOOKUP('E4 TB Allocation Details'!$C169, 'E2 Allocators'!$B$15:$W$285, MATCH(K$12, 'E2 Allocators'!$B$15:$W$15, 0),FALSE)*$D158</f>
        <v>0</v>
      </c>
      <c r="L158" s="133">
        <f>VLOOKUP('E4 TB Allocation Details'!$C169, 'E2 Allocators'!$B$15:$W$285, MATCH(L$12, 'E2 Allocators'!$B$15:$W$15, 0),FALSE)*$D158</f>
        <v>0</v>
      </c>
      <c r="M158" s="133">
        <f>VLOOKUP('E4 TB Allocation Details'!$C169, 'E2 Allocators'!$B$15:$W$285, MATCH(M$12, 'E2 Allocators'!$B$15:$W$15, 0),FALSE)*$D158</f>
        <v>0</v>
      </c>
      <c r="N158" s="133">
        <f>VLOOKUP('E4 TB Allocation Details'!$C169, 'E2 Allocators'!$B$15:$W$285, MATCH(N$12, 'E2 Allocators'!$B$15:$W$15, 0),FALSE)*$D158</f>
        <v>0</v>
      </c>
      <c r="O158" s="133">
        <f>VLOOKUP('E4 TB Allocation Details'!$C169, 'E2 Allocators'!$B$15:$W$285, MATCH(O$12, 'E2 Allocators'!$B$15:$W$15, 0),FALSE)*$D158</f>
        <v>0</v>
      </c>
      <c r="P158" s="133">
        <f>VLOOKUP('E4 TB Allocation Details'!$C169, 'E2 Allocators'!$B$15:$W$285, MATCH(P$12, 'E2 Allocators'!$B$15:$W$15, 0),FALSE)*$D158</f>
        <v>0</v>
      </c>
      <c r="Q158" s="133">
        <f>VLOOKUP('E4 TB Allocation Details'!$C169, 'E2 Allocators'!$B$15:$W$285, MATCH(Q$12, 'E2 Allocators'!$B$15:$W$15, 0),FALSE)*$D158</f>
        <v>0</v>
      </c>
      <c r="R158" s="133">
        <f>VLOOKUP('E4 TB Allocation Details'!$C169, 'E2 Allocators'!$B$15:$W$285, MATCH(R$12, 'E2 Allocators'!$B$15:$W$15, 0),FALSE)*$D158</f>
        <v>0</v>
      </c>
      <c r="S158" s="133">
        <f>VLOOKUP('E4 TB Allocation Details'!$C169, 'E2 Allocators'!$B$15:$W$285, MATCH(S$12, 'E2 Allocators'!$B$15:$W$15, 0),FALSE)*$D158</f>
        <v>0</v>
      </c>
      <c r="T158" s="133">
        <f>VLOOKUP('E4 TB Allocation Details'!$C169, 'E2 Allocators'!$B$15:$W$285, MATCH(T$12, 'E2 Allocators'!$B$15:$W$15, 0),FALSE)*$D158</f>
        <v>0</v>
      </c>
      <c r="U158" s="133">
        <f>VLOOKUP('E4 TB Allocation Details'!$C169, 'E2 Allocators'!$B$15:$W$285, MATCH(U$12, 'E2 Allocators'!$B$15:$W$15, 0),FALSE)*$D158</f>
        <v>0</v>
      </c>
      <c r="V158" s="133">
        <f>VLOOKUP('E4 TB Allocation Details'!$C169, 'E2 Allocators'!$B$15:$W$285, MATCH(V$12, 'E2 Allocators'!$B$15:$W$15, 0),FALSE)*$D158</f>
        <v>0</v>
      </c>
      <c r="W158" s="133">
        <f>VLOOKUP('E4 TB Allocation Details'!$C169, 'E2 Allocators'!$B$15:$W$285, MATCH(W$12, 'E2 Allocators'!$B$15:$W$15, 0),FALSE)*$D158</f>
        <v>0</v>
      </c>
      <c r="X158" s="174">
        <f>VLOOKUP('E4 TB Allocation Details'!$C169, 'E2 Allocators'!$B$15:$W$285, MATCH(X$12, 'E2 Allocators'!$B$15:$W$15, 0),FALSE)*$D158</f>
        <v>0</v>
      </c>
    </row>
    <row r="159" spans="2:24" ht="16.149999999999999" customHeight="1" x14ac:dyDescent="0.2">
      <c r="B159" s="384" t="str">
        <f>'I3 TB Data'!B165</f>
        <v>Other Taxes (Grants in Lieu) - Generation Line Connection - Dedicated to Interconnect</v>
      </c>
      <c r="C159" s="381" t="s">
        <v>413</v>
      </c>
      <c r="D159" s="170">
        <f>'I3 TB Data'!G165</f>
        <v>0</v>
      </c>
      <c r="E159" s="133">
        <f>VLOOKUP('E4 TB Allocation Details'!$C170, 'E2 Allocators'!$B$15:$W$285, MATCH(E$12, 'E2 Allocators'!$B$15:$W$15, 0),FALSE)*$D159</f>
        <v>0</v>
      </c>
      <c r="F159" s="133">
        <f>VLOOKUP('E4 TB Allocation Details'!$C170, 'E2 Allocators'!$B$15:$W$285, MATCH(F$12, 'E2 Allocators'!$B$15:$W$15, 0),FALSE)*$D159</f>
        <v>0</v>
      </c>
      <c r="G159" s="133">
        <f>VLOOKUP('E4 TB Allocation Details'!$C170, 'E2 Allocators'!$B$15:$W$285, MATCH(G$12, 'E2 Allocators'!$B$15:$W$15, 0),FALSE)*$D159</f>
        <v>0</v>
      </c>
      <c r="H159" s="133">
        <f>VLOOKUP('E4 TB Allocation Details'!$C170, 'E2 Allocators'!$B$15:$W$285, MATCH(H$12, 'E2 Allocators'!$B$15:$W$15, 0),FALSE)*$D159</f>
        <v>0</v>
      </c>
      <c r="I159" s="133">
        <f>VLOOKUP('E4 TB Allocation Details'!$C170, 'E2 Allocators'!$B$15:$W$285, MATCH(I$12, 'E2 Allocators'!$B$15:$W$15, 0),FALSE)*$D159</f>
        <v>0</v>
      </c>
      <c r="J159" s="133">
        <f>VLOOKUP('E4 TB Allocation Details'!$C170, 'E2 Allocators'!$B$15:$W$285, MATCH(J$12, 'E2 Allocators'!$B$15:$W$15, 0),FALSE)*$D159</f>
        <v>0</v>
      </c>
      <c r="K159" s="133">
        <f>VLOOKUP('E4 TB Allocation Details'!$C170, 'E2 Allocators'!$B$15:$W$285, MATCH(K$12, 'E2 Allocators'!$B$15:$W$15, 0),FALSE)*$D159</f>
        <v>0</v>
      </c>
      <c r="L159" s="133">
        <f>VLOOKUP('E4 TB Allocation Details'!$C170, 'E2 Allocators'!$B$15:$W$285, MATCH(L$12, 'E2 Allocators'!$B$15:$W$15, 0),FALSE)*$D159</f>
        <v>0</v>
      </c>
      <c r="M159" s="133">
        <f>VLOOKUP('E4 TB Allocation Details'!$C170, 'E2 Allocators'!$B$15:$W$285, MATCH(M$12, 'E2 Allocators'!$B$15:$W$15, 0),FALSE)*$D159</f>
        <v>0</v>
      </c>
      <c r="N159" s="133">
        <f>VLOOKUP('E4 TB Allocation Details'!$C170, 'E2 Allocators'!$B$15:$W$285, MATCH(N$12, 'E2 Allocators'!$B$15:$W$15, 0),FALSE)*$D159</f>
        <v>0</v>
      </c>
      <c r="O159" s="133">
        <f>VLOOKUP('E4 TB Allocation Details'!$C170, 'E2 Allocators'!$B$15:$W$285, MATCH(O$12, 'E2 Allocators'!$B$15:$W$15, 0),FALSE)*$D159</f>
        <v>0</v>
      </c>
      <c r="P159" s="133">
        <f>VLOOKUP('E4 TB Allocation Details'!$C170, 'E2 Allocators'!$B$15:$W$285, MATCH(P$12, 'E2 Allocators'!$B$15:$W$15, 0),FALSE)*$D159</f>
        <v>0</v>
      </c>
      <c r="Q159" s="133">
        <f>VLOOKUP('E4 TB Allocation Details'!$C170, 'E2 Allocators'!$B$15:$W$285, MATCH(Q$12, 'E2 Allocators'!$B$15:$W$15, 0),FALSE)*$D159</f>
        <v>0</v>
      </c>
      <c r="R159" s="133">
        <f>VLOOKUP('E4 TB Allocation Details'!$C170, 'E2 Allocators'!$B$15:$W$285, MATCH(R$12, 'E2 Allocators'!$B$15:$W$15, 0),FALSE)*$D159</f>
        <v>0</v>
      </c>
      <c r="S159" s="133">
        <f>VLOOKUP('E4 TB Allocation Details'!$C170, 'E2 Allocators'!$B$15:$W$285, MATCH(S$12, 'E2 Allocators'!$B$15:$W$15, 0),FALSE)*$D159</f>
        <v>0</v>
      </c>
      <c r="T159" s="133">
        <f>VLOOKUP('E4 TB Allocation Details'!$C170, 'E2 Allocators'!$B$15:$W$285, MATCH(T$12, 'E2 Allocators'!$B$15:$W$15, 0),FALSE)*$D159</f>
        <v>0</v>
      </c>
      <c r="U159" s="133">
        <f>VLOOKUP('E4 TB Allocation Details'!$C170, 'E2 Allocators'!$B$15:$W$285, MATCH(U$12, 'E2 Allocators'!$B$15:$W$15, 0),FALSE)*$D159</f>
        <v>0</v>
      </c>
      <c r="V159" s="133">
        <f>VLOOKUP('E4 TB Allocation Details'!$C170, 'E2 Allocators'!$B$15:$W$285, MATCH(V$12, 'E2 Allocators'!$B$15:$W$15, 0),FALSE)*$D159</f>
        <v>0</v>
      </c>
      <c r="W159" s="133">
        <f>VLOOKUP('E4 TB Allocation Details'!$C170, 'E2 Allocators'!$B$15:$W$285, MATCH(W$12, 'E2 Allocators'!$B$15:$W$15, 0),FALSE)*$D159</f>
        <v>0</v>
      </c>
      <c r="X159" s="174">
        <f>VLOOKUP('E4 TB Allocation Details'!$C170, 'E2 Allocators'!$B$15:$W$285, MATCH(X$12, 'E2 Allocators'!$B$15:$W$15, 0),FALSE)*$D159</f>
        <v>0</v>
      </c>
    </row>
    <row r="160" spans="2:24" ht="16.149999999999999" customHeight="1" x14ac:dyDescent="0.2">
      <c r="B160" s="384" t="str">
        <f>'I3 TB Data'!B166</f>
        <v>Property Taxes (was Grants in Lieu) - Generation Line Connection - Shared</v>
      </c>
      <c r="C160" s="381" t="s">
        <v>413</v>
      </c>
      <c r="D160" s="170">
        <f>'I3 TB Data'!G166</f>
        <v>1741974.0407464865</v>
      </c>
      <c r="E160" s="133">
        <f>VLOOKUP('E4 TB Allocation Details'!$C171, 'E2 Allocators'!$B$15:$W$285, MATCH(E$12, 'E2 Allocators'!$B$15:$W$15, 0),FALSE)*$D160</f>
        <v>1555829.2696633125</v>
      </c>
      <c r="F160" s="133">
        <f>VLOOKUP('E4 TB Allocation Details'!$C171, 'E2 Allocators'!$B$15:$W$285, MATCH(F$12, 'E2 Allocators'!$B$15:$W$15, 0),FALSE)*$D160</f>
        <v>186144.77108317404</v>
      </c>
      <c r="G160" s="133">
        <f>VLOOKUP('E4 TB Allocation Details'!$C171, 'E2 Allocators'!$B$15:$W$285, MATCH(G$12, 'E2 Allocators'!$B$15:$W$15, 0),FALSE)*$D160</f>
        <v>0</v>
      </c>
      <c r="H160" s="133">
        <f>VLOOKUP('E4 TB Allocation Details'!$C171, 'E2 Allocators'!$B$15:$W$285, MATCH(H$12, 'E2 Allocators'!$B$15:$W$15, 0),FALSE)*$D160</f>
        <v>0</v>
      </c>
      <c r="I160" s="133">
        <f>VLOOKUP('E4 TB Allocation Details'!$C171, 'E2 Allocators'!$B$15:$W$285, MATCH(I$12, 'E2 Allocators'!$B$15:$W$15, 0),FALSE)*$D160</f>
        <v>0</v>
      </c>
      <c r="J160" s="133">
        <f>VLOOKUP('E4 TB Allocation Details'!$C171, 'E2 Allocators'!$B$15:$W$285, MATCH(J$12, 'E2 Allocators'!$B$15:$W$15, 0),FALSE)*$D160</f>
        <v>0</v>
      </c>
      <c r="K160" s="133">
        <f>VLOOKUP('E4 TB Allocation Details'!$C171, 'E2 Allocators'!$B$15:$W$285, MATCH(K$12, 'E2 Allocators'!$B$15:$W$15, 0),FALSE)*$D160</f>
        <v>0</v>
      </c>
      <c r="L160" s="133">
        <f>VLOOKUP('E4 TB Allocation Details'!$C171, 'E2 Allocators'!$B$15:$W$285, MATCH(L$12, 'E2 Allocators'!$B$15:$W$15, 0),FALSE)*$D160</f>
        <v>0</v>
      </c>
      <c r="M160" s="133">
        <f>VLOOKUP('E4 TB Allocation Details'!$C171, 'E2 Allocators'!$B$15:$W$285, MATCH(M$12, 'E2 Allocators'!$B$15:$W$15, 0),FALSE)*$D160</f>
        <v>0</v>
      </c>
      <c r="N160" s="133">
        <f>VLOOKUP('E4 TB Allocation Details'!$C171, 'E2 Allocators'!$B$15:$W$285, MATCH(N$12, 'E2 Allocators'!$B$15:$W$15, 0),FALSE)*$D160</f>
        <v>0</v>
      </c>
      <c r="O160" s="133">
        <f>VLOOKUP('E4 TB Allocation Details'!$C171, 'E2 Allocators'!$B$15:$W$285, MATCH(O$12, 'E2 Allocators'!$B$15:$W$15, 0),FALSE)*$D160</f>
        <v>0</v>
      </c>
      <c r="P160" s="133">
        <f>VLOOKUP('E4 TB Allocation Details'!$C171, 'E2 Allocators'!$B$15:$W$285, MATCH(P$12, 'E2 Allocators'!$B$15:$W$15, 0),FALSE)*$D160</f>
        <v>0</v>
      </c>
      <c r="Q160" s="133">
        <f>VLOOKUP('E4 TB Allocation Details'!$C171, 'E2 Allocators'!$B$15:$W$285, MATCH(Q$12, 'E2 Allocators'!$B$15:$W$15, 0),FALSE)*$D160</f>
        <v>0</v>
      </c>
      <c r="R160" s="133">
        <f>VLOOKUP('E4 TB Allocation Details'!$C171, 'E2 Allocators'!$B$15:$W$285, MATCH(R$12, 'E2 Allocators'!$B$15:$W$15, 0),FALSE)*$D160</f>
        <v>0</v>
      </c>
      <c r="S160" s="133">
        <f>VLOOKUP('E4 TB Allocation Details'!$C171, 'E2 Allocators'!$B$15:$W$285, MATCH(S$12, 'E2 Allocators'!$B$15:$W$15, 0),FALSE)*$D160</f>
        <v>0</v>
      </c>
      <c r="T160" s="133">
        <f>VLOOKUP('E4 TB Allocation Details'!$C171, 'E2 Allocators'!$B$15:$W$285, MATCH(T$12, 'E2 Allocators'!$B$15:$W$15, 0),FALSE)*$D160</f>
        <v>0</v>
      </c>
      <c r="U160" s="133">
        <f>VLOOKUP('E4 TB Allocation Details'!$C171, 'E2 Allocators'!$B$15:$W$285, MATCH(U$12, 'E2 Allocators'!$B$15:$W$15, 0),FALSE)*$D160</f>
        <v>0</v>
      </c>
      <c r="V160" s="133">
        <f>VLOOKUP('E4 TB Allocation Details'!$C171, 'E2 Allocators'!$B$15:$W$285, MATCH(V$12, 'E2 Allocators'!$B$15:$W$15, 0),FALSE)*$D160</f>
        <v>0</v>
      </c>
      <c r="W160" s="133">
        <f>VLOOKUP('E4 TB Allocation Details'!$C171, 'E2 Allocators'!$B$15:$W$285, MATCH(W$12, 'E2 Allocators'!$B$15:$W$15, 0),FALSE)*$D160</f>
        <v>0</v>
      </c>
      <c r="X160" s="174">
        <f>VLOOKUP('E4 TB Allocation Details'!$C171, 'E2 Allocators'!$B$15:$W$285, MATCH(X$12, 'E2 Allocators'!$B$15:$W$15, 0),FALSE)*$D160</f>
        <v>0</v>
      </c>
    </row>
    <row r="161" spans="2:24" ht="16.149999999999999" customHeight="1" x14ac:dyDescent="0.2">
      <c r="B161" s="384" t="str">
        <f>'I3 TB Data'!B167</f>
        <v>Other Taxes (Grants in Lieu) - Generation Transformation Connection - Dedicated to Domestic</v>
      </c>
      <c r="C161" s="381" t="s">
        <v>413</v>
      </c>
      <c r="D161" s="170">
        <f>'I3 TB Data'!G167</f>
        <v>0</v>
      </c>
      <c r="E161" s="133">
        <f>VLOOKUP('E4 TB Allocation Details'!$C172, 'E2 Allocators'!$B$15:$W$285, MATCH(E$12, 'E2 Allocators'!$B$15:$W$15, 0),FALSE)*$D161</f>
        <v>0</v>
      </c>
      <c r="F161" s="133">
        <f>VLOOKUP('E4 TB Allocation Details'!$C172, 'E2 Allocators'!$B$15:$W$285, MATCH(F$12, 'E2 Allocators'!$B$15:$W$15, 0),FALSE)*$D161</f>
        <v>0</v>
      </c>
      <c r="G161" s="133">
        <f>VLOOKUP('E4 TB Allocation Details'!$C172, 'E2 Allocators'!$B$15:$W$285, MATCH(G$12, 'E2 Allocators'!$B$15:$W$15, 0),FALSE)*$D161</f>
        <v>0</v>
      </c>
      <c r="H161" s="133">
        <f>VLOOKUP('E4 TB Allocation Details'!$C172, 'E2 Allocators'!$B$15:$W$285, MATCH(H$12, 'E2 Allocators'!$B$15:$W$15, 0),FALSE)*$D161</f>
        <v>0</v>
      </c>
      <c r="I161" s="133">
        <f>VLOOKUP('E4 TB Allocation Details'!$C172, 'E2 Allocators'!$B$15:$W$285, MATCH(I$12, 'E2 Allocators'!$B$15:$W$15, 0),FALSE)*$D161</f>
        <v>0</v>
      </c>
      <c r="J161" s="133">
        <f>VLOOKUP('E4 TB Allocation Details'!$C172, 'E2 Allocators'!$B$15:$W$285, MATCH(J$12, 'E2 Allocators'!$B$15:$W$15, 0),FALSE)*$D161</f>
        <v>0</v>
      </c>
      <c r="K161" s="133">
        <f>VLOOKUP('E4 TB Allocation Details'!$C172, 'E2 Allocators'!$B$15:$W$285, MATCH(K$12, 'E2 Allocators'!$B$15:$W$15, 0),FALSE)*$D161</f>
        <v>0</v>
      </c>
      <c r="L161" s="133">
        <f>VLOOKUP('E4 TB Allocation Details'!$C172, 'E2 Allocators'!$B$15:$W$285, MATCH(L$12, 'E2 Allocators'!$B$15:$W$15, 0),FALSE)*$D161</f>
        <v>0</v>
      </c>
      <c r="M161" s="133">
        <f>VLOOKUP('E4 TB Allocation Details'!$C172, 'E2 Allocators'!$B$15:$W$285, MATCH(M$12, 'E2 Allocators'!$B$15:$W$15, 0),FALSE)*$D161</f>
        <v>0</v>
      </c>
      <c r="N161" s="133">
        <f>VLOOKUP('E4 TB Allocation Details'!$C172, 'E2 Allocators'!$B$15:$W$285, MATCH(N$12, 'E2 Allocators'!$B$15:$W$15, 0),FALSE)*$D161</f>
        <v>0</v>
      </c>
      <c r="O161" s="133">
        <f>VLOOKUP('E4 TB Allocation Details'!$C172, 'E2 Allocators'!$B$15:$W$285, MATCH(O$12, 'E2 Allocators'!$B$15:$W$15, 0),FALSE)*$D161</f>
        <v>0</v>
      </c>
      <c r="P161" s="133">
        <f>VLOOKUP('E4 TB Allocation Details'!$C172, 'E2 Allocators'!$B$15:$W$285, MATCH(P$12, 'E2 Allocators'!$B$15:$W$15, 0),FALSE)*$D161</f>
        <v>0</v>
      </c>
      <c r="Q161" s="133">
        <f>VLOOKUP('E4 TB Allocation Details'!$C172, 'E2 Allocators'!$B$15:$W$285, MATCH(Q$12, 'E2 Allocators'!$B$15:$W$15, 0),FALSE)*$D161</f>
        <v>0</v>
      </c>
      <c r="R161" s="133">
        <f>VLOOKUP('E4 TB Allocation Details'!$C172, 'E2 Allocators'!$B$15:$W$285, MATCH(R$12, 'E2 Allocators'!$B$15:$W$15, 0),FALSE)*$D161</f>
        <v>0</v>
      </c>
      <c r="S161" s="133">
        <f>VLOOKUP('E4 TB Allocation Details'!$C172, 'E2 Allocators'!$B$15:$W$285, MATCH(S$12, 'E2 Allocators'!$B$15:$W$15, 0),FALSE)*$D161</f>
        <v>0</v>
      </c>
      <c r="T161" s="133">
        <f>VLOOKUP('E4 TB Allocation Details'!$C172, 'E2 Allocators'!$B$15:$W$285, MATCH(T$12, 'E2 Allocators'!$B$15:$W$15, 0),FALSE)*$D161</f>
        <v>0</v>
      </c>
      <c r="U161" s="133">
        <f>VLOOKUP('E4 TB Allocation Details'!$C172, 'E2 Allocators'!$B$15:$W$285, MATCH(U$12, 'E2 Allocators'!$B$15:$W$15, 0),FALSE)*$D161</f>
        <v>0</v>
      </c>
      <c r="V161" s="133">
        <f>VLOOKUP('E4 TB Allocation Details'!$C172, 'E2 Allocators'!$B$15:$W$285, MATCH(V$12, 'E2 Allocators'!$B$15:$W$15, 0),FALSE)*$D161</f>
        <v>0</v>
      </c>
      <c r="W161" s="133">
        <f>VLOOKUP('E4 TB Allocation Details'!$C172, 'E2 Allocators'!$B$15:$W$285, MATCH(W$12, 'E2 Allocators'!$B$15:$W$15, 0),FALSE)*$D161</f>
        <v>0</v>
      </c>
      <c r="X161" s="174">
        <f>VLOOKUP('E4 TB Allocation Details'!$C172, 'E2 Allocators'!$B$15:$W$285, MATCH(X$12, 'E2 Allocators'!$B$15:$W$15, 0),FALSE)*$D161</f>
        <v>0</v>
      </c>
    </row>
    <row r="162" spans="2:24" ht="16.149999999999999" customHeight="1" x14ac:dyDescent="0.2">
      <c r="B162" s="384" t="str">
        <f>'I3 TB Data'!B168</f>
        <v>Other Taxes (Grants in Lieu) - Generation Transformation Connection - Dedicated to Interconnect</v>
      </c>
      <c r="C162" s="381" t="s">
        <v>413</v>
      </c>
      <c r="D162" s="170">
        <f>'I3 TB Data'!G168</f>
        <v>0</v>
      </c>
      <c r="E162" s="133">
        <f>VLOOKUP('E4 TB Allocation Details'!$C173, 'E2 Allocators'!$B$15:$W$285, MATCH(E$12, 'E2 Allocators'!$B$15:$W$15, 0),FALSE)*$D162</f>
        <v>0</v>
      </c>
      <c r="F162" s="133">
        <f>VLOOKUP('E4 TB Allocation Details'!$C173, 'E2 Allocators'!$B$15:$W$285, MATCH(F$12, 'E2 Allocators'!$B$15:$W$15, 0),FALSE)*$D162</f>
        <v>0</v>
      </c>
      <c r="G162" s="133">
        <f>VLOOKUP('E4 TB Allocation Details'!$C173, 'E2 Allocators'!$B$15:$W$285, MATCH(G$12, 'E2 Allocators'!$B$15:$W$15, 0),FALSE)*$D162</f>
        <v>0</v>
      </c>
      <c r="H162" s="133">
        <f>VLOOKUP('E4 TB Allocation Details'!$C173, 'E2 Allocators'!$B$15:$W$285, MATCH(H$12, 'E2 Allocators'!$B$15:$W$15, 0),FALSE)*$D162</f>
        <v>0</v>
      </c>
      <c r="I162" s="133">
        <f>VLOOKUP('E4 TB Allocation Details'!$C173, 'E2 Allocators'!$B$15:$W$285, MATCH(I$12, 'E2 Allocators'!$B$15:$W$15, 0),FALSE)*$D162</f>
        <v>0</v>
      </c>
      <c r="J162" s="133">
        <f>VLOOKUP('E4 TB Allocation Details'!$C173, 'E2 Allocators'!$B$15:$W$285, MATCH(J$12, 'E2 Allocators'!$B$15:$W$15, 0),FALSE)*$D162</f>
        <v>0</v>
      </c>
      <c r="K162" s="133">
        <f>VLOOKUP('E4 TB Allocation Details'!$C173, 'E2 Allocators'!$B$15:$W$285, MATCH(K$12, 'E2 Allocators'!$B$15:$W$15, 0),FALSE)*$D162</f>
        <v>0</v>
      </c>
      <c r="L162" s="133">
        <f>VLOOKUP('E4 TB Allocation Details'!$C173, 'E2 Allocators'!$B$15:$W$285, MATCH(L$12, 'E2 Allocators'!$B$15:$W$15, 0),FALSE)*$D162</f>
        <v>0</v>
      </c>
      <c r="M162" s="133">
        <f>VLOOKUP('E4 TB Allocation Details'!$C173, 'E2 Allocators'!$B$15:$W$285, MATCH(M$12, 'E2 Allocators'!$B$15:$W$15, 0),FALSE)*$D162</f>
        <v>0</v>
      </c>
      <c r="N162" s="133">
        <f>VLOOKUP('E4 TB Allocation Details'!$C173, 'E2 Allocators'!$B$15:$W$285, MATCH(N$12, 'E2 Allocators'!$B$15:$W$15, 0),FALSE)*$D162</f>
        <v>0</v>
      </c>
      <c r="O162" s="133">
        <f>VLOOKUP('E4 TB Allocation Details'!$C173, 'E2 Allocators'!$B$15:$W$285, MATCH(O$12, 'E2 Allocators'!$B$15:$W$15, 0),FALSE)*$D162</f>
        <v>0</v>
      </c>
      <c r="P162" s="133">
        <f>VLOOKUP('E4 TB Allocation Details'!$C173, 'E2 Allocators'!$B$15:$W$285, MATCH(P$12, 'E2 Allocators'!$B$15:$W$15, 0),FALSE)*$D162</f>
        <v>0</v>
      </c>
      <c r="Q162" s="133">
        <f>VLOOKUP('E4 TB Allocation Details'!$C173, 'E2 Allocators'!$B$15:$W$285, MATCH(Q$12, 'E2 Allocators'!$B$15:$W$15, 0),FALSE)*$D162</f>
        <v>0</v>
      </c>
      <c r="R162" s="133">
        <f>VLOOKUP('E4 TB Allocation Details'!$C173, 'E2 Allocators'!$B$15:$W$285, MATCH(R$12, 'E2 Allocators'!$B$15:$W$15, 0),FALSE)*$D162</f>
        <v>0</v>
      </c>
      <c r="S162" s="133">
        <f>VLOOKUP('E4 TB Allocation Details'!$C173, 'E2 Allocators'!$B$15:$W$285, MATCH(S$12, 'E2 Allocators'!$B$15:$W$15, 0),FALSE)*$D162</f>
        <v>0</v>
      </c>
      <c r="T162" s="133">
        <f>VLOOKUP('E4 TB Allocation Details'!$C173, 'E2 Allocators'!$B$15:$W$285, MATCH(T$12, 'E2 Allocators'!$B$15:$W$15, 0),FALSE)*$D162</f>
        <v>0</v>
      </c>
      <c r="U162" s="133">
        <f>VLOOKUP('E4 TB Allocation Details'!$C173, 'E2 Allocators'!$B$15:$W$285, MATCH(U$12, 'E2 Allocators'!$B$15:$W$15, 0),FALSE)*$D162</f>
        <v>0</v>
      </c>
      <c r="V162" s="133">
        <f>VLOOKUP('E4 TB Allocation Details'!$C173, 'E2 Allocators'!$B$15:$W$285, MATCH(V$12, 'E2 Allocators'!$B$15:$W$15, 0),FALSE)*$D162</f>
        <v>0</v>
      </c>
      <c r="W162" s="133">
        <f>VLOOKUP('E4 TB Allocation Details'!$C173, 'E2 Allocators'!$B$15:$W$285, MATCH(W$12, 'E2 Allocators'!$B$15:$W$15, 0),FALSE)*$D162</f>
        <v>0</v>
      </c>
      <c r="X162" s="174">
        <f>VLOOKUP('E4 TB Allocation Details'!$C173, 'E2 Allocators'!$B$15:$W$285, MATCH(X$12, 'E2 Allocators'!$B$15:$W$15, 0),FALSE)*$D162</f>
        <v>0</v>
      </c>
    </row>
    <row r="163" spans="2:24" ht="16.149999999999999" customHeight="1" x14ac:dyDescent="0.2">
      <c r="B163" s="384" t="str">
        <f>'I3 TB Data'!B169</f>
        <v>Property Taxes (was Grants in Lieu) - Generation Transformation Connection - Shared</v>
      </c>
      <c r="C163" s="381" t="s">
        <v>413</v>
      </c>
      <c r="D163" s="170">
        <f>'I3 TB Data'!G169</f>
        <v>303161.09540699277</v>
      </c>
      <c r="E163" s="133">
        <f>VLOOKUP('E4 TB Allocation Details'!$C174, 'E2 Allocators'!$B$15:$W$285, MATCH(E$12, 'E2 Allocators'!$B$15:$W$15, 0),FALSE)*$D163</f>
        <v>270765.74887147482</v>
      </c>
      <c r="F163" s="133">
        <f>VLOOKUP('E4 TB Allocation Details'!$C174, 'E2 Allocators'!$B$15:$W$285, MATCH(F$12, 'E2 Allocators'!$B$15:$W$15, 0),FALSE)*$D163</f>
        <v>32395.34653551798</v>
      </c>
      <c r="G163" s="133">
        <f>VLOOKUP('E4 TB Allocation Details'!$C174, 'E2 Allocators'!$B$15:$W$285, MATCH(G$12, 'E2 Allocators'!$B$15:$W$15, 0),FALSE)*$D163</f>
        <v>0</v>
      </c>
      <c r="H163" s="133">
        <f>VLOOKUP('E4 TB Allocation Details'!$C174, 'E2 Allocators'!$B$15:$W$285, MATCH(H$12, 'E2 Allocators'!$B$15:$W$15, 0),FALSE)*$D163</f>
        <v>0</v>
      </c>
      <c r="I163" s="133">
        <f>VLOOKUP('E4 TB Allocation Details'!$C174, 'E2 Allocators'!$B$15:$W$285, MATCH(I$12, 'E2 Allocators'!$B$15:$W$15, 0),FALSE)*$D163</f>
        <v>0</v>
      </c>
      <c r="J163" s="133">
        <f>VLOOKUP('E4 TB Allocation Details'!$C174, 'E2 Allocators'!$B$15:$W$285, MATCH(J$12, 'E2 Allocators'!$B$15:$W$15, 0),FALSE)*$D163</f>
        <v>0</v>
      </c>
      <c r="K163" s="133">
        <f>VLOOKUP('E4 TB Allocation Details'!$C174, 'E2 Allocators'!$B$15:$W$285, MATCH(K$12, 'E2 Allocators'!$B$15:$W$15, 0),FALSE)*$D163</f>
        <v>0</v>
      </c>
      <c r="L163" s="133">
        <f>VLOOKUP('E4 TB Allocation Details'!$C174, 'E2 Allocators'!$B$15:$W$285, MATCH(L$12, 'E2 Allocators'!$B$15:$W$15, 0),FALSE)*$D163</f>
        <v>0</v>
      </c>
      <c r="M163" s="133">
        <f>VLOOKUP('E4 TB Allocation Details'!$C174, 'E2 Allocators'!$B$15:$W$285, MATCH(M$12, 'E2 Allocators'!$B$15:$W$15, 0),FALSE)*$D163</f>
        <v>0</v>
      </c>
      <c r="N163" s="133">
        <f>VLOOKUP('E4 TB Allocation Details'!$C174, 'E2 Allocators'!$B$15:$W$285, MATCH(N$12, 'E2 Allocators'!$B$15:$W$15, 0),FALSE)*$D163</f>
        <v>0</v>
      </c>
      <c r="O163" s="133">
        <f>VLOOKUP('E4 TB Allocation Details'!$C174, 'E2 Allocators'!$B$15:$W$285, MATCH(O$12, 'E2 Allocators'!$B$15:$W$15, 0),FALSE)*$D163</f>
        <v>0</v>
      </c>
      <c r="P163" s="133">
        <f>VLOOKUP('E4 TB Allocation Details'!$C174, 'E2 Allocators'!$B$15:$W$285, MATCH(P$12, 'E2 Allocators'!$B$15:$W$15, 0),FALSE)*$D163</f>
        <v>0</v>
      </c>
      <c r="Q163" s="133">
        <f>VLOOKUP('E4 TB Allocation Details'!$C174, 'E2 Allocators'!$B$15:$W$285, MATCH(Q$12, 'E2 Allocators'!$B$15:$W$15, 0),FALSE)*$D163</f>
        <v>0</v>
      </c>
      <c r="R163" s="133">
        <f>VLOOKUP('E4 TB Allocation Details'!$C174, 'E2 Allocators'!$B$15:$W$285, MATCH(R$12, 'E2 Allocators'!$B$15:$W$15, 0),FALSE)*$D163</f>
        <v>0</v>
      </c>
      <c r="S163" s="133">
        <f>VLOOKUP('E4 TB Allocation Details'!$C174, 'E2 Allocators'!$B$15:$W$285, MATCH(S$12, 'E2 Allocators'!$B$15:$W$15, 0),FALSE)*$D163</f>
        <v>0</v>
      </c>
      <c r="T163" s="133">
        <f>VLOOKUP('E4 TB Allocation Details'!$C174, 'E2 Allocators'!$B$15:$W$285, MATCH(T$12, 'E2 Allocators'!$B$15:$W$15, 0),FALSE)*$D163</f>
        <v>0</v>
      </c>
      <c r="U163" s="133">
        <f>VLOOKUP('E4 TB Allocation Details'!$C174, 'E2 Allocators'!$B$15:$W$285, MATCH(U$12, 'E2 Allocators'!$B$15:$W$15, 0),FALSE)*$D163</f>
        <v>0</v>
      </c>
      <c r="V163" s="133">
        <f>VLOOKUP('E4 TB Allocation Details'!$C174, 'E2 Allocators'!$B$15:$W$285, MATCH(V$12, 'E2 Allocators'!$B$15:$W$15, 0),FALSE)*$D163</f>
        <v>0</v>
      </c>
      <c r="W163" s="133">
        <f>VLOOKUP('E4 TB Allocation Details'!$C174, 'E2 Allocators'!$B$15:$W$285, MATCH(W$12, 'E2 Allocators'!$B$15:$W$15, 0),FALSE)*$D163</f>
        <v>0</v>
      </c>
      <c r="X163" s="174">
        <f>VLOOKUP('E4 TB Allocation Details'!$C174, 'E2 Allocators'!$B$15:$W$285, MATCH(X$12, 'E2 Allocators'!$B$15:$W$15, 0),FALSE)*$D163</f>
        <v>0</v>
      </c>
    </row>
    <row r="164" spans="2:24" ht="16.149999999999999" customHeight="1" x14ac:dyDescent="0.2">
      <c r="B164" s="384" t="str">
        <f>'I3 TB Data'!B170</f>
        <v>Depreciation on fixed assets - Network - Dedicated to Domestic</v>
      </c>
      <c r="C164" s="381" t="s">
        <v>414</v>
      </c>
      <c r="D164" s="170">
        <f>'I3 TB Data'!G170</f>
        <v>0</v>
      </c>
      <c r="E164" s="133">
        <f>VLOOKUP('E4 TB Allocation Details'!$C175, 'E2 Allocators'!$B$15:$W$285, MATCH(E$12, 'E2 Allocators'!$B$15:$W$15, 0),FALSE)*$D164</f>
        <v>0</v>
      </c>
      <c r="F164" s="133">
        <f>VLOOKUP('E4 TB Allocation Details'!$C175, 'E2 Allocators'!$B$15:$W$285, MATCH(F$12, 'E2 Allocators'!$B$15:$W$15, 0),FALSE)*$D164</f>
        <v>0</v>
      </c>
      <c r="G164" s="133">
        <f>VLOOKUP('E4 TB Allocation Details'!$C175, 'E2 Allocators'!$B$15:$W$285, MATCH(G$12, 'E2 Allocators'!$B$15:$W$15, 0),FALSE)*$D164</f>
        <v>0</v>
      </c>
      <c r="H164" s="133">
        <f>VLOOKUP('E4 TB Allocation Details'!$C175, 'E2 Allocators'!$B$15:$W$285, MATCH(H$12, 'E2 Allocators'!$B$15:$W$15, 0),FALSE)*$D164</f>
        <v>0</v>
      </c>
      <c r="I164" s="133">
        <f>VLOOKUP('E4 TB Allocation Details'!$C175, 'E2 Allocators'!$B$15:$W$285, MATCH(I$12, 'E2 Allocators'!$B$15:$W$15, 0),FALSE)*$D164</f>
        <v>0</v>
      </c>
      <c r="J164" s="133">
        <f>VLOOKUP('E4 TB Allocation Details'!$C175, 'E2 Allocators'!$B$15:$W$285, MATCH(J$12, 'E2 Allocators'!$B$15:$W$15, 0),FALSE)*$D164</f>
        <v>0</v>
      </c>
      <c r="K164" s="133">
        <f>VLOOKUP('E4 TB Allocation Details'!$C175, 'E2 Allocators'!$B$15:$W$285, MATCH(K$12, 'E2 Allocators'!$B$15:$W$15, 0),FALSE)*$D164</f>
        <v>0</v>
      </c>
      <c r="L164" s="133">
        <f>VLOOKUP('E4 TB Allocation Details'!$C175, 'E2 Allocators'!$B$15:$W$285, MATCH(L$12, 'E2 Allocators'!$B$15:$W$15, 0),FALSE)*$D164</f>
        <v>0</v>
      </c>
      <c r="M164" s="133">
        <f>VLOOKUP('E4 TB Allocation Details'!$C175, 'E2 Allocators'!$B$15:$W$285, MATCH(M$12, 'E2 Allocators'!$B$15:$W$15, 0),FALSE)*$D164</f>
        <v>0</v>
      </c>
      <c r="N164" s="133">
        <f>VLOOKUP('E4 TB Allocation Details'!$C175, 'E2 Allocators'!$B$15:$W$285, MATCH(N$12, 'E2 Allocators'!$B$15:$W$15, 0),FALSE)*$D164</f>
        <v>0</v>
      </c>
      <c r="O164" s="133">
        <f>VLOOKUP('E4 TB Allocation Details'!$C175, 'E2 Allocators'!$B$15:$W$285, MATCH(O$12, 'E2 Allocators'!$B$15:$W$15, 0),FALSE)*$D164</f>
        <v>0</v>
      </c>
      <c r="P164" s="133">
        <f>VLOOKUP('E4 TB Allocation Details'!$C175, 'E2 Allocators'!$B$15:$W$285, MATCH(P$12, 'E2 Allocators'!$B$15:$W$15, 0),FALSE)*$D164</f>
        <v>0</v>
      </c>
      <c r="Q164" s="133">
        <f>VLOOKUP('E4 TB Allocation Details'!$C175, 'E2 Allocators'!$B$15:$W$285, MATCH(Q$12, 'E2 Allocators'!$B$15:$W$15, 0),FALSE)*$D164</f>
        <v>0</v>
      </c>
      <c r="R164" s="133">
        <f>VLOOKUP('E4 TB Allocation Details'!$C175, 'E2 Allocators'!$B$15:$W$285, MATCH(R$12, 'E2 Allocators'!$B$15:$W$15, 0),FALSE)*$D164</f>
        <v>0</v>
      </c>
      <c r="S164" s="133">
        <f>VLOOKUP('E4 TB Allocation Details'!$C175, 'E2 Allocators'!$B$15:$W$285, MATCH(S$12, 'E2 Allocators'!$B$15:$W$15, 0),FALSE)*$D164</f>
        <v>0</v>
      </c>
      <c r="T164" s="133">
        <f>VLOOKUP('E4 TB Allocation Details'!$C175, 'E2 Allocators'!$B$15:$W$285, MATCH(T$12, 'E2 Allocators'!$B$15:$W$15, 0),FALSE)*$D164</f>
        <v>0</v>
      </c>
      <c r="U164" s="133">
        <f>VLOOKUP('E4 TB Allocation Details'!$C175, 'E2 Allocators'!$B$15:$W$285, MATCH(U$12, 'E2 Allocators'!$B$15:$W$15, 0),FALSE)*$D164</f>
        <v>0</v>
      </c>
      <c r="V164" s="133">
        <f>VLOOKUP('E4 TB Allocation Details'!$C175, 'E2 Allocators'!$B$15:$W$285, MATCH(V$12, 'E2 Allocators'!$B$15:$W$15, 0),FALSE)*$D164</f>
        <v>0</v>
      </c>
      <c r="W164" s="133">
        <f>VLOOKUP('E4 TB Allocation Details'!$C175, 'E2 Allocators'!$B$15:$W$285, MATCH(W$12, 'E2 Allocators'!$B$15:$W$15, 0),FALSE)*$D164</f>
        <v>0</v>
      </c>
      <c r="X164" s="174">
        <f>VLOOKUP('E4 TB Allocation Details'!$C175, 'E2 Allocators'!$B$15:$W$285, MATCH(X$12, 'E2 Allocators'!$B$15:$W$15, 0),FALSE)*$D164</f>
        <v>0</v>
      </c>
    </row>
    <row r="165" spans="2:24" ht="16.149999999999999" customHeight="1" x14ac:dyDescent="0.2">
      <c r="B165" s="384" t="str">
        <f>'I3 TB Data'!B171</f>
        <v>Depreciation on fixed assets - Network - Dedicated to Interconnect</v>
      </c>
      <c r="C165" s="381" t="s">
        <v>414</v>
      </c>
      <c r="D165" s="170">
        <f>'I3 TB Data'!G171</f>
        <v>3133748.8997291196</v>
      </c>
      <c r="E165" s="133">
        <f>VLOOKUP('E4 TB Allocation Details'!$C176, 'E2 Allocators'!$B$15:$W$285, MATCH(E$12, 'E2 Allocators'!$B$15:$W$15, 0),FALSE)*$D165</f>
        <v>886460.21821218985</v>
      </c>
      <c r="F165" s="133">
        <f>VLOOKUP('E4 TB Allocation Details'!$C176, 'E2 Allocators'!$B$15:$W$285, MATCH(F$12, 'E2 Allocators'!$B$15:$W$15, 0),FALSE)*$D165</f>
        <v>2247288.68151693</v>
      </c>
      <c r="G165" s="133">
        <f>VLOOKUP('E4 TB Allocation Details'!$C176, 'E2 Allocators'!$B$15:$W$285, MATCH(G$12, 'E2 Allocators'!$B$15:$W$15, 0),FALSE)*$D165</f>
        <v>0</v>
      </c>
      <c r="H165" s="133">
        <f>VLOOKUP('E4 TB Allocation Details'!$C176, 'E2 Allocators'!$B$15:$W$285, MATCH(H$12, 'E2 Allocators'!$B$15:$W$15, 0),FALSE)*$D165</f>
        <v>0</v>
      </c>
      <c r="I165" s="133">
        <f>VLOOKUP('E4 TB Allocation Details'!$C176, 'E2 Allocators'!$B$15:$W$285, MATCH(I$12, 'E2 Allocators'!$B$15:$W$15, 0),FALSE)*$D165</f>
        <v>0</v>
      </c>
      <c r="J165" s="133">
        <f>VLOOKUP('E4 TB Allocation Details'!$C176, 'E2 Allocators'!$B$15:$W$285, MATCH(J$12, 'E2 Allocators'!$B$15:$W$15, 0),FALSE)*$D165</f>
        <v>0</v>
      </c>
      <c r="K165" s="133">
        <f>VLOOKUP('E4 TB Allocation Details'!$C176, 'E2 Allocators'!$B$15:$W$285, MATCH(K$12, 'E2 Allocators'!$B$15:$W$15, 0),FALSE)*$D165</f>
        <v>0</v>
      </c>
      <c r="L165" s="133">
        <f>VLOOKUP('E4 TB Allocation Details'!$C176, 'E2 Allocators'!$B$15:$W$285, MATCH(L$12, 'E2 Allocators'!$B$15:$W$15, 0),FALSE)*$D165</f>
        <v>0</v>
      </c>
      <c r="M165" s="133">
        <f>VLOOKUP('E4 TB Allocation Details'!$C176, 'E2 Allocators'!$B$15:$W$285, MATCH(M$12, 'E2 Allocators'!$B$15:$W$15, 0),FALSE)*$D165</f>
        <v>0</v>
      </c>
      <c r="N165" s="133">
        <f>VLOOKUP('E4 TB Allocation Details'!$C176, 'E2 Allocators'!$B$15:$W$285, MATCH(N$12, 'E2 Allocators'!$B$15:$W$15, 0),FALSE)*$D165</f>
        <v>0</v>
      </c>
      <c r="O165" s="133">
        <f>VLOOKUP('E4 TB Allocation Details'!$C176, 'E2 Allocators'!$B$15:$W$285, MATCH(O$12, 'E2 Allocators'!$B$15:$W$15, 0),FALSE)*$D165</f>
        <v>0</v>
      </c>
      <c r="P165" s="133">
        <f>VLOOKUP('E4 TB Allocation Details'!$C176, 'E2 Allocators'!$B$15:$W$285, MATCH(P$12, 'E2 Allocators'!$B$15:$W$15, 0),FALSE)*$D165</f>
        <v>0</v>
      </c>
      <c r="Q165" s="133">
        <f>VLOOKUP('E4 TB Allocation Details'!$C176, 'E2 Allocators'!$B$15:$W$285, MATCH(Q$12, 'E2 Allocators'!$B$15:$W$15, 0),FALSE)*$D165</f>
        <v>0</v>
      </c>
      <c r="R165" s="133">
        <f>VLOOKUP('E4 TB Allocation Details'!$C176, 'E2 Allocators'!$B$15:$W$285, MATCH(R$12, 'E2 Allocators'!$B$15:$W$15, 0),FALSE)*$D165</f>
        <v>0</v>
      </c>
      <c r="S165" s="133">
        <f>VLOOKUP('E4 TB Allocation Details'!$C176, 'E2 Allocators'!$B$15:$W$285, MATCH(S$12, 'E2 Allocators'!$B$15:$W$15, 0),FALSE)*$D165</f>
        <v>0</v>
      </c>
      <c r="T165" s="133">
        <f>VLOOKUP('E4 TB Allocation Details'!$C176, 'E2 Allocators'!$B$15:$W$285, MATCH(T$12, 'E2 Allocators'!$B$15:$W$15, 0),FALSE)*$D165</f>
        <v>0</v>
      </c>
      <c r="U165" s="133">
        <f>VLOOKUP('E4 TB Allocation Details'!$C176, 'E2 Allocators'!$B$15:$W$285, MATCH(U$12, 'E2 Allocators'!$B$15:$W$15, 0),FALSE)*$D165</f>
        <v>0</v>
      </c>
      <c r="V165" s="133">
        <f>VLOOKUP('E4 TB Allocation Details'!$C176, 'E2 Allocators'!$B$15:$W$285, MATCH(V$12, 'E2 Allocators'!$B$15:$W$15, 0),FALSE)*$D165</f>
        <v>0</v>
      </c>
      <c r="W165" s="133">
        <f>VLOOKUP('E4 TB Allocation Details'!$C176, 'E2 Allocators'!$B$15:$W$285, MATCH(W$12, 'E2 Allocators'!$B$15:$W$15, 0),FALSE)*$D165</f>
        <v>0</v>
      </c>
      <c r="X165" s="174">
        <f>VLOOKUP('E4 TB Allocation Details'!$C176, 'E2 Allocators'!$B$15:$W$285, MATCH(X$12, 'E2 Allocators'!$B$15:$W$15, 0),FALSE)*$D165</f>
        <v>0</v>
      </c>
    </row>
    <row r="166" spans="2:24" ht="16.149999999999999" customHeight="1" x14ac:dyDescent="0.2">
      <c r="B166" s="384" t="str">
        <f>'I3 TB Data'!B172</f>
        <v>Depreciation on fixed assets - Network - Shared</v>
      </c>
      <c r="C166" s="381" t="s">
        <v>414</v>
      </c>
      <c r="D166" s="170">
        <f>'I3 TB Data'!G172</f>
        <v>235321926.57787928</v>
      </c>
      <c r="E166" s="133">
        <f>VLOOKUP('E4 TB Allocation Details'!$C177, 'E2 Allocators'!$B$15:$W$285, MATCH(E$12, 'E2 Allocators'!$B$15:$W$15, 0),FALSE)*$D166</f>
        <v>210175773.34650302</v>
      </c>
      <c r="F166" s="133">
        <f>VLOOKUP('E4 TB Allocation Details'!$C177, 'E2 Allocators'!$B$15:$W$285, MATCH(F$12, 'E2 Allocators'!$B$15:$W$15, 0),FALSE)*$D166</f>
        <v>25146153.231376261</v>
      </c>
      <c r="G166" s="133">
        <f>VLOOKUP('E4 TB Allocation Details'!$C177, 'E2 Allocators'!$B$15:$W$285, MATCH(G$12, 'E2 Allocators'!$B$15:$W$15, 0),FALSE)*$D166</f>
        <v>0</v>
      </c>
      <c r="H166" s="133">
        <f>VLOOKUP('E4 TB Allocation Details'!$C177, 'E2 Allocators'!$B$15:$W$285, MATCH(H$12, 'E2 Allocators'!$B$15:$W$15, 0),FALSE)*$D166</f>
        <v>0</v>
      </c>
      <c r="I166" s="133">
        <f>VLOOKUP('E4 TB Allocation Details'!$C177, 'E2 Allocators'!$B$15:$W$285, MATCH(I$12, 'E2 Allocators'!$B$15:$W$15, 0),FALSE)*$D166</f>
        <v>0</v>
      </c>
      <c r="J166" s="133">
        <f>VLOOKUP('E4 TB Allocation Details'!$C177, 'E2 Allocators'!$B$15:$W$285, MATCH(J$12, 'E2 Allocators'!$B$15:$W$15, 0),FALSE)*$D166</f>
        <v>0</v>
      </c>
      <c r="K166" s="133">
        <f>VLOOKUP('E4 TB Allocation Details'!$C177, 'E2 Allocators'!$B$15:$W$285, MATCH(K$12, 'E2 Allocators'!$B$15:$W$15, 0),FALSE)*$D166</f>
        <v>0</v>
      </c>
      <c r="L166" s="133">
        <f>VLOOKUP('E4 TB Allocation Details'!$C177, 'E2 Allocators'!$B$15:$W$285, MATCH(L$12, 'E2 Allocators'!$B$15:$W$15, 0),FALSE)*$D166</f>
        <v>0</v>
      </c>
      <c r="M166" s="133">
        <f>VLOOKUP('E4 TB Allocation Details'!$C177, 'E2 Allocators'!$B$15:$W$285, MATCH(M$12, 'E2 Allocators'!$B$15:$W$15, 0),FALSE)*$D166</f>
        <v>0</v>
      </c>
      <c r="N166" s="133">
        <f>VLOOKUP('E4 TB Allocation Details'!$C177, 'E2 Allocators'!$B$15:$W$285, MATCH(N$12, 'E2 Allocators'!$B$15:$W$15, 0),FALSE)*$D166</f>
        <v>0</v>
      </c>
      <c r="O166" s="133">
        <f>VLOOKUP('E4 TB Allocation Details'!$C177, 'E2 Allocators'!$B$15:$W$285, MATCH(O$12, 'E2 Allocators'!$B$15:$W$15, 0),FALSE)*$D166</f>
        <v>0</v>
      </c>
      <c r="P166" s="133">
        <f>VLOOKUP('E4 TB Allocation Details'!$C177, 'E2 Allocators'!$B$15:$W$285, MATCH(P$12, 'E2 Allocators'!$B$15:$W$15, 0),FALSE)*$D166</f>
        <v>0</v>
      </c>
      <c r="Q166" s="133">
        <f>VLOOKUP('E4 TB Allocation Details'!$C177, 'E2 Allocators'!$B$15:$W$285, MATCH(Q$12, 'E2 Allocators'!$B$15:$W$15, 0),FALSE)*$D166</f>
        <v>0</v>
      </c>
      <c r="R166" s="133">
        <f>VLOOKUP('E4 TB Allocation Details'!$C177, 'E2 Allocators'!$B$15:$W$285, MATCH(R$12, 'E2 Allocators'!$B$15:$W$15, 0),FALSE)*$D166</f>
        <v>0</v>
      </c>
      <c r="S166" s="133">
        <f>VLOOKUP('E4 TB Allocation Details'!$C177, 'E2 Allocators'!$B$15:$W$285, MATCH(S$12, 'E2 Allocators'!$B$15:$W$15, 0),FALSE)*$D166</f>
        <v>0</v>
      </c>
      <c r="T166" s="133">
        <f>VLOOKUP('E4 TB Allocation Details'!$C177, 'E2 Allocators'!$B$15:$W$285, MATCH(T$12, 'E2 Allocators'!$B$15:$W$15, 0),FALSE)*$D166</f>
        <v>0</v>
      </c>
      <c r="U166" s="133">
        <f>VLOOKUP('E4 TB Allocation Details'!$C177, 'E2 Allocators'!$B$15:$W$285, MATCH(U$12, 'E2 Allocators'!$B$15:$W$15, 0),FALSE)*$D166</f>
        <v>0</v>
      </c>
      <c r="V166" s="133">
        <f>VLOOKUP('E4 TB Allocation Details'!$C177, 'E2 Allocators'!$B$15:$W$285, MATCH(V$12, 'E2 Allocators'!$B$15:$W$15, 0),FALSE)*$D166</f>
        <v>0</v>
      </c>
      <c r="W166" s="133">
        <f>VLOOKUP('E4 TB Allocation Details'!$C177, 'E2 Allocators'!$B$15:$W$285, MATCH(W$12, 'E2 Allocators'!$B$15:$W$15, 0),FALSE)*$D166</f>
        <v>0</v>
      </c>
      <c r="X166" s="174">
        <f>VLOOKUP('E4 TB Allocation Details'!$C177, 'E2 Allocators'!$B$15:$W$285, MATCH(X$12, 'E2 Allocators'!$B$15:$W$15, 0),FALSE)*$D166</f>
        <v>0</v>
      </c>
    </row>
    <row r="167" spans="2:24" ht="16.149999999999999" customHeight="1" x14ac:dyDescent="0.2">
      <c r="B167" s="384" t="str">
        <f>'I3 TB Data'!B173</f>
        <v>Depreciation on fixed assets - Line Connection - Dedicated to Domestic</v>
      </c>
      <c r="C167" s="381" t="s">
        <v>414</v>
      </c>
      <c r="D167" s="170">
        <f>'I3 TB Data'!G173</f>
        <v>36010901.773349576</v>
      </c>
      <c r="E167" s="133">
        <f>VLOOKUP('E4 TB Allocation Details'!$C178, 'E2 Allocators'!$B$15:$W$285, MATCH(E$12, 'E2 Allocators'!$B$15:$W$15, 0),FALSE)*$D167</f>
        <v>36010901.773349576</v>
      </c>
      <c r="F167" s="133">
        <f>VLOOKUP('E4 TB Allocation Details'!$C178, 'E2 Allocators'!$B$15:$W$285, MATCH(F$12, 'E2 Allocators'!$B$15:$W$15, 0),FALSE)*$D167</f>
        <v>0</v>
      </c>
      <c r="G167" s="133">
        <f>VLOOKUP('E4 TB Allocation Details'!$C178, 'E2 Allocators'!$B$15:$W$285, MATCH(G$12, 'E2 Allocators'!$B$15:$W$15, 0),FALSE)*$D167</f>
        <v>0</v>
      </c>
      <c r="H167" s="133">
        <f>VLOOKUP('E4 TB Allocation Details'!$C178, 'E2 Allocators'!$B$15:$W$285, MATCH(H$12, 'E2 Allocators'!$B$15:$W$15, 0),FALSE)*$D167</f>
        <v>0</v>
      </c>
      <c r="I167" s="133">
        <f>VLOOKUP('E4 TB Allocation Details'!$C178, 'E2 Allocators'!$B$15:$W$285, MATCH(I$12, 'E2 Allocators'!$B$15:$W$15, 0),FALSE)*$D167</f>
        <v>0</v>
      </c>
      <c r="J167" s="133">
        <f>VLOOKUP('E4 TB Allocation Details'!$C178, 'E2 Allocators'!$B$15:$W$285, MATCH(J$12, 'E2 Allocators'!$B$15:$W$15, 0),FALSE)*$D167</f>
        <v>0</v>
      </c>
      <c r="K167" s="133">
        <f>VLOOKUP('E4 TB Allocation Details'!$C178, 'E2 Allocators'!$B$15:$W$285, MATCH(K$12, 'E2 Allocators'!$B$15:$W$15, 0),FALSE)*$D167</f>
        <v>0</v>
      </c>
      <c r="L167" s="133">
        <f>VLOOKUP('E4 TB Allocation Details'!$C178, 'E2 Allocators'!$B$15:$W$285, MATCH(L$12, 'E2 Allocators'!$B$15:$W$15, 0),FALSE)*$D167</f>
        <v>0</v>
      </c>
      <c r="M167" s="133">
        <f>VLOOKUP('E4 TB Allocation Details'!$C178, 'E2 Allocators'!$B$15:$W$285, MATCH(M$12, 'E2 Allocators'!$B$15:$W$15, 0),FALSE)*$D167</f>
        <v>0</v>
      </c>
      <c r="N167" s="133">
        <f>VLOOKUP('E4 TB Allocation Details'!$C178, 'E2 Allocators'!$B$15:$W$285, MATCH(N$12, 'E2 Allocators'!$B$15:$W$15, 0),FALSE)*$D167</f>
        <v>0</v>
      </c>
      <c r="O167" s="133">
        <f>VLOOKUP('E4 TB Allocation Details'!$C178, 'E2 Allocators'!$B$15:$W$285, MATCH(O$12, 'E2 Allocators'!$B$15:$W$15, 0),FALSE)*$D167</f>
        <v>0</v>
      </c>
      <c r="P167" s="133">
        <f>VLOOKUP('E4 TB Allocation Details'!$C178, 'E2 Allocators'!$B$15:$W$285, MATCH(P$12, 'E2 Allocators'!$B$15:$W$15, 0),FALSE)*$D167</f>
        <v>0</v>
      </c>
      <c r="Q167" s="133">
        <f>VLOOKUP('E4 TB Allocation Details'!$C178, 'E2 Allocators'!$B$15:$W$285, MATCH(Q$12, 'E2 Allocators'!$B$15:$W$15, 0),FALSE)*$D167</f>
        <v>0</v>
      </c>
      <c r="R167" s="133">
        <f>VLOOKUP('E4 TB Allocation Details'!$C178, 'E2 Allocators'!$B$15:$W$285, MATCH(R$12, 'E2 Allocators'!$B$15:$W$15, 0),FALSE)*$D167</f>
        <v>0</v>
      </c>
      <c r="S167" s="133">
        <f>VLOOKUP('E4 TB Allocation Details'!$C178, 'E2 Allocators'!$B$15:$W$285, MATCH(S$12, 'E2 Allocators'!$B$15:$W$15, 0),FALSE)*$D167</f>
        <v>0</v>
      </c>
      <c r="T167" s="133">
        <f>VLOOKUP('E4 TB Allocation Details'!$C178, 'E2 Allocators'!$B$15:$W$285, MATCH(T$12, 'E2 Allocators'!$B$15:$W$15, 0),FALSE)*$D167</f>
        <v>0</v>
      </c>
      <c r="U167" s="133">
        <f>VLOOKUP('E4 TB Allocation Details'!$C178, 'E2 Allocators'!$B$15:$W$285, MATCH(U$12, 'E2 Allocators'!$B$15:$W$15, 0),FALSE)*$D167</f>
        <v>0</v>
      </c>
      <c r="V167" s="133">
        <f>VLOOKUP('E4 TB Allocation Details'!$C178, 'E2 Allocators'!$B$15:$W$285, MATCH(V$12, 'E2 Allocators'!$B$15:$W$15, 0),FALSE)*$D167</f>
        <v>0</v>
      </c>
      <c r="W167" s="133">
        <f>VLOOKUP('E4 TB Allocation Details'!$C178, 'E2 Allocators'!$B$15:$W$285, MATCH(W$12, 'E2 Allocators'!$B$15:$W$15, 0),FALSE)*$D167</f>
        <v>0</v>
      </c>
      <c r="X167" s="174">
        <f>VLOOKUP('E4 TB Allocation Details'!$C178, 'E2 Allocators'!$B$15:$W$285, MATCH(X$12, 'E2 Allocators'!$B$15:$W$15, 0),FALSE)*$D167</f>
        <v>0</v>
      </c>
    </row>
    <row r="168" spans="2:24" ht="16.149999999999999" customHeight="1" x14ac:dyDescent="0.2">
      <c r="B168" s="384" t="str">
        <f>'I3 TB Data'!B174</f>
        <v>Depreciation on fixed assets - Line Connection - Dedicated to Interconnect</v>
      </c>
      <c r="C168" s="381" t="s">
        <v>414</v>
      </c>
      <c r="D168" s="170">
        <f>'I3 TB Data'!G174</f>
        <v>0</v>
      </c>
      <c r="E168" s="133">
        <f>VLOOKUP('E4 TB Allocation Details'!$C179, 'E2 Allocators'!$B$15:$W$285, MATCH(E$12, 'E2 Allocators'!$B$15:$W$15, 0),FALSE)*$D168</f>
        <v>0</v>
      </c>
      <c r="F168" s="133">
        <f>VLOOKUP('E4 TB Allocation Details'!$C179, 'E2 Allocators'!$B$15:$W$285, MATCH(F$12, 'E2 Allocators'!$B$15:$W$15, 0),FALSE)*$D168</f>
        <v>0</v>
      </c>
      <c r="G168" s="133">
        <f>VLOOKUP('E4 TB Allocation Details'!$C179, 'E2 Allocators'!$B$15:$W$285, MATCH(G$12, 'E2 Allocators'!$B$15:$W$15, 0),FALSE)*$D168</f>
        <v>0</v>
      </c>
      <c r="H168" s="133">
        <f>VLOOKUP('E4 TB Allocation Details'!$C179, 'E2 Allocators'!$B$15:$W$285, MATCH(H$12, 'E2 Allocators'!$B$15:$W$15, 0),FALSE)*$D168</f>
        <v>0</v>
      </c>
      <c r="I168" s="133">
        <f>VLOOKUP('E4 TB Allocation Details'!$C179, 'E2 Allocators'!$B$15:$W$285, MATCH(I$12, 'E2 Allocators'!$B$15:$W$15, 0),FALSE)*$D168</f>
        <v>0</v>
      </c>
      <c r="J168" s="133">
        <f>VLOOKUP('E4 TB Allocation Details'!$C179, 'E2 Allocators'!$B$15:$W$285, MATCH(J$12, 'E2 Allocators'!$B$15:$W$15, 0),FALSE)*$D168</f>
        <v>0</v>
      </c>
      <c r="K168" s="133">
        <f>VLOOKUP('E4 TB Allocation Details'!$C179, 'E2 Allocators'!$B$15:$W$285, MATCH(K$12, 'E2 Allocators'!$B$15:$W$15, 0),FALSE)*$D168</f>
        <v>0</v>
      </c>
      <c r="L168" s="133">
        <f>VLOOKUP('E4 TB Allocation Details'!$C179, 'E2 Allocators'!$B$15:$W$285, MATCH(L$12, 'E2 Allocators'!$B$15:$W$15, 0),FALSE)*$D168</f>
        <v>0</v>
      </c>
      <c r="M168" s="133">
        <f>VLOOKUP('E4 TB Allocation Details'!$C179, 'E2 Allocators'!$B$15:$W$285, MATCH(M$12, 'E2 Allocators'!$B$15:$W$15, 0),FALSE)*$D168</f>
        <v>0</v>
      </c>
      <c r="N168" s="133">
        <f>VLOOKUP('E4 TB Allocation Details'!$C179, 'E2 Allocators'!$B$15:$W$285, MATCH(N$12, 'E2 Allocators'!$B$15:$W$15, 0),FALSE)*$D168</f>
        <v>0</v>
      </c>
      <c r="O168" s="133">
        <f>VLOOKUP('E4 TB Allocation Details'!$C179, 'E2 Allocators'!$B$15:$W$285, MATCH(O$12, 'E2 Allocators'!$B$15:$W$15, 0),FALSE)*$D168</f>
        <v>0</v>
      </c>
      <c r="P168" s="133">
        <f>VLOOKUP('E4 TB Allocation Details'!$C179, 'E2 Allocators'!$B$15:$W$285, MATCH(P$12, 'E2 Allocators'!$B$15:$W$15, 0),FALSE)*$D168</f>
        <v>0</v>
      </c>
      <c r="Q168" s="133">
        <f>VLOOKUP('E4 TB Allocation Details'!$C179, 'E2 Allocators'!$B$15:$W$285, MATCH(Q$12, 'E2 Allocators'!$B$15:$W$15, 0),FALSE)*$D168</f>
        <v>0</v>
      </c>
      <c r="R168" s="133">
        <f>VLOOKUP('E4 TB Allocation Details'!$C179, 'E2 Allocators'!$B$15:$W$285, MATCH(R$12, 'E2 Allocators'!$B$15:$W$15, 0),FALSE)*$D168</f>
        <v>0</v>
      </c>
      <c r="S168" s="133">
        <f>VLOOKUP('E4 TB Allocation Details'!$C179, 'E2 Allocators'!$B$15:$W$285, MATCH(S$12, 'E2 Allocators'!$B$15:$W$15, 0),FALSE)*$D168</f>
        <v>0</v>
      </c>
      <c r="T168" s="133">
        <f>VLOOKUP('E4 TB Allocation Details'!$C179, 'E2 Allocators'!$B$15:$W$285, MATCH(T$12, 'E2 Allocators'!$B$15:$W$15, 0),FALSE)*$D168</f>
        <v>0</v>
      </c>
      <c r="U168" s="133">
        <f>VLOOKUP('E4 TB Allocation Details'!$C179, 'E2 Allocators'!$B$15:$W$285, MATCH(U$12, 'E2 Allocators'!$B$15:$W$15, 0),FALSE)*$D168</f>
        <v>0</v>
      </c>
      <c r="V168" s="133">
        <f>VLOOKUP('E4 TB Allocation Details'!$C179, 'E2 Allocators'!$B$15:$W$285, MATCH(V$12, 'E2 Allocators'!$B$15:$W$15, 0),FALSE)*$D168</f>
        <v>0</v>
      </c>
      <c r="W168" s="133">
        <f>VLOOKUP('E4 TB Allocation Details'!$C179, 'E2 Allocators'!$B$15:$W$285, MATCH(W$12, 'E2 Allocators'!$B$15:$W$15, 0),FALSE)*$D168</f>
        <v>0</v>
      </c>
      <c r="X168" s="174">
        <f>VLOOKUP('E4 TB Allocation Details'!$C179, 'E2 Allocators'!$B$15:$W$285, MATCH(X$12, 'E2 Allocators'!$B$15:$W$15, 0),FALSE)*$D168</f>
        <v>0</v>
      </c>
    </row>
    <row r="169" spans="2:24" ht="16.149999999999999" customHeight="1" x14ac:dyDescent="0.2">
      <c r="B169" s="384" t="str">
        <f>'I3 TB Data'!B175</f>
        <v>Depreciation on fixed assets - Line Connection - Shared</v>
      </c>
      <c r="C169" s="381" t="s">
        <v>414</v>
      </c>
      <c r="D169" s="170">
        <f>'I3 TB Data'!G175</f>
        <v>0</v>
      </c>
      <c r="E169" s="133">
        <f>VLOOKUP('E4 TB Allocation Details'!$C180, 'E2 Allocators'!$B$15:$W$285, MATCH(E$12, 'E2 Allocators'!$B$15:$W$15, 0),FALSE)*$D169</f>
        <v>0</v>
      </c>
      <c r="F169" s="133">
        <f>VLOOKUP('E4 TB Allocation Details'!$C180, 'E2 Allocators'!$B$15:$W$285, MATCH(F$12, 'E2 Allocators'!$B$15:$W$15, 0),FALSE)*$D169</f>
        <v>0</v>
      </c>
      <c r="G169" s="133">
        <f>VLOOKUP('E4 TB Allocation Details'!$C180, 'E2 Allocators'!$B$15:$W$285, MATCH(G$12, 'E2 Allocators'!$B$15:$W$15, 0),FALSE)*$D169</f>
        <v>0</v>
      </c>
      <c r="H169" s="133">
        <f>VLOOKUP('E4 TB Allocation Details'!$C180, 'E2 Allocators'!$B$15:$W$285, MATCH(H$12, 'E2 Allocators'!$B$15:$W$15, 0),FALSE)*$D169</f>
        <v>0</v>
      </c>
      <c r="I169" s="133">
        <f>VLOOKUP('E4 TB Allocation Details'!$C180, 'E2 Allocators'!$B$15:$W$285, MATCH(I$12, 'E2 Allocators'!$B$15:$W$15, 0),FALSE)*$D169</f>
        <v>0</v>
      </c>
      <c r="J169" s="133">
        <f>VLOOKUP('E4 TB Allocation Details'!$C180, 'E2 Allocators'!$B$15:$W$285, MATCH(J$12, 'E2 Allocators'!$B$15:$W$15, 0),FALSE)*$D169</f>
        <v>0</v>
      </c>
      <c r="K169" s="133">
        <f>VLOOKUP('E4 TB Allocation Details'!$C180, 'E2 Allocators'!$B$15:$W$285, MATCH(K$12, 'E2 Allocators'!$B$15:$W$15, 0),FALSE)*$D169</f>
        <v>0</v>
      </c>
      <c r="L169" s="133">
        <f>VLOOKUP('E4 TB Allocation Details'!$C180, 'E2 Allocators'!$B$15:$W$285, MATCH(L$12, 'E2 Allocators'!$B$15:$W$15, 0),FALSE)*$D169</f>
        <v>0</v>
      </c>
      <c r="M169" s="133">
        <f>VLOOKUP('E4 TB Allocation Details'!$C180, 'E2 Allocators'!$B$15:$W$285, MATCH(M$12, 'E2 Allocators'!$B$15:$W$15, 0),FALSE)*$D169</f>
        <v>0</v>
      </c>
      <c r="N169" s="133">
        <f>VLOOKUP('E4 TB Allocation Details'!$C180, 'E2 Allocators'!$B$15:$W$285, MATCH(N$12, 'E2 Allocators'!$B$15:$W$15, 0),FALSE)*$D169</f>
        <v>0</v>
      </c>
      <c r="O169" s="133">
        <f>VLOOKUP('E4 TB Allocation Details'!$C180, 'E2 Allocators'!$B$15:$W$285, MATCH(O$12, 'E2 Allocators'!$B$15:$W$15, 0),FALSE)*$D169</f>
        <v>0</v>
      </c>
      <c r="P169" s="133">
        <f>VLOOKUP('E4 TB Allocation Details'!$C180, 'E2 Allocators'!$B$15:$W$285, MATCH(P$12, 'E2 Allocators'!$B$15:$W$15, 0),FALSE)*$D169</f>
        <v>0</v>
      </c>
      <c r="Q169" s="133">
        <f>VLOOKUP('E4 TB Allocation Details'!$C180, 'E2 Allocators'!$B$15:$W$285, MATCH(Q$12, 'E2 Allocators'!$B$15:$W$15, 0),FALSE)*$D169</f>
        <v>0</v>
      </c>
      <c r="R169" s="133">
        <f>VLOOKUP('E4 TB Allocation Details'!$C180, 'E2 Allocators'!$B$15:$W$285, MATCH(R$12, 'E2 Allocators'!$B$15:$W$15, 0),FALSE)*$D169</f>
        <v>0</v>
      </c>
      <c r="S169" s="133">
        <f>VLOOKUP('E4 TB Allocation Details'!$C180, 'E2 Allocators'!$B$15:$W$285, MATCH(S$12, 'E2 Allocators'!$B$15:$W$15, 0),FALSE)*$D169</f>
        <v>0</v>
      </c>
      <c r="T169" s="133">
        <f>VLOOKUP('E4 TB Allocation Details'!$C180, 'E2 Allocators'!$B$15:$W$285, MATCH(T$12, 'E2 Allocators'!$B$15:$W$15, 0),FALSE)*$D169</f>
        <v>0</v>
      </c>
      <c r="U169" s="133">
        <f>VLOOKUP('E4 TB Allocation Details'!$C180, 'E2 Allocators'!$B$15:$W$285, MATCH(U$12, 'E2 Allocators'!$B$15:$W$15, 0),FALSE)*$D169</f>
        <v>0</v>
      </c>
      <c r="V169" s="133">
        <f>VLOOKUP('E4 TB Allocation Details'!$C180, 'E2 Allocators'!$B$15:$W$285, MATCH(V$12, 'E2 Allocators'!$B$15:$W$15, 0),FALSE)*$D169</f>
        <v>0</v>
      </c>
      <c r="W169" s="133">
        <f>VLOOKUP('E4 TB Allocation Details'!$C180, 'E2 Allocators'!$B$15:$W$285, MATCH(W$12, 'E2 Allocators'!$B$15:$W$15, 0),FALSE)*$D169</f>
        <v>0</v>
      </c>
      <c r="X169" s="174">
        <f>VLOOKUP('E4 TB Allocation Details'!$C180, 'E2 Allocators'!$B$15:$W$285, MATCH(X$12, 'E2 Allocators'!$B$15:$W$15, 0),FALSE)*$D169</f>
        <v>0</v>
      </c>
    </row>
    <row r="170" spans="2:24" ht="16.149999999999999" customHeight="1" x14ac:dyDescent="0.2">
      <c r="B170" s="384" t="str">
        <f>'I3 TB Data'!B176</f>
        <v>Depreciation on fixed assets - Transformer Connection - Dedicated to Domestic</v>
      </c>
      <c r="C170" s="381" t="s">
        <v>414</v>
      </c>
      <c r="D170" s="170">
        <f>'I3 TB Data'!G176</f>
        <v>152901397.37302583</v>
      </c>
      <c r="E170" s="133">
        <f>VLOOKUP('E4 TB Allocation Details'!$C181, 'E2 Allocators'!$B$15:$W$285, MATCH(E$12, 'E2 Allocators'!$B$15:$W$15, 0),FALSE)*$D170</f>
        <v>152901397.37302583</v>
      </c>
      <c r="F170" s="133">
        <f>VLOOKUP('E4 TB Allocation Details'!$C181, 'E2 Allocators'!$B$15:$W$285, MATCH(F$12, 'E2 Allocators'!$B$15:$W$15, 0),FALSE)*$D170</f>
        <v>0</v>
      </c>
      <c r="G170" s="133">
        <f>VLOOKUP('E4 TB Allocation Details'!$C181, 'E2 Allocators'!$B$15:$W$285, MATCH(G$12, 'E2 Allocators'!$B$15:$W$15, 0),FALSE)*$D170</f>
        <v>0</v>
      </c>
      <c r="H170" s="133">
        <f>VLOOKUP('E4 TB Allocation Details'!$C181, 'E2 Allocators'!$B$15:$W$285, MATCH(H$12, 'E2 Allocators'!$B$15:$W$15, 0),FALSE)*$D170</f>
        <v>0</v>
      </c>
      <c r="I170" s="133">
        <f>VLOOKUP('E4 TB Allocation Details'!$C181, 'E2 Allocators'!$B$15:$W$285, MATCH(I$12, 'E2 Allocators'!$B$15:$W$15, 0),FALSE)*$D170</f>
        <v>0</v>
      </c>
      <c r="J170" s="133">
        <f>VLOOKUP('E4 TB Allocation Details'!$C181, 'E2 Allocators'!$B$15:$W$285, MATCH(J$12, 'E2 Allocators'!$B$15:$W$15, 0),FALSE)*$D170</f>
        <v>0</v>
      </c>
      <c r="K170" s="133">
        <f>VLOOKUP('E4 TB Allocation Details'!$C181, 'E2 Allocators'!$B$15:$W$285, MATCH(K$12, 'E2 Allocators'!$B$15:$W$15, 0),FALSE)*$D170</f>
        <v>0</v>
      </c>
      <c r="L170" s="133">
        <f>VLOOKUP('E4 TB Allocation Details'!$C181, 'E2 Allocators'!$B$15:$W$285, MATCH(L$12, 'E2 Allocators'!$B$15:$W$15, 0),FALSE)*$D170</f>
        <v>0</v>
      </c>
      <c r="M170" s="133">
        <f>VLOOKUP('E4 TB Allocation Details'!$C181, 'E2 Allocators'!$B$15:$W$285, MATCH(M$12, 'E2 Allocators'!$B$15:$W$15, 0),FALSE)*$D170</f>
        <v>0</v>
      </c>
      <c r="N170" s="133">
        <f>VLOOKUP('E4 TB Allocation Details'!$C181, 'E2 Allocators'!$B$15:$W$285, MATCH(N$12, 'E2 Allocators'!$B$15:$W$15, 0),FALSE)*$D170</f>
        <v>0</v>
      </c>
      <c r="O170" s="133">
        <f>VLOOKUP('E4 TB Allocation Details'!$C181, 'E2 Allocators'!$B$15:$W$285, MATCH(O$12, 'E2 Allocators'!$B$15:$W$15, 0),FALSE)*$D170</f>
        <v>0</v>
      </c>
      <c r="P170" s="133">
        <f>VLOOKUP('E4 TB Allocation Details'!$C181, 'E2 Allocators'!$B$15:$W$285, MATCH(P$12, 'E2 Allocators'!$B$15:$W$15, 0),FALSE)*$D170</f>
        <v>0</v>
      </c>
      <c r="Q170" s="133">
        <f>VLOOKUP('E4 TB Allocation Details'!$C181, 'E2 Allocators'!$B$15:$W$285, MATCH(Q$12, 'E2 Allocators'!$B$15:$W$15, 0),FALSE)*$D170</f>
        <v>0</v>
      </c>
      <c r="R170" s="133">
        <f>VLOOKUP('E4 TB Allocation Details'!$C181, 'E2 Allocators'!$B$15:$W$285, MATCH(R$12, 'E2 Allocators'!$B$15:$W$15, 0),FALSE)*$D170</f>
        <v>0</v>
      </c>
      <c r="S170" s="133">
        <f>VLOOKUP('E4 TB Allocation Details'!$C181, 'E2 Allocators'!$B$15:$W$285, MATCH(S$12, 'E2 Allocators'!$B$15:$W$15, 0),FALSE)*$D170</f>
        <v>0</v>
      </c>
      <c r="T170" s="133">
        <f>VLOOKUP('E4 TB Allocation Details'!$C181, 'E2 Allocators'!$B$15:$W$285, MATCH(T$12, 'E2 Allocators'!$B$15:$W$15, 0),FALSE)*$D170</f>
        <v>0</v>
      </c>
      <c r="U170" s="133">
        <f>VLOOKUP('E4 TB Allocation Details'!$C181, 'E2 Allocators'!$B$15:$W$285, MATCH(U$12, 'E2 Allocators'!$B$15:$W$15, 0),FALSE)*$D170</f>
        <v>0</v>
      </c>
      <c r="V170" s="133">
        <f>VLOOKUP('E4 TB Allocation Details'!$C181, 'E2 Allocators'!$B$15:$W$285, MATCH(V$12, 'E2 Allocators'!$B$15:$W$15, 0),FALSE)*$D170</f>
        <v>0</v>
      </c>
      <c r="W170" s="133">
        <f>VLOOKUP('E4 TB Allocation Details'!$C181, 'E2 Allocators'!$B$15:$W$285, MATCH(W$12, 'E2 Allocators'!$B$15:$W$15, 0),FALSE)*$D170</f>
        <v>0</v>
      </c>
      <c r="X170" s="174">
        <f>VLOOKUP('E4 TB Allocation Details'!$C181, 'E2 Allocators'!$B$15:$W$285, MATCH(X$12, 'E2 Allocators'!$B$15:$W$15, 0),FALSE)*$D170</f>
        <v>0</v>
      </c>
    </row>
    <row r="171" spans="2:24" ht="16.149999999999999" customHeight="1" x14ac:dyDescent="0.2">
      <c r="B171" s="384" t="str">
        <f>'I3 TB Data'!B177</f>
        <v>Depreciation on fixed assets - Transformer Connection - Dedicated to Interconnect</v>
      </c>
      <c r="C171" s="381" t="s">
        <v>414</v>
      </c>
      <c r="D171" s="170">
        <f>'I3 TB Data'!G177</f>
        <v>0</v>
      </c>
      <c r="E171" s="133">
        <f>VLOOKUP('E4 TB Allocation Details'!$C182, 'E2 Allocators'!$B$15:$W$285, MATCH(E$12, 'E2 Allocators'!$B$15:$W$15, 0),FALSE)*$D171</f>
        <v>0</v>
      </c>
      <c r="F171" s="133">
        <f>VLOOKUP('E4 TB Allocation Details'!$C182, 'E2 Allocators'!$B$15:$W$285, MATCH(F$12, 'E2 Allocators'!$B$15:$W$15, 0),FALSE)*$D171</f>
        <v>0</v>
      </c>
      <c r="G171" s="133">
        <f>VLOOKUP('E4 TB Allocation Details'!$C182, 'E2 Allocators'!$B$15:$W$285, MATCH(G$12, 'E2 Allocators'!$B$15:$W$15, 0),FALSE)*$D171</f>
        <v>0</v>
      </c>
      <c r="H171" s="133">
        <f>VLOOKUP('E4 TB Allocation Details'!$C182, 'E2 Allocators'!$B$15:$W$285, MATCH(H$12, 'E2 Allocators'!$B$15:$W$15, 0),FALSE)*$D171</f>
        <v>0</v>
      </c>
      <c r="I171" s="133">
        <f>VLOOKUP('E4 TB Allocation Details'!$C182, 'E2 Allocators'!$B$15:$W$285, MATCH(I$12, 'E2 Allocators'!$B$15:$W$15, 0),FALSE)*$D171</f>
        <v>0</v>
      </c>
      <c r="J171" s="133">
        <f>VLOOKUP('E4 TB Allocation Details'!$C182, 'E2 Allocators'!$B$15:$W$285, MATCH(J$12, 'E2 Allocators'!$B$15:$W$15, 0),FALSE)*$D171</f>
        <v>0</v>
      </c>
      <c r="K171" s="133">
        <f>VLOOKUP('E4 TB Allocation Details'!$C182, 'E2 Allocators'!$B$15:$W$285, MATCH(K$12, 'E2 Allocators'!$B$15:$W$15, 0),FALSE)*$D171</f>
        <v>0</v>
      </c>
      <c r="L171" s="133">
        <f>VLOOKUP('E4 TB Allocation Details'!$C182, 'E2 Allocators'!$B$15:$W$285, MATCH(L$12, 'E2 Allocators'!$B$15:$W$15, 0),FALSE)*$D171</f>
        <v>0</v>
      </c>
      <c r="M171" s="133">
        <f>VLOOKUP('E4 TB Allocation Details'!$C182, 'E2 Allocators'!$B$15:$W$285, MATCH(M$12, 'E2 Allocators'!$B$15:$W$15, 0),FALSE)*$D171</f>
        <v>0</v>
      </c>
      <c r="N171" s="133">
        <f>VLOOKUP('E4 TB Allocation Details'!$C182, 'E2 Allocators'!$B$15:$W$285, MATCH(N$12, 'E2 Allocators'!$B$15:$W$15, 0),FALSE)*$D171</f>
        <v>0</v>
      </c>
      <c r="O171" s="133">
        <f>VLOOKUP('E4 TB Allocation Details'!$C182, 'E2 Allocators'!$B$15:$W$285, MATCH(O$12, 'E2 Allocators'!$B$15:$W$15, 0),FALSE)*$D171</f>
        <v>0</v>
      </c>
      <c r="P171" s="133">
        <f>VLOOKUP('E4 TB Allocation Details'!$C182, 'E2 Allocators'!$B$15:$W$285, MATCH(P$12, 'E2 Allocators'!$B$15:$W$15, 0),FALSE)*$D171</f>
        <v>0</v>
      </c>
      <c r="Q171" s="133">
        <f>VLOOKUP('E4 TB Allocation Details'!$C182, 'E2 Allocators'!$B$15:$W$285, MATCH(Q$12, 'E2 Allocators'!$B$15:$W$15, 0),FALSE)*$D171</f>
        <v>0</v>
      </c>
      <c r="R171" s="133">
        <f>VLOOKUP('E4 TB Allocation Details'!$C182, 'E2 Allocators'!$B$15:$W$285, MATCH(R$12, 'E2 Allocators'!$B$15:$W$15, 0),FALSE)*$D171</f>
        <v>0</v>
      </c>
      <c r="S171" s="133">
        <f>VLOOKUP('E4 TB Allocation Details'!$C182, 'E2 Allocators'!$B$15:$W$285, MATCH(S$12, 'E2 Allocators'!$B$15:$W$15, 0),FALSE)*$D171</f>
        <v>0</v>
      </c>
      <c r="T171" s="133">
        <f>VLOOKUP('E4 TB Allocation Details'!$C182, 'E2 Allocators'!$B$15:$W$285, MATCH(T$12, 'E2 Allocators'!$B$15:$W$15, 0),FALSE)*$D171</f>
        <v>0</v>
      </c>
      <c r="U171" s="133">
        <f>VLOOKUP('E4 TB Allocation Details'!$C182, 'E2 Allocators'!$B$15:$W$285, MATCH(U$12, 'E2 Allocators'!$B$15:$W$15, 0),FALSE)*$D171</f>
        <v>0</v>
      </c>
      <c r="V171" s="133">
        <f>VLOOKUP('E4 TB Allocation Details'!$C182, 'E2 Allocators'!$B$15:$W$285, MATCH(V$12, 'E2 Allocators'!$B$15:$W$15, 0),FALSE)*$D171</f>
        <v>0</v>
      </c>
      <c r="W171" s="133">
        <f>VLOOKUP('E4 TB Allocation Details'!$C182, 'E2 Allocators'!$B$15:$W$285, MATCH(W$12, 'E2 Allocators'!$B$15:$W$15, 0),FALSE)*$D171</f>
        <v>0</v>
      </c>
      <c r="X171" s="174">
        <f>VLOOKUP('E4 TB Allocation Details'!$C182, 'E2 Allocators'!$B$15:$W$285, MATCH(X$12, 'E2 Allocators'!$B$15:$W$15, 0),FALSE)*$D171</f>
        <v>0</v>
      </c>
    </row>
    <row r="172" spans="2:24" ht="16.149999999999999" customHeight="1" x14ac:dyDescent="0.2">
      <c r="B172" s="384" t="str">
        <f>'I3 TB Data'!B178</f>
        <v>Depreciation on fixed assets - Transformer Connection - Shared</v>
      </c>
      <c r="C172" s="381" t="s">
        <v>414</v>
      </c>
      <c r="D172" s="170">
        <f>'I3 TB Data'!G178</f>
        <v>0</v>
      </c>
      <c r="E172" s="133">
        <f>VLOOKUP('E4 TB Allocation Details'!$C183, 'E2 Allocators'!$B$15:$W$285, MATCH(E$12, 'E2 Allocators'!$B$15:$W$15, 0),FALSE)*$D172</f>
        <v>0</v>
      </c>
      <c r="F172" s="133">
        <f>VLOOKUP('E4 TB Allocation Details'!$C183, 'E2 Allocators'!$B$15:$W$285, MATCH(F$12, 'E2 Allocators'!$B$15:$W$15, 0),FALSE)*$D172</f>
        <v>0</v>
      </c>
      <c r="G172" s="133">
        <f>VLOOKUP('E4 TB Allocation Details'!$C183, 'E2 Allocators'!$B$15:$W$285, MATCH(G$12, 'E2 Allocators'!$B$15:$W$15, 0),FALSE)*$D172</f>
        <v>0</v>
      </c>
      <c r="H172" s="133">
        <f>VLOOKUP('E4 TB Allocation Details'!$C183, 'E2 Allocators'!$B$15:$W$285, MATCH(H$12, 'E2 Allocators'!$B$15:$W$15, 0),FALSE)*$D172</f>
        <v>0</v>
      </c>
      <c r="I172" s="133">
        <f>VLOOKUP('E4 TB Allocation Details'!$C183, 'E2 Allocators'!$B$15:$W$285, MATCH(I$12, 'E2 Allocators'!$B$15:$W$15, 0),FALSE)*$D172</f>
        <v>0</v>
      </c>
      <c r="J172" s="133">
        <f>VLOOKUP('E4 TB Allocation Details'!$C183, 'E2 Allocators'!$B$15:$W$285, MATCH(J$12, 'E2 Allocators'!$B$15:$W$15, 0),FALSE)*$D172</f>
        <v>0</v>
      </c>
      <c r="K172" s="133">
        <f>VLOOKUP('E4 TB Allocation Details'!$C183, 'E2 Allocators'!$B$15:$W$285, MATCH(K$12, 'E2 Allocators'!$B$15:$W$15, 0),FALSE)*$D172</f>
        <v>0</v>
      </c>
      <c r="L172" s="133">
        <f>VLOOKUP('E4 TB Allocation Details'!$C183, 'E2 Allocators'!$B$15:$W$285, MATCH(L$12, 'E2 Allocators'!$B$15:$W$15, 0),FALSE)*$D172</f>
        <v>0</v>
      </c>
      <c r="M172" s="133">
        <f>VLOOKUP('E4 TB Allocation Details'!$C183, 'E2 Allocators'!$B$15:$W$285, MATCH(M$12, 'E2 Allocators'!$B$15:$W$15, 0),FALSE)*$D172</f>
        <v>0</v>
      </c>
      <c r="N172" s="133">
        <f>VLOOKUP('E4 TB Allocation Details'!$C183, 'E2 Allocators'!$B$15:$W$285, MATCH(N$12, 'E2 Allocators'!$B$15:$W$15, 0),FALSE)*$D172</f>
        <v>0</v>
      </c>
      <c r="O172" s="133">
        <f>VLOOKUP('E4 TB Allocation Details'!$C183, 'E2 Allocators'!$B$15:$W$285, MATCH(O$12, 'E2 Allocators'!$B$15:$W$15, 0),FALSE)*$D172</f>
        <v>0</v>
      </c>
      <c r="P172" s="133">
        <f>VLOOKUP('E4 TB Allocation Details'!$C183, 'E2 Allocators'!$B$15:$W$285, MATCH(P$12, 'E2 Allocators'!$B$15:$W$15, 0),FALSE)*$D172</f>
        <v>0</v>
      </c>
      <c r="Q172" s="133">
        <f>VLOOKUP('E4 TB Allocation Details'!$C183, 'E2 Allocators'!$B$15:$W$285, MATCH(Q$12, 'E2 Allocators'!$B$15:$W$15, 0),FALSE)*$D172</f>
        <v>0</v>
      </c>
      <c r="R172" s="133">
        <f>VLOOKUP('E4 TB Allocation Details'!$C183, 'E2 Allocators'!$B$15:$W$285, MATCH(R$12, 'E2 Allocators'!$B$15:$W$15, 0),FALSE)*$D172</f>
        <v>0</v>
      </c>
      <c r="S172" s="133">
        <f>VLOOKUP('E4 TB Allocation Details'!$C183, 'E2 Allocators'!$B$15:$W$285, MATCH(S$12, 'E2 Allocators'!$B$15:$W$15, 0),FALSE)*$D172</f>
        <v>0</v>
      </c>
      <c r="T172" s="133">
        <f>VLOOKUP('E4 TB Allocation Details'!$C183, 'E2 Allocators'!$B$15:$W$285, MATCH(T$12, 'E2 Allocators'!$B$15:$W$15, 0),FALSE)*$D172</f>
        <v>0</v>
      </c>
      <c r="U172" s="133">
        <f>VLOOKUP('E4 TB Allocation Details'!$C183, 'E2 Allocators'!$B$15:$W$285, MATCH(U$12, 'E2 Allocators'!$B$15:$W$15, 0),FALSE)*$D172</f>
        <v>0</v>
      </c>
      <c r="V172" s="133">
        <f>VLOOKUP('E4 TB Allocation Details'!$C183, 'E2 Allocators'!$B$15:$W$285, MATCH(V$12, 'E2 Allocators'!$B$15:$W$15, 0),FALSE)*$D172</f>
        <v>0</v>
      </c>
      <c r="W172" s="133">
        <f>VLOOKUP('E4 TB Allocation Details'!$C183, 'E2 Allocators'!$B$15:$W$285, MATCH(W$12, 'E2 Allocators'!$B$15:$W$15, 0),FALSE)*$D172</f>
        <v>0</v>
      </c>
      <c r="X172" s="174">
        <f>VLOOKUP('E4 TB Allocation Details'!$C183, 'E2 Allocators'!$B$15:$W$285, MATCH(X$12, 'E2 Allocators'!$B$15:$W$15, 0),FALSE)*$D172</f>
        <v>0</v>
      </c>
    </row>
    <row r="173" spans="2:24" ht="16.149999999999999" customHeight="1" x14ac:dyDescent="0.2">
      <c r="B173" s="384" t="str">
        <f>'I3 TB Data'!B179</f>
        <v>Depreciation on fixed assets - Wholesale Revenue Meter - Dedicated to Domestic</v>
      </c>
      <c r="C173" s="381" t="s">
        <v>414</v>
      </c>
      <c r="D173" s="170">
        <f>'I3 TB Data'!G179</f>
        <v>0</v>
      </c>
      <c r="E173" s="133">
        <f>VLOOKUP('E4 TB Allocation Details'!$C184, 'E2 Allocators'!$B$15:$W$285, MATCH(E$12, 'E2 Allocators'!$B$15:$W$15, 0),FALSE)*$D173</f>
        <v>0</v>
      </c>
      <c r="F173" s="133">
        <f>VLOOKUP('E4 TB Allocation Details'!$C184, 'E2 Allocators'!$B$15:$W$285, MATCH(F$12, 'E2 Allocators'!$B$15:$W$15, 0),FALSE)*$D173</f>
        <v>0</v>
      </c>
      <c r="G173" s="133">
        <f>VLOOKUP('E4 TB Allocation Details'!$C184, 'E2 Allocators'!$B$15:$W$285, MATCH(G$12, 'E2 Allocators'!$B$15:$W$15, 0),FALSE)*$D173</f>
        <v>0</v>
      </c>
      <c r="H173" s="133">
        <f>VLOOKUP('E4 TB Allocation Details'!$C184, 'E2 Allocators'!$B$15:$W$285, MATCH(H$12, 'E2 Allocators'!$B$15:$W$15, 0),FALSE)*$D173</f>
        <v>0</v>
      </c>
      <c r="I173" s="133">
        <f>VLOOKUP('E4 TB Allocation Details'!$C184, 'E2 Allocators'!$B$15:$W$285, MATCH(I$12, 'E2 Allocators'!$B$15:$W$15, 0),FALSE)*$D173</f>
        <v>0</v>
      </c>
      <c r="J173" s="133">
        <f>VLOOKUP('E4 TB Allocation Details'!$C184, 'E2 Allocators'!$B$15:$W$285, MATCH(J$12, 'E2 Allocators'!$B$15:$W$15, 0),FALSE)*$D173</f>
        <v>0</v>
      </c>
      <c r="K173" s="133">
        <f>VLOOKUP('E4 TB Allocation Details'!$C184, 'E2 Allocators'!$B$15:$W$285, MATCH(K$12, 'E2 Allocators'!$B$15:$W$15, 0),FALSE)*$D173</f>
        <v>0</v>
      </c>
      <c r="L173" s="133">
        <f>VLOOKUP('E4 TB Allocation Details'!$C184, 'E2 Allocators'!$B$15:$W$285, MATCH(L$12, 'E2 Allocators'!$B$15:$W$15, 0),FALSE)*$D173</f>
        <v>0</v>
      </c>
      <c r="M173" s="133">
        <f>VLOOKUP('E4 TB Allocation Details'!$C184, 'E2 Allocators'!$B$15:$W$285, MATCH(M$12, 'E2 Allocators'!$B$15:$W$15, 0),FALSE)*$D173</f>
        <v>0</v>
      </c>
      <c r="N173" s="133">
        <f>VLOOKUP('E4 TB Allocation Details'!$C184, 'E2 Allocators'!$B$15:$W$285, MATCH(N$12, 'E2 Allocators'!$B$15:$W$15, 0),FALSE)*$D173</f>
        <v>0</v>
      </c>
      <c r="O173" s="133">
        <f>VLOOKUP('E4 TB Allocation Details'!$C184, 'E2 Allocators'!$B$15:$W$285, MATCH(O$12, 'E2 Allocators'!$B$15:$W$15, 0),FALSE)*$D173</f>
        <v>0</v>
      </c>
      <c r="P173" s="133">
        <f>VLOOKUP('E4 TB Allocation Details'!$C184, 'E2 Allocators'!$B$15:$W$285, MATCH(P$12, 'E2 Allocators'!$B$15:$W$15, 0),FALSE)*$D173</f>
        <v>0</v>
      </c>
      <c r="Q173" s="133">
        <f>VLOOKUP('E4 TB Allocation Details'!$C184, 'E2 Allocators'!$B$15:$W$285, MATCH(Q$12, 'E2 Allocators'!$B$15:$W$15, 0),FALSE)*$D173</f>
        <v>0</v>
      </c>
      <c r="R173" s="133">
        <f>VLOOKUP('E4 TB Allocation Details'!$C184, 'E2 Allocators'!$B$15:$W$285, MATCH(R$12, 'E2 Allocators'!$B$15:$W$15, 0),FALSE)*$D173</f>
        <v>0</v>
      </c>
      <c r="S173" s="133">
        <f>VLOOKUP('E4 TB Allocation Details'!$C184, 'E2 Allocators'!$B$15:$W$285, MATCH(S$12, 'E2 Allocators'!$B$15:$W$15, 0),FALSE)*$D173</f>
        <v>0</v>
      </c>
      <c r="T173" s="133">
        <f>VLOOKUP('E4 TB Allocation Details'!$C184, 'E2 Allocators'!$B$15:$W$285, MATCH(T$12, 'E2 Allocators'!$B$15:$W$15, 0),FALSE)*$D173</f>
        <v>0</v>
      </c>
      <c r="U173" s="133">
        <f>VLOOKUP('E4 TB Allocation Details'!$C184, 'E2 Allocators'!$B$15:$W$285, MATCH(U$12, 'E2 Allocators'!$B$15:$W$15, 0),FALSE)*$D173</f>
        <v>0</v>
      </c>
      <c r="V173" s="133">
        <f>VLOOKUP('E4 TB Allocation Details'!$C184, 'E2 Allocators'!$B$15:$W$285, MATCH(V$12, 'E2 Allocators'!$B$15:$W$15, 0),FALSE)*$D173</f>
        <v>0</v>
      </c>
      <c r="W173" s="133">
        <f>VLOOKUP('E4 TB Allocation Details'!$C184, 'E2 Allocators'!$B$15:$W$285, MATCH(W$12, 'E2 Allocators'!$B$15:$W$15, 0),FALSE)*$D173</f>
        <v>0</v>
      </c>
      <c r="X173" s="174">
        <f>VLOOKUP('E4 TB Allocation Details'!$C184, 'E2 Allocators'!$B$15:$W$285, MATCH(X$12, 'E2 Allocators'!$B$15:$W$15, 0),FALSE)*$D173</f>
        <v>0</v>
      </c>
    </row>
    <row r="174" spans="2:24" ht="16.149999999999999" customHeight="1" x14ac:dyDescent="0.2">
      <c r="B174" s="384" t="str">
        <f>'I3 TB Data'!B180</f>
        <v>Depreciation on fixed assets - Wholesale Revenue Meter - Dedicated to Interconnect</v>
      </c>
      <c r="C174" s="381" t="s">
        <v>414</v>
      </c>
      <c r="D174" s="170">
        <f>'I3 TB Data'!G180</f>
        <v>0</v>
      </c>
      <c r="E174" s="133">
        <f>VLOOKUP('E4 TB Allocation Details'!$C185, 'E2 Allocators'!$B$15:$W$285, MATCH(E$12, 'E2 Allocators'!$B$15:$W$15, 0),FALSE)*$D174</f>
        <v>0</v>
      </c>
      <c r="F174" s="133">
        <f>VLOOKUP('E4 TB Allocation Details'!$C185, 'E2 Allocators'!$B$15:$W$285, MATCH(F$12, 'E2 Allocators'!$B$15:$W$15, 0),FALSE)*$D174</f>
        <v>0</v>
      </c>
      <c r="G174" s="133">
        <f>VLOOKUP('E4 TB Allocation Details'!$C185, 'E2 Allocators'!$B$15:$W$285, MATCH(G$12, 'E2 Allocators'!$B$15:$W$15, 0),FALSE)*$D174</f>
        <v>0</v>
      </c>
      <c r="H174" s="133">
        <f>VLOOKUP('E4 TB Allocation Details'!$C185, 'E2 Allocators'!$B$15:$W$285, MATCH(H$12, 'E2 Allocators'!$B$15:$W$15, 0),FALSE)*$D174</f>
        <v>0</v>
      </c>
      <c r="I174" s="133">
        <f>VLOOKUP('E4 TB Allocation Details'!$C185, 'E2 Allocators'!$B$15:$W$285, MATCH(I$12, 'E2 Allocators'!$B$15:$W$15, 0),FALSE)*$D174</f>
        <v>0</v>
      </c>
      <c r="J174" s="133">
        <f>VLOOKUP('E4 TB Allocation Details'!$C185, 'E2 Allocators'!$B$15:$W$285, MATCH(J$12, 'E2 Allocators'!$B$15:$W$15, 0),FALSE)*$D174</f>
        <v>0</v>
      </c>
      <c r="K174" s="133">
        <f>VLOOKUP('E4 TB Allocation Details'!$C185, 'E2 Allocators'!$B$15:$W$285, MATCH(K$12, 'E2 Allocators'!$B$15:$W$15, 0),FALSE)*$D174</f>
        <v>0</v>
      </c>
      <c r="L174" s="133">
        <f>VLOOKUP('E4 TB Allocation Details'!$C185, 'E2 Allocators'!$B$15:$W$285, MATCH(L$12, 'E2 Allocators'!$B$15:$W$15, 0),FALSE)*$D174</f>
        <v>0</v>
      </c>
      <c r="M174" s="133">
        <f>VLOOKUP('E4 TB Allocation Details'!$C185, 'E2 Allocators'!$B$15:$W$285, MATCH(M$12, 'E2 Allocators'!$B$15:$W$15, 0),FALSE)*$D174</f>
        <v>0</v>
      </c>
      <c r="N174" s="133">
        <f>VLOOKUP('E4 TB Allocation Details'!$C185, 'E2 Allocators'!$B$15:$W$285, MATCH(N$12, 'E2 Allocators'!$B$15:$W$15, 0),FALSE)*$D174</f>
        <v>0</v>
      </c>
      <c r="O174" s="133">
        <f>VLOOKUP('E4 TB Allocation Details'!$C185, 'E2 Allocators'!$B$15:$W$285, MATCH(O$12, 'E2 Allocators'!$B$15:$W$15, 0),FALSE)*$D174</f>
        <v>0</v>
      </c>
      <c r="P174" s="133">
        <f>VLOOKUP('E4 TB Allocation Details'!$C185, 'E2 Allocators'!$B$15:$W$285, MATCH(P$12, 'E2 Allocators'!$B$15:$W$15, 0),FALSE)*$D174</f>
        <v>0</v>
      </c>
      <c r="Q174" s="133">
        <f>VLOOKUP('E4 TB Allocation Details'!$C185, 'E2 Allocators'!$B$15:$W$285, MATCH(Q$12, 'E2 Allocators'!$B$15:$W$15, 0),FALSE)*$D174</f>
        <v>0</v>
      </c>
      <c r="R174" s="133">
        <f>VLOOKUP('E4 TB Allocation Details'!$C185, 'E2 Allocators'!$B$15:$W$285, MATCH(R$12, 'E2 Allocators'!$B$15:$W$15, 0),FALSE)*$D174</f>
        <v>0</v>
      </c>
      <c r="S174" s="133">
        <f>VLOOKUP('E4 TB Allocation Details'!$C185, 'E2 Allocators'!$B$15:$W$285, MATCH(S$12, 'E2 Allocators'!$B$15:$W$15, 0),FALSE)*$D174</f>
        <v>0</v>
      </c>
      <c r="T174" s="133">
        <f>VLOOKUP('E4 TB Allocation Details'!$C185, 'E2 Allocators'!$B$15:$W$285, MATCH(T$12, 'E2 Allocators'!$B$15:$W$15, 0),FALSE)*$D174</f>
        <v>0</v>
      </c>
      <c r="U174" s="133">
        <f>VLOOKUP('E4 TB Allocation Details'!$C185, 'E2 Allocators'!$B$15:$W$285, MATCH(U$12, 'E2 Allocators'!$B$15:$W$15, 0),FALSE)*$D174</f>
        <v>0</v>
      </c>
      <c r="V174" s="133">
        <f>VLOOKUP('E4 TB Allocation Details'!$C185, 'E2 Allocators'!$B$15:$W$285, MATCH(V$12, 'E2 Allocators'!$B$15:$W$15, 0),FALSE)*$D174</f>
        <v>0</v>
      </c>
      <c r="W174" s="133">
        <f>VLOOKUP('E4 TB Allocation Details'!$C185, 'E2 Allocators'!$B$15:$W$285, MATCH(W$12, 'E2 Allocators'!$B$15:$W$15, 0),FALSE)*$D174</f>
        <v>0</v>
      </c>
      <c r="X174" s="174">
        <f>VLOOKUP('E4 TB Allocation Details'!$C185, 'E2 Allocators'!$B$15:$W$285, MATCH(X$12, 'E2 Allocators'!$B$15:$W$15, 0),FALSE)*$D174</f>
        <v>0</v>
      </c>
    </row>
    <row r="175" spans="2:24" ht="16.149999999999999" customHeight="1" x14ac:dyDescent="0.2">
      <c r="B175" s="384" t="str">
        <f>'I3 TB Data'!B181</f>
        <v>Depreciation on fixed assets - Wholesale Revenue Meter - Shared</v>
      </c>
      <c r="C175" s="381" t="s">
        <v>414</v>
      </c>
      <c r="D175" s="170">
        <f>'I3 TB Data'!G181</f>
        <v>0</v>
      </c>
      <c r="E175" s="133">
        <f>VLOOKUP('E4 TB Allocation Details'!$C186, 'E2 Allocators'!$B$15:$W$285, MATCH(E$12, 'E2 Allocators'!$B$15:$W$15, 0),FALSE)*$D175</f>
        <v>0</v>
      </c>
      <c r="F175" s="133">
        <f>VLOOKUP('E4 TB Allocation Details'!$C186, 'E2 Allocators'!$B$15:$W$285, MATCH(F$12, 'E2 Allocators'!$B$15:$W$15, 0),FALSE)*$D175</f>
        <v>0</v>
      </c>
      <c r="G175" s="133">
        <f>VLOOKUP('E4 TB Allocation Details'!$C186, 'E2 Allocators'!$B$15:$W$285, MATCH(G$12, 'E2 Allocators'!$B$15:$W$15, 0),FALSE)*$D175</f>
        <v>0</v>
      </c>
      <c r="H175" s="133">
        <f>VLOOKUP('E4 TB Allocation Details'!$C186, 'E2 Allocators'!$B$15:$W$285, MATCH(H$12, 'E2 Allocators'!$B$15:$W$15, 0),FALSE)*$D175</f>
        <v>0</v>
      </c>
      <c r="I175" s="133">
        <f>VLOOKUP('E4 TB Allocation Details'!$C186, 'E2 Allocators'!$B$15:$W$285, MATCH(I$12, 'E2 Allocators'!$B$15:$W$15, 0),FALSE)*$D175</f>
        <v>0</v>
      </c>
      <c r="J175" s="133">
        <f>VLOOKUP('E4 TB Allocation Details'!$C186, 'E2 Allocators'!$B$15:$W$285, MATCH(J$12, 'E2 Allocators'!$B$15:$W$15, 0),FALSE)*$D175</f>
        <v>0</v>
      </c>
      <c r="K175" s="133">
        <f>VLOOKUP('E4 TB Allocation Details'!$C186, 'E2 Allocators'!$B$15:$W$285, MATCH(K$12, 'E2 Allocators'!$B$15:$W$15, 0),FALSE)*$D175</f>
        <v>0</v>
      </c>
      <c r="L175" s="133">
        <f>VLOOKUP('E4 TB Allocation Details'!$C186, 'E2 Allocators'!$B$15:$W$285, MATCH(L$12, 'E2 Allocators'!$B$15:$W$15, 0),FALSE)*$D175</f>
        <v>0</v>
      </c>
      <c r="M175" s="133">
        <f>VLOOKUP('E4 TB Allocation Details'!$C186, 'E2 Allocators'!$B$15:$W$285, MATCH(M$12, 'E2 Allocators'!$B$15:$W$15, 0),FALSE)*$D175</f>
        <v>0</v>
      </c>
      <c r="N175" s="133">
        <f>VLOOKUP('E4 TB Allocation Details'!$C186, 'E2 Allocators'!$B$15:$W$285, MATCH(N$12, 'E2 Allocators'!$B$15:$W$15, 0),FALSE)*$D175</f>
        <v>0</v>
      </c>
      <c r="O175" s="133">
        <f>VLOOKUP('E4 TB Allocation Details'!$C186, 'E2 Allocators'!$B$15:$W$285, MATCH(O$12, 'E2 Allocators'!$B$15:$W$15, 0),FALSE)*$D175</f>
        <v>0</v>
      </c>
      <c r="P175" s="133">
        <f>VLOOKUP('E4 TB Allocation Details'!$C186, 'E2 Allocators'!$B$15:$W$285, MATCH(P$12, 'E2 Allocators'!$B$15:$W$15, 0),FALSE)*$D175</f>
        <v>0</v>
      </c>
      <c r="Q175" s="133">
        <f>VLOOKUP('E4 TB Allocation Details'!$C186, 'E2 Allocators'!$B$15:$W$285, MATCH(Q$12, 'E2 Allocators'!$B$15:$W$15, 0),FALSE)*$D175</f>
        <v>0</v>
      </c>
      <c r="R175" s="133">
        <f>VLOOKUP('E4 TB Allocation Details'!$C186, 'E2 Allocators'!$B$15:$W$285, MATCH(R$12, 'E2 Allocators'!$B$15:$W$15, 0),FALSE)*$D175</f>
        <v>0</v>
      </c>
      <c r="S175" s="133">
        <f>VLOOKUP('E4 TB Allocation Details'!$C186, 'E2 Allocators'!$B$15:$W$285, MATCH(S$12, 'E2 Allocators'!$B$15:$W$15, 0),FALSE)*$D175</f>
        <v>0</v>
      </c>
      <c r="T175" s="133">
        <f>VLOOKUP('E4 TB Allocation Details'!$C186, 'E2 Allocators'!$B$15:$W$285, MATCH(T$12, 'E2 Allocators'!$B$15:$W$15, 0),FALSE)*$D175</f>
        <v>0</v>
      </c>
      <c r="U175" s="133">
        <f>VLOOKUP('E4 TB Allocation Details'!$C186, 'E2 Allocators'!$B$15:$W$285, MATCH(U$12, 'E2 Allocators'!$B$15:$W$15, 0),FALSE)*$D175</f>
        <v>0</v>
      </c>
      <c r="V175" s="133">
        <f>VLOOKUP('E4 TB Allocation Details'!$C186, 'E2 Allocators'!$B$15:$W$285, MATCH(V$12, 'E2 Allocators'!$B$15:$W$15, 0),FALSE)*$D175</f>
        <v>0</v>
      </c>
      <c r="W175" s="133">
        <f>VLOOKUP('E4 TB Allocation Details'!$C186, 'E2 Allocators'!$B$15:$W$285, MATCH(W$12, 'E2 Allocators'!$B$15:$W$15, 0),FALSE)*$D175</f>
        <v>0</v>
      </c>
      <c r="X175" s="174">
        <f>VLOOKUP('E4 TB Allocation Details'!$C186, 'E2 Allocators'!$B$15:$W$285, MATCH(X$12, 'E2 Allocators'!$B$15:$W$15, 0),FALSE)*$D175</f>
        <v>0</v>
      </c>
    </row>
    <row r="176" spans="2:24" ht="16.149999999999999" customHeight="1" x14ac:dyDescent="0.2">
      <c r="B176" s="384" t="str">
        <f>'I3 TB Data'!B182</f>
        <v>Depreciation on fixed assets - Network Dual Function Line - Dedicated to Domestic</v>
      </c>
      <c r="C176" s="381" t="s">
        <v>414</v>
      </c>
      <c r="D176" s="170">
        <f>'I3 TB Data'!G182</f>
        <v>0</v>
      </c>
      <c r="E176" s="133">
        <f>VLOOKUP('E4 TB Allocation Details'!$C187, 'E2 Allocators'!$B$15:$W$285, MATCH(E$12, 'E2 Allocators'!$B$15:$W$15, 0),FALSE)*$D176</f>
        <v>0</v>
      </c>
      <c r="F176" s="133">
        <f>VLOOKUP('E4 TB Allocation Details'!$C187, 'E2 Allocators'!$B$15:$W$285, MATCH(F$12, 'E2 Allocators'!$B$15:$W$15, 0),FALSE)*$D176</f>
        <v>0</v>
      </c>
      <c r="G176" s="133">
        <f>VLOOKUP('E4 TB Allocation Details'!$C187, 'E2 Allocators'!$B$15:$W$285, MATCH(G$12, 'E2 Allocators'!$B$15:$W$15, 0),FALSE)*$D176</f>
        <v>0</v>
      </c>
      <c r="H176" s="133">
        <f>VLOOKUP('E4 TB Allocation Details'!$C187, 'E2 Allocators'!$B$15:$W$285, MATCH(H$12, 'E2 Allocators'!$B$15:$W$15, 0),FALSE)*$D176</f>
        <v>0</v>
      </c>
      <c r="I176" s="133">
        <f>VLOOKUP('E4 TB Allocation Details'!$C187, 'E2 Allocators'!$B$15:$W$285, MATCH(I$12, 'E2 Allocators'!$B$15:$W$15, 0),FALSE)*$D176</f>
        <v>0</v>
      </c>
      <c r="J176" s="133">
        <f>VLOOKUP('E4 TB Allocation Details'!$C187, 'E2 Allocators'!$B$15:$W$285, MATCH(J$12, 'E2 Allocators'!$B$15:$W$15, 0),FALSE)*$D176</f>
        <v>0</v>
      </c>
      <c r="K176" s="133">
        <f>VLOOKUP('E4 TB Allocation Details'!$C187, 'E2 Allocators'!$B$15:$W$285, MATCH(K$12, 'E2 Allocators'!$B$15:$W$15, 0),FALSE)*$D176</f>
        <v>0</v>
      </c>
      <c r="L176" s="133">
        <f>VLOOKUP('E4 TB Allocation Details'!$C187, 'E2 Allocators'!$B$15:$W$285, MATCH(L$12, 'E2 Allocators'!$B$15:$W$15, 0),FALSE)*$D176</f>
        <v>0</v>
      </c>
      <c r="M176" s="133">
        <f>VLOOKUP('E4 TB Allocation Details'!$C187, 'E2 Allocators'!$B$15:$W$285, MATCH(M$12, 'E2 Allocators'!$B$15:$W$15, 0),FALSE)*$D176</f>
        <v>0</v>
      </c>
      <c r="N176" s="133">
        <f>VLOOKUP('E4 TB Allocation Details'!$C187, 'E2 Allocators'!$B$15:$W$285, MATCH(N$12, 'E2 Allocators'!$B$15:$W$15, 0),FALSE)*$D176</f>
        <v>0</v>
      </c>
      <c r="O176" s="133">
        <f>VLOOKUP('E4 TB Allocation Details'!$C187, 'E2 Allocators'!$B$15:$W$285, MATCH(O$12, 'E2 Allocators'!$B$15:$W$15, 0),FALSE)*$D176</f>
        <v>0</v>
      </c>
      <c r="P176" s="133">
        <f>VLOOKUP('E4 TB Allocation Details'!$C187, 'E2 Allocators'!$B$15:$W$285, MATCH(P$12, 'E2 Allocators'!$B$15:$W$15, 0),FALSE)*$D176</f>
        <v>0</v>
      </c>
      <c r="Q176" s="133">
        <f>VLOOKUP('E4 TB Allocation Details'!$C187, 'E2 Allocators'!$B$15:$W$285, MATCH(Q$12, 'E2 Allocators'!$B$15:$W$15, 0),FALSE)*$D176</f>
        <v>0</v>
      </c>
      <c r="R176" s="133">
        <f>VLOOKUP('E4 TB Allocation Details'!$C187, 'E2 Allocators'!$B$15:$W$285, MATCH(R$12, 'E2 Allocators'!$B$15:$W$15, 0),FALSE)*$D176</f>
        <v>0</v>
      </c>
      <c r="S176" s="133">
        <f>VLOOKUP('E4 TB Allocation Details'!$C187, 'E2 Allocators'!$B$15:$W$285, MATCH(S$12, 'E2 Allocators'!$B$15:$W$15, 0),FALSE)*$D176</f>
        <v>0</v>
      </c>
      <c r="T176" s="133">
        <f>VLOOKUP('E4 TB Allocation Details'!$C187, 'E2 Allocators'!$B$15:$W$285, MATCH(T$12, 'E2 Allocators'!$B$15:$W$15, 0),FALSE)*$D176</f>
        <v>0</v>
      </c>
      <c r="U176" s="133">
        <f>VLOOKUP('E4 TB Allocation Details'!$C187, 'E2 Allocators'!$B$15:$W$285, MATCH(U$12, 'E2 Allocators'!$B$15:$W$15, 0),FALSE)*$D176</f>
        <v>0</v>
      </c>
      <c r="V176" s="133">
        <f>VLOOKUP('E4 TB Allocation Details'!$C187, 'E2 Allocators'!$B$15:$W$285, MATCH(V$12, 'E2 Allocators'!$B$15:$W$15, 0),FALSE)*$D176</f>
        <v>0</v>
      </c>
      <c r="W176" s="133">
        <f>VLOOKUP('E4 TB Allocation Details'!$C187, 'E2 Allocators'!$B$15:$W$285, MATCH(W$12, 'E2 Allocators'!$B$15:$W$15, 0),FALSE)*$D176</f>
        <v>0</v>
      </c>
      <c r="X176" s="174">
        <f>VLOOKUP('E4 TB Allocation Details'!$C187, 'E2 Allocators'!$B$15:$W$285, MATCH(X$12, 'E2 Allocators'!$B$15:$W$15, 0),FALSE)*$D176</f>
        <v>0</v>
      </c>
    </row>
    <row r="177" spans="2:24" ht="25.5" x14ac:dyDescent="0.2">
      <c r="B177" s="384" t="str">
        <f>'I3 TB Data'!B183</f>
        <v>Depreciation on fixed assets - Network Dual Function Line - Dedicated to Interconnect</v>
      </c>
      <c r="C177" s="381" t="s">
        <v>414</v>
      </c>
      <c r="D177" s="170">
        <f>'I3 TB Data'!G183</f>
        <v>0</v>
      </c>
      <c r="E177" s="133">
        <f>VLOOKUP('E4 TB Allocation Details'!$C188, 'E2 Allocators'!$B$15:$W$285, MATCH(E$12, 'E2 Allocators'!$B$15:$W$15, 0),FALSE)*$D177</f>
        <v>0</v>
      </c>
      <c r="F177" s="133">
        <f>VLOOKUP('E4 TB Allocation Details'!$C188, 'E2 Allocators'!$B$15:$W$285, MATCH(F$12, 'E2 Allocators'!$B$15:$W$15, 0),FALSE)*$D177</f>
        <v>0</v>
      </c>
      <c r="G177" s="133">
        <f>VLOOKUP('E4 TB Allocation Details'!$C188, 'E2 Allocators'!$B$15:$W$285, MATCH(G$12, 'E2 Allocators'!$B$15:$W$15, 0),FALSE)*$D177</f>
        <v>0</v>
      </c>
      <c r="H177" s="133">
        <f>VLOOKUP('E4 TB Allocation Details'!$C188, 'E2 Allocators'!$B$15:$W$285, MATCH(H$12, 'E2 Allocators'!$B$15:$W$15, 0),FALSE)*$D177</f>
        <v>0</v>
      </c>
      <c r="I177" s="133">
        <f>VLOOKUP('E4 TB Allocation Details'!$C188, 'E2 Allocators'!$B$15:$W$285, MATCH(I$12, 'E2 Allocators'!$B$15:$W$15, 0),FALSE)*$D177</f>
        <v>0</v>
      </c>
      <c r="J177" s="133">
        <f>VLOOKUP('E4 TB Allocation Details'!$C188, 'E2 Allocators'!$B$15:$W$285, MATCH(J$12, 'E2 Allocators'!$B$15:$W$15, 0),FALSE)*$D177</f>
        <v>0</v>
      </c>
      <c r="K177" s="133">
        <f>VLOOKUP('E4 TB Allocation Details'!$C188, 'E2 Allocators'!$B$15:$W$285, MATCH(K$12, 'E2 Allocators'!$B$15:$W$15, 0),FALSE)*$D177</f>
        <v>0</v>
      </c>
      <c r="L177" s="133">
        <f>VLOOKUP('E4 TB Allocation Details'!$C188, 'E2 Allocators'!$B$15:$W$285, MATCH(L$12, 'E2 Allocators'!$B$15:$W$15, 0),FALSE)*$D177</f>
        <v>0</v>
      </c>
      <c r="M177" s="133">
        <f>VLOOKUP('E4 TB Allocation Details'!$C188, 'E2 Allocators'!$B$15:$W$285, MATCH(M$12, 'E2 Allocators'!$B$15:$W$15, 0),FALSE)*$D177</f>
        <v>0</v>
      </c>
      <c r="N177" s="133">
        <f>VLOOKUP('E4 TB Allocation Details'!$C188, 'E2 Allocators'!$B$15:$W$285, MATCH(N$12, 'E2 Allocators'!$B$15:$W$15, 0),FALSE)*$D177</f>
        <v>0</v>
      </c>
      <c r="O177" s="133">
        <f>VLOOKUP('E4 TB Allocation Details'!$C188, 'E2 Allocators'!$B$15:$W$285, MATCH(O$12, 'E2 Allocators'!$B$15:$W$15, 0),FALSE)*$D177</f>
        <v>0</v>
      </c>
      <c r="P177" s="133">
        <f>VLOOKUP('E4 TB Allocation Details'!$C188, 'E2 Allocators'!$B$15:$W$285, MATCH(P$12, 'E2 Allocators'!$B$15:$W$15, 0),FALSE)*$D177</f>
        <v>0</v>
      </c>
      <c r="Q177" s="133">
        <f>VLOOKUP('E4 TB Allocation Details'!$C188, 'E2 Allocators'!$B$15:$W$285, MATCH(Q$12, 'E2 Allocators'!$B$15:$W$15, 0),FALSE)*$D177</f>
        <v>0</v>
      </c>
      <c r="R177" s="133">
        <f>VLOOKUP('E4 TB Allocation Details'!$C188, 'E2 Allocators'!$B$15:$W$285, MATCH(R$12, 'E2 Allocators'!$B$15:$W$15, 0),FALSE)*$D177</f>
        <v>0</v>
      </c>
      <c r="S177" s="133">
        <f>VLOOKUP('E4 TB Allocation Details'!$C188, 'E2 Allocators'!$B$15:$W$285, MATCH(S$12, 'E2 Allocators'!$B$15:$W$15, 0),FALSE)*$D177</f>
        <v>0</v>
      </c>
      <c r="T177" s="133">
        <f>VLOOKUP('E4 TB Allocation Details'!$C188, 'E2 Allocators'!$B$15:$W$285, MATCH(T$12, 'E2 Allocators'!$B$15:$W$15, 0),FALSE)*$D177</f>
        <v>0</v>
      </c>
      <c r="U177" s="133">
        <f>VLOOKUP('E4 TB Allocation Details'!$C188, 'E2 Allocators'!$B$15:$W$285, MATCH(U$12, 'E2 Allocators'!$B$15:$W$15, 0),FALSE)*$D177</f>
        <v>0</v>
      </c>
      <c r="V177" s="133">
        <f>VLOOKUP('E4 TB Allocation Details'!$C188, 'E2 Allocators'!$B$15:$W$285, MATCH(V$12, 'E2 Allocators'!$B$15:$W$15, 0),FALSE)*$D177</f>
        <v>0</v>
      </c>
      <c r="W177" s="133">
        <f>VLOOKUP('E4 TB Allocation Details'!$C188, 'E2 Allocators'!$B$15:$W$285, MATCH(W$12, 'E2 Allocators'!$B$15:$W$15, 0),FALSE)*$D177</f>
        <v>0</v>
      </c>
      <c r="X177" s="174">
        <f>VLOOKUP('E4 TB Allocation Details'!$C188, 'E2 Allocators'!$B$15:$W$285, MATCH(X$12, 'E2 Allocators'!$B$15:$W$15, 0),FALSE)*$D177</f>
        <v>0</v>
      </c>
    </row>
    <row r="178" spans="2:24" ht="16.149999999999999" customHeight="1" x14ac:dyDescent="0.2">
      <c r="B178" s="384" t="str">
        <f>'I3 TB Data'!B184</f>
        <v>Depreciation on fixed assets - Network Dual Function Line - Shared</v>
      </c>
      <c r="C178" s="381" t="s">
        <v>414</v>
      </c>
      <c r="D178" s="170">
        <f>'I3 TB Data'!G184</f>
        <v>35468950.581293546</v>
      </c>
      <c r="E178" s="133">
        <f>VLOOKUP('E4 TB Allocation Details'!$C189, 'E2 Allocators'!$B$15:$W$285, MATCH(E$12, 'E2 Allocators'!$B$15:$W$15, 0),FALSE)*$D178</f>
        <v>31678790.950851526</v>
      </c>
      <c r="F178" s="133">
        <f>VLOOKUP('E4 TB Allocation Details'!$C189, 'E2 Allocators'!$B$15:$W$285, MATCH(F$12, 'E2 Allocators'!$B$15:$W$15, 0),FALSE)*$D178</f>
        <v>3790159.6304420223</v>
      </c>
      <c r="G178" s="133">
        <f>VLOOKUP('E4 TB Allocation Details'!$C189, 'E2 Allocators'!$B$15:$W$285, MATCH(G$12, 'E2 Allocators'!$B$15:$W$15, 0),FALSE)*$D178</f>
        <v>0</v>
      </c>
      <c r="H178" s="133">
        <f>VLOOKUP('E4 TB Allocation Details'!$C189, 'E2 Allocators'!$B$15:$W$285, MATCH(H$12, 'E2 Allocators'!$B$15:$W$15, 0),FALSE)*$D178</f>
        <v>0</v>
      </c>
      <c r="I178" s="133">
        <f>VLOOKUP('E4 TB Allocation Details'!$C189, 'E2 Allocators'!$B$15:$W$285, MATCH(I$12, 'E2 Allocators'!$B$15:$W$15, 0),FALSE)*$D178</f>
        <v>0</v>
      </c>
      <c r="J178" s="133">
        <f>VLOOKUP('E4 TB Allocation Details'!$C189, 'E2 Allocators'!$B$15:$W$285, MATCH(J$12, 'E2 Allocators'!$B$15:$W$15, 0),FALSE)*$D178</f>
        <v>0</v>
      </c>
      <c r="K178" s="133">
        <f>VLOOKUP('E4 TB Allocation Details'!$C189, 'E2 Allocators'!$B$15:$W$285, MATCH(K$12, 'E2 Allocators'!$B$15:$W$15, 0),FALSE)*$D178</f>
        <v>0</v>
      </c>
      <c r="L178" s="133">
        <f>VLOOKUP('E4 TB Allocation Details'!$C189, 'E2 Allocators'!$B$15:$W$285, MATCH(L$12, 'E2 Allocators'!$B$15:$W$15, 0),FALSE)*$D178</f>
        <v>0</v>
      </c>
      <c r="M178" s="133">
        <f>VLOOKUP('E4 TB Allocation Details'!$C189, 'E2 Allocators'!$B$15:$W$285, MATCH(M$12, 'E2 Allocators'!$B$15:$W$15, 0),FALSE)*$D178</f>
        <v>0</v>
      </c>
      <c r="N178" s="133">
        <f>VLOOKUP('E4 TB Allocation Details'!$C189, 'E2 Allocators'!$B$15:$W$285, MATCH(N$12, 'E2 Allocators'!$B$15:$W$15, 0),FALSE)*$D178</f>
        <v>0</v>
      </c>
      <c r="O178" s="133">
        <f>VLOOKUP('E4 TB Allocation Details'!$C189, 'E2 Allocators'!$B$15:$W$285, MATCH(O$12, 'E2 Allocators'!$B$15:$W$15, 0),FALSE)*$D178</f>
        <v>0</v>
      </c>
      <c r="P178" s="133">
        <f>VLOOKUP('E4 TB Allocation Details'!$C189, 'E2 Allocators'!$B$15:$W$285, MATCH(P$12, 'E2 Allocators'!$B$15:$W$15, 0),FALSE)*$D178</f>
        <v>0</v>
      </c>
      <c r="Q178" s="133">
        <f>VLOOKUP('E4 TB Allocation Details'!$C189, 'E2 Allocators'!$B$15:$W$285, MATCH(Q$12, 'E2 Allocators'!$B$15:$W$15, 0),FALSE)*$D178</f>
        <v>0</v>
      </c>
      <c r="R178" s="133">
        <f>VLOOKUP('E4 TB Allocation Details'!$C189, 'E2 Allocators'!$B$15:$W$285, MATCH(R$12, 'E2 Allocators'!$B$15:$W$15, 0),FALSE)*$D178</f>
        <v>0</v>
      </c>
      <c r="S178" s="133">
        <f>VLOOKUP('E4 TB Allocation Details'!$C189, 'E2 Allocators'!$B$15:$W$285, MATCH(S$12, 'E2 Allocators'!$B$15:$W$15, 0),FALSE)*$D178</f>
        <v>0</v>
      </c>
      <c r="T178" s="133">
        <f>VLOOKUP('E4 TB Allocation Details'!$C189, 'E2 Allocators'!$B$15:$W$285, MATCH(T$12, 'E2 Allocators'!$B$15:$W$15, 0),FALSE)*$D178</f>
        <v>0</v>
      </c>
      <c r="U178" s="133">
        <f>VLOOKUP('E4 TB Allocation Details'!$C189, 'E2 Allocators'!$B$15:$W$285, MATCH(U$12, 'E2 Allocators'!$B$15:$W$15, 0),FALSE)*$D178</f>
        <v>0</v>
      </c>
      <c r="V178" s="133">
        <f>VLOOKUP('E4 TB Allocation Details'!$C189, 'E2 Allocators'!$B$15:$W$285, MATCH(V$12, 'E2 Allocators'!$B$15:$W$15, 0),FALSE)*$D178</f>
        <v>0</v>
      </c>
      <c r="W178" s="133">
        <f>VLOOKUP('E4 TB Allocation Details'!$C189, 'E2 Allocators'!$B$15:$W$285, MATCH(W$12, 'E2 Allocators'!$B$15:$W$15, 0),FALSE)*$D178</f>
        <v>0</v>
      </c>
      <c r="X178" s="174">
        <f>VLOOKUP('E4 TB Allocation Details'!$C189, 'E2 Allocators'!$B$15:$W$285, MATCH(X$12, 'E2 Allocators'!$B$15:$W$15, 0),FALSE)*$D178</f>
        <v>0</v>
      </c>
    </row>
    <row r="179" spans="2:24" ht="16.149999999999999" customHeight="1" x14ac:dyDescent="0.2">
      <c r="B179" s="384" t="str">
        <f>'I3 TB Data'!B185</f>
        <v>Depreciation on fixed assets - Line Connection Dual Function Line - Dedicated to Domestic</v>
      </c>
      <c r="C179" s="381" t="s">
        <v>414</v>
      </c>
      <c r="D179" s="170">
        <f>'I3 TB Data'!G185</f>
        <v>6082763.1351226522</v>
      </c>
      <c r="E179" s="133">
        <f>VLOOKUP('E4 TB Allocation Details'!$C190, 'E2 Allocators'!$B$15:$W$285, MATCH(E$12, 'E2 Allocators'!$B$15:$W$15, 0),FALSE)*$D179</f>
        <v>6082763.1351226522</v>
      </c>
      <c r="F179" s="133">
        <f>VLOOKUP('E4 TB Allocation Details'!$C190, 'E2 Allocators'!$B$15:$W$285, MATCH(F$12, 'E2 Allocators'!$B$15:$W$15, 0),FALSE)*$D179</f>
        <v>0</v>
      </c>
      <c r="G179" s="133">
        <f>VLOOKUP('E4 TB Allocation Details'!$C190, 'E2 Allocators'!$B$15:$W$285, MATCH(G$12, 'E2 Allocators'!$B$15:$W$15, 0),FALSE)*$D179</f>
        <v>0</v>
      </c>
      <c r="H179" s="133">
        <f>VLOOKUP('E4 TB Allocation Details'!$C190, 'E2 Allocators'!$B$15:$W$285, MATCH(H$12, 'E2 Allocators'!$B$15:$W$15, 0),FALSE)*$D179</f>
        <v>0</v>
      </c>
      <c r="I179" s="133">
        <f>VLOOKUP('E4 TB Allocation Details'!$C190, 'E2 Allocators'!$B$15:$W$285, MATCH(I$12, 'E2 Allocators'!$B$15:$W$15, 0),FALSE)*$D179</f>
        <v>0</v>
      </c>
      <c r="J179" s="133">
        <f>VLOOKUP('E4 TB Allocation Details'!$C190, 'E2 Allocators'!$B$15:$W$285, MATCH(J$12, 'E2 Allocators'!$B$15:$W$15, 0),FALSE)*$D179</f>
        <v>0</v>
      </c>
      <c r="K179" s="133">
        <f>VLOOKUP('E4 TB Allocation Details'!$C190, 'E2 Allocators'!$B$15:$W$285, MATCH(K$12, 'E2 Allocators'!$B$15:$W$15, 0),FALSE)*$D179</f>
        <v>0</v>
      </c>
      <c r="L179" s="133">
        <f>VLOOKUP('E4 TB Allocation Details'!$C190, 'E2 Allocators'!$B$15:$W$285, MATCH(L$12, 'E2 Allocators'!$B$15:$W$15, 0),FALSE)*$D179</f>
        <v>0</v>
      </c>
      <c r="M179" s="133">
        <f>VLOOKUP('E4 TB Allocation Details'!$C190, 'E2 Allocators'!$B$15:$W$285, MATCH(M$12, 'E2 Allocators'!$B$15:$W$15, 0),FALSE)*$D179</f>
        <v>0</v>
      </c>
      <c r="N179" s="133">
        <f>VLOOKUP('E4 TB Allocation Details'!$C190, 'E2 Allocators'!$B$15:$W$285, MATCH(N$12, 'E2 Allocators'!$B$15:$W$15, 0),FALSE)*$D179</f>
        <v>0</v>
      </c>
      <c r="O179" s="133">
        <f>VLOOKUP('E4 TB Allocation Details'!$C190, 'E2 Allocators'!$B$15:$W$285, MATCH(O$12, 'E2 Allocators'!$B$15:$W$15, 0),FALSE)*$D179</f>
        <v>0</v>
      </c>
      <c r="P179" s="133">
        <f>VLOOKUP('E4 TB Allocation Details'!$C190, 'E2 Allocators'!$B$15:$W$285, MATCH(P$12, 'E2 Allocators'!$B$15:$W$15, 0),FALSE)*$D179</f>
        <v>0</v>
      </c>
      <c r="Q179" s="133">
        <f>VLOOKUP('E4 TB Allocation Details'!$C190, 'E2 Allocators'!$B$15:$W$285, MATCH(Q$12, 'E2 Allocators'!$B$15:$W$15, 0),FALSE)*$D179</f>
        <v>0</v>
      </c>
      <c r="R179" s="133">
        <f>VLOOKUP('E4 TB Allocation Details'!$C190, 'E2 Allocators'!$B$15:$W$285, MATCH(R$12, 'E2 Allocators'!$B$15:$W$15, 0),FALSE)*$D179</f>
        <v>0</v>
      </c>
      <c r="S179" s="133">
        <f>VLOOKUP('E4 TB Allocation Details'!$C190, 'E2 Allocators'!$B$15:$W$285, MATCH(S$12, 'E2 Allocators'!$B$15:$W$15, 0),FALSE)*$D179</f>
        <v>0</v>
      </c>
      <c r="T179" s="133">
        <f>VLOOKUP('E4 TB Allocation Details'!$C190, 'E2 Allocators'!$B$15:$W$285, MATCH(T$12, 'E2 Allocators'!$B$15:$W$15, 0),FALSE)*$D179</f>
        <v>0</v>
      </c>
      <c r="U179" s="133">
        <f>VLOOKUP('E4 TB Allocation Details'!$C190, 'E2 Allocators'!$B$15:$W$285, MATCH(U$12, 'E2 Allocators'!$B$15:$W$15, 0),FALSE)*$D179</f>
        <v>0</v>
      </c>
      <c r="V179" s="133">
        <f>VLOOKUP('E4 TB Allocation Details'!$C190, 'E2 Allocators'!$B$15:$W$285, MATCH(V$12, 'E2 Allocators'!$B$15:$W$15, 0),FALSE)*$D179</f>
        <v>0</v>
      </c>
      <c r="W179" s="133">
        <f>VLOOKUP('E4 TB Allocation Details'!$C190, 'E2 Allocators'!$B$15:$W$285, MATCH(W$12, 'E2 Allocators'!$B$15:$W$15, 0),FALSE)*$D179</f>
        <v>0</v>
      </c>
      <c r="X179" s="174">
        <f>VLOOKUP('E4 TB Allocation Details'!$C190, 'E2 Allocators'!$B$15:$W$285, MATCH(X$12, 'E2 Allocators'!$B$15:$W$15, 0),FALSE)*$D179</f>
        <v>0</v>
      </c>
    </row>
    <row r="180" spans="2:24" ht="16.149999999999999" customHeight="1" x14ac:dyDescent="0.2">
      <c r="B180" s="384" t="str">
        <f>'I3 TB Data'!B186</f>
        <v>Depreciation on fixed assets - Line Connection Dual Function Line - Dedicated to Interconnect</v>
      </c>
      <c r="C180" s="381" t="s">
        <v>414</v>
      </c>
      <c r="D180" s="170">
        <f>'I3 TB Data'!G186</f>
        <v>0</v>
      </c>
      <c r="E180" s="133">
        <f>VLOOKUP('E4 TB Allocation Details'!$C191, 'E2 Allocators'!$B$15:$W$285, MATCH(E$12, 'E2 Allocators'!$B$15:$W$15, 0),FALSE)*$D180</f>
        <v>0</v>
      </c>
      <c r="F180" s="133">
        <f>VLOOKUP('E4 TB Allocation Details'!$C191, 'E2 Allocators'!$B$15:$W$285, MATCH(F$12, 'E2 Allocators'!$B$15:$W$15, 0),FALSE)*$D180</f>
        <v>0</v>
      </c>
      <c r="G180" s="133">
        <f>VLOOKUP('E4 TB Allocation Details'!$C191, 'E2 Allocators'!$B$15:$W$285, MATCH(G$12, 'E2 Allocators'!$B$15:$W$15, 0),FALSE)*$D180</f>
        <v>0</v>
      </c>
      <c r="H180" s="133">
        <f>VLOOKUP('E4 TB Allocation Details'!$C191, 'E2 Allocators'!$B$15:$W$285, MATCH(H$12, 'E2 Allocators'!$B$15:$W$15, 0),FALSE)*$D180</f>
        <v>0</v>
      </c>
      <c r="I180" s="133">
        <f>VLOOKUP('E4 TB Allocation Details'!$C191, 'E2 Allocators'!$B$15:$W$285, MATCH(I$12, 'E2 Allocators'!$B$15:$W$15, 0),FALSE)*$D180</f>
        <v>0</v>
      </c>
      <c r="J180" s="133">
        <f>VLOOKUP('E4 TB Allocation Details'!$C191, 'E2 Allocators'!$B$15:$W$285, MATCH(J$12, 'E2 Allocators'!$B$15:$W$15, 0),FALSE)*$D180</f>
        <v>0</v>
      </c>
      <c r="K180" s="133">
        <f>VLOOKUP('E4 TB Allocation Details'!$C191, 'E2 Allocators'!$B$15:$W$285, MATCH(K$12, 'E2 Allocators'!$B$15:$W$15, 0),FALSE)*$D180</f>
        <v>0</v>
      </c>
      <c r="L180" s="133">
        <f>VLOOKUP('E4 TB Allocation Details'!$C191, 'E2 Allocators'!$B$15:$W$285, MATCH(L$12, 'E2 Allocators'!$B$15:$W$15, 0),FALSE)*$D180</f>
        <v>0</v>
      </c>
      <c r="M180" s="133">
        <f>VLOOKUP('E4 TB Allocation Details'!$C191, 'E2 Allocators'!$B$15:$W$285, MATCH(M$12, 'E2 Allocators'!$B$15:$W$15, 0),FALSE)*$D180</f>
        <v>0</v>
      </c>
      <c r="N180" s="133">
        <f>VLOOKUP('E4 TB Allocation Details'!$C191, 'E2 Allocators'!$B$15:$W$285, MATCH(N$12, 'E2 Allocators'!$B$15:$W$15, 0),FALSE)*$D180</f>
        <v>0</v>
      </c>
      <c r="O180" s="133">
        <f>VLOOKUP('E4 TB Allocation Details'!$C191, 'E2 Allocators'!$B$15:$W$285, MATCH(O$12, 'E2 Allocators'!$B$15:$W$15, 0),FALSE)*$D180</f>
        <v>0</v>
      </c>
      <c r="P180" s="133">
        <f>VLOOKUP('E4 TB Allocation Details'!$C191, 'E2 Allocators'!$B$15:$W$285, MATCH(P$12, 'E2 Allocators'!$B$15:$W$15, 0),FALSE)*$D180</f>
        <v>0</v>
      </c>
      <c r="Q180" s="133">
        <f>VLOOKUP('E4 TB Allocation Details'!$C191, 'E2 Allocators'!$B$15:$W$285, MATCH(Q$12, 'E2 Allocators'!$B$15:$W$15, 0),FALSE)*$D180</f>
        <v>0</v>
      </c>
      <c r="R180" s="133">
        <f>VLOOKUP('E4 TB Allocation Details'!$C191, 'E2 Allocators'!$B$15:$W$285, MATCH(R$12, 'E2 Allocators'!$B$15:$W$15, 0),FALSE)*$D180</f>
        <v>0</v>
      </c>
      <c r="S180" s="133">
        <f>VLOOKUP('E4 TB Allocation Details'!$C191, 'E2 Allocators'!$B$15:$W$285, MATCH(S$12, 'E2 Allocators'!$B$15:$W$15, 0),FALSE)*$D180</f>
        <v>0</v>
      </c>
      <c r="T180" s="133">
        <f>VLOOKUP('E4 TB Allocation Details'!$C191, 'E2 Allocators'!$B$15:$W$285, MATCH(T$12, 'E2 Allocators'!$B$15:$W$15, 0),FALSE)*$D180</f>
        <v>0</v>
      </c>
      <c r="U180" s="133">
        <f>VLOOKUP('E4 TB Allocation Details'!$C191, 'E2 Allocators'!$B$15:$W$285, MATCH(U$12, 'E2 Allocators'!$B$15:$W$15, 0),FALSE)*$D180</f>
        <v>0</v>
      </c>
      <c r="V180" s="133">
        <f>VLOOKUP('E4 TB Allocation Details'!$C191, 'E2 Allocators'!$B$15:$W$285, MATCH(V$12, 'E2 Allocators'!$B$15:$W$15, 0),FALSE)*$D180</f>
        <v>0</v>
      </c>
      <c r="W180" s="133">
        <f>VLOOKUP('E4 TB Allocation Details'!$C191, 'E2 Allocators'!$B$15:$W$285, MATCH(W$12, 'E2 Allocators'!$B$15:$W$15, 0),FALSE)*$D180</f>
        <v>0</v>
      </c>
      <c r="X180" s="174">
        <f>VLOOKUP('E4 TB Allocation Details'!$C191, 'E2 Allocators'!$B$15:$W$285, MATCH(X$12, 'E2 Allocators'!$B$15:$W$15, 0),FALSE)*$D180</f>
        <v>0</v>
      </c>
    </row>
    <row r="181" spans="2:24" ht="16.149999999999999" customHeight="1" x14ac:dyDescent="0.2">
      <c r="B181" s="384" t="str">
        <f>'I3 TB Data'!B187</f>
        <v>Depreciation on fixed assets - Line Connection Dual Function Line - Shared</v>
      </c>
      <c r="C181" s="381" t="s">
        <v>414</v>
      </c>
      <c r="D181" s="170">
        <f>'I3 TB Data'!G187</f>
        <v>0</v>
      </c>
      <c r="E181" s="133">
        <f>VLOOKUP('E4 TB Allocation Details'!$C192, 'E2 Allocators'!$B$15:$W$285, MATCH(E$12, 'E2 Allocators'!$B$15:$W$15, 0),FALSE)*$D181</f>
        <v>0</v>
      </c>
      <c r="F181" s="133">
        <f>VLOOKUP('E4 TB Allocation Details'!$C192, 'E2 Allocators'!$B$15:$W$285, MATCH(F$12, 'E2 Allocators'!$B$15:$W$15, 0),FALSE)*$D181</f>
        <v>0</v>
      </c>
      <c r="G181" s="133">
        <f>VLOOKUP('E4 TB Allocation Details'!$C192, 'E2 Allocators'!$B$15:$W$285, MATCH(G$12, 'E2 Allocators'!$B$15:$W$15, 0),FALSE)*$D181</f>
        <v>0</v>
      </c>
      <c r="H181" s="133">
        <f>VLOOKUP('E4 TB Allocation Details'!$C192, 'E2 Allocators'!$B$15:$W$285, MATCH(H$12, 'E2 Allocators'!$B$15:$W$15, 0),FALSE)*$D181</f>
        <v>0</v>
      </c>
      <c r="I181" s="133">
        <f>VLOOKUP('E4 TB Allocation Details'!$C192, 'E2 Allocators'!$B$15:$W$285, MATCH(I$12, 'E2 Allocators'!$B$15:$W$15, 0),FALSE)*$D181</f>
        <v>0</v>
      </c>
      <c r="J181" s="133">
        <f>VLOOKUP('E4 TB Allocation Details'!$C192, 'E2 Allocators'!$B$15:$W$285, MATCH(J$12, 'E2 Allocators'!$B$15:$W$15, 0),FALSE)*$D181</f>
        <v>0</v>
      </c>
      <c r="K181" s="133">
        <f>VLOOKUP('E4 TB Allocation Details'!$C192, 'E2 Allocators'!$B$15:$W$285, MATCH(K$12, 'E2 Allocators'!$B$15:$W$15, 0),FALSE)*$D181</f>
        <v>0</v>
      </c>
      <c r="L181" s="133">
        <f>VLOOKUP('E4 TB Allocation Details'!$C192, 'E2 Allocators'!$B$15:$W$285, MATCH(L$12, 'E2 Allocators'!$B$15:$W$15, 0),FALSE)*$D181</f>
        <v>0</v>
      </c>
      <c r="M181" s="133">
        <f>VLOOKUP('E4 TB Allocation Details'!$C192, 'E2 Allocators'!$B$15:$W$285, MATCH(M$12, 'E2 Allocators'!$B$15:$W$15, 0),FALSE)*$D181</f>
        <v>0</v>
      </c>
      <c r="N181" s="133">
        <f>VLOOKUP('E4 TB Allocation Details'!$C192, 'E2 Allocators'!$B$15:$W$285, MATCH(N$12, 'E2 Allocators'!$B$15:$W$15, 0),FALSE)*$D181</f>
        <v>0</v>
      </c>
      <c r="O181" s="133">
        <f>VLOOKUP('E4 TB Allocation Details'!$C192, 'E2 Allocators'!$B$15:$W$285, MATCH(O$12, 'E2 Allocators'!$B$15:$W$15, 0),FALSE)*$D181</f>
        <v>0</v>
      </c>
      <c r="P181" s="133">
        <f>VLOOKUP('E4 TB Allocation Details'!$C192, 'E2 Allocators'!$B$15:$W$285, MATCH(P$12, 'E2 Allocators'!$B$15:$W$15, 0),FALSE)*$D181</f>
        <v>0</v>
      </c>
      <c r="Q181" s="133">
        <f>VLOOKUP('E4 TB Allocation Details'!$C192, 'E2 Allocators'!$B$15:$W$285, MATCH(Q$12, 'E2 Allocators'!$B$15:$W$15, 0),FALSE)*$D181</f>
        <v>0</v>
      </c>
      <c r="R181" s="133">
        <f>VLOOKUP('E4 TB Allocation Details'!$C192, 'E2 Allocators'!$B$15:$W$285, MATCH(R$12, 'E2 Allocators'!$B$15:$W$15, 0),FALSE)*$D181</f>
        <v>0</v>
      </c>
      <c r="S181" s="133">
        <f>VLOOKUP('E4 TB Allocation Details'!$C192, 'E2 Allocators'!$B$15:$W$285, MATCH(S$12, 'E2 Allocators'!$B$15:$W$15, 0),FALSE)*$D181</f>
        <v>0</v>
      </c>
      <c r="T181" s="133">
        <f>VLOOKUP('E4 TB Allocation Details'!$C192, 'E2 Allocators'!$B$15:$W$285, MATCH(T$12, 'E2 Allocators'!$B$15:$W$15, 0),FALSE)*$D181</f>
        <v>0</v>
      </c>
      <c r="U181" s="133">
        <f>VLOOKUP('E4 TB Allocation Details'!$C192, 'E2 Allocators'!$B$15:$W$285, MATCH(U$12, 'E2 Allocators'!$B$15:$W$15, 0),FALSE)*$D181</f>
        <v>0</v>
      </c>
      <c r="V181" s="133">
        <f>VLOOKUP('E4 TB Allocation Details'!$C192, 'E2 Allocators'!$B$15:$W$285, MATCH(V$12, 'E2 Allocators'!$B$15:$W$15, 0),FALSE)*$D181</f>
        <v>0</v>
      </c>
      <c r="W181" s="133">
        <f>VLOOKUP('E4 TB Allocation Details'!$C192, 'E2 Allocators'!$B$15:$W$285, MATCH(W$12, 'E2 Allocators'!$B$15:$W$15, 0),FALSE)*$D181</f>
        <v>0</v>
      </c>
      <c r="X181" s="174">
        <f>VLOOKUP('E4 TB Allocation Details'!$C192, 'E2 Allocators'!$B$15:$W$285, MATCH(X$12, 'E2 Allocators'!$B$15:$W$15, 0),FALSE)*$D181</f>
        <v>0</v>
      </c>
    </row>
    <row r="182" spans="2:24" ht="16.149999999999999" customHeight="1" x14ac:dyDescent="0.2">
      <c r="B182" s="384" t="str">
        <f>'I3 TB Data'!B188</f>
        <v>Depreciation on fixed assets - Generation Line Connection - Dedicated to Domestic</v>
      </c>
      <c r="C182" s="381" t="s">
        <v>414</v>
      </c>
      <c r="D182" s="170">
        <f>'I3 TB Data'!G188</f>
        <v>0</v>
      </c>
      <c r="E182" s="133">
        <f>VLOOKUP('E4 TB Allocation Details'!$C193, 'E2 Allocators'!$B$15:$W$285, MATCH(E$12, 'E2 Allocators'!$B$15:$W$15, 0),FALSE)*$D182</f>
        <v>0</v>
      </c>
      <c r="F182" s="133">
        <f>VLOOKUP('E4 TB Allocation Details'!$C193, 'E2 Allocators'!$B$15:$W$285, MATCH(F$12, 'E2 Allocators'!$B$15:$W$15, 0),FALSE)*$D182</f>
        <v>0</v>
      </c>
      <c r="G182" s="133">
        <f>VLOOKUP('E4 TB Allocation Details'!$C193, 'E2 Allocators'!$B$15:$W$285, MATCH(G$12, 'E2 Allocators'!$B$15:$W$15, 0),FALSE)*$D182</f>
        <v>0</v>
      </c>
      <c r="H182" s="133">
        <f>VLOOKUP('E4 TB Allocation Details'!$C193, 'E2 Allocators'!$B$15:$W$285, MATCH(H$12, 'E2 Allocators'!$B$15:$W$15, 0),FALSE)*$D182</f>
        <v>0</v>
      </c>
      <c r="I182" s="133">
        <f>VLOOKUP('E4 TB Allocation Details'!$C193, 'E2 Allocators'!$B$15:$W$285, MATCH(I$12, 'E2 Allocators'!$B$15:$W$15, 0),FALSE)*$D182</f>
        <v>0</v>
      </c>
      <c r="J182" s="133">
        <f>VLOOKUP('E4 TB Allocation Details'!$C193, 'E2 Allocators'!$B$15:$W$285, MATCH(J$12, 'E2 Allocators'!$B$15:$W$15, 0),FALSE)*$D182</f>
        <v>0</v>
      </c>
      <c r="K182" s="133">
        <f>VLOOKUP('E4 TB Allocation Details'!$C193, 'E2 Allocators'!$B$15:$W$285, MATCH(K$12, 'E2 Allocators'!$B$15:$W$15, 0),FALSE)*$D182</f>
        <v>0</v>
      </c>
      <c r="L182" s="133">
        <f>VLOOKUP('E4 TB Allocation Details'!$C193, 'E2 Allocators'!$B$15:$W$285, MATCH(L$12, 'E2 Allocators'!$B$15:$W$15, 0),FALSE)*$D182</f>
        <v>0</v>
      </c>
      <c r="M182" s="133">
        <f>VLOOKUP('E4 TB Allocation Details'!$C193, 'E2 Allocators'!$B$15:$W$285, MATCH(M$12, 'E2 Allocators'!$B$15:$W$15, 0),FALSE)*$D182</f>
        <v>0</v>
      </c>
      <c r="N182" s="133">
        <f>VLOOKUP('E4 TB Allocation Details'!$C193, 'E2 Allocators'!$B$15:$W$285, MATCH(N$12, 'E2 Allocators'!$B$15:$W$15, 0),FALSE)*$D182</f>
        <v>0</v>
      </c>
      <c r="O182" s="133">
        <f>VLOOKUP('E4 TB Allocation Details'!$C193, 'E2 Allocators'!$B$15:$W$285, MATCH(O$12, 'E2 Allocators'!$B$15:$W$15, 0),FALSE)*$D182</f>
        <v>0</v>
      </c>
      <c r="P182" s="133">
        <f>VLOOKUP('E4 TB Allocation Details'!$C193, 'E2 Allocators'!$B$15:$W$285, MATCH(P$12, 'E2 Allocators'!$B$15:$W$15, 0),FALSE)*$D182</f>
        <v>0</v>
      </c>
      <c r="Q182" s="133">
        <f>VLOOKUP('E4 TB Allocation Details'!$C193, 'E2 Allocators'!$B$15:$W$285, MATCH(Q$12, 'E2 Allocators'!$B$15:$W$15, 0),FALSE)*$D182</f>
        <v>0</v>
      </c>
      <c r="R182" s="133">
        <f>VLOOKUP('E4 TB Allocation Details'!$C193, 'E2 Allocators'!$B$15:$W$285, MATCH(R$12, 'E2 Allocators'!$B$15:$W$15, 0),FALSE)*$D182</f>
        <v>0</v>
      </c>
      <c r="S182" s="133">
        <f>VLOOKUP('E4 TB Allocation Details'!$C193, 'E2 Allocators'!$B$15:$W$285, MATCH(S$12, 'E2 Allocators'!$B$15:$W$15, 0),FALSE)*$D182</f>
        <v>0</v>
      </c>
      <c r="T182" s="133">
        <f>VLOOKUP('E4 TB Allocation Details'!$C193, 'E2 Allocators'!$B$15:$W$285, MATCH(T$12, 'E2 Allocators'!$B$15:$W$15, 0),FALSE)*$D182</f>
        <v>0</v>
      </c>
      <c r="U182" s="133">
        <f>VLOOKUP('E4 TB Allocation Details'!$C193, 'E2 Allocators'!$B$15:$W$285, MATCH(U$12, 'E2 Allocators'!$B$15:$W$15, 0),FALSE)*$D182</f>
        <v>0</v>
      </c>
      <c r="V182" s="133">
        <f>VLOOKUP('E4 TB Allocation Details'!$C193, 'E2 Allocators'!$B$15:$W$285, MATCH(V$12, 'E2 Allocators'!$B$15:$W$15, 0),FALSE)*$D182</f>
        <v>0</v>
      </c>
      <c r="W182" s="133">
        <f>VLOOKUP('E4 TB Allocation Details'!$C193, 'E2 Allocators'!$B$15:$W$285, MATCH(W$12, 'E2 Allocators'!$B$15:$W$15, 0),FALSE)*$D182</f>
        <v>0</v>
      </c>
      <c r="X182" s="174">
        <f>VLOOKUP('E4 TB Allocation Details'!$C193, 'E2 Allocators'!$B$15:$W$285, MATCH(X$12, 'E2 Allocators'!$B$15:$W$15, 0),FALSE)*$D182</f>
        <v>0</v>
      </c>
    </row>
    <row r="183" spans="2:24" ht="16.149999999999999" customHeight="1" x14ac:dyDescent="0.2">
      <c r="B183" s="384" t="str">
        <f>'I3 TB Data'!B189</f>
        <v>Depreciation on fixed assets - Generation Line Connection - Dedicated to Interconnect</v>
      </c>
      <c r="C183" s="381" t="s">
        <v>414</v>
      </c>
      <c r="D183" s="170">
        <f>'I3 TB Data'!G189</f>
        <v>0</v>
      </c>
      <c r="E183" s="133">
        <f>VLOOKUP('E4 TB Allocation Details'!$C194, 'E2 Allocators'!$B$15:$W$285, MATCH(E$12, 'E2 Allocators'!$B$15:$W$15, 0),FALSE)*$D183</f>
        <v>0</v>
      </c>
      <c r="F183" s="133">
        <f>VLOOKUP('E4 TB Allocation Details'!$C194, 'E2 Allocators'!$B$15:$W$285, MATCH(F$12, 'E2 Allocators'!$B$15:$W$15, 0),FALSE)*$D183</f>
        <v>0</v>
      </c>
      <c r="G183" s="133">
        <f>VLOOKUP('E4 TB Allocation Details'!$C194, 'E2 Allocators'!$B$15:$W$285, MATCH(G$12, 'E2 Allocators'!$B$15:$W$15, 0),FALSE)*$D183</f>
        <v>0</v>
      </c>
      <c r="H183" s="133">
        <f>VLOOKUP('E4 TB Allocation Details'!$C194, 'E2 Allocators'!$B$15:$W$285, MATCH(H$12, 'E2 Allocators'!$B$15:$W$15, 0),FALSE)*$D183</f>
        <v>0</v>
      </c>
      <c r="I183" s="133">
        <f>VLOOKUP('E4 TB Allocation Details'!$C194, 'E2 Allocators'!$B$15:$W$285, MATCH(I$12, 'E2 Allocators'!$B$15:$W$15, 0),FALSE)*$D183</f>
        <v>0</v>
      </c>
      <c r="J183" s="133">
        <f>VLOOKUP('E4 TB Allocation Details'!$C194, 'E2 Allocators'!$B$15:$W$285, MATCH(J$12, 'E2 Allocators'!$B$15:$W$15, 0),FALSE)*$D183</f>
        <v>0</v>
      </c>
      <c r="K183" s="133">
        <f>VLOOKUP('E4 TB Allocation Details'!$C194, 'E2 Allocators'!$B$15:$W$285, MATCH(K$12, 'E2 Allocators'!$B$15:$W$15, 0),FALSE)*$D183</f>
        <v>0</v>
      </c>
      <c r="L183" s="133">
        <f>VLOOKUP('E4 TB Allocation Details'!$C194, 'E2 Allocators'!$B$15:$W$285, MATCH(L$12, 'E2 Allocators'!$B$15:$W$15, 0),FALSE)*$D183</f>
        <v>0</v>
      </c>
      <c r="M183" s="133">
        <f>VLOOKUP('E4 TB Allocation Details'!$C194, 'E2 Allocators'!$B$15:$W$285, MATCH(M$12, 'E2 Allocators'!$B$15:$W$15, 0),FALSE)*$D183</f>
        <v>0</v>
      </c>
      <c r="N183" s="133">
        <f>VLOOKUP('E4 TB Allocation Details'!$C194, 'E2 Allocators'!$B$15:$W$285, MATCH(N$12, 'E2 Allocators'!$B$15:$W$15, 0),FALSE)*$D183</f>
        <v>0</v>
      </c>
      <c r="O183" s="133">
        <f>VLOOKUP('E4 TB Allocation Details'!$C194, 'E2 Allocators'!$B$15:$W$285, MATCH(O$12, 'E2 Allocators'!$B$15:$W$15, 0),FALSE)*$D183</f>
        <v>0</v>
      </c>
      <c r="P183" s="133">
        <f>VLOOKUP('E4 TB Allocation Details'!$C194, 'E2 Allocators'!$B$15:$W$285, MATCH(P$12, 'E2 Allocators'!$B$15:$W$15, 0),FALSE)*$D183</f>
        <v>0</v>
      </c>
      <c r="Q183" s="133">
        <f>VLOOKUP('E4 TB Allocation Details'!$C194, 'E2 Allocators'!$B$15:$W$285, MATCH(Q$12, 'E2 Allocators'!$B$15:$W$15, 0),FALSE)*$D183</f>
        <v>0</v>
      </c>
      <c r="R183" s="133">
        <f>VLOOKUP('E4 TB Allocation Details'!$C194, 'E2 Allocators'!$B$15:$W$285, MATCH(R$12, 'E2 Allocators'!$B$15:$W$15, 0),FALSE)*$D183</f>
        <v>0</v>
      </c>
      <c r="S183" s="133">
        <f>VLOOKUP('E4 TB Allocation Details'!$C194, 'E2 Allocators'!$B$15:$W$285, MATCH(S$12, 'E2 Allocators'!$B$15:$W$15, 0),FALSE)*$D183</f>
        <v>0</v>
      </c>
      <c r="T183" s="133">
        <f>VLOOKUP('E4 TB Allocation Details'!$C194, 'E2 Allocators'!$B$15:$W$285, MATCH(T$12, 'E2 Allocators'!$B$15:$W$15, 0),FALSE)*$D183</f>
        <v>0</v>
      </c>
      <c r="U183" s="133">
        <f>VLOOKUP('E4 TB Allocation Details'!$C194, 'E2 Allocators'!$B$15:$W$285, MATCH(U$12, 'E2 Allocators'!$B$15:$W$15, 0),FALSE)*$D183</f>
        <v>0</v>
      </c>
      <c r="V183" s="133">
        <f>VLOOKUP('E4 TB Allocation Details'!$C194, 'E2 Allocators'!$B$15:$W$285, MATCH(V$12, 'E2 Allocators'!$B$15:$W$15, 0),FALSE)*$D183</f>
        <v>0</v>
      </c>
      <c r="W183" s="133">
        <f>VLOOKUP('E4 TB Allocation Details'!$C194, 'E2 Allocators'!$B$15:$W$285, MATCH(W$12, 'E2 Allocators'!$B$15:$W$15, 0),FALSE)*$D183</f>
        <v>0</v>
      </c>
      <c r="X183" s="174">
        <f>VLOOKUP('E4 TB Allocation Details'!$C194, 'E2 Allocators'!$B$15:$W$285, MATCH(X$12, 'E2 Allocators'!$B$15:$W$15, 0),FALSE)*$D183</f>
        <v>0</v>
      </c>
    </row>
    <row r="184" spans="2:24" ht="16.149999999999999" customHeight="1" x14ac:dyDescent="0.2">
      <c r="B184" s="384" t="str">
        <f>'I3 TB Data'!B190</f>
        <v>Depreciation on fixed assets - Generation Line Connection - Shared</v>
      </c>
      <c r="C184" s="381" t="s">
        <v>414</v>
      </c>
      <c r="D184" s="170">
        <f>'I3 TB Data'!G190</f>
        <v>10416226.088563584</v>
      </c>
      <c r="E184" s="133">
        <f>VLOOKUP('E4 TB Allocation Details'!$C195, 'E2 Allocators'!$B$15:$W$285, MATCH(E$12, 'E2 Allocators'!$B$15:$W$15, 0),FALSE)*$D184</f>
        <v>9303163.5655564293</v>
      </c>
      <c r="F184" s="133">
        <f>VLOOKUP('E4 TB Allocation Details'!$C195, 'E2 Allocators'!$B$15:$W$285, MATCH(F$12, 'E2 Allocators'!$B$15:$W$15, 0),FALSE)*$D184</f>
        <v>1113062.5230071554</v>
      </c>
      <c r="G184" s="133">
        <f>VLOOKUP('E4 TB Allocation Details'!$C195, 'E2 Allocators'!$B$15:$W$285, MATCH(G$12, 'E2 Allocators'!$B$15:$W$15, 0),FALSE)*$D184</f>
        <v>0</v>
      </c>
      <c r="H184" s="133">
        <f>VLOOKUP('E4 TB Allocation Details'!$C195, 'E2 Allocators'!$B$15:$W$285, MATCH(H$12, 'E2 Allocators'!$B$15:$W$15, 0),FALSE)*$D184</f>
        <v>0</v>
      </c>
      <c r="I184" s="133">
        <f>VLOOKUP('E4 TB Allocation Details'!$C195, 'E2 Allocators'!$B$15:$W$285, MATCH(I$12, 'E2 Allocators'!$B$15:$W$15, 0),FALSE)*$D184</f>
        <v>0</v>
      </c>
      <c r="J184" s="133">
        <f>VLOOKUP('E4 TB Allocation Details'!$C195, 'E2 Allocators'!$B$15:$W$285, MATCH(J$12, 'E2 Allocators'!$B$15:$W$15, 0),FALSE)*$D184</f>
        <v>0</v>
      </c>
      <c r="K184" s="133">
        <f>VLOOKUP('E4 TB Allocation Details'!$C195, 'E2 Allocators'!$B$15:$W$285, MATCH(K$12, 'E2 Allocators'!$B$15:$W$15, 0),FALSE)*$D184</f>
        <v>0</v>
      </c>
      <c r="L184" s="133">
        <f>VLOOKUP('E4 TB Allocation Details'!$C195, 'E2 Allocators'!$B$15:$W$285, MATCH(L$12, 'E2 Allocators'!$B$15:$W$15, 0),FALSE)*$D184</f>
        <v>0</v>
      </c>
      <c r="M184" s="133">
        <f>VLOOKUP('E4 TB Allocation Details'!$C195, 'E2 Allocators'!$B$15:$W$285, MATCH(M$12, 'E2 Allocators'!$B$15:$W$15, 0),FALSE)*$D184</f>
        <v>0</v>
      </c>
      <c r="N184" s="133">
        <f>VLOOKUP('E4 TB Allocation Details'!$C195, 'E2 Allocators'!$B$15:$W$285, MATCH(N$12, 'E2 Allocators'!$B$15:$W$15, 0),FALSE)*$D184</f>
        <v>0</v>
      </c>
      <c r="O184" s="133">
        <f>VLOOKUP('E4 TB Allocation Details'!$C195, 'E2 Allocators'!$B$15:$W$285, MATCH(O$12, 'E2 Allocators'!$B$15:$W$15, 0),FALSE)*$D184</f>
        <v>0</v>
      </c>
      <c r="P184" s="133">
        <f>VLOOKUP('E4 TB Allocation Details'!$C195, 'E2 Allocators'!$B$15:$W$285, MATCH(P$12, 'E2 Allocators'!$B$15:$W$15, 0),FALSE)*$D184</f>
        <v>0</v>
      </c>
      <c r="Q184" s="133">
        <f>VLOOKUP('E4 TB Allocation Details'!$C195, 'E2 Allocators'!$B$15:$W$285, MATCH(Q$12, 'E2 Allocators'!$B$15:$W$15, 0),FALSE)*$D184</f>
        <v>0</v>
      </c>
      <c r="R184" s="133">
        <f>VLOOKUP('E4 TB Allocation Details'!$C195, 'E2 Allocators'!$B$15:$W$285, MATCH(R$12, 'E2 Allocators'!$B$15:$W$15, 0),FALSE)*$D184</f>
        <v>0</v>
      </c>
      <c r="S184" s="133">
        <f>VLOOKUP('E4 TB Allocation Details'!$C195, 'E2 Allocators'!$B$15:$W$285, MATCH(S$12, 'E2 Allocators'!$B$15:$W$15, 0),FALSE)*$D184</f>
        <v>0</v>
      </c>
      <c r="T184" s="133">
        <f>VLOOKUP('E4 TB Allocation Details'!$C195, 'E2 Allocators'!$B$15:$W$285, MATCH(T$12, 'E2 Allocators'!$B$15:$W$15, 0),FALSE)*$D184</f>
        <v>0</v>
      </c>
      <c r="U184" s="133">
        <f>VLOOKUP('E4 TB Allocation Details'!$C195, 'E2 Allocators'!$B$15:$W$285, MATCH(U$12, 'E2 Allocators'!$B$15:$W$15, 0),FALSE)*$D184</f>
        <v>0</v>
      </c>
      <c r="V184" s="133">
        <f>VLOOKUP('E4 TB Allocation Details'!$C195, 'E2 Allocators'!$B$15:$W$285, MATCH(V$12, 'E2 Allocators'!$B$15:$W$15, 0),FALSE)*$D184</f>
        <v>0</v>
      </c>
      <c r="W184" s="133">
        <f>VLOOKUP('E4 TB Allocation Details'!$C195, 'E2 Allocators'!$B$15:$W$285, MATCH(W$12, 'E2 Allocators'!$B$15:$W$15, 0),FALSE)*$D184</f>
        <v>0</v>
      </c>
      <c r="X184" s="174">
        <f>VLOOKUP('E4 TB Allocation Details'!$C195, 'E2 Allocators'!$B$15:$W$285, MATCH(X$12, 'E2 Allocators'!$B$15:$W$15, 0),FALSE)*$D184</f>
        <v>0</v>
      </c>
    </row>
    <row r="185" spans="2:24" ht="16.149999999999999" customHeight="1" x14ac:dyDescent="0.2">
      <c r="B185" s="384" t="str">
        <f>'I3 TB Data'!B191</f>
        <v>Depreciation on fixed assets - Generation Transformation Connection - Dedicated to Domestic</v>
      </c>
      <c r="C185" s="381" t="s">
        <v>414</v>
      </c>
      <c r="D185" s="170">
        <f>'I3 TB Data'!G191</f>
        <v>0</v>
      </c>
      <c r="E185" s="133">
        <f>VLOOKUP('E4 TB Allocation Details'!$C196, 'E2 Allocators'!$B$15:$W$285, MATCH(E$12, 'E2 Allocators'!$B$15:$W$15, 0),FALSE)*$D185</f>
        <v>0</v>
      </c>
      <c r="F185" s="133">
        <f>VLOOKUP('E4 TB Allocation Details'!$C196, 'E2 Allocators'!$B$15:$W$285, MATCH(F$12, 'E2 Allocators'!$B$15:$W$15, 0),FALSE)*$D185</f>
        <v>0</v>
      </c>
      <c r="G185" s="133">
        <f>VLOOKUP('E4 TB Allocation Details'!$C196, 'E2 Allocators'!$B$15:$W$285, MATCH(G$12, 'E2 Allocators'!$B$15:$W$15, 0),FALSE)*$D185</f>
        <v>0</v>
      </c>
      <c r="H185" s="133">
        <f>VLOOKUP('E4 TB Allocation Details'!$C196, 'E2 Allocators'!$B$15:$W$285, MATCH(H$12, 'E2 Allocators'!$B$15:$W$15, 0),FALSE)*$D185</f>
        <v>0</v>
      </c>
      <c r="I185" s="133">
        <f>VLOOKUP('E4 TB Allocation Details'!$C196, 'E2 Allocators'!$B$15:$W$285, MATCH(I$12, 'E2 Allocators'!$B$15:$W$15, 0),FALSE)*$D185</f>
        <v>0</v>
      </c>
      <c r="J185" s="133">
        <f>VLOOKUP('E4 TB Allocation Details'!$C196, 'E2 Allocators'!$B$15:$W$285, MATCH(J$12, 'E2 Allocators'!$B$15:$W$15, 0),FALSE)*$D185</f>
        <v>0</v>
      </c>
      <c r="K185" s="133">
        <f>VLOOKUP('E4 TB Allocation Details'!$C196, 'E2 Allocators'!$B$15:$W$285, MATCH(K$12, 'E2 Allocators'!$B$15:$W$15, 0),FALSE)*$D185</f>
        <v>0</v>
      </c>
      <c r="L185" s="133">
        <f>VLOOKUP('E4 TB Allocation Details'!$C196, 'E2 Allocators'!$B$15:$W$285, MATCH(L$12, 'E2 Allocators'!$B$15:$W$15, 0),FALSE)*$D185</f>
        <v>0</v>
      </c>
      <c r="M185" s="133">
        <f>VLOOKUP('E4 TB Allocation Details'!$C196, 'E2 Allocators'!$B$15:$W$285, MATCH(M$12, 'E2 Allocators'!$B$15:$W$15, 0),FALSE)*$D185</f>
        <v>0</v>
      </c>
      <c r="N185" s="133">
        <f>VLOOKUP('E4 TB Allocation Details'!$C196, 'E2 Allocators'!$B$15:$W$285, MATCH(N$12, 'E2 Allocators'!$B$15:$W$15, 0),FALSE)*$D185</f>
        <v>0</v>
      </c>
      <c r="O185" s="133">
        <f>VLOOKUP('E4 TB Allocation Details'!$C196, 'E2 Allocators'!$B$15:$W$285, MATCH(O$12, 'E2 Allocators'!$B$15:$W$15, 0),FALSE)*$D185</f>
        <v>0</v>
      </c>
      <c r="P185" s="133">
        <f>VLOOKUP('E4 TB Allocation Details'!$C196, 'E2 Allocators'!$B$15:$W$285, MATCH(P$12, 'E2 Allocators'!$B$15:$W$15, 0),FALSE)*$D185</f>
        <v>0</v>
      </c>
      <c r="Q185" s="133">
        <f>VLOOKUP('E4 TB Allocation Details'!$C196, 'E2 Allocators'!$B$15:$W$285, MATCH(Q$12, 'E2 Allocators'!$B$15:$W$15, 0),FALSE)*$D185</f>
        <v>0</v>
      </c>
      <c r="R185" s="133">
        <f>VLOOKUP('E4 TB Allocation Details'!$C196, 'E2 Allocators'!$B$15:$W$285, MATCH(R$12, 'E2 Allocators'!$B$15:$W$15, 0),FALSE)*$D185</f>
        <v>0</v>
      </c>
      <c r="S185" s="133">
        <f>VLOOKUP('E4 TB Allocation Details'!$C196, 'E2 Allocators'!$B$15:$W$285, MATCH(S$12, 'E2 Allocators'!$B$15:$W$15, 0),FALSE)*$D185</f>
        <v>0</v>
      </c>
      <c r="T185" s="133">
        <f>VLOOKUP('E4 TB Allocation Details'!$C196, 'E2 Allocators'!$B$15:$W$285, MATCH(T$12, 'E2 Allocators'!$B$15:$W$15, 0),FALSE)*$D185</f>
        <v>0</v>
      </c>
      <c r="U185" s="133">
        <f>VLOOKUP('E4 TB Allocation Details'!$C196, 'E2 Allocators'!$B$15:$W$285, MATCH(U$12, 'E2 Allocators'!$B$15:$W$15, 0),FALSE)*$D185</f>
        <v>0</v>
      </c>
      <c r="V185" s="133">
        <f>VLOOKUP('E4 TB Allocation Details'!$C196, 'E2 Allocators'!$B$15:$W$285, MATCH(V$12, 'E2 Allocators'!$B$15:$W$15, 0),FALSE)*$D185</f>
        <v>0</v>
      </c>
      <c r="W185" s="133">
        <f>VLOOKUP('E4 TB Allocation Details'!$C196, 'E2 Allocators'!$B$15:$W$285, MATCH(W$12, 'E2 Allocators'!$B$15:$W$15, 0),FALSE)*$D185</f>
        <v>0</v>
      </c>
      <c r="X185" s="174">
        <f>VLOOKUP('E4 TB Allocation Details'!$C196, 'E2 Allocators'!$B$15:$W$285, MATCH(X$12, 'E2 Allocators'!$B$15:$W$15, 0),FALSE)*$D185</f>
        <v>0</v>
      </c>
    </row>
    <row r="186" spans="2:24" ht="16.149999999999999" customHeight="1" x14ac:dyDescent="0.2">
      <c r="B186" s="384" t="str">
        <f>'I3 TB Data'!B192</f>
        <v>Depreciation on fixed assets - Generation Transformation Connection - Dedicated to Interconnect</v>
      </c>
      <c r="C186" s="381" t="s">
        <v>414</v>
      </c>
      <c r="D186" s="170">
        <f>'I3 TB Data'!G192</f>
        <v>0</v>
      </c>
      <c r="E186" s="133">
        <f>VLOOKUP('E4 TB Allocation Details'!$C197, 'E2 Allocators'!$B$15:$W$285, MATCH(E$12, 'E2 Allocators'!$B$15:$W$15, 0),FALSE)*$D186</f>
        <v>0</v>
      </c>
      <c r="F186" s="133">
        <f>VLOOKUP('E4 TB Allocation Details'!$C197, 'E2 Allocators'!$B$15:$W$285, MATCH(F$12, 'E2 Allocators'!$B$15:$W$15, 0),FALSE)*$D186</f>
        <v>0</v>
      </c>
      <c r="G186" s="133">
        <f>VLOOKUP('E4 TB Allocation Details'!$C197, 'E2 Allocators'!$B$15:$W$285, MATCH(G$12, 'E2 Allocators'!$B$15:$W$15, 0),FALSE)*$D186</f>
        <v>0</v>
      </c>
      <c r="H186" s="133">
        <f>VLOOKUP('E4 TB Allocation Details'!$C197, 'E2 Allocators'!$B$15:$W$285, MATCH(H$12, 'E2 Allocators'!$B$15:$W$15, 0),FALSE)*$D186</f>
        <v>0</v>
      </c>
      <c r="I186" s="133">
        <f>VLOOKUP('E4 TB Allocation Details'!$C197, 'E2 Allocators'!$B$15:$W$285, MATCH(I$12, 'E2 Allocators'!$B$15:$W$15, 0),FALSE)*$D186</f>
        <v>0</v>
      </c>
      <c r="J186" s="133">
        <f>VLOOKUP('E4 TB Allocation Details'!$C197, 'E2 Allocators'!$B$15:$W$285, MATCH(J$12, 'E2 Allocators'!$B$15:$W$15, 0),FALSE)*$D186</f>
        <v>0</v>
      </c>
      <c r="K186" s="133">
        <f>VLOOKUP('E4 TB Allocation Details'!$C197, 'E2 Allocators'!$B$15:$W$285, MATCH(K$12, 'E2 Allocators'!$B$15:$W$15, 0),FALSE)*$D186</f>
        <v>0</v>
      </c>
      <c r="L186" s="133">
        <f>VLOOKUP('E4 TB Allocation Details'!$C197, 'E2 Allocators'!$B$15:$W$285, MATCH(L$12, 'E2 Allocators'!$B$15:$W$15, 0),FALSE)*$D186</f>
        <v>0</v>
      </c>
      <c r="M186" s="133">
        <f>VLOOKUP('E4 TB Allocation Details'!$C197, 'E2 Allocators'!$B$15:$W$285, MATCH(M$12, 'E2 Allocators'!$B$15:$W$15, 0),FALSE)*$D186</f>
        <v>0</v>
      </c>
      <c r="N186" s="133">
        <f>VLOOKUP('E4 TB Allocation Details'!$C197, 'E2 Allocators'!$B$15:$W$285, MATCH(N$12, 'E2 Allocators'!$B$15:$W$15, 0),FALSE)*$D186</f>
        <v>0</v>
      </c>
      <c r="O186" s="133">
        <f>VLOOKUP('E4 TB Allocation Details'!$C197, 'E2 Allocators'!$B$15:$W$285, MATCH(O$12, 'E2 Allocators'!$B$15:$W$15, 0),FALSE)*$D186</f>
        <v>0</v>
      </c>
      <c r="P186" s="133">
        <f>VLOOKUP('E4 TB Allocation Details'!$C197, 'E2 Allocators'!$B$15:$W$285, MATCH(P$12, 'E2 Allocators'!$B$15:$W$15, 0),FALSE)*$D186</f>
        <v>0</v>
      </c>
      <c r="Q186" s="133">
        <f>VLOOKUP('E4 TB Allocation Details'!$C197, 'E2 Allocators'!$B$15:$W$285, MATCH(Q$12, 'E2 Allocators'!$B$15:$W$15, 0),FALSE)*$D186</f>
        <v>0</v>
      </c>
      <c r="R186" s="133">
        <f>VLOOKUP('E4 TB Allocation Details'!$C197, 'E2 Allocators'!$B$15:$W$285, MATCH(R$12, 'E2 Allocators'!$B$15:$W$15, 0),FALSE)*$D186</f>
        <v>0</v>
      </c>
      <c r="S186" s="133">
        <f>VLOOKUP('E4 TB Allocation Details'!$C197, 'E2 Allocators'!$B$15:$W$285, MATCH(S$12, 'E2 Allocators'!$B$15:$W$15, 0),FALSE)*$D186</f>
        <v>0</v>
      </c>
      <c r="T186" s="133">
        <f>VLOOKUP('E4 TB Allocation Details'!$C197, 'E2 Allocators'!$B$15:$W$285, MATCH(T$12, 'E2 Allocators'!$B$15:$W$15, 0),FALSE)*$D186</f>
        <v>0</v>
      </c>
      <c r="U186" s="133">
        <f>VLOOKUP('E4 TB Allocation Details'!$C197, 'E2 Allocators'!$B$15:$W$285, MATCH(U$12, 'E2 Allocators'!$B$15:$W$15, 0),FALSE)*$D186</f>
        <v>0</v>
      </c>
      <c r="V186" s="133">
        <f>VLOOKUP('E4 TB Allocation Details'!$C197, 'E2 Allocators'!$B$15:$W$285, MATCH(V$12, 'E2 Allocators'!$B$15:$W$15, 0),FALSE)*$D186</f>
        <v>0</v>
      </c>
      <c r="W186" s="133">
        <f>VLOOKUP('E4 TB Allocation Details'!$C197, 'E2 Allocators'!$B$15:$W$285, MATCH(W$12, 'E2 Allocators'!$B$15:$W$15, 0),FALSE)*$D186</f>
        <v>0</v>
      </c>
      <c r="X186" s="174">
        <f>VLOOKUP('E4 TB Allocation Details'!$C197, 'E2 Allocators'!$B$15:$W$285, MATCH(X$12, 'E2 Allocators'!$B$15:$W$15, 0),FALSE)*$D186</f>
        <v>0</v>
      </c>
    </row>
    <row r="187" spans="2:24" ht="16.149999999999999" customHeight="1" x14ac:dyDescent="0.2">
      <c r="B187" s="384" t="str">
        <f>'I3 TB Data'!B193</f>
        <v>Depreciation on fixed assets - Generation Transformation Connection - Shared</v>
      </c>
      <c r="C187" s="381" t="s">
        <v>414</v>
      </c>
      <c r="D187" s="170">
        <f>'I3 TB Data'!G193</f>
        <v>2451267.3962833392</v>
      </c>
      <c r="E187" s="133">
        <f>VLOOKUP('E4 TB Allocation Details'!$C198, 'E2 Allocators'!$B$15:$W$285, MATCH(E$12, 'E2 Allocators'!$B$15:$W$15, 0),FALSE)*$D187</f>
        <v>2189328.5856743841</v>
      </c>
      <c r="F187" s="133">
        <f>VLOOKUP('E4 TB Allocation Details'!$C198, 'E2 Allocators'!$B$15:$W$285, MATCH(F$12, 'E2 Allocators'!$B$15:$W$15, 0),FALSE)*$D187</f>
        <v>261938.81060895513</v>
      </c>
      <c r="G187" s="133">
        <f>VLOOKUP('E4 TB Allocation Details'!$C198, 'E2 Allocators'!$B$15:$W$285, MATCH(G$12, 'E2 Allocators'!$B$15:$W$15, 0),FALSE)*$D187</f>
        <v>0</v>
      </c>
      <c r="H187" s="133">
        <f>VLOOKUP('E4 TB Allocation Details'!$C198, 'E2 Allocators'!$B$15:$W$285, MATCH(H$12, 'E2 Allocators'!$B$15:$W$15, 0),FALSE)*$D187</f>
        <v>0</v>
      </c>
      <c r="I187" s="133">
        <f>VLOOKUP('E4 TB Allocation Details'!$C198, 'E2 Allocators'!$B$15:$W$285, MATCH(I$12, 'E2 Allocators'!$B$15:$W$15, 0),FALSE)*$D187</f>
        <v>0</v>
      </c>
      <c r="J187" s="133">
        <f>VLOOKUP('E4 TB Allocation Details'!$C198, 'E2 Allocators'!$B$15:$W$285, MATCH(J$12, 'E2 Allocators'!$B$15:$W$15, 0),FALSE)*$D187</f>
        <v>0</v>
      </c>
      <c r="K187" s="133">
        <f>VLOOKUP('E4 TB Allocation Details'!$C198, 'E2 Allocators'!$B$15:$W$285, MATCH(K$12, 'E2 Allocators'!$B$15:$W$15, 0),FALSE)*$D187</f>
        <v>0</v>
      </c>
      <c r="L187" s="133">
        <f>VLOOKUP('E4 TB Allocation Details'!$C198, 'E2 Allocators'!$B$15:$W$285, MATCH(L$12, 'E2 Allocators'!$B$15:$W$15, 0),FALSE)*$D187</f>
        <v>0</v>
      </c>
      <c r="M187" s="133">
        <f>VLOOKUP('E4 TB Allocation Details'!$C198, 'E2 Allocators'!$B$15:$W$285, MATCH(M$12, 'E2 Allocators'!$B$15:$W$15, 0),FALSE)*$D187</f>
        <v>0</v>
      </c>
      <c r="N187" s="133">
        <f>VLOOKUP('E4 TB Allocation Details'!$C198, 'E2 Allocators'!$B$15:$W$285, MATCH(N$12, 'E2 Allocators'!$B$15:$W$15, 0),FALSE)*$D187</f>
        <v>0</v>
      </c>
      <c r="O187" s="133">
        <f>VLOOKUP('E4 TB Allocation Details'!$C198, 'E2 Allocators'!$B$15:$W$285, MATCH(O$12, 'E2 Allocators'!$B$15:$W$15, 0),FALSE)*$D187</f>
        <v>0</v>
      </c>
      <c r="P187" s="133">
        <f>VLOOKUP('E4 TB Allocation Details'!$C198, 'E2 Allocators'!$B$15:$W$285, MATCH(P$12, 'E2 Allocators'!$B$15:$W$15, 0),FALSE)*$D187</f>
        <v>0</v>
      </c>
      <c r="Q187" s="133">
        <f>VLOOKUP('E4 TB Allocation Details'!$C198, 'E2 Allocators'!$B$15:$W$285, MATCH(Q$12, 'E2 Allocators'!$B$15:$W$15, 0),FALSE)*$D187</f>
        <v>0</v>
      </c>
      <c r="R187" s="133">
        <f>VLOOKUP('E4 TB Allocation Details'!$C198, 'E2 Allocators'!$B$15:$W$285, MATCH(R$12, 'E2 Allocators'!$B$15:$W$15, 0),FALSE)*$D187</f>
        <v>0</v>
      </c>
      <c r="S187" s="133">
        <f>VLOOKUP('E4 TB Allocation Details'!$C198, 'E2 Allocators'!$B$15:$W$285, MATCH(S$12, 'E2 Allocators'!$B$15:$W$15, 0),FALSE)*$D187</f>
        <v>0</v>
      </c>
      <c r="T187" s="133">
        <f>VLOOKUP('E4 TB Allocation Details'!$C198, 'E2 Allocators'!$B$15:$W$285, MATCH(T$12, 'E2 Allocators'!$B$15:$W$15, 0),FALSE)*$D187</f>
        <v>0</v>
      </c>
      <c r="U187" s="133">
        <f>VLOOKUP('E4 TB Allocation Details'!$C198, 'E2 Allocators'!$B$15:$W$285, MATCH(U$12, 'E2 Allocators'!$B$15:$W$15, 0),FALSE)*$D187</f>
        <v>0</v>
      </c>
      <c r="V187" s="133">
        <f>VLOOKUP('E4 TB Allocation Details'!$C198, 'E2 Allocators'!$B$15:$W$285, MATCH(V$12, 'E2 Allocators'!$B$15:$W$15, 0),FALSE)*$D187</f>
        <v>0</v>
      </c>
      <c r="W187" s="133">
        <f>VLOOKUP('E4 TB Allocation Details'!$C198, 'E2 Allocators'!$B$15:$W$285, MATCH(W$12, 'E2 Allocators'!$B$15:$W$15, 0),FALSE)*$D187</f>
        <v>0</v>
      </c>
      <c r="X187" s="174">
        <f>VLOOKUP('E4 TB Allocation Details'!$C198, 'E2 Allocators'!$B$15:$W$285, MATCH(X$12, 'E2 Allocators'!$B$15:$W$15, 0),FALSE)*$D187</f>
        <v>0</v>
      </c>
    </row>
    <row r="188" spans="2:24" ht="12.75" x14ac:dyDescent="0.2">
      <c r="B188" s="384" t="str">
        <f>'I3 TB Data'!B194</f>
        <v>Capitalized Depreciation - Network - Dedicated to Domestic</v>
      </c>
      <c r="C188" s="381" t="s">
        <v>415</v>
      </c>
      <c r="D188" s="170">
        <f>'I3 TB Data'!G194</f>
        <v>0</v>
      </c>
      <c r="E188" s="133">
        <f>VLOOKUP('E4 TB Allocation Details'!$C199, 'E2 Allocators'!$B$15:$W$285, MATCH(E$12, 'E2 Allocators'!$B$15:$W$15, 0),FALSE)*$D188</f>
        <v>0</v>
      </c>
      <c r="F188" s="133">
        <f>VLOOKUP('E4 TB Allocation Details'!$C199, 'E2 Allocators'!$B$15:$W$285, MATCH(F$12, 'E2 Allocators'!$B$15:$W$15, 0),FALSE)*$D188</f>
        <v>0</v>
      </c>
      <c r="G188" s="133">
        <f>VLOOKUP('E4 TB Allocation Details'!$C199, 'E2 Allocators'!$B$15:$W$285, MATCH(G$12, 'E2 Allocators'!$B$15:$W$15, 0),FALSE)*$D188</f>
        <v>0</v>
      </c>
      <c r="H188" s="133">
        <f>VLOOKUP('E4 TB Allocation Details'!$C199, 'E2 Allocators'!$B$15:$W$285, MATCH(H$12, 'E2 Allocators'!$B$15:$W$15, 0),FALSE)*$D188</f>
        <v>0</v>
      </c>
      <c r="I188" s="133">
        <f>VLOOKUP('E4 TB Allocation Details'!$C199, 'E2 Allocators'!$B$15:$W$285, MATCH(I$12, 'E2 Allocators'!$B$15:$W$15, 0),FALSE)*$D188</f>
        <v>0</v>
      </c>
      <c r="J188" s="133">
        <f>VLOOKUP('E4 TB Allocation Details'!$C199, 'E2 Allocators'!$B$15:$W$285, MATCH(J$12, 'E2 Allocators'!$B$15:$W$15, 0),FALSE)*$D188</f>
        <v>0</v>
      </c>
      <c r="K188" s="133">
        <f>VLOOKUP('E4 TB Allocation Details'!$C199, 'E2 Allocators'!$B$15:$W$285, MATCH(K$12, 'E2 Allocators'!$B$15:$W$15, 0),FALSE)*$D188</f>
        <v>0</v>
      </c>
      <c r="L188" s="133">
        <f>VLOOKUP('E4 TB Allocation Details'!$C199, 'E2 Allocators'!$B$15:$W$285, MATCH(L$12, 'E2 Allocators'!$B$15:$W$15, 0),FALSE)*$D188</f>
        <v>0</v>
      </c>
      <c r="M188" s="133">
        <f>VLOOKUP('E4 TB Allocation Details'!$C199, 'E2 Allocators'!$B$15:$W$285, MATCH(M$12, 'E2 Allocators'!$B$15:$W$15, 0),FALSE)*$D188</f>
        <v>0</v>
      </c>
      <c r="N188" s="133">
        <f>VLOOKUP('E4 TB Allocation Details'!$C199, 'E2 Allocators'!$B$15:$W$285, MATCH(N$12, 'E2 Allocators'!$B$15:$W$15, 0),FALSE)*$D188</f>
        <v>0</v>
      </c>
      <c r="O188" s="133">
        <f>VLOOKUP('E4 TB Allocation Details'!$C199, 'E2 Allocators'!$B$15:$W$285, MATCH(O$12, 'E2 Allocators'!$B$15:$W$15, 0),FALSE)*$D188</f>
        <v>0</v>
      </c>
      <c r="P188" s="133">
        <f>VLOOKUP('E4 TB Allocation Details'!$C199, 'E2 Allocators'!$B$15:$W$285, MATCH(P$12, 'E2 Allocators'!$B$15:$W$15, 0),FALSE)*$D188</f>
        <v>0</v>
      </c>
      <c r="Q188" s="133">
        <f>VLOOKUP('E4 TB Allocation Details'!$C199, 'E2 Allocators'!$B$15:$W$285, MATCH(Q$12, 'E2 Allocators'!$B$15:$W$15, 0),FALSE)*$D188</f>
        <v>0</v>
      </c>
      <c r="R188" s="133">
        <f>VLOOKUP('E4 TB Allocation Details'!$C199, 'E2 Allocators'!$B$15:$W$285, MATCH(R$12, 'E2 Allocators'!$B$15:$W$15, 0),FALSE)*$D188</f>
        <v>0</v>
      </c>
      <c r="S188" s="133">
        <f>VLOOKUP('E4 TB Allocation Details'!$C199, 'E2 Allocators'!$B$15:$W$285, MATCH(S$12, 'E2 Allocators'!$B$15:$W$15, 0),FALSE)*$D188</f>
        <v>0</v>
      </c>
      <c r="T188" s="133">
        <f>VLOOKUP('E4 TB Allocation Details'!$C199, 'E2 Allocators'!$B$15:$W$285, MATCH(T$12, 'E2 Allocators'!$B$15:$W$15, 0),FALSE)*$D188</f>
        <v>0</v>
      </c>
      <c r="U188" s="133">
        <f>VLOOKUP('E4 TB Allocation Details'!$C199, 'E2 Allocators'!$B$15:$W$285, MATCH(U$12, 'E2 Allocators'!$B$15:$W$15, 0),FALSE)*$D188</f>
        <v>0</v>
      </c>
      <c r="V188" s="133">
        <f>VLOOKUP('E4 TB Allocation Details'!$C199, 'E2 Allocators'!$B$15:$W$285, MATCH(V$12, 'E2 Allocators'!$B$15:$W$15, 0),FALSE)*$D188</f>
        <v>0</v>
      </c>
      <c r="W188" s="133">
        <f>VLOOKUP('E4 TB Allocation Details'!$C199, 'E2 Allocators'!$B$15:$W$285, MATCH(W$12, 'E2 Allocators'!$B$15:$W$15, 0),FALSE)*$D188</f>
        <v>0</v>
      </c>
      <c r="X188" s="174">
        <f>VLOOKUP('E4 TB Allocation Details'!$C199, 'E2 Allocators'!$B$15:$W$285, MATCH(X$12, 'E2 Allocators'!$B$15:$W$15, 0),FALSE)*$D188</f>
        <v>0</v>
      </c>
    </row>
    <row r="189" spans="2:24" ht="16.149999999999999" customHeight="1" x14ac:dyDescent="0.2">
      <c r="B189" s="384" t="str">
        <f>'I3 TB Data'!B195</f>
        <v>Capitalized Depreciation - Network - Dedicated to Interconnect</v>
      </c>
      <c r="C189" s="381" t="s">
        <v>415</v>
      </c>
      <c r="D189" s="170">
        <f>'I3 TB Data'!G195</f>
        <v>-95236.952144016715</v>
      </c>
      <c r="E189" s="133">
        <f>VLOOKUP('E4 TB Allocation Details'!$C200, 'E2 Allocators'!$B$15:$W$285, MATCH(E$12, 'E2 Allocators'!$B$15:$W$15, 0),FALSE)*$D189</f>
        <v>-26940.183173816673</v>
      </c>
      <c r="F189" s="133">
        <f>VLOOKUP('E4 TB Allocation Details'!$C200, 'E2 Allocators'!$B$15:$W$285, MATCH(F$12, 'E2 Allocators'!$B$15:$W$15, 0),FALSE)*$D189</f>
        <v>-68296.76897020005</v>
      </c>
      <c r="G189" s="133">
        <f>VLOOKUP('E4 TB Allocation Details'!$C200, 'E2 Allocators'!$B$15:$W$285, MATCH(G$12, 'E2 Allocators'!$B$15:$W$15, 0),FALSE)*$D189</f>
        <v>0</v>
      </c>
      <c r="H189" s="133">
        <f>VLOOKUP('E4 TB Allocation Details'!$C200, 'E2 Allocators'!$B$15:$W$285, MATCH(H$12, 'E2 Allocators'!$B$15:$W$15, 0),FALSE)*$D189</f>
        <v>0</v>
      </c>
      <c r="I189" s="133">
        <f>VLOOKUP('E4 TB Allocation Details'!$C200, 'E2 Allocators'!$B$15:$W$285, MATCH(I$12, 'E2 Allocators'!$B$15:$W$15, 0),FALSE)*$D189</f>
        <v>0</v>
      </c>
      <c r="J189" s="133">
        <f>VLOOKUP('E4 TB Allocation Details'!$C200, 'E2 Allocators'!$B$15:$W$285, MATCH(J$12, 'E2 Allocators'!$B$15:$W$15, 0),FALSE)*$D189</f>
        <v>0</v>
      </c>
      <c r="K189" s="133">
        <f>VLOOKUP('E4 TB Allocation Details'!$C200, 'E2 Allocators'!$B$15:$W$285, MATCH(K$12, 'E2 Allocators'!$B$15:$W$15, 0),FALSE)*$D189</f>
        <v>0</v>
      </c>
      <c r="L189" s="133">
        <f>VLOOKUP('E4 TB Allocation Details'!$C200, 'E2 Allocators'!$B$15:$W$285, MATCH(L$12, 'E2 Allocators'!$B$15:$W$15, 0),FALSE)*$D189</f>
        <v>0</v>
      </c>
      <c r="M189" s="133">
        <f>VLOOKUP('E4 TB Allocation Details'!$C200, 'E2 Allocators'!$B$15:$W$285, MATCH(M$12, 'E2 Allocators'!$B$15:$W$15, 0),FALSE)*$D189</f>
        <v>0</v>
      </c>
      <c r="N189" s="133">
        <f>VLOOKUP('E4 TB Allocation Details'!$C200, 'E2 Allocators'!$B$15:$W$285, MATCH(N$12, 'E2 Allocators'!$B$15:$W$15, 0),FALSE)*$D189</f>
        <v>0</v>
      </c>
      <c r="O189" s="133">
        <f>VLOOKUP('E4 TB Allocation Details'!$C200, 'E2 Allocators'!$B$15:$W$285, MATCH(O$12, 'E2 Allocators'!$B$15:$W$15, 0),FALSE)*$D189</f>
        <v>0</v>
      </c>
      <c r="P189" s="133">
        <f>VLOOKUP('E4 TB Allocation Details'!$C200, 'E2 Allocators'!$B$15:$W$285, MATCH(P$12, 'E2 Allocators'!$B$15:$W$15, 0),FALSE)*$D189</f>
        <v>0</v>
      </c>
      <c r="Q189" s="133">
        <f>VLOOKUP('E4 TB Allocation Details'!$C200, 'E2 Allocators'!$B$15:$W$285, MATCH(Q$12, 'E2 Allocators'!$B$15:$W$15, 0),FALSE)*$D189</f>
        <v>0</v>
      </c>
      <c r="R189" s="133">
        <f>VLOOKUP('E4 TB Allocation Details'!$C200, 'E2 Allocators'!$B$15:$W$285, MATCH(R$12, 'E2 Allocators'!$B$15:$W$15, 0),FALSE)*$D189</f>
        <v>0</v>
      </c>
      <c r="S189" s="133">
        <f>VLOOKUP('E4 TB Allocation Details'!$C200, 'E2 Allocators'!$B$15:$W$285, MATCH(S$12, 'E2 Allocators'!$B$15:$W$15, 0),FALSE)*$D189</f>
        <v>0</v>
      </c>
      <c r="T189" s="133">
        <f>VLOOKUP('E4 TB Allocation Details'!$C200, 'E2 Allocators'!$B$15:$W$285, MATCH(T$12, 'E2 Allocators'!$B$15:$W$15, 0),FALSE)*$D189</f>
        <v>0</v>
      </c>
      <c r="U189" s="133">
        <f>VLOOKUP('E4 TB Allocation Details'!$C200, 'E2 Allocators'!$B$15:$W$285, MATCH(U$12, 'E2 Allocators'!$B$15:$W$15, 0),FALSE)*$D189</f>
        <v>0</v>
      </c>
      <c r="V189" s="133">
        <f>VLOOKUP('E4 TB Allocation Details'!$C200, 'E2 Allocators'!$B$15:$W$285, MATCH(V$12, 'E2 Allocators'!$B$15:$W$15, 0),FALSE)*$D189</f>
        <v>0</v>
      </c>
      <c r="W189" s="133">
        <f>VLOOKUP('E4 TB Allocation Details'!$C200, 'E2 Allocators'!$B$15:$W$285, MATCH(W$12, 'E2 Allocators'!$B$15:$W$15, 0),FALSE)*$D189</f>
        <v>0</v>
      </c>
      <c r="X189" s="174">
        <f>VLOOKUP('E4 TB Allocation Details'!$C200, 'E2 Allocators'!$B$15:$W$285, MATCH(X$12, 'E2 Allocators'!$B$15:$W$15, 0),FALSE)*$D189</f>
        <v>0</v>
      </c>
    </row>
    <row r="190" spans="2:24" ht="16.149999999999999" customHeight="1" x14ac:dyDescent="0.2">
      <c r="B190" s="384" t="str">
        <f>'I3 TB Data'!B196</f>
        <v>Capitalized Depreciation - Network - Shared</v>
      </c>
      <c r="C190" s="381" t="s">
        <v>415</v>
      </c>
      <c r="D190" s="170">
        <f>'I3 TB Data'!G196</f>
        <v>-7151607.7953382088</v>
      </c>
      <c r="E190" s="133">
        <f>VLOOKUP('E4 TB Allocation Details'!$C201, 'E2 Allocators'!$B$15:$W$285, MATCH(E$12, 'E2 Allocators'!$B$15:$W$15, 0),FALSE)*$D190</f>
        <v>-6387397.5575269721</v>
      </c>
      <c r="F190" s="133">
        <f>VLOOKUP('E4 TB Allocation Details'!$C201, 'E2 Allocators'!$B$15:$W$285, MATCH(F$12, 'E2 Allocators'!$B$15:$W$15, 0),FALSE)*$D190</f>
        <v>-764210.23781123688</v>
      </c>
      <c r="G190" s="133">
        <f>VLOOKUP('E4 TB Allocation Details'!$C201, 'E2 Allocators'!$B$15:$W$285, MATCH(G$12, 'E2 Allocators'!$B$15:$W$15, 0),FALSE)*$D190</f>
        <v>0</v>
      </c>
      <c r="H190" s="133">
        <f>VLOOKUP('E4 TB Allocation Details'!$C201, 'E2 Allocators'!$B$15:$W$285, MATCH(H$12, 'E2 Allocators'!$B$15:$W$15, 0),FALSE)*$D190</f>
        <v>0</v>
      </c>
      <c r="I190" s="133">
        <f>VLOOKUP('E4 TB Allocation Details'!$C201, 'E2 Allocators'!$B$15:$W$285, MATCH(I$12, 'E2 Allocators'!$B$15:$W$15, 0),FALSE)*$D190</f>
        <v>0</v>
      </c>
      <c r="J190" s="133">
        <f>VLOOKUP('E4 TB Allocation Details'!$C201, 'E2 Allocators'!$B$15:$W$285, MATCH(J$12, 'E2 Allocators'!$B$15:$W$15, 0),FALSE)*$D190</f>
        <v>0</v>
      </c>
      <c r="K190" s="133">
        <f>VLOOKUP('E4 TB Allocation Details'!$C201, 'E2 Allocators'!$B$15:$W$285, MATCH(K$12, 'E2 Allocators'!$B$15:$W$15, 0),FALSE)*$D190</f>
        <v>0</v>
      </c>
      <c r="L190" s="133">
        <f>VLOOKUP('E4 TB Allocation Details'!$C201, 'E2 Allocators'!$B$15:$W$285, MATCH(L$12, 'E2 Allocators'!$B$15:$W$15, 0),FALSE)*$D190</f>
        <v>0</v>
      </c>
      <c r="M190" s="133">
        <f>VLOOKUP('E4 TB Allocation Details'!$C201, 'E2 Allocators'!$B$15:$W$285, MATCH(M$12, 'E2 Allocators'!$B$15:$W$15, 0),FALSE)*$D190</f>
        <v>0</v>
      </c>
      <c r="N190" s="133">
        <f>VLOOKUP('E4 TB Allocation Details'!$C201, 'E2 Allocators'!$B$15:$W$285, MATCH(N$12, 'E2 Allocators'!$B$15:$W$15, 0),FALSE)*$D190</f>
        <v>0</v>
      </c>
      <c r="O190" s="133">
        <f>VLOOKUP('E4 TB Allocation Details'!$C201, 'E2 Allocators'!$B$15:$W$285, MATCH(O$12, 'E2 Allocators'!$B$15:$W$15, 0),FALSE)*$D190</f>
        <v>0</v>
      </c>
      <c r="P190" s="133">
        <f>VLOOKUP('E4 TB Allocation Details'!$C201, 'E2 Allocators'!$B$15:$W$285, MATCH(P$12, 'E2 Allocators'!$B$15:$W$15, 0),FALSE)*$D190</f>
        <v>0</v>
      </c>
      <c r="Q190" s="133">
        <f>VLOOKUP('E4 TB Allocation Details'!$C201, 'E2 Allocators'!$B$15:$W$285, MATCH(Q$12, 'E2 Allocators'!$B$15:$W$15, 0),FALSE)*$D190</f>
        <v>0</v>
      </c>
      <c r="R190" s="133">
        <f>VLOOKUP('E4 TB Allocation Details'!$C201, 'E2 Allocators'!$B$15:$W$285, MATCH(R$12, 'E2 Allocators'!$B$15:$W$15, 0),FALSE)*$D190</f>
        <v>0</v>
      </c>
      <c r="S190" s="133">
        <f>VLOOKUP('E4 TB Allocation Details'!$C201, 'E2 Allocators'!$B$15:$W$285, MATCH(S$12, 'E2 Allocators'!$B$15:$W$15, 0),FALSE)*$D190</f>
        <v>0</v>
      </c>
      <c r="T190" s="133">
        <f>VLOOKUP('E4 TB Allocation Details'!$C201, 'E2 Allocators'!$B$15:$W$285, MATCH(T$12, 'E2 Allocators'!$B$15:$W$15, 0),FALSE)*$D190</f>
        <v>0</v>
      </c>
      <c r="U190" s="133">
        <f>VLOOKUP('E4 TB Allocation Details'!$C201, 'E2 Allocators'!$B$15:$W$285, MATCH(U$12, 'E2 Allocators'!$B$15:$W$15, 0),FALSE)*$D190</f>
        <v>0</v>
      </c>
      <c r="V190" s="133">
        <f>VLOOKUP('E4 TB Allocation Details'!$C201, 'E2 Allocators'!$B$15:$W$285, MATCH(V$12, 'E2 Allocators'!$B$15:$W$15, 0),FALSE)*$D190</f>
        <v>0</v>
      </c>
      <c r="W190" s="133">
        <f>VLOOKUP('E4 TB Allocation Details'!$C201, 'E2 Allocators'!$B$15:$W$285, MATCH(W$12, 'E2 Allocators'!$B$15:$W$15, 0),FALSE)*$D190</f>
        <v>0</v>
      </c>
      <c r="X190" s="174">
        <f>VLOOKUP('E4 TB Allocation Details'!$C201, 'E2 Allocators'!$B$15:$W$285, MATCH(X$12, 'E2 Allocators'!$B$15:$W$15, 0),FALSE)*$D190</f>
        <v>0</v>
      </c>
    </row>
    <row r="191" spans="2:24" ht="16.149999999999999" customHeight="1" x14ac:dyDescent="0.2">
      <c r="B191" s="384" t="str">
        <f>'I3 TB Data'!B197</f>
        <v>Capitalized Depreciation - Line Connection - Dedicated to Domestic</v>
      </c>
      <c r="C191" s="381" t="s">
        <v>415</v>
      </c>
      <c r="D191" s="170">
        <f>'I3 TB Data'!G197</f>
        <v>-1304253.7571508402</v>
      </c>
      <c r="E191" s="133">
        <f>VLOOKUP('E4 TB Allocation Details'!$C202, 'E2 Allocators'!$B$15:$W$285, MATCH(E$12, 'E2 Allocators'!$B$15:$W$15, 0),FALSE)*$D191</f>
        <v>-1304253.7571508402</v>
      </c>
      <c r="F191" s="133">
        <f>VLOOKUP('E4 TB Allocation Details'!$C202, 'E2 Allocators'!$B$15:$W$285, MATCH(F$12, 'E2 Allocators'!$B$15:$W$15, 0),FALSE)*$D191</f>
        <v>0</v>
      </c>
      <c r="G191" s="133">
        <f>VLOOKUP('E4 TB Allocation Details'!$C202, 'E2 Allocators'!$B$15:$W$285, MATCH(G$12, 'E2 Allocators'!$B$15:$W$15, 0),FALSE)*$D191</f>
        <v>0</v>
      </c>
      <c r="H191" s="133">
        <f>VLOOKUP('E4 TB Allocation Details'!$C202, 'E2 Allocators'!$B$15:$W$285, MATCH(H$12, 'E2 Allocators'!$B$15:$W$15, 0),FALSE)*$D191</f>
        <v>0</v>
      </c>
      <c r="I191" s="133">
        <f>VLOOKUP('E4 TB Allocation Details'!$C202, 'E2 Allocators'!$B$15:$W$285, MATCH(I$12, 'E2 Allocators'!$B$15:$W$15, 0),FALSE)*$D191</f>
        <v>0</v>
      </c>
      <c r="J191" s="133">
        <f>VLOOKUP('E4 TB Allocation Details'!$C202, 'E2 Allocators'!$B$15:$W$285, MATCH(J$12, 'E2 Allocators'!$B$15:$W$15, 0),FALSE)*$D191</f>
        <v>0</v>
      </c>
      <c r="K191" s="133">
        <f>VLOOKUP('E4 TB Allocation Details'!$C202, 'E2 Allocators'!$B$15:$W$285, MATCH(K$12, 'E2 Allocators'!$B$15:$W$15, 0),FALSE)*$D191</f>
        <v>0</v>
      </c>
      <c r="L191" s="133">
        <f>VLOOKUP('E4 TB Allocation Details'!$C202, 'E2 Allocators'!$B$15:$W$285, MATCH(L$12, 'E2 Allocators'!$B$15:$W$15, 0),FALSE)*$D191</f>
        <v>0</v>
      </c>
      <c r="M191" s="133">
        <f>VLOOKUP('E4 TB Allocation Details'!$C202, 'E2 Allocators'!$B$15:$W$285, MATCH(M$12, 'E2 Allocators'!$B$15:$W$15, 0),FALSE)*$D191</f>
        <v>0</v>
      </c>
      <c r="N191" s="133">
        <f>VLOOKUP('E4 TB Allocation Details'!$C202, 'E2 Allocators'!$B$15:$W$285, MATCH(N$12, 'E2 Allocators'!$B$15:$W$15, 0),FALSE)*$D191</f>
        <v>0</v>
      </c>
      <c r="O191" s="133">
        <f>VLOOKUP('E4 TB Allocation Details'!$C202, 'E2 Allocators'!$B$15:$W$285, MATCH(O$12, 'E2 Allocators'!$B$15:$W$15, 0),FALSE)*$D191</f>
        <v>0</v>
      </c>
      <c r="P191" s="133">
        <f>VLOOKUP('E4 TB Allocation Details'!$C202, 'E2 Allocators'!$B$15:$W$285, MATCH(P$12, 'E2 Allocators'!$B$15:$W$15, 0),FALSE)*$D191</f>
        <v>0</v>
      </c>
      <c r="Q191" s="133">
        <f>VLOOKUP('E4 TB Allocation Details'!$C202, 'E2 Allocators'!$B$15:$W$285, MATCH(Q$12, 'E2 Allocators'!$B$15:$W$15, 0),FALSE)*$D191</f>
        <v>0</v>
      </c>
      <c r="R191" s="133">
        <f>VLOOKUP('E4 TB Allocation Details'!$C202, 'E2 Allocators'!$B$15:$W$285, MATCH(R$12, 'E2 Allocators'!$B$15:$W$15, 0),FALSE)*$D191</f>
        <v>0</v>
      </c>
      <c r="S191" s="133">
        <f>VLOOKUP('E4 TB Allocation Details'!$C202, 'E2 Allocators'!$B$15:$W$285, MATCH(S$12, 'E2 Allocators'!$B$15:$W$15, 0),FALSE)*$D191</f>
        <v>0</v>
      </c>
      <c r="T191" s="133">
        <f>VLOOKUP('E4 TB Allocation Details'!$C202, 'E2 Allocators'!$B$15:$W$285, MATCH(T$12, 'E2 Allocators'!$B$15:$W$15, 0),FALSE)*$D191</f>
        <v>0</v>
      </c>
      <c r="U191" s="133">
        <f>VLOOKUP('E4 TB Allocation Details'!$C202, 'E2 Allocators'!$B$15:$W$285, MATCH(U$12, 'E2 Allocators'!$B$15:$W$15, 0),FALSE)*$D191</f>
        <v>0</v>
      </c>
      <c r="V191" s="133">
        <f>VLOOKUP('E4 TB Allocation Details'!$C202, 'E2 Allocators'!$B$15:$W$285, MATCH(V$12, 'E2 Allocators'!$B$15:$W$15, 0),FALSE)*$D191</f>
        <v>0</v>
      </c>
      <c r="W191" s="133">
        <f>VLOOKUP('E4 TB Allocation Details'!$C202, 'E2 Allocators'!$B$15:$W$285, MATCH(W$12, 'E2 Allocators'!$B$15:$W$15, 0),FALSE)*$D191</f>
        <v>0</v>
      </c>
      <c r="X191" s="174">
        <f>VLOOKUP('E4 TB Allocation Details'!$C202, 'E2 Allocators'!$B$15:$W$285, MATCH(X$12, 'E2 Allocators'!$B$15:$W$15, 0),FALSE)*$D191</f>
        <v>0</v>
      </c>
    </row>
    <row r="192" spans="2:24" ht="16.149999999999999" customHeight="1" x14ac:dyDescent="0.2">
      <c r="B192" s="384" t="str">
        <f>'I3 TB Data'!B198</f>
        <v>Capitalized Depreciation - Line Connection - Dedicated to Interconnect</v>
      </c>
      <c r="C192" s="381" t="s">
        <v>415</v>
      </c>
      <c r="D192" s="170">
        <f>'I3 TB Data'!G198</f>
        <v>0</v>
      </c>
      <c r="E192" s="133">
        <f>VLOOKUP('E4 TB Allocation Details'!$C203, 'E2 Allocators'!$B$15:$W$285, MATCH(E$12, 'E2 Allocators'!$B$15:$W$15, 0),FALSE)*$D192</f>
        <v>0</v>
      </c>
      <c r="F192" s="133">
        <f>VLOOKUP('E4 TB Allocation Details'!$C203, 'E2 Allocators'!$B$15:$W$285, MATCH(F$12, 'E2 Allocators'!$B$15:$W$15, 0),FALSE)*$D192</f>
        <v>0</v>
      </c>
      <c r="G192" s="133">
        <f>VLOOKUP('E4 TB Allocation Details'!$C203, 'E2 Allocators'!$B$15:$W$285, MATCH(G$12, 'E2 Allocators'!$B$15:$W$15, 0),FALSE)*$D192</f>
        <v>0</v>
      </c>
      <c r="H192" s="133">
        <f>VLOOKUP('E4 TB Allocation Details'!$C203, 'E2 Allocators'!$B$15:$W$285, MATCH(H$12, 'E2 Allocators'!$B$15:$W$15, 0),FALSE)*$D192</f>
        <v>0</v>
      </c>
      <c r="I192" s="133">
        <f>VLOOKUP('E4 TB Allocation Details'!$C203, 'E2 Allocators'!$B$15:$W$285, MATCH(I$12, 'E2 Allocators'!$B$15:$W$15, 0),FALSE)*$D192</f>
        <v>0</v>
      </c>
      <c r="J192" s="133">
        <f>VLOOKUP('E4 TB Allocation Details'!$C203, 'E2 Allocators'!$B$15:$W$285, MATCH(J$12, 'E2 Allocators'!$B$15:$W$15, 0),FALSE)*$D192</f>
        <v>0</v>
      </c>
      <c r="K192" s="133">
        <f>VLOOKUP('E4 TB Allocation Details'!$C203, 'E2 Allocators'!$B$15:$W$285, MATCH(K$12, 'E2 Allocators'!$B$15:$W$15, 0),FALSE)*$D192</f>
        <v>0</v>
      </c>
      <c r="L192" s="133">
        <f>VLOOKUP('E4 TB Allocation Details'!$C203, 'E2 Allocators'!$B$15:$W$285, MATCH(L$12, 'E2 Allocators'!$B$15:$W$15, 0),FALSE)*$D192</f>
        <v>0</v>
      </c>
      <c r="M192" s="133">
        <f>VLOOKUP('E4 TB Allocation Details'!$C203, 'E2 Allocators'!$B$15:$W$285, MATCH(M$12, 'E2 Allocators'!$B$15:$W$15, 0),FALSE)*$D192</f>
        <v>0</v>
      </c>
      <c r="N192" s="133">
        <f>VLOOKUP('E4 TB Allocation Details'!$C203, 'E2 Allocators'!$B$15:$W$285, MATCH(N$12, 'E2 Allocators'!$B$15:$W$15, 0),FALSE)*$D192</f>
        <v>0</v>
      </c>
      <c r="O192" s="133">
        <f>VLOOKUP('E4 TB Allocation Details'!$C203, 'E2 Allocators'!$B$15:$W$285, MATCH(O$12, 'E2 Allocators'!$B$15:$W$15, 0),FALSE)*$D192</f>
        <v>0</v>
      </c>
      <c r="P192" s="133">
        <f>VLOOKUP('E4 TB Allocation Details'!$C203, 'E2 Allocators'!$B$15:$W$285, MATCH(P$12, 'E2 Allocators'!$B$15:$W$15, 0),FALSE)*$D192</f>
        <v>0</v>
      </c>
      <c r="Q192" s="133">
        <f>VLOOKUP('E4 TB Allocation Details'!$C203, 'E2 Allocators'!$B$15:$W$285, MATCH(Q$12, 'E2 Allocators'!$B$15:$W$15, 0),FALSE)*$D192</f>
        <v>0</v>
      </c>
      <c r="R192" s="133">
        <f>VLOOKUP('E4 TB Allocation Details'!$C203, 'E2 Allocators'!$B$15:$W$285, MATCH(R$12, 'E2 Allocators'!$B$15:$W$15, 0),FALSE)*$D192</f>
        <v>0</v>
      </c>
      <c r="S192" s="133">
        <f>VLOOKUP('E4 TB Allocation Details'!$C203, 'E2 Allocators'!$B$15:$W$285, MATCH(S$12, 'E2 Allocators'!$B$15:$W$15, 0),FALSE)*$D192</f>
        <v>0</v>
      </c>
      <c r="T192" s="133">
        <f>VLOOKUP('E4 TB Allocation Details'!$C203, 'E2 Allocators'!$B$15:$W$285, MATCH(T$12, 'E2 Allocators'!$B$15:$W$15, 0),FALSE)*$D192</f>
        <v>0</v>
      </c>
      <c r="U192" s="133">
        <f>VLOOKUP('E4 TB Allocation Details'!$C203, 'E2 Allocators'!$B$15:$W$285, MATCH(U$12, 'E2 Allocators'!$B$15:$W$15, 0),FALSE)*$D192</f>
        <v>0</v>
      </c>
      <c r="V192" s="133">
        <f>VLOOKUP('E4 TB Allocation Details'!$C203, 'E2 Allocators'!$B$15:$W$285, MATCH(V$12, 'E2 Allocators'!$B$15:$W$15, 0),FALSE)*$D192</f>
        <v>0</v>
      </c>
      <c r="W192" s="133">
        <f>VLOOKUP('E4 TB Allocation Details'!$C203, 'E2 Allocators'!$B$15:$W$285, MATCH(W$12, 'E2 Allocators'!$B$15:$W$15, 0),FALSE)*$D192</f>
        <v>0</v>
      </c>
      <c r="X192" s="174">
        <f>VLOOKUP('E4 TB Allocation Details'!$C203, 'E2 Allocators'!$B$15:$W$285, MATCH(X$12, 'E2 Allocators'!$B$15:$W$15, 0),FALSE)*$D192</f>
        <v>0</v>
      </c>
    </row>
    <row r="193" spans="2:24" ht="16.149999999999999" customHeight="1" x14ac:dyDescent="0.2">
      <c r="B193" s="384" t="str">
        <f>'I3 TB Data'!B199</f>
        <v>Capitalized Depreciation - Line Connection - Shared</v>
      </c>
      <c r="C193" s="381" t="s">
        <v>415</v>
      </c>
      <c r="D193" s="170">
        <f>'I3 TB Data'!G199</f>
        <v>0</v>
      </c>
      <c r="E193" s="133">
        <f>VLOOKUP('E4 TB Allocation Details'!$C204, 'E2 Allocators'!$B$15:$W$285, MATCH(E$12, 'E2 Allocators'!$B$15:$W$15, 0),FALSE)*$D193</f>
        <v>0</v>
      </c>
      <c r="F193" s="133">
        <f>VLOOKUP('E4 TB Allocation Details'!$C204, 'E2 Allocators'!$B$15:$W$285, MATCH(F$12, 'E2 Allocators'!$B$15:$W$15, 0),FALSE)*$D193</f>
        <v>0</v>
      </c>
      <c r="G193" s="133">
        <f>VLOOKUP('E4 TB Allocation Details'!$C204, 'E2 Allocators'!$B$15:$W$285, MATCH(G$12, 'E2 Allocators'!$B$15:$W$15, 0),FALSE)*$D193</f>
        <v>0</v>
      </c>
      <c r="H193" s="133">
        <f>VLOOKUP('E4 TB Allocation Details'!$C204, 'E2 Allocators'!$B$15:$W$285, MATCH(H$12, 'E2 Allocators'!$B$15:$W$15, 0),FALSE)*$D193</f>
        <v>0</v>
      </c>
      <c r="I193" s="133">
        <f>VLOOKUP('E4 TB Allocation Details'!$C204, 'E2 Allocators'!$B$15:$W$285, MATCH(I$12, 'E2 Allocators'!$B$15:$W$15, 0),FALSE)*$D193</f>
        <v>0</v>
      </c>
      <c r="J193" s="133">
        <f>VLOOKUP('E4 TB Allocation Details'!$C204, 'E2 Allocators'!$B$15:$W$285, MATCH(J$12, 'E2 Allocators'!$B$15:$W$15, 0),FALSE)*$D193</f>
        <v>0</v>
      </c>
      <c r="K193" s="133">
        <f>VLOOKUP('E4 TB Allocation Details'!$C204, 'E2 Allocators'!$B$15:$W$285, MATCH(K$12, 'E2 Allocators'!$B$15:$W$15, 0),FALSE)*$D193</f>
        <v>0</v>
      </c>
      <c r="L193" s="133">
        <f>VLOOKUP('E4 TB Allocation Details'!$C204, 'E2 Allocators'!$B$15:$W$285, MATCH(L$12, 'E2 Allocators'!$B$15:$W$15, 0),FALSE)*$D193</f>
        <v>0</v>
      </c>
      <c r="M193" s="133">
        <f>VLOOKUP('E4 TB Allocation Details'!$C204, 'E2 Allocators'!$B$15:$W$285, MATCH(M$12, 'E2 Allocators'!$B$15:$W$15, 0),FALSE)*$D193</f>
        <v>0</v>
      </c>
      <c r="N193" s="133">
        <f>VLOOKUP('E4 TB Allocation Details'!$C204, 'E2 Allocators'!$B$15:$W$285, MATCH(N$12, 'E2 Allocators'!$B$15:$W$15, 0),FALSE)*$D193</f>
        <v>0</v>
      </c>
      <c r="O193" s="133">
        <f>VLOOKUP('E4 TB Allocation Details'!$C204, 'E2 Allocators'!$B$15:$W$285, MATCH(O$12, 'E2 Allocators'!$B$15:$W$15, 0),FALSE)*$D193</f>
        <v>0</v>
      </c>
      <c r="P193" s="133">
        <f>VLOOKUP('E4 TB Allocation Details'!$C204, 'E2 Allocators'!$B$15:$W$285, MATCH(P$12, 'E2 Allocators'!$B$15:$W$15, 0),FALSE)*$D193</f>
        <v>0</v>
      </c>
      <c r="Q193" s="133">
        <f>VLOOKUP('E4 TB Allocation Details'!$C204, 'E2 Allocators'!$B$15:$W$285, MATCH(Q$12, 'E2 Allocators'!$B$15:$W$15, 0),FALSE)*$D193</f>
        <v>0</v>
      </c>
      <c r="R193" s="133">
        <f>VLOOKUP('E4 TB Allocation Details'!$C204, 'E2 Allocators'!$B$15:$W$285, MATCH(R$12, 'E2 Allocators'!$B$15:$W$15, 0),FALSE)*$D193</f>
        <v>0</v>
      </c>
      <c r="S193" s="133">
        <f>VLOOKUP('E4 TB Allocation Details'!$C204, 'E2 Allocators'!$B$15:$W$285, MATCH(S$12, 'E2 Allocators'!$B$15:$W$15, 0),FALSE)*$D193</f>
        <v>0</v>
      </c>
      <c r="T193" s="133">
        <f>VLOOKUP('E4 TB Allocation Details'!$C204, 'E2 Allocators'!$B$15:$W$285, MATCH(T$12, 'E2 Allocators'!$B$15:$W$15, 0),FALSE)*$D193</f>
        <v>0</v>
      </c>
      <c r="U193" s="133">
        <f>VLOOKUP('E4 TB Allocation Details'!$C204, 'E2 Allocators'!$B$15:$W$285, MATCH(U$12, 'E2 Allocators'!$B$15:$W$15, 0),FALSE)*$D193</f>
        <v>0</v>
      </c>
      <c r="V193" s="133">
        <f>VLOOKUP('E4 TB Allocation Details'!$C204, 'E2 Allocators'!$B$15:$W$285, MATCH(V$12, 'E2 Allocators'!$B$15:$W$15, 0),FALSE)*$D193</f>
        <v>0</v>
      </c>
      <c r="W193" s="133">
        <f>VLOOKUP('E4 TB Allocation Details'!$C204, 'E2 Allocators'!$B$15:$W$285, MATCH(W$12, 'E2 Allocators'!$B$15:$W$15, 0),FALSE)*$D193</f>
        <v>0</v>
      </c>
      <c r="X193" s="174">
        <f>VLOOKUP('E4 TB Allocation Details'!$C204, 'E2 Allocators'!$B$15:$W$285, MATCH(X$12, 'E2 Allocators'!$B$15:$W$15, 0),FALSE)*$D193</f>
        <v>0</v>
      </c>
    </row>
    <row r="194" spans="2:24" ht="16.149999999999999" customHeight="1" x14ac:dyDescent="0.2">
      <c r="B194" s="384" t="str">
        <f>'I3 TB Data'!B200</f>
        <v>Capitalized Depreciation - Transformer Connection - Dedicated to Domestic</v>
      </c>
      <c r="C194" s="381" t="s">
        <v>415</v>
      </c>
      <c r="D194" s="170">
        <f>'I3 TB Data'!G200</f>
        <v>-4122576.2693209555</v>
      </c>
      <c r="E194" s="133">
        <f>VLOOKUP('E4 TB Allocation Details'!$C205, 'E2 Allocators'!$B$15:$W$285, MATCH(E$12, 'E2 Allocators'!$B$15:$W$15, 0),FALSE)*$D194</f>
        <v>-4122576.2693209555</v>
      </c>
      <c r="F194" s="133">
        <f>VLOOKUP('E4 TB Allocation Details'!$C205, 'E2 Allocators'!$B$15:$W$285, MATCH(F$12, 'E2 Allocators'!$B$15:$W$15, 0),FALSE)*$D194</f>
        <v>0</v>
      </c>
      <c r="G194" s="133">
        <f>VLOOKUP('E4 TB Allocation Details'!$C205, 'E2 Allocators'!$B$15:$W$285, MATCH(G$12, 'E2 Allocators'!$B$15:$W$15, 0),FALSE)*$D194</f>
        <v>0</v>
      </c>
      <c r="H194" s="133">
        <f>VLOOKUP('E4 TB Allocation Details'!$C205, 'E2 Allocators'!$B$15:$W$285, MATCH(H$12, 'E2 Allocators'!$B$15:$W$15, 0),FALSE)*$D194</f>
        <v>0</v>
      </c>
      <c r="I194" s="133">
        <f>VLOOKUP('E4 TB Allocation Details'!$C205, 'E2 Allocators'!$B$15:$W$285, MATCH(I$12, 'E2 Allocators'!$B$15:$W$15, 0),FALSE)*$D194</f>
        <v>0</v>
      </c>
      <c r="J194" s="133">
        <f>VLOOKUP('E4 TB Allocation Details'!$C205, 'E2 Allocators'!$B$15:$W$285, MATCH(J$12, 'E2 Allocators'!$B$15:$W$15, 0),FALSE)*$D194</f>
        <v>0</v>
      </c>
      <c r="K194" s="133">
        <f>VLOOKUP('E4 TB Allocation Details'!$C205, 'E2 Allocators'!$B$15:$W$285, MATCH(K$12, 'E2 Allocators'!$B$15:$W$15, 0),FALSE)*$D194</f>
        <v>0</v>
      </c>
      <c r="L194" s="133">
        <f>VLOOKUP('E4 TB Allocation Details'!$C205, 'E2 Allocators'!$B$15:$W$285, MATCH(L$12, 'E2 Allocators'!$B$15:$W$15, 0),FALSE)*$D194</f>
        <v>0</v>
      </c>
      <c r="M194" s="133">
        <f>VLOOKUP('E4 TB Allocation Details'!$C205, 'E2 Allocators'!$B$15:$W$285, MATCH(M$12, 'E2 Allocators'!$B$15:$W$15, 0),FALSE)*$D194</f>
        <v>0</v>
      </c>
      <c r="N194" s="133">
        <f>VLOOKUP('E4 TB Allocation Details'!$C205, 'E2 Allocators'!$B$15:$W$285, MATCH(N$12, 'E2 Allocators'!$B$15:$W$15, 0),FALSE)*$D194</f>
        <v>0</v>
      </c>
      <c r="O194" s="133">
        <f>VLOOKUP('E4 TB Allocation Details'!$C205, 'E2 Allocators'!$B$15:$W$285, MATCH(O$12, 'E2 Allocators'!$B$15:$W$15, 0),FALSE)*$D194</f>
        <v>0</v>
      </c>
      <c r="P194" s="133">
        <f>VLOOKUP('E4 TB Allocation Details'!$C205, 'E2 Allocators'!$B$15:$W$285, MATCH(P$12, 'E2 Allocators'!$B$15:$W$15, 0),FALSE)*$D194</f>
        <v>0</v>
      </c>
      <c r="Q194" s="133">
        <f>VLOOKUP('E4 TB Allocation Details'!$C205, 'E2 Allocators'!$B$15:$W$285, MATCH(Q$12, 'E2 Allocators'!$B$15:$W$15, 0),FALSE)*$D194</f>
        <v>0</v>
      </c>
      <c r="R194" s="133">
        <f>VLOOKUP('E4 TB Allocation Details'!$C205, 'E2 Allocators'!$B$15:$W$285, MATCH(R$12, 'E2 Allocators'!$B$15:$W$15, 0),FALSE)*$D194</f>
        <v>0</v>
      </c>
      <c r="S194" s="133">
        <f>VLOOKUP('E4 TB Allocation Details'!$C205, 'E2 Allocators'!$B$15:$W$285, MATCH(S$12, 'E2 Allocators'!$B$15:$W$15, 0),FALSE)*$D194</f>
        <v>0</v>
      </c>
      <c r="T194" s="133">
        <f>VLOOKUP('E4 TB Allocation Details'!$C205, 'E2 Allocators'!$B$15:$W$285, MATCH(T$12, 'E2 Allocators'!$B$15:$W$15, 0),FALSE)*$D194</f>
        <v>0</v>
      </c>
      <c r="U194" s="133">
        <f>VLOOKUP('E4 TB Allocation Details'!$C205, 'E2 Allocators'!$B$15:$W$285, MATCH(U$12, 'E2 Allocators'!$B$15:$W$15, 0),FALSE)*$D194</f>
        <v>0</v>
      </c>
      <c r="V194" s="133">
        <f>VLOOKUP('E4 TB Allocation Details'!$C205, 'E2 Allocators'!$B$15:$W$285, MATCH(V$12, 'E2 Allocators'!$B$15:$W$15, 0),FALSE)*$D194</f>
        <v>0</v>
      </c>
      <c r="W194" s="133">
        <f>VLOOKUP('E4 TB Allocation Details'!$C205, 'E2 Allocators'!$B$15:$W$285, MATCH(W$12, 'E2 Allocators'!$B$15:$W$15, 0),FALSE)*$D194</f>
        <v>0</v>
      </c>
      <c r="X194" s="174">
        <f>VLOOKUP('E4 TB Allocation Details'!$C205, 'E2 Allocators'!$B$15:$W$285, MATCH(X$12, 'E2 Allocators'!$B$15:$W$15, 0),FALSE)*$D194</f>
        <v>0</v>
      </c>
    </row>
    <row r="195" spans="2:24" ht="16.149999999999999" customHeight="1" x14ac:dyDescent="0.2">
      <c r="B195" s="384" t="str">
        <f>'I3 TB Data'!B201</f>
        <v>Capitalized Depreciation - Transformer Connection - Dedicated to Interconnect</v>
      </c>
      <c r="C195" s="381" t="s">
        <v>415</v>
      </c>
      <c r="D195" s="170">
        <f>'I3 TB Data'!G201</f>
        <v>0</v>
      </c>
      <c r="E195" s="133">
        <f>VLOOKUP('E4 TB Allocation Details'!$C206, 'E2 Allocators'!$B$15:$W$285, MATCH(E$12, 'E2 Allocators'!$B$15:$W$15, 0),FALSE)*$D195</f>
        <v>0</v>
      </c>
      <c r="F195" s="133">
        <f>VLOOKUP('E4 TB Allocation Details'!$C206, 'E2 Allocators'!$B$15:$W$285, MATCH(F$12, 'E2 Allocators'!$B$15:$W$15, 0),FALSE)*$D195</f>
        <v>0</v>
      </c>
      <c r="G195" s="133">
        <f>VLOOKUP('E4 TB Allocation Details'!$C206, 'E2 Allocators'!$B$15:$W$285, MATCH(G$12, 'E2 Allocators'!$B$15:$W$15, 0),FALSE)*$D195</f>
        <v>0</v>
      </c>
      <c r="H195" s="133">
        <f>VLOOKUP('E4 TB Allocation Details'!$C206, 'E2 Allocators'!$B$15:$W$285, MATCH(H$12, 'E2 Allocators'!$B$15:$W$15, 0),FALSE)*$D195</f>
        <v>0</v>
      </c>
      <c r="I195" s="133">
        <f>VLOOKUP('E4 TB Allocation Details'!$C206, 'E2 Allocators'!$B$15:$W$285, MATCH(I$12, 'E2 Allocators'!$B$15:$W$15, 0),FALSE)*$D195</f>
        <v>0</v>
      </c>
      <c r="J195" s="133">
        <f>VLOOKUP('E4 TB Allocation Details'!$C206, 'E2 Allocators'!$B$15:$W$285, MATCH(J$12, 'E2 Allocators'!$B$15:$W$15, 0),FALSE)*$D195</f>
        <v>0</v>
      </c>
      <c r="K195" s="133">
        <f>VLOOKUP('E4 TB Allocation Details'!$C206, 'E2 Allocators'!$B$15:$W$285, MATCH(K$12, 'E2 Allocators'!$B$15:$W$15, 0),FALSE)*$D195</f>
        <v>0</v>
      </c>
      <c r="L195" s="133">
        <f>VLOOKUP('E4 TB Allocation Details'!$C206, 'E2 Allocators'!$B$15:$W$285, MATCH(L$12, 'E2 Allocators'!$B$15:$W$15, 0),FALSE)*$D195</f>
        <v>0</v>
      </c>
      <c r="M195" s="133">
        <f>VLOOKUP('E4 TB Allocation Details'!$C206, 'E2 Allocators'!$B$15:$W$285, MATCH(M$12, 'E2 Allocators'!$B$15:$W$15, 0),FALSE)*$D195</f>
        <v>0</v>
      </c>
      <c r="N195" s="133">
        <f>VLOOKUP('E4 TB Allocation Details'!$C206, 'E2 Allocators'!$B$15:$W$285, MATCH(N$12, 'E2 Allocators'!$B$15:$W$15, 0),FALSE)*$D195</f>
        <v>0</v>
      </c>
      <c r="O195" s="133">
        <f>VLOOKUP('E4 TB Allocation Details'!$C206, 'E2 Allocators'!$B$15:$W$285, MATCH(O$12, 'E2 Allocators'!$B$15:$W$15, 0),FALSE)*$D195</f>
        <v>0</v>
      </c>
      <c r="P195" s="133">
        <f>VLOOKUP('E4 TB Allocation Details'!$C206, 'E2 Allocators'!$B$15:$W$285, MATCH(P$12, 'E2 Allocators'!$B$15:$W$15, 0),FALSE)*$D195</f>
        <v>0</v>
      </c>
      <c r="Q195" s="133">
        <f>VLOOKUP('E4 TB Allocation Details'!$C206, 'E2 Allocators'!$B$15:$W$285, MATCH(Q$12, 'E2 Allocators'!$B$15:$W$15, 0),FALSE)*$D195</f>
        <v>0</v>
      </c>
      <c r="R195" s="133">
        <f>VLOOKUP('E4 TB Allocation Details'!$C206, 'E2 Allocators'!$B$15:$W$285, MATCH(R$12, 'E2 Allocators'!$B$15:$W$15, 0),FALSE)*$D195</f>
        <v>0</v>
      </c>
      <c r="S195" s="133">
        <f>VLOOKUP('E4 TB Allocation Details'!$C206, 'E2 Allocators'!$B$15:$W$285, MATCH(S$12, 'E2 Allocators'!$B$15:$W$15, 0),FALSE)*$D195</f>
        <v>0</v>
      </c>
      <c r="T195" s="133">
        <f>VLOOKUP('E4 TB Allocation Details'!$C206, 'E2 Allocators'!$B$15:$W$285, MATCH(T$12, 'E2 Allocators'!$B$15:$W$15, 0),FALSE)*$D195</f>
        <v>0</v>
      </c>
      <c r="U195" s="133">
        <f>VLOOKUP('E4 TB Allocation Details'!$C206, 'E2 Allocators'!$B$15:$W$285, MATCH(U$12, 'E2 Allocators'!$B$15:$W$15, 0),FALSE)*$D195</f>
        <v>0</v>
      </c>
      <c r="V195" s="133">
        <f>VLOOKUP('E4 TB Allocation Details'!$C206, 'E2 Allocators'!$B$15:$W$285, MATCH(V$12, 'E2 Allocators'!$B$15:$W$15, 0),FALSE)*$D195</f>
        <v>0</v>
      </c>
      <c r="W195" s="133">
        <f>VLOOKUP('E4 TB Allocation Details'!$C206, 'E2 Allocators'!$B$15:$W$285, MATCH(W$12, 'E2 Allocators'!$B$15:$W$15, 0),FALSE)*$D195</f>
        <v>0</v>
      </c>
      <c r="X195" s="174">
        <f>VLOOKUP('E4 TB Allocation Details'!$C206, 'E2 Allocators'!$B$15:$W$285, MATCH(X$12, 'E2 Allocators'!$B$15:$W$15, 0),FALSE)*$D195</f>
        <v>0</v>
      </c>
    </row>
    <row r="196" spans="2:24" ht="16.149999999999999" customHeight="1" x14ac:dyDescent="0.2">
      <c r="B196" s="384" t="str">
        <f>'I3 TB Data'!B202</f>
        <v>Capitalized Depreciation - Transformer Connection - Shared</v>
      </c>
      <c r="C196" s="381" t="s">
        <v>415</v>
      </c>
      <c r="D196" s="170">
        <f>'I3 TB Data'!G202</f>
        <v>0</v>
      </c>
      <c r="E196" s="133">
        <f>VLOOKUP('E4 TB Allocation Details'!$C207, 'E2 Allocators'!$B$15:$W$285, MATCH(E$12, 'E2 Allocators'!$B$15:$W$15, 0),FALSE)*$D196</f>
        <v>0</v>
      </c>
      <c r="F196" s="133">
        <f>VLOOKUP('E4 TB Allocation Details'!$C207, 'E2 Allocators'!$B$15:$W$285, MATCH(F$12, 'E2 Allocators'!$B$15:$W$15, 0),FALSE)*$D196</f>
        <v>0</v>
      </c>
      <c r="G196" s="133">
        <f>VLOOKUP('E4 TB Allocation Details'!$C207, 'E2 Allocators'!$B$15:$W$285, MATCH(G$12, 'E2 Allocators'!$B$15:$W$15, 0),FALSE)*$D196</f>
        <v>0</v>
      </c>
      <c r="H196" s="133">
        <f>VLOOKUP('E4 TB Allocation Details'!$C207, 'E2 Allocators'!$B$15:$W$285, MATCH(H$12, 'E2 Allocators'!$B$15:$W$15, 0),FALSE)*$D196</f>
        <v>0</v>
      </c>
      <c r="I196" s="133">
        <f>VLOOKUP('E4 TB Allocation Details'!$C207, 'E2 Allocators'!$B$15:$W$285, MATCH(I$12, 'E2 Allocators'!$B$15:$W$15, 0),FALSE)*$D196</f>
        <v>0</v>
      </c>
      <c r="J196" s="133">
        <f>VLOOKUP('E4 TB Allocation Details'!$C207, 'E2 Allocators'!$B$15:$W$285, MATCH(J$12, 'E2 Allocators'!$B$15:$W$15, 0),FALSE)*$D196</f>
        <v>0</v>
      </c>
      <c r="K196" s="133">
        <f>VLOOKUP('E4 TB Allocation Details'!$C207, 'E2 Allocators'!$B$15:$W$285, MATCH(K$12, 'E2 Allocators'!$B$15:$W$15, 0),FALSE)*$D196</f>
        <v>0</v>
      </c>
      <c r="L196" s="133">
        <f>VLOOKUP('E4 TB Allocation Details'!$C207, 'E2 Allocators'!$B$15:$W$285, MATCH(L$12, 'E2 Allocators'!$B$15:$W$15, 0),FALSE)*$D196</f>
        <v>0</v>
      </c>
      <c r="M196" s="133">
        <f>VLOOKUP('E4 TB Allocation Details'!$C207, 'E2 Allocators'!$B$15:$W$285, MATCH(M$12, 'E2 Allocators'!$B$15:$W$15, 0),FALSE)*$D196</f>
        <v>0</v>
      </c>
      <c r="N196" s="133">
        <f>VLOOKUP('E4 TB Allocation Details'!$C207, 'E2 Allocators'!$B$15:$W$285, MATCH(N$12, 'E2 Allocators'!$B$15:$W$15, 0),FALSE)*$D196</f>
        <v>0</v>
      </c>
      <c r="O196" s="133">
        <f>VLOOKUP('E4 TB Allocation Details'!$C207, 'E2 Allocators'!$B$15:$W$285, MATCH(O$12, 'E2 Allocators'!$B$15:$W$15, 0),FALSE)*$D196</f>
        <v>0</v>
      </c>
      <c r="P196" s="133">
        <f>VLOOKUP('E4 TB Allocation Details'!$C207, 'E2 Allocators'!$B$15:$W$285, MATCH(P$12, 'E2 Allocators'!$B$15:$W$15, 0),FALSE)*$D196</f>
        <v>0</v>
      </c>
      <c r="Q196" s="133">
        <f>VLOOKUP('E4 TB Allocation Details'!$C207, 'E2 Allocators'!$B$15:$W$285, MATCH(Q$12, 'E2 Allocators'!$B$15:$W$15, 0),FALSE)*$D196</f>
        <v>0</v>
      </c>
      <c r="R196" s="133">
        <f>VLOOKUP('E4 TB Allocation Details'!$C207, 'E2 Allocators'!$B$15:$W$285, MATCH(R$12, 'E2 Allocators'!$B$15:$W$15, 0),FALSE)*$D196</f>
        <v>0</v>
      </c>
      <c r="S196" s="133">
        <f>VLOOKUP('E4 TB Allocation Details'!$C207, 'E2 Allocators'!$B$15:$W$285, MATCH(S$12, 'E2 Allocators'!$B$15:$W$15, 0),FALSE)*$D196</f>
        <v>0</v>
      </c>
      <c r="T196" s="133">
        <f>VLOOKUP('E4 TB Allocation Details'!$C207, 'E2 Allocators'!$B$15:$W$285, MATCH(T$12, 'E2 Allocators'!$B$15:$W$15, 0),FALSE)*$D196</f>
        <v>0</v>
      </c>
      <c r="U196" s="133">
        <f>VLOOKUP('E4 TB Allocation Details'!$C207, 'E2 Allocators'!$B$15:$W$285, MATCH(U$12, 'E2 Allocators'!$B$15:$W$15, 0),FALSE)*$D196</f>
        <v>0</v>
      </c>
      <c r="V196" s="133">
        <f>VLOOKUP('E4 TB Allocation Details'!$C207, 'E2 Allocators'!$B$15:$W$285, MATCH(V$12, 'E2 Allocators'!$B$15:$W$15, 0),FALSE)*$D196</f>
        <v>0</v>
      </c>
      <c r="W196" s="133">
        <f>VLOOKUP('E4 TB Allocation Details'!$C207, 'E2 Allocators'!$B$15:$W$285, MATCH(W$12, 'E2 Allocators'!$B$15:$W$15, 0),FALSE)*$D196</f>
        <v>0</v>
      </c>
      <c r="X196" s="174">
        <f>VLOOKUP('E4 TB Allocation Details'!$C207, 'E2 Allocators'!$B$15:$W$285, MATCH(X$12, 'E2 Allocators'!$B$15:$W$15, 0),FALSE)*$D196</f>
        <v>0</v>
      </c>
    </row>
    <row r="197" spans="2:24" ht="16.149999999999999" customHeight="1" x14ac:dyDescent="0.2">
      <c r="B197" s="384" t="str">
        <f>'I3 TB Data'!B203</f>
        <v>Capitalized Depreciation - Wholesale Revenue Meter - Dedicated to Domestic</v>
      </c>
      <c r="C197" s="381" t="s">
        <v>415</v>
      </c>
      <c r="D197" s="170">
        <f>'I3 TB Data'!G203</f>
        <v>0</v>
      </c>
      <c r="E197" s="133">
        <f>VLOOKUP('E4 TB Allocation Details'!$C208, 'E2 Allocators'!$B$15:$W$285, MATCH(E$12, 'E2 Allocators'!$B$15:$W$15, 0),FALSE)*$D197</f>
        <v>0</v>
      </c>
      <c r="F197" s="133">
        <f>VLOOKUP('E4 TB Allocation Details'!$C208, 'E2 Allocators'!$B$15:$W$285, MATCH(F$12, 'E2 Allocators'!$B$15:$W$15, 0),FALSE)*$D197</f>
        <v>0</v>
      </c>
      <c r="G197" s="133">
        <f>VLOOKUP('E4 TB Allocation Details'!$C208, 'E2 Allocators'!$B$15:$W$285, MATCH(G$12, 'E2 Allocators'!$B$15:$W$15, 0),FALSE)*$D197</f>
        <v>0</v>
      </c>
      <c r="H197" s="133">
        <f>VLOOKUP('E4 TB Allocation Details'!$C208, 'E2 Allocators'!$B$15:$W$285, MATCH(H$12, 'E2 Allocators'!$B$15:$W$15, 0),FALSE)*$D197</f>
        <v>0</v>
      </c>
      <c r="I197" s="133">
        <f>VLOOKUP('E4 TB Allocation Details'!$C208, 'E2 Allocators'!$B$15:$W$285, MATCH(I$12, 'E2 Allocators'!$B$15:$W$15, 0),FALSE)*$D197</f>
        <v>0</v>
      </c>
      <c r="J197" s="133">
        <f>VLOOKUP('E4 TB Allocation Details'!$C208, 'E2 Allocators'!$B$15:$W$285, MATCH(J$12, 'E2 Allocators'!$B$15:$W$15, 0),FALSE)*$D197</f>
        <v>0</v>
      </c>
      <c r="K197" s="133">
        <f>VLOOKUP('E4 TB Allocation Details'!$C208, 'E2 Allocators'!$B$15:$W$285, MATCH(K$12, 'E2 Allocators'!$B$15:$W$15, 0),FALSE)*$D197</f>
        <v>0</v>
      </c>
      <c r="L197" s="133">
        <f>VLOOKUP('E4 TB Allocation Details'!$C208, 'E2 Allocators'!$B$15:$W$285, MATCH(L$12, 'E2 Allocators'!$B$15:$W$15, 0),FALSE)*$D197</f>
        <v>0</v>
      </c>
      <c r="M197" s="133">
        <f>VLOOKUP('E4 TB Allocation Details'!$C208, 'E2 Allocators'!$B$15:$W$285, MATCH(M$12, 'E2 Allocators'!$B$15:$W$15, 0),FALSE)*$D197</f>
        <v>0</v>
      </c>
      <c r="N197" s="133">
        <f>VLOOKUP('E4 TB Allocation Details'!$C208, 'E2 Allocators'!$B$15:$W$285, MATCH(N$12, 'E2 Allocators'!$B$15:$W$15, 0),FALSE)*$D197</f>
        <v>0</v>
      </c>
      <c r="O197" s="133">
        <f>VLOOKUP('E4 TB Allocation Details'!$C208, 'E2 Allocators'!$B$15:$W$285, MATCH(O$12, 'E2 Allocators'!$B$15:$W$15, 0),FALSE)*$D197</f>
        <v>0</v>
      </c>
      <c r="P197" s="133">
        <f>VLOOKUP('E4 TB Allocation Details'!$C208, 'E2 Allocators'!$B$15:$W$285, MATCH(P$12, 'E2 Allocators'!$B$15:$W$15, 0),FALSE)*$D197</f>
        <v>0</v>
      </c>
      <c r="Q197" s="133">
        <f>VLOOKUP('E4 TB Allocation Details'!$C208, 'E2 Allocators'!$B$15:$W$285, MATCH(Q$12, 'E2 Allocators'!$B$15:$W$15, 0),FALSE)*$D197</f>
        <v>0</v>
      </c>
      <c r="R197" s="133">
        <f>VLOOKUP('E4 TB Allocation Details'!$C208, 'E2 Allocators'!$B$15:$W$285, MATCH(R$12, 'E2 Allocators'!$B$15:$W$15, 0),FALSE)*$D197</f>
        <v>0</v>
      </c>
      <c r="S197" s="133">
        <f>VLOOKUP('E4 TB Allocation Details'!$C208, 'E2 Allocators'!$B$15:$W$285, MATCH(S$12, 'E2 Allocators'!$B$15:$W$15, 0),FALSE)*$D197</f>
        <v>0</v>
      </c>
      <c r="T197" s="133">
        <f>VLOOKUP('E4 TB Allocation Details'!$C208, 'E2 Allocators'!$B$15:$W$285, MATCH(T$12, 'E2 Allocators'!$B$15:$W$15, 0),FALSE)*$D197</f>
        <v>0</v>
      </c>
      <c r="U197" s="133">
        <f>VLOOKUP('E4 TB Allocation Details'!$C208, 'E2 Allocators'!$B$15:$W$285, MATCH(U$12, 'E2 Allocators'!$B$15:$W$15, 0),FALSE)*$D197</f>
        <v>0</v>
      </c>
      <c r="V197" s="133">
        <f>VLOOKUP('E4 TB Allocation Details'!$C208, 'E2 Allocators'!$B$15:$W$285, MATCH(V$12, 'E2 Allocators'!$B$15:$W$15, 0),FALSE)*$D197</f>
        <v>0</v>
      </c>
      <c r="W197" s="133">
        <f>VLOOKUP('E4 TB Allocation Details'!$C208, 'E2 Allocators'!$B$15:$W$285, MATCH(W$12, 'E2 Allocators'!$B$15:$W$15, 0),FALSE)*$D197</f>
        <v>0</v>
      </c>
      <c r="X197" s="174">
        <f>VLOOKUP('E4 TB Allocation Details'!$C208, 'E2 Allocators'!$B$15:$W$285, MATCH(X$12, 'E2 Allocators'!$B$15:$W$15, 0),FALSE)*$D197</f>
        <v>0</v>
      </c>
    </row>
    <row r="198" spans="2:24" ht="16.149999999999999" customHeight="1" x14ac:dyDescent="0.2">
      <c r="B198" s="384" t="str">
        <f>'I3 TB Data'!B204</f>
        <v>Capitalized Depreciation - Wholesale Revenue Meter - Dedicated to Interconnect</v>
      </c>
      <c r="C198" s="381" t="s">
        <v>415</v>
      </c>
      <c r="D198" s="170">
        <f>'I3 TB Data'!G204</f>
        <v>0</v>
      </c>
      <c r="E198" s="133">
        <f>VLOOKUP('E4 TB Allocation Details'!$C209, 'E2 Allocators'!$B$15:$W$285, MATCH(E$12, 'E2 Allocators'!$B$15:$W$15, 0),FALSE)*$D198</f>
        <v>0</v>
      </c>
      <c r="F198" s="133">
        <f>VLOOKUP('E4 TB Allocation Details'!$C209, 'E2 Allocators'!$B$15:$W$285, MATCH(F$12, 'E2 Allocators'!$B$15:$W$15, 0),FALSE)*$D198</f>
        <v>0</v>
      </c>
      <c r="G198" s="133">
        <f>VLOOKUP('E4 TB Allocation Details'!$C209, 'E2 Allocators'!$B$15:$W$285, MATCH(G$12, 'E2 Allocators'!$B$15:$W$15, 0),FALSE)*$D198</f>
        <v>0</v>
      </c>
      <c r="H198" s="133">
        <f>VLOOKUP('E4 TB Allocation Details'!$C209, 'E2 Allocators'!$B$15:$W$285, MATCH(H$12, 'E2 Allocators'!$B$15:$W$15, 0),FALSE)*$D198</f>
        <v>0</v>
      </c>
      <c r="I198" s="133">
        <f>VLOOKUP('E4 TB Allocation Details'!$C209, 'E2 Allocators'!$B$15:$W$285, MATCH(I$12, 'E2 Allocators'!$B$15:$W$15, 0),FALSE)*$D198</f>
        <v>0</v>
      </c>
      <c r="J198" s="133">
        <f>VLOOKUP('E4 TB Allocation Details'!$C209, 'E2 Allocators'!$B$15:$W$285, MATCH(J$12, 'E2 Allocators'!$B$15:$W$15, 0),FALSE)*$D198</f>
        <v>0</v>
      </c>
      <c r="K198" s="133">
        <f>VLOOKUP('E4 TB Allocation Details'!$C209, 'E2 Allocators'!$B$15:$W$285, MATCH(K$12, 'E2 Allocators'!$B$15:$W$15, 0),FALSE)*$D198</f>
        <v>0</v>
      </c>
      <c r="L198" s="133">
        <f>VLOOKUP('E4 TB Allocation Details'!$C209, 'E2 Allocators'!$B$15:$W$285, MATCH(L$12, 'E2 Allocators'!$B$15:$W$15, 0),FALSE)*$D198</f>
        <v>0</v>
      </c>
      <c r="M198" s="133">
        <f>VLOOKUP('E4 TB Allocation Details'!$C209, 'E2 Allocators'!$B$15:$W$285, MATCH(M$12, 'E2 Allocators'!$B$15:$W$15, 0),FALSE)*$D198</f>
        <v>0</v>
      </c>
      <c r="N198" s="133">
        <f>VLOOKUP('E4 TB Allocation Details'!$C209, 'E2 Allocators'!$B$15:$W$285, MATCH(N$12, 'E2 Allocators'!$B$15:$W$15, 0),FALSE)*$D198</f>
        <v>0</v>
      </c>
      <c r="O198" s="133">
        <f>VLOOKUP('E4 TB Allocation Details'!$C209, 'E2 Allocators'!$B$15:$W$285, MATCH(O$12, 'E2 Allocators'!$B$15:$W$15, 0),FALSE)*$D198</f>
        <v>0</v>
      </c>
      <c r="P198" s="133">
        <f>VLOOKUP('E4 TB Allocation Details'!$C209, 'E2 Allocators'!$B$15:$W$285, MATCH(P$12, 'E2 Allocators'!$B$15:$W$15, 0),FALSE)*$D198</f>
        <v>0</v>
      </c>
      <c r="Q198" s="133">
        <f>VLOOKUP('E4 TB Allocation Details'!$C209, 'E2 Allocators'!$B$15:$W$285, MATCH(Q$12, 'E2 Allocators'!$B$15:$W$15, 0),FALSE)*$D198</f>
        <v>0</v>
      </c>
      <c r="R198" s="133">
        <f>VLOOKUP('E4 TB Allocation Details'!$C209, 'E2 Allocators'!$B$15:$W$285, MATCH(R$12, 'E2 Allocators'!$B$15:$W$15, 0),FALSE)*$D198</f>
        <v>0</v>
      </c>
      <c r="S198" s="133">
        <f>VLOOKUP('E4 TB Allocation Details'!$C209, 'E2 Allocators'!$B$15:$W$285, MATCH(S$12, 'E2 Allocators'!$B$15:$W$15, 0),FALSE)*$D198</f>
        <v>0</v>
      </c>
      <c r="T198" s="133">
        <f>VLOOKUP('E4 TB Allocation Details'!$C209, 'E2 Allocators'!$B$15:$W$285, MATCH(T$12, 'E2 Allocators'!$B$15:$W$15, 0),FALSE)*$D198</f>
        <v>0</v>
      </c>
      <c r="U198" s="133">
        <f>VLOOKUP('E4 TB Allocation Details'!$C209, 'E2 Allocators'!$B$15:$W$285, MATCH(U$12, 'E2 Allocators'!$B$15:$W$15, 0),FALSE)*$D198</f>
        <v>0</v>
      </c>
      <c r="V198" s="133">
        <f>VLOOKUP('E4 TB Allocation Details'!$C209, 'E2 Allocators'!$B$15:$W$285, MATCH(V$12, 'E2 Allocators'!$B$15:$W$15, 0),FALSE)*$D198</f>
        <v>0</v>
      </c>
      <c r="W198" s="133">
        <f>VLOOKUP('E4 TB Allocation Details'!$C209, 'E2 Allocators'!$B$15:$W$285, MATCH(W$12, 'E2 Allocators'!$B$15:$W$15, 0),FALSE)*$D198</f>
        <v>0</v>
      </c>
      <c r="X198" s="174">
        <f>VLOOKUP('E4 TB Allocation Details'!$C209, 'E2 Allocators'!$B$15:$W$285, MATCH(X$12, 'E2 Allocators'!$B$15:$W$15, 0),FALSE)*$D198</f>
        <v>0</v>
      </c>
    </row>
    <row r="199" spans="2:24" ht="16.149999999999999" customHeight="1" x14ac:dyDescent="0.2">
      <c r="B199" s="384" t="str">
        <f>'I3 TB Data'!B205</f>
        <v>Capitalized Depreciation - Wholesale Revenue Meter - Shared</v>
      </c>
      <c r="C199" s="381" t="s">
        <v>415</v>
      </c>
      <c r="D199" s="170">
        <f>'I3 TB Data'!G205</f>
        <v>0</v>
      </c>
      <c r="E199" s="133">
        <f>VLOOKUP('E4 TB Allocation Details'!$C210, 'E2 Allocators'!$B$15:$W$285, MATCH(E$12, 'E2 Allocators'!$B$15:$W$15, 0),FALSE)*$D199</f>
        <v>0</v>
      </c>
      <c r="F199" s="133">
        <f>VLOOKUP('E4 TB Allocation Details'!$C210, 'E2 Allocators'!$B$15:$W$285, MATCH(F$12, 'E2 Allocators'!$B$15:$W$15, 0),FALSE)*$D199</f>
        <v>0</v>
      </c>
      <c r="G199" s="133">
        <f>VLOOKUP('E4 TB Allocation Details'!$C210, 'E2 Allocators'!$B$15:$W$285, MATCH(G$12, 'E2 Allocators'!$B$15:$W$15, 0),FALSE)*$D199</f>
        <v>0</v>
      </c>
      <c r="H199" s="133">
        <f>VLOOKUP('E4 TB Allocation Details'!$C210, 'E2 Allocators'!$B$15:$W$285, MATCH(H$12, 'E2 Allocators'!$B$15:$W$15, 0),FALSE)*$D199</f>
        <v>0</v>
      </c>
      <c r="I199" s="133">
        <f>VLOOKUP('E4 TB Allocation Details'!$C210, 'E2 Allocators'!$B$15:$W$285, MATCH(I$12, 'E2 Allocators'!$B$15:$W$15, 0),FALSE)*$D199</f>
        <v>0</v>
      </c>
      <c r="J199" s="133">
        <f>VLOOKUP('E4 TB Allocation Details'!$C210, 'E2 Allocators'!$B$15:$W$285, MATCH(J$12, 'E2 Allocators'!$B$15:$W$15, 0),FALSE)*$D199</f>
        <v>0</v>
      </c>
      <c r="K199" s="133">
        <f>VLOOKUP('E4 TB Allocation Details'!$C210, 'E2 Allocators'!$B$15:$W$285, MATCH(K$12, 'E2 Allocators'!$B$15:$W$15, 0),FALSE)*$D199</f>
        <v>0</v>
      </c>
      <c r="L199" s="133">
        <f>VLOOKUP('E4 TB Allocation Details'!$C210, 'E2 Allocators'!$B$15:$W$285, MATCH(L$12, 'E2 Allocators'!$B$15:$W$15, 0),FALSE)*$D199</f>
        <v>0</v>
      </c>
      <c r="M199" s="133">
        <f>VLOOKUP('E4 TB Allocation Details'!$C210, 'E2 Allocators'!$B$15:$W$285, MATCH(M$12, 'E2 Allocators'!$B$15:$W$15, 0),FALSE)*$D199</f>
        <v>0</v>
      </c>
      <c r="N199" s="133">
        <f>VLOOKUP('E4 TB Allocation Details'!$C210, 'E2 Allocators'!$B$15:$W$285, MATCH(N$12, 'E2 Allocators'!$B$15:$W$15, 0),FALSE)*$D199</f>
        <v>0</v>
      </c>
      <c r="O199" s="133">
        <f>VLOOKUP('E4 TB Allocation Details'!$C210, 'E2 Allocators'!$B$15:$W$285, MATCH(O$12, 'E2 Allocators'!$B$15:$W$15, 0),FALSE)*$D199</f>
        <v>0</v>
      </c>
      <c r="P199" s="133">
        <f>VLOOKUP('E4 TB Allocation Details'!$C210, 'E2 Allocators'!$B$15:$W$285, MATCH(P$12, 'E2 Allocators'!$B$15:$W$15, 0),FALSE)*$D199</f>
        <v>0</v>
      </c>
      <c r="Q199" s="133">
        <f>VLOOKUP('E4 TB Allocation Details'!$C210, 'E2 Allocators'!$B$15:$W$285, MATCH(Q$12, 'E2 Allocators'!$B$15:$W$15, 0),FALSE)*$D199</f>
        <v>0</v>
      </c>
      <c r="R199" s="133">
        <f>VLOOKUP('E4 TB Allocation Details'!$C210, 'E2 Allocators'!$B$15:$W$285, MATCH(R$12, 'E2 Allocators'!$B$15:$W$15, 0),FALSE)*$D199</f>
        <v>0</v>
      </c>
      <c r="S199" s="133">
        <f>VLOOKUP('E4 TB Allocation Details'!$C210, 'E2 Allocators'!$B$15:$W$285, MATCH(S$12, 'E2 Allocators'!$B$15:$W$15, 0),FALSE)*$D199</f>
        <v>0</v>
      </c>
      <c r="T199" s="133">
        <f>VLOOKUP('E4 TB Allocation Details'!$C210, 'E2 Allocators'!$B$15:$W$285, MATCH(T$12, 'E2 Allocators'!$B$15:$W$15, 0),FALSE)*$D199</f>
        <v>0</v>
      </c>
      <c r="U199" s="133">
        <f>VLOOKUP('E4 TB Allocation Details'!$C210, 'E2 Allocators'!$B$15:$W$285, MATCH(U$12, 'E2 Allocators'!$B$15:$W$15, 0),FALSE)*$D199</f>
        <v>0</v>
      </c>
      <c r="V199" s="133">
        <f>VLOOKUP('E4 TB Allocation Details'!$C210, 'E2 Allocators'!$B$15:$W$285, MATCH(V$12, 'E2 Allocators'!$B$15:$W$15, 0),FALSE)*$D199</f>
        <v>0</v>
      </c>
      <c r="W199" s="133">
        <f>VLOOKUP('E4 TB Allocation Details'!$C210, 'E2 Allocators'!$B$15:$W$285, MATCH(W$12, 'E2 Allocators'!$B$15:$W$15, 0),FALSE)*$D199</f>
        <v>0</v>
      </c>
      <c r="X199" s="174">
        <f>VLOOKUP('E4 TB Allocation Details'!$C210, 'E2 Allocators'!$B$15:$W$285, MATCH(X$12, 'E2 Allocators'!$B$15:$W$15, 0),FALSE)*$D199</f>
        <v>0</v>
      </c>
    </row>
    <row r="200" spans="2:24" ht="25.5" x14ac:dyDescent="0.2">
      <c r="B200" s="384" t="str">
        <f>'I3 TB Data'!B206</f>
        <v>Capitalized Depreciation - Network Dual Function Line - Dedicated to Domestic</v>
      </c>
      <c r="C200" s="381" t="s">
        <v>415</v>
      </c>
      <c r="D200" s="170">
        <f>'I3 TB Data'!G206</f>
        <v>0</v>
      </c>
      <c r="E200" s="133">
        <f>VLOOKUP('E4 TB Allocation Details'!$C211, 'E2 Allocators'!$B$15:$W$285, MATCH(E$12, 'E2 Allocators'!$B$15:$W$15, 0),FALSE)*$D200</f>
        <v>0</v>
      </c>
      <c r="F200" s="133">
        <f>VLOOKUP('E4 TB Allocation Details'!$C211, 'E2 Allocators'!$B$15:$W$285, MATCH(F$12, 'E2 Allocators'!$B$15:$W$15, 0),FALSE)*$D200</f>
        <v>0</v>
      </c>
      <c r="G200" s="133">
        <f>VLOOKUP('E4 TB Allocation Details'!$C211, 'E2 Allocators'!$B$15:$W$285, MATCH(G$12, 'E2 Allocators'!$B$15:$W$15, 0),FALSE)*$D200</f>
        <v>0</v>
      </c>
      <c r="H200" s="133">
        <f>VLOOKUP('E4 TB Allocation Details'!$C211, 'E2 Allocators'!$B$15:$W$285, MATCH(H$12, 'E2 Allocators'!$B$15:$W$15, 0),FALSE)*$D200</f>
        <v>0</v>
      </c>
      <c r="I200" s="133">
        <f>VLOOKUP('E4 TB Allocation Details'!$C211, 'E2 Allocators'!$B$15:$W$285, MATCH(I$12, 'E2 Allocators'!$B$15:$W$15, 0),FALSE)*$D200</f>
        <v>0</v>
      </c>
      <c r="J200" s="133">
        <f>VLOOKUP('E4 TB Allocation Details'!$C211, 'E2 Allocators'!$B$15:$W$285, MATCH(J$12, 'E2 Allocators'!$B$15:$W$15, 0),FALSE)*$D200</f>
        <v>0</v>
      </c>
      <c r="K200" s="133">
        <f>VLOOKUP('E4 TB Allocation Details'!$C211, 'E2 Allocators'!$B$15:$W$285, MATCH(K$12, 'E2 Allocators'!$B$15:$W$15, 0),FALSE)*$D200</f>
        <v>0</v>
      </c>
      <c r="L200" s="133">
        <f>VLOOKUP('E4 TB Allocation Details'!$C211, 'E2 Allocators'!$B$15:$W$285, MATCH(L$12, 'E2 Allocators'!$B$15:$W$15, 0),FALSE)*$D200</f>
        <v>0</v>
      </c>
      <c r="M200" s="133">
        <f>VLOOKUP('E4 TB Allocation Details'!$C211, 'E2 Allocators'!$B$15:$W$285, MATCH(M$12, 'E2 Allocators'!$B$15:$W$15, 0),FALSE)*$D200</f>
        <v>0</v>
      </c>
      <c r="N200" s="133">
        <f>VLOOKUP('E4 TB Allocation Details'!$C211, 'E2 Allocators'!$B$15:$W$285, MATCH(N$12, 'E2 Allocators'!$B$15:$W$15, 0),FALSE)*$D200</f>
        <v>0</v>
      </c>
      <c r="O200" s="133">
        <f>VLOOKUP('E4 TB Allocation Details'!$C211, 'E2 Allocators'!$B$15:$W$285, MATCH(O$12, 'E2 Allocators'!$B$15:$W$15, 0),FALSE)*$D200</f>
        <v>0</v>
      </c>
      <c r="P200" s="133">
        <f>VLOOKUP('E4 TB Allocation Details'!$C211, 'E2 Allocators'!$B$15:$W$285, MATCH(P$12, 'E2 Allocators'!$B$15:$W$15, 0),FALSE)*$D200</f>
        <v>0</v>
      </c>
      <c r="Q200" s="133">
        <f>VLOOKUP('E4 TB Allocation Details'!$C211, 'E2 Allocators'!$B$15:$W$285, MATCH(Q$12, 'E2 Allocators'!$B$15:$W$15, 0),FALSE)*$D200</f>
        <v>0</v>
      </c>
      <c r="R200" s="133">
        <f>VLOOKUP('E4 TB Allocation Details'!$C211, 'E2 Allocators'!$B$15:$W$285, MATCH(R$12, 'E2 Allocators'!$B$15:$W$15, 0),FALSE)*$D200</f>
        <v>0</v>
      </c>
      <c r="S200" s="133">
        <f>VLOOKUP('E4 TB Allocation Details'!$C211, 'E2 Allocators'!$B$15:$W$285, MATCH(S$12, 'E2 Allocators'!$B$15:$W$15, 0),FALSE)*$D200</f>
        <v>0</v>
      </c>
      <c r="T200" s="133">
        <f>VLOOKUP('E4 TB Allocation Details'!$C211, 'E2 Allocators'!$B$15:$W$285, MATCH(T$12, 'E2 Allocators'!$B$15:$W$15, 0),FALSE)*$D200</f>
        <v>0</v>
      </c>
      <c r="U200" s="133">
        <f>VLOOKUP('E4 TB Allocation Details'!$C211, 'E2 Allocators'!$B$15:$W$285, MATCH(U$12, 'E2 Allocators'!$B$15:$W$15, 0),FALSE)*$D200</f>
        <v>0</v>
      </c>
      <c r="V200" s="133">
        <f>VLOOKUP('E4 TB Allocation Details'!$C211, 'E2 Allocators'!$B$15:$W$285, MATCH(V$12, 'E2 Allocators'!$B$15:$W$15, 0),FALSE)*$D200</f>
        <v>0</v>
      </c>
      <c r="W200" s="133">
        <f>VLOOKUP('E4 TB Allocation Details'!$C211, 'E2 Allocators'!$B$15:$W$285, MATCH(W$12, 'E2 Allocators'!$B$15:$W$15, 0),FALSE)*$D200</f>
        <v>0</v>
      </c>
      <c r="X200" s="174">
        <f>VLOOKUP('E4 TB Allocation Details'!$C211, 'E2 Allocators'!$B$15:$W$285, MATCH(X$12, 'E2 Allocators'!$B$15:$W$15, 0),FALSE)*$D200</f>
        <v>0</v>
      </c>
    </row>
    <row r="201" spans="2:24" ht="16.149999999999999" customHeight="1" x14ac:dyDescent="0.2">
      <c r="B201" s="384" t="str">
        <f>'I3 TB Data'!B207</f>
        <v>Capitalized Depreciation - Network Dual Function Line - Dedicated to Interconnect</v>
      </c>
      <c r="C201" s="381" t="s">
        <v>415</v>
      </c>
      <c r="D201" s="170">
        <f>'I3 TB Data'!G207</f>
        <v>0</v>
      </c>
      <c r="E201" s="133">
        <f>VLOOKUP('E4 TB Allocation Details'!$C212, 'E2 Allocators'!$B$15:$W$285, MATCH(E$12, 'E2 Allocators'!$B$15:$W$15, 0),FALSE)*$D201</f>
        <v>0</v>
      </c>
      <c r="F201" s="133">
        <f>VLOOKUP('E4 TB Allocation Details'!$C212, 'E2 Allocators'!$B$15:$W$285, MATCH(F$12, 'E2 Allocators'!$B$15:$W$15, 0),FALSE)*$D201</f>
        <v>0</v>
      </c>
      <c r="G201" s="133">
        <f>VLOOKUP('E4 TB Allocation Details'!$C212, 'E2 Allocators'!$B$15:$W$285, MATCH(G$12, 'E2 Allocators'!$B$15:$W$15, 0),FALSE)*$D201</f>
        <v>0</v>
      </c>
      <c r="H201" s="133">
        <f>VLOOKUP('E4 TB Allocation Details'!$C212, 'E2 Allocators'!$B$15:$W$285, MATCH(H$12, 'E2 Allocators'!$B$15:$W$15, 0),FALSE)*$D201</f>
        <v>0</v>
      </c>
      <c r="I201" s="133">
        <f>VLOOKUP('E4 TB Allocation Details'!$C212, 'E2 Allocators'!$B$15:$W$285, MATCH(I$12, 'E2 Allocators'!$B$15:$W$15, 0),FALSE)*$D201</f>
        <v>0</v>
      </c>
      <c r="J201" s="133">
        <f>VLOOKUP('E4 TB Allocation Details'!$C212, 'E2 Allocators'!$B$15:$W$285, MATCH(J$12, 'E2 Allocators'!$B$15:$W$15, 0),FALSE)*$D201</f>
        <v>0</v>
      </c>
      <c r="K201" s="133">
        <f>VLOOKUP('E4 TB Allocation Details'!$C212, 'E2 Allocators'!$B$15:$W$285, MATCH(K$12, 'E2 Allocators'!$B$15:$W$15, 0),FALSE)*$D201</f>
        <v>0</v>
      </c>
      <c r="L201" s="133">
        <f>VLOOKUP('E4 TB Allocation Details'!$C212, 'E2 Allocators'!$B$15:$W$285, MATCH(L$12, 'E2 Allocators'!$B$15:$W$15, 0),FALSE)*$D201</f>
        <v>0</v>
      </c>
      <c r="M201" s="133">
        <f>VLOOKUP('E4 TB Allocation Details'!$C212, 'E2 Allocators'!$B$15:$W$285, MATCH(M$12, 'E2 Allocators'!$B$15:$W$15, 0),FALSE)*$D201</f>
        <v>0</v>
      </c>
      <c r="N201" s="133">
        <f>VLOOKUP('E4 TB Allocation Details'!$C212, 'E2 Allocators'!$B$15:$W$285, MATCH(N$12, 'E2 Allocators'!$B$15:$W$15, 0),FALSE)*$D201</f>
        <v>0</v>
      </c>
      <c r="O201" s="133">
        <f>VLOOKUP('E4 TB Allocation Details'!$C212, 'E2 Allocators'!$B$15:$W$285, MATCH(O$12, 'E2 Allocators'!$B$15:$W$15, 0),FALSE)*$D201</f>
        <v>0</v>
      </c>
      <c r="P201" s="133">
        <f>VLOOKUP('E4 TB Allocation Details'!$C212, 'E2 Allocators'!$B$15:$W$285, MATCH(P$12, 'E2 Allocators'!$B$15:$W$15, 0),FALSE)*$D201</f>
        <v>0</v>
      </c>
      <c r="Q201" s="133">
        <f>VLOOKUP('E4 TB Allocation Details'!$C212, 'E2 Allocators'!$B$15:$W$285, MATCH(Q$12, 'E2 Allocators'!$B$15:$W$15, 0),FALSE)*$D201</f>
        <v>0</v>
      </c>
      <c r="R201" s="133">
        <f>VLOOKUP('E4 TB Allocation Details'!$C212, 'E2 Allocators'!$B$15:$W$285, MATCH(R$12, 'E2 Allocators'!$B$15:$W$15, 0),FALSE)*$D201</f>
        <v>0</v>
      </c>
      <c r="S201" s="133">
        <f>VLOOKUP('E4 TB Allocation Details'!$C212, 'E2 Allocators'!$B$15:$W$285, MATCH(S$12, 'E2 Allocators'!$B$15:$W$15, 0),FALSE)*$D201</f>
        <v>0</v>
      </c>
      <c r="T201" s="133">
        <f>VLOOKUP('E4 TB Allocation Details'!$C212, 'E2 Allocators'!$B$15:$W$285, MATCH(T$12, 'E2 Allocators'!$B$15:$W$15, 0),FALSE)*$D201</f>
        <v>0</v>
      </c>
      <c r="U201" s="133">
        <f>VLOOKUP('E4 TB Allocation Details'!$C212, 'E2 Allocators'!$B$15:$W$285, MATCH(U$12, 'E2 Allocators'!$B$15:$W$15, 0),FALSE)*$D201</f>
        <v>0</v>
      </c>
      <c r="V201" s="133">
        <f>VLOOKUP('E4 TB Allocation Details'!$C212, 'E2 Allocators'!$B$15:$W$285, MATCH(V$12, 'E2 Allocators'!$B$15:$W$15, 0),FALSE)*$D201</f>
        <v>0</v>
      </c>
      <c r="W201" s="133">
        <f>VLOOKUP('E4 TB Allocation Details'!$C212, 'E2 Allocators'!$B$15:$W$285, MATCH(W$12, 'E2 Allocators'!$B$15:$W$15, 0),FALSE)*$D201</f>
        <v>0</v>
      </c>
      <c r="X201" s="174">
        <f>VLOOKUP('E4 TB Allocation Details'!$C212, 'E2 Allocators'!$B$15:$W$285, MATCH(X$12, 'E2 Allocators'!$B$15:$W$15, 0),FALSE)*$D201</f>
        <v>0</v>
      </c>
    </row>
    <row r="202" spans="2:24" ht="16.149999999999999" customHeight="1" x14ac:dyDescent="0.2">
      <c r="B202" s="384" t="str">
        <f>'I3 TB Data'!B208</f>
        <v>Capitalized Depreciation - Network Dual Function Line - Shared</v>
      </c>
      <c r="C202" s="381" t="s">
        <v>415</v>
      </c>
      <c r="D202" s="170">
        <f>'I3 TB Data'!G208</f>
        <v>-1450120.3585387177</v>
      </c>
      <c r="E202" s="133">
        <f>VLOOKUP('E4 TB Allocation Details'!$C213, 'E2 Allocators'!$B$15:$W$285, MATCH(E$12, 'E2 Allocators'!$B$15:$W$15, 0),FALSE)*$D202</f>
        <v>-1295162.6405307238</v>
      </c>
      <c r="F202" s="133">
        <f>VLOOKUP('E4 TB Allocation Details'!$C213, 'E2 Allocators'!$B$15:$W$285, MATCH(F$12, 'E2 Allocators'!$B$15:$W$15, 0),FALSE)*$D202</f>
        <v>-154957.71800799397</v>
      </c>
      <c r="G202" s="133">
        <f>VLOOKUP('E4 TB Allocation Details'!$C213, 'E2 Allocators'!$B$15:$W$285, MATCH(G$12, 'E2 Allocators'!$B$15:$W$15, 0),FALSE)*$D202</f>
        <v>0</v>
      </c>
      <c r="H202" s="133">
        <f>VLOOKUP('E4 TB Allocation Details'!$C213, 'E2 Allocators'!$B$15:$W$285, MATCH(H$12, 'E2 Allocators'!$B$15:$W$15, 0),FALSE)*$D202</f>
        <v>0</v>
      </c>
      <c r="I202" s="133">
        <f>VLOOKUP('E4 TB Allocation Details'!$C213, 'E2 Allocators'!$B$15:$W$285, MATCH(I$12, 'E2 Allocators'!$B$15:$W$15, 0),FALSE)*$D202</f>
        <v>0</v>
      </c>
      <c r="J202" s="133">
        <f>VLOOKUP('E4 TB Allocation Details'!$C213, 'E2 Allocators'!$B$15:$W$285, MATCH(J$12, 'E2 Allocators'!$B$15:$W$15, 0),FALSE)*$D202</f>
        <v>0</v>
      </c>
      <c r="K202" s="133">
        <f>VLOOKUP('E4 TB Allocation Details'!$C213, 'E2 Allocators'!$B$15:$W$285, MATCH(K$12, 'E2 Allocators'!$B$15:$W$15, 0),FALSE)*$D202</f>
        <v>0</v>
      </c>
      <c r="L202" s="133">
        <f>VLOOKUP('E4 TB Allocation Details'!$C213, 'E2 Allocators'!$B$15:$W$285, MATCH(L$12, 'E2 Allocators'!$B$15:$W$15, 0),FALSE)*$D202</f>
        <v>0</v>
      </c>
      <c r="M202" s="133">
        <f>VLOOKUP('E4 TB Allocation Details'!$C213, 'E2 Allocators'!$B$15:$W$285, MATCH(M$12, 'E2 Allocators'!$B$15:$W$15, 0),FALSE)*$D202</f>
        <v>0</v>
      </c>
      <c r="N202" s="133">
        <f>VLOOKUP('E4 TB Allocation Details'!$C213, 'E2 Allocators'!$B$15:$W$285, MATCH(N$12, 'E2 Allocators'!$B$15:$W$15, 0),FALSE)*$D202</f>
        <v>0</v>
      </c>
      <c r="O202" s="133">
        <f>VLOOKUP('E4 TB Allocation Details'!$C213, 'E2 Allocators'!$B$15:$W$285, MATCH(O$12, 'E2 Allocators'!$B$15:$W$15, 0),FALSE)*$D202</f>
        <v>0</v>
      </c>
      <c r="P202" s="133">
        <f>VLOOKUP('E4 TB Allocation Details'!$C213, 'E2 Allocators'!$B$15:$W$285, MATCH(P$12, 'E2 Allocators'!$B$15:$W$15, 0),FALSE)*$D202</f>
        <v>0</v>
      </c>
      <c r="Q202" s="133">
        <f>VLOOKUP('E4 TB Allocation Details'!$C213, 'E2 Allocators'!$B$15:$W$285, MATCH(Q$12, 'E2 Allocators'!$B$15:$W$15, 0),FALSE)*$D202</f>
        <v>0</v>
      </c>
      <c r="R202" s="133">
        <f>VLOOKUP('E4 TB Allocation Details'!$C213, 'E2 Allocators'!$B$15:$W$285, MATCH(R$12, 'E2 Allocators'!$B$15:$W$15, 0),FALSE)*$D202</f>
        <v>0</v>
      </c>
      <c r="S202" s="133">
        <f>VLOOKUP('E4 TB Allocation Details'!$C213, 'E2 Allocators'!$B$15:$W$285, MATCH(S$12, 'E2 Allocators'!$B$15:$W$15, 0),FALSE)*$D202</f>
        <v>0</v>
      </c>
      <c r="T202" s="133">
        <f>VLOOKUP('E4 TB Allocation Details'!$C213, 'E2 Allocators'!$B$15:$W$285, MATCH(T$12, 'E2 Allocators'!$B$15:$W$15, 0),FALSE)*$D202</f>
        <v>0</v>
      </c>
      <c r="U202" s="133">
        <f>VLOOKUP('E4 TB Allocation Details'!$C213, 'E2 Allocators'!$B$15:$W$285, MATCH(U$12, 'E2 Allocators'!$B$15:$W$15, 0),FALSE)*$D202</f>
        <v>0</v>
      </c>
      <c r="V202" s="133">
        <f>VLOOKUP('E4 TB Allocation Details'!$C213, 'E2 Allocators'!$B$15:$W$285, MATCH(V$12, 'E2 Allocators'!$B$15:$W$15, 0),FALSE)*$D202</f>
        <v>0</v>
      </c>
      <c r="W202" s="133">
        <f>VLOOKUP('E4 TB Allocation Details'!$C213, 'E2 Allocators'!$B$15:$W$285, MATCH(W$12, 'E2 Allocators'!$B$15:$W$15, 0),FALSE)*$D202</f>
        <v>0</v>
      </c>
      <c r="X202" s="174">
        <f>VLOOKUP('E4 TB Allocation Details'!$C213, 'E2 Allocators'!$B$15:$W$285, MATCH(X$12, 'E2 Allocators'!$B$15:$W$15, 0),FALSE)*$D202</f>
        <v>0</v>
      </c>
    </row>
    <row r="203" spans="2:24" ht="16.149999999999999" customHeight="1" x14ac:dyDescent="0.2">
      <c r="B203" s="384" t="str">
        <f>'I3 TB Data'!B209</f>
        <v>Capitalized Depreciation - Line Connection Dual Function Line - Dedicated to Domestic</v>
      </c>
      <c r="C203" s="381" t="s">
        <v>415</v>
      </c>
      <c r="D203" s="170">
        <f>'I3 TB Data'!G209</f>
        <v>-247254.91153010231</v>
      </c>
      <c r="E203" s="133">
        <f>VLOOKUP('E4 TB Allocation Details'!$C214, 'E2 Allocators'!$B$15:$W$285, MATCH(E$12, 'E2 Allocators'!$B$15:$W$15, 0),FALSE)*$D203</f>
        <v>-247254.91153010231</v>
      </c>
      <c r="F203" s="133">
        <f>VLOOKUP('E4 TB Allocation Details'!$C214, 'E2 Allocators'!$B$15:$W$285, MATCH(F$12, 'E2 Allocators'!$B$15:$W$15, 0),FALSE)*$D203</f>
        <v>0</v>
      </c>
      <c r="G203" s="133">
        <f>VLOOKUP('E4 TB Allocation Details'!$C214, 'E2 Allocators'!$B$15:$W$285, MATCH(G$12, 'E2 Allocators'!$B$15:$W$15, 0),FALSE)*$D203</f>
        <v>0</v>
      </c>
      <c r="H203" s="133">
        <f>VLOOKUP('E4 TB Allocation Details'!$C214, 'E2 Allocators'!$B$15:$W$285, MATCH(H$12, 'E2 Allocators'!$B$15:$W$15, 0),FALSE)*$D203</f>
        <v>0</v>
      </c>
      <c r="I203" s="133">
        <f>VLOOKUP('E4 TB Allocation Details'!$C214, 'E2 Allocators'!$B$15:$W$285, MATCH(I$12, 'E2 Allocators'!$B$15:$W$15, 0),FALSE)*$D203</f>
        <v>0</v>
      </c>
      <c r="J203" s="133">
        <f>VLOOKUP('E4 TB Allocation Details'!$C214, 'E2 Allocators'!$B$15:$W$285, MATCH(J$12, 'E2 Allocators'!$B$15:$W$15, 0),FALSE)*$D203</f>
        <v>0</v>
      </c>
      <c r="K203" s="133">
        <f>VLOOKUP('E4 TB Allocation Details'!$C214, 'E2 Allocators'!$B$15:$W$285, MATCH(K$12, 'E2 Allocators'!$B$15:$W$15, 0),FALSE)*$D203</f>
        <v>0</v>
      </c>
      <c r="L203" s="133">
        <f>VLOOKUP('E4 TB Allocation Details'!$C214, 'E2 Allocators'!$B$15:$W$285, MATCH(L$12, 'E2 Allocators'!$B$15:$W$15, 0),FALSE)*$D203</f>
        <v>0</v>
      </c>
      <c r="M203" s="133">
        <f>VLOOKUP('E4 TB Allocation Details'!$C214, 'E2 Allocators'!$B$15:$W$285, MATCH(M$12, 'E2 Allocators'!$B$15:$W$15, 0),FALSE)*$D203</f>
        <v>0</v>
      </c>
      <c r="N203" s="133">
        <f>VLOOKUP('E4 TB Allocation Details'!$C214, 'E2 Allocators'!$B$15:$W$285, MATCH(N$12, 'E2 Allocators'!$B$15:$W$15, 0),FALSE)*$D203</f>
        <v>0</v>
      </c>
      <c r="O203" s="133">
        <f>VLOOKUP('E4 TB Allocation Details'!$C214, 'E2 Allocators'!$B$15:$W$285, MATCH(O$12, 'E2 Allocators'!$B$15:$W$15, 0),FALSE)*$D203</f>
        <v>0</v>
      </c>
      <c r="P203" s="133">
        <f>VLOOKUP('E4 TB Allocation Details'!$C214, 'E2 Allocators'!$B$15:$W$285, MATCH(P$12, 'E2 Allocators'!$B$15:$W$15, 0),FALSE)*$D203</f>
        <v>0</v>
      </c>
      <c r="Q203" s="133">
        <f>VLOOKUP('E4 TB Allocation Details'!$C214, 'E2 Allocators'!$B$15:$W$285, MATCH(Q$12, 'E2 Allocators'!$B$15:$W$15, 0),FALSE)*$D203</f>
        <v>0</v>
      </c>
      <c r="R203" s="133">
        <f>VLOOKUP('E4 TB Allocation Details'!$C214, 'E2 Allocators'!$B$15:$W$285, MATCH(R$12, 'E2 Allocators'!$B$15:$W$15, 0),FALSE)*$D203</f>
        <v>0</v>
      </c>
      <c r="S203" s="133">
        <f>VLOOKUP('E4 TB Allocation Details'!$C214, 'E2 Allocators'!$B$15:$W$285, MATCH(S$12, 'E2 Allocators'!$B$15:$W$15, 0),FALSE)*$D203</f>
        <v>0</v>
      </c>
      <c r="T203" s="133">
        <f>VLOOKUP('E4 TB Allocation Details'!$C214, 'E2 Allocators'!$B$15:$W$285, MATCH(T$12, 'E2 Allocators'!$B$15:$W$15, 0),FALSE)*$D203</f>
        <v>0</v>
      </c>
      <c r="U203" s="133">
        <f>VLOOKUP('E4 TB Allocation Details'!$C214, 'E2 Allocators'!$B$15:$W$285, MATCH(U$12, 'E2 Allocators'!$B$15:$W$15, 0),FALSE)*$D203</f>
        <v>0</v>
      </c>
      <c r="V203" s="133">
        <f>VLOOKUP('E4 TB Allocation Details'!$C214, 'E2 Allocators'!$B$15:$W$285, MATCH(V$12, 'E2 Allocators'!$B$15:$W$15, 0),FALSE)*$D203</f>
        <v>0</v>
      </c>
      <c r="W203" s="133">
        <f>VLOOKUP('E4 TB Allocation Details'!$C214, 'E2 Allocators'!$B$15:$W$285, MATCH(W$12, 'E2 Allocators'!$B$15:$W$15, 0),FALSE)*$D203</f>
        <v>0</v>
      </c>
      <c r="X203" s="174">
        <f>VLOOKUP('E4 TB Allocation Details'!$C214, 'E2 Allocators'!$B$15:$W$285, MATCH(X$12, 'E2 Allocators'!$B$15:$W$15, 0),FALSE)*$D203</f>
        <v>0</v>
      </c>
    </row>
    <row r="204" spans="2:24" ht="16.149999999999999" customHeight="1" x14ac:dyDescent="0.2">
      <c r="B204" s="384" t="str">
        <f>'I3 TB Data'!B210</f>
        <v>Capitalized Depreciation - Line Connection Dual Function Line - Dedicated to Interconnect</v>
      </c>
      <c r="C204" s="381" t="s">
        <v>415</v>
      </c>
      <c r="D204" s="170">
        <f>'I3 TB Data'!G210</f>
        <v>0</v>
      </c>
      <c r="E204" s="133">
        <f>VLOOKUP('E4 TB Allocation Details'!$C215, 'E2 Allocators'!$B$15:$W$285, MATCH(E$12, 'E2 Allocators'!$B$15:$W$15, 0),FALSE)*$D204</f>
        <v>0</v>
      </c>
      <c r="F204" s="133">
        <f>VLOOKUP('E4 TB Allocation Details'!$C215, 'E2 Allocators'!$B$15:$W$285, MATCH(F$12, 'E2 Allocators'!$B$15:$W$15, 0),FALSE)*$D204</f>
        <v>0</v>
      </c>
      <c r="G204" s="133">
        <f>VLOOKUP('E4 TB Allocation Details'!$C215, 'E2 Allocators'!$B$15:$W$285, MATCH(G$12, 'E2 Allocators'!$B$15:$W$15, 0),FALSE)*$D204</f>
        <v>0</v>
      </c>
      <c r="H204" s="133">
        <f>VLOOKUP('E4 TB Allocation Details'!$C215, 'E2 Allocators'!$B$15:$W$285, MATCH(H$12, 'E2 Allocators'!$B$15:$W$15, 0),FALSE)*$D204</f>
        <v>0</v>
      </c>
      <c r="I204" s="133">
        <f>VLOOKUP('E4 TB Allocation Details'!$C215, 'E2 Allocators'!$B$15:$W$285, MATCH(I$12, 'E2 Allocators'!$B$15:$W$15, 0),FALSE)*$D204</f>
        <v>0</v>
      </c>
      <c r="J204" s="133">
        <f>VLOOKUP('E4 TB Allocation Details'!$C215, 'E2 Allocators'!$B$15:$W$285, MATCH(J$12, 'E2 Allocators'!$B$15:$W$15, 0),FALSE)*$D204</f>
        <v>0</v>
      </c>
      <c r="K204" s="133">
        <f>VLOOKUP('E4 TB Allocation Details'!$C215, 'E2 Allocators'!$B$15:$W$285, MATCH(K$12, 'E2 Allocators'!$B$15:$W$15, 0),FALSE)*$D204</f>
        <v>0</v>
      </c>
      <c r="L204" s="133">
        <f>VLOOKUP('E4 TB Allocation Details'!$C215, 'E2 Allocators'!$B$15:$W$285, MATCH(L$12, 'E2 Allocators'!$B$15:$W$15, 0),FALSE)*$D204</f>
        <v>0</v>
      </c>
      <c r="M204" s="133">
        <f>VLOOKUP('E4 TB Allocation Details'!$C215, 'E2 Allocators'!$B$15:$W$285, MATCH(M$12, 'E2 Allocators'!$B$15:$W$15, 0),FALSE)*$D204</f>
        <v>0</v>
      </c>
      <c r="N204" s="133">
        <f>VLOOKUP('E4 TB Allocation Details'!$C215, 'E2 Allocators'!$B$15:$W$285, MATCH(N$12, 'E2 Allocators'!$B$15:$W$15, 0),FALSE)*$D204</f>
        <v>0</v>
      </c>
      <c r="O204" s="133">
        <f>VLOOKUP('E4 TB Allocation Details'!$C215, 'E2 Allocators'!$B$15:$W$285, MATCH(O$12, 'E2 Allocators'!$B$15:$W$15, 0),FALSE)*$D204</f>
        <v>0</v>
      </c>
      <c r="P204" s="133">
        <f>VLOOKUP('E4 TB Allocation Details'!$C215, 'E2 Allocators'!$B$15:$W$285, MATCH(P$12, 'E2 Allocators'!$B$15:$W$15, 0),FALSE)*$D204</f>
        <v>0</v>
      </c>
      <c r="Q204" s="133">
        <f>VLOOKUP('E4 TB Allocation Details'!$C215, 'E2 Allocators'!$B$15:$W$285, MATCH(Q$12, 'E2 Allocators'!$B$15:$W$15, 0),FALSE)*$D204</f>
        <v>0</v>
      </c>
      <c r="R204" s="133">
        <f>VLOOKUP('E4 TB Allocation Details'!$C215, 'E2 Allocators'!$B$15:$W$285, MATCH(R$12, 'E2 Allocators'!$B$15:$W$15, 0),FALSE)*$D204</f>
        <v>0</v>
      </c>
      <c r="S204" s="133">
        <f>VLOOKUP('E4 TB Allocation Details'!$C215, 'E2 Allocators'!$B$15:$W$285, MATCH(S$12, 'E2 Allocators'!$B$15:$W$15, 0),FALSE)*$D204</f>
        <v>0</v>
      </c>
      <c r="T204" s="133">
        <f>VLOOKUP('E4 TB Allocation Details'!$C215, 'E2 Allocators'!$B$15:$W$285, MATCH(T$12, 'E2 Allocators'!$B$15:$W$15, 0),FALSE)*$D204</f>
        <v>0</v>
      </c>
      <c r="U204" s="133">
        <f>VLOOKUP('E4 TB Allocation Details'!$C215, 'E2 Allocators'!$B$15:$W$285, MATCH(U$12, 'E2 Allocators'!$B$15:$W$15, 0),FALSE)*$D204</f>
        <v>0</v>
      </c>
      <c r="V204" s="133">
        <f>VLOOKUP('E4 TB Allocation Details'!$C215, 'E2 Allocators'!$B$15:$W$285, MATCH(V$12, 'E2 Allocators'!$B$15:$W$15, 0),FALSE)*$D204</f>
        <v>0</v>
      </c>
      <c r="W204" s="133">
        <f>VLOOKUP('E4 TB Allocation Details'!$C215, 'E2 Allocators'!$B$15:$W$285, MATCH(W$12, 'E2 Allocators'!$B$15:$W$15, 0),FALSE)*$D204</f>
        <v>0</v>
      </c>
      <c r="X204" s="174">
        <f>VLOOKUP('E4 TB Allocation Details'!$C215, 'E2 Allocators'!$B$15:$W$285, MATCH(X$12, 'E2 Allocators'!$B$15:$W$15, 0),FALSE)*$D204</f>
        <v>0</v>
      </c>
    </row>
    <row r="205" spans="2:24" ht="16.149999999999999" customHeight="1" x14ac:dyDescent="0.2">
      <c r="B205" s="384" t="str">
        <f>'I3 TB Data'!B211</f>
        <v>Capitalized Depreciation - Line Connection Dual Function Line - Shared</v>
      </c>
      <c r="C205" s="381" t="s">
        <v>415</v>
      </c>
      <c r="D205" s="170">
        <f>'I3 TB Data'!G211</f>
        <v>0</v>
      </c>
      <c r="E205" s="133">
        <f>VLOOKUP('E4 TB Allocation Details'!$C216, 'E2 Allocators'!$B$15:$W$285, MATCH(E$12, 'E2 Allocators'!$B$15:$W$15, 0),FALSE)*$D205</f>
        <v>0</v>
      </c>
      <c r="F205" s="133">
        <f>VLOOKUP('E4 TB Allocation Details'!$C216, 'E2 Allocators'!$B$15:$W$285, MATCH(F$12, 'E2 Allocators'!$B$15:$W$15, 0),FALSE)*$D205</f>
        <v>0</v>
      </c>
      <c r="G205" s="133">
        <f>VLOOKUP('E4 TB Allocation Details'!$C216, 'E2 Allocators'!$B$15:$W$285, MATCH(G$12, 'E2 Allocators'!$B$15:$W$15, 0),FALSE)*$D205</f>
        <v>0</v>
      </c>
      <c r="H205" s="133">
        <f>VLOOKUP('E4 TB Allocation Details'!$C216, 'E2 Allocators'!$B$15:$W$285, MATCH(H$12, 'E2 Allocators'!$B$15:$W$15, 0),FALSE)*$D205</f>
        <v>0</v>
      </c>
      <c r="I205" s="133">
        <f>VLOOKUP('E4 TB Allocation Details'!$C216, 'E2 Allocators'!$B$15:$W$285, MATCH(I$12, 'E2 Allocators'!$B$15:$W$15, 0),FALSE)*$D205</f>
        <v>0</v>
      </c>
      <c r="J205" s="133">
        <f>VLOOKUP('E4 TB Allocation Details'!$C216, 'E2 Allocators'!$B$15:$W$285, MATCH(J$12, 'E2 Allocators'!$B$15:$W$15, 0),FALSE)*$D205</f>
        <v>0</v>
      </c>
      <c r="K205" s="133">
        <f>VLOOKUP('E4 TB Allocation Details'!$C216, 'E2 Allocators'!$B$15:$W$285, MATCH(K$12, 'E2 Allocators'!$B$15:$W$15, 0),FALSE)*$D205</f>
        <v>0</v>
      </c>
      <c r="L205" s="133">
        <f>VLOOKUP('E4 TB Allocation Details'!$C216, 'E2 Allocators'!$B$15:$W$285, MATCH(L$12, 'E2 Allocators'!$B$15:$W$15, 0),FALSE)*$D205</f>
        <v>0</v>
      </c>
      <c r="M205" s="133">
        <f>VLOOKUP('E4 TB Allocation Details'!$C216, 'E2 Allocators'!$B$15:$W$285, MATCH(M$12, 'E2 Allocators'!$B$15:$W$15, 0),FALSE)*$D205</f>
        <v>0</v>
      </c>
      <c r="N205" s="133">
        <f>VLOOKUP('E4 TB Allocation Details'!$C216, 'E2 Allocators'!$B$15:$W$285, MATCH(N$12, 'E2 Allocators'!$B$15:$W$15, 0),FALSE)*$D205</f>
        <v>0</v>
      </c>
      <c r="O205" s="133">
        <f>VLOOKUP('E4 TB Allocation Details'!$C216, 'E2 Allocators'!$B$15:$W$285, MATCH(O$12, 'E2 Allocators'!$B$15:$W$15, 0),FALSE)*$D205</f>
        <v>0</v>
      </c>
      <c r="P205" s="133">
        <f>VLOOKUP('E4 TB Allocation Details'!$C216, 'E2 Allocators'!$B$15:$W$285, MATCH(P$12, 'E2 Allocators'!$B$15:$W$15, 0),FALSE)*$D205</f>
        <v>0</v>
      </c>
      <c r="Q205" s="133">
        <f>VLOOKUP('E4 TB Allocation Details'!$C216, 'E2 Allocators'!$B$15:$W$285, MATCH(Q$12, 'E2 Allocators'!$B$15:$W$15, 0),FALSE)*$D205</f>
        <v>0</v>
      </c>
      <c r="R205" s="133">
        <f>VLOOKUP('E4 TB Allocation Details'!$C216, 'E2 Allocators'!$B$15:$W$285, MATCH(R$12, 'E2 Allocators'!$B$15:$W$15, 0),FALSE)*$D205</f>
        <v>0</v>
      </c>
      <c r="S205" s="133">
        <f>VLOOKUP('E4 TB Allocation Details'!$C216, 'E2 Allocators'!$B$15:$W$285, MATCH(S$12, 'E2 Allocators'!$B$15:$W$15, 0),FALSE)*$D205</f>
        <v>0</v>
      </c>
      <c r="T205" s="133">
        <f>VLOOKUP('E4 TB Allocation Details'!$C216, 'E2 Allocators'!$B$15:$W$285, MATCH(T$12, 'E2 Allocators'!$B$15:$W$15, 0),FALSE)*$D205</f>
        <v>0</v>
      </c>
      <c r="U205" s="133">
        <f>VLOOKUP('E4 TB Allocation Details'!$C216, 'E2 Allocators'!$B$15:$W$285, MATCH(U$12, 'E2 Allocators'!$B$15:$W$15, 0),FALSE)*$D205</f>
        <v>0</v>
      </c>
      <c r="V205" s="133">
        <f>VLOOKUP('E4 TB Allocation Details'!$C216, 'E2 Allocators'!$B$15:$W$285, MATCH(V$12, 'E2 Allocators'!$B$15:$W$15, 0),FALSE)*$D205</f>
        <v>0</v>
      </c>
      <c r="W205" s="133">
        <f>VLOOKUP('E4 TB Allocation Details'!$C216, 'E2 Allocators'!$B$15:$W$285, MATCH(W$12, 'E2 Allocators'!$B$15:$W$15, 0),FALSE)*$D205</f>
        <v>0</v>
      </c>
      <c r="X205" s="174">
        <f>VLOOKUP('E4 TB Allocation Details'!$C216, 'E2 Allocators'!$B$15:$W$285, MATCH(X$12, 'E2 Allocators'!$B$15:$W$15, 0),FALSE)*$D205</f>
        <v>0</v>
      </c>
    </row>
    <row r="206" spans="2:24" ht="16.149999999999999" customHeight="1" x14ac:dyDescent="0.2">
      <c r="B206" s="384" t="str">
        <f>'I3 TB Data'!B212</f>
        <v>Capitalized Depreciation - Generation Line Connection - Dedicated to Domestic</v>
      </c>
      <c r="C206" s="381" t="s">
        <v>415</v>
      </c>
      <c r="D206" s="170">
        <f>'I3 TB Data'!G212</f>
        <v>0</v>
      </c>
      <c r="E206" s="133">
        <f>VLOOKUP('E4 TB Allocation Details'!$C217, 'E2 Allocators'!$B$15:$W$285, MATCH(E$12, 'E2 Allocators'!$B$15:$W$15, 0),FALSE)*$D206</f>
        <v>0</v>
      </c>
      <c r="F206" s="133">
        <f>VLOOKUP('E4 TB Allocation Details'!$C217, 'E2 Allocators'!$B$15:$W$285, MATCH(F$12, 'E2 Allocators'!$B$15:$W$15, 0),FALSE)*$D206</f>
        <v>0</v>
      </c>
      <c r="G206" s="133">
        <f>VLOOKUP('E4 TB Allocation Details'!$C217, 'E2 Allocators'!$B$15:$W$285, MATCH(G$12, 'E2 Allocators'!$B$15:$W$15, 0),FALSE)*$D206</f>
        <v>0</v>
      </c>
      <c r="H206" s="133">
        <f>VLOOKUP('E4 TB Allocation Details'!$C217, 'E2 Allocators'!$B$15:$W$285, MATCH(H$12, 'E2 Allocators'!$B$15:$W$15, 0),FALSE)*$D206</f>
        <v>0</v>
      </c>
      <c r="I206" s="133">
        <f>VLOOKUP('E4 TB Allocation Details'!$C217, 'E2 Allocators'!$B$15:$W$285, MATCH(I$12, 'E2 Allocators'!$B$15:$W$15, 0),FALSE)*$D206</f>
        <v>0</v>
      </c>
      <c r="J206" s="133">
        <f>VLOOKUP('E4 TB Allocation Details'!$C217, 'E2 Allocators'!$B$15:$W$285, MATCH(J$12, 'E2 Allocators'!$B$15:$W$15, 0),FALSE)*$D206</f>
        <v>0</v>
      </c>
      <c r="K206" s="133">
        <f>VLOOKUP('E4 TB Allocation Details'!$C217, 'E2 Allocators'!$B$15:$W$285, MATCH(K$12, 'E2 Allocators'!$B$15:$W$15, 0),FALSE)*$D206</f>
        <v>0</v>
      </c>
      <c r="L206" s="133">
        <f>VLOOKUP('E4 TB Allocation Details'!$C217, 'E2 Allocators'!$B$15:$W$285, MATCH(L$12, 'E2 Allocators'!$B$15:$W$15, 0),FALSE)*$D206</f>
        <v>0</v>
      </c>
      <c r="M206" s="133">
        <f>VLOOKUP('E4 TB Allocation Details'!$C217, 'E2 Allocators'!$B$15:$W$285, MATCH(M$12, 'E2 Allocators'!$B$15:$W$15, 0),FALSE)*$D206</f>
        <v>0</v>
      </c>
      <c r="N206" s="133">
        <f>VLOOKUP('E4 TB Allocation Details'!$C217, 'E2 Allocators'!$B$15:$W$285, MATCH(N$12, 'E2 Allocators'!$B$15:$W$15, 0),FALSE)*$D206</f>
        <v>0</v>
      </c>
      <c r="O206" s="133">
        <f>VLOOKUP('E4 TB Allocation Details'!$C217, 'E2 Allocators'!$B$15:$W$285, MATCH(O$12, 'E2 Allocators'!$B$15:$W$15, 0),FALSE)*$D206</f>
        <v>0</v>
      </c>
      <c r="P206" s="133">
        <f>VLOOKUP('E4 TB Allocation Details'!$C217, 'E2 Allocators'!$B$15:$W$285, MATCH(P$12, 'E2 Allocators'!$B$15:$W$15, 0),FALSE)*$D206</f>
        <v>0</v>
      </c>
      <c r="Q206" s="133">
        <f>VLOOKUP('E4 TB Allocation Details'!$C217, 'E2 Allocators'!$B$15:$W$285, MATCH(Q$12, 'E2 Allocators'!$B$15:$W$15, 0),FALSE)*$D206</f>
        <v>0</v>
      </c>
      <c r="R206" s="133">
        <f>VLOOKUP('E4 TB Allocation Details'!$C217, 'E2 Allocators'!$B$15:$W$285, MATCH(R$12, 'E2 Allocators'!$B$15:$W$15, 0),FALSE)*$D206</f>
        <v>0</v>
      </c>
      <c r="S206" s="133">
        <f>VLOOKUP('E4 TB Allocation Details'!$C217, 'E2 Allocators'!$B$15:$W$285, MATCH(S$12, 'E2 Allocators'!$B$15:$W$15, 0),FALSE)*$D206</f>
        <v>0</v>
      </c>
      <c r="T206" s="133">
        <f>VLOOKUP('E4 TB Allocation Details'!$C217, 'E2 Allocators'!$B$15:$W$285, MATCH(T$12, 'E2 Allocators'!$B$15:$W$15, 0),FALSE)*$D206</f>
        <v>0</v>
      </c>
      <c r="U206" s="133">
        <f>VLOOKUP('E4 TB Allocation Details'!$C217, 'E2 Allocators'!$B$15:$W$285, MATCH(U$12, 'E2 Allocators'!$B$15:$W$15, 0),FALSE)*$D206</f>
        <v>0</v>
      </c>
      <c r="V206" s="133">
        <f>VLOOKUP('E4 TB Allocation Details'!$C217, 'E2 Allocators'!$B$15:$W$285, MATCH(V$12, 'E2 Allocators'!$B$15:$W$15, 0),FALSE)*$D206</f>
        <v>0</v>
      </c>
      <c r="W206" s="133">
        <f>VLOOKUP('E4 TB Allocation Details'!$C217, 'E2 Allocators'!$B$15:$W$285, MATCH(W$12, 'E2 Allocators'!$B$15:$W$15, 0),FALSE)*$D206</f>
        <v>0</v>
      </c>
      <c r="X206" s="174">
        <f>VLOOKUP('E4 TB Allocation Details'!$C217, 'E2 Allocators'!$B$15:$W$285, MATCH(X$12, 'E2 Allocators'!$B$15:$W$15, 0),FALSE)*$D206</f>
        <v>0</v>
      </c>
    </row>
    <row r="207" spans="2:24" ht="25.5" x14ac:dyDescent="0.2">
      <c r="B207" s="384" t="str">
        <f>'I3 TB Data'!B213</f>
        <v>Capitalized Depreciation - Generation Line Connection - Dedicated to Interconnect</v>
      </c>
      <c r="C207" s="381" t="s">
        <v>415</v>
      </c>
      <c r="D207" s="170">
        <f>'I3 TB Data'!G213</f>
        <v>0</v>
      </c>
      <c r="E207" s="133">
        <f>VLOOKUP('E4 TB Allocation Details'!$C218, 'E2 Allocators'!$B$15:$W$285, MATCH(E$12, 'E2 Allocators'!$B$15:$W$15, 0),FALSE)*$D207</f>
        <v>0</v>
      </c>
      <c r="F207" s="133">
        <f>VLOOKUP('E4 TB Allocation Details'!$C218, 'E2 Allocators'!$B$15:$W$285, MATCH(F$12, 'E2 Allocators'!$B$15:$W$15, 0),FALSE)*$D207</f>
        <v>0</v>
      </c>
      <c r="G207" s="133">
        <f>VLOOKUP('E4 TB Allocation Details'!$C218, 'E2 Allocators'!$B$15:$W$285, MATCH(G$12, 'E2 Allocators'!$B$15:$W$15, 0),FALSE)*$D207</f>
        <v>0</v>
      </c>
      <c r="H207" s="133">
        <f>VLOOKUP('E4 TB Allocation Details'!$C218, 'E2 Allocators'!$B$15:$W$285, MATCH(H$12, 'E2 Allocators'!$B$15:$W$15, 0),FALSE)*$D207</f>
        <v>0</v>
      </c>
      <c r="I207" s="133">
        <f>VLOOKUP('E4 TB Allocation Details'!$C218, 'E2 Allocators'!$B$15:$W$285, MATCH(I$12, 'E2 Allocators'!$B$15:$W$15, 0),FALSE)*$D207</f>
        <v>0</v>
      </c>
      <c r="J207" s="133">
        <f>VLOOKUP('E4 TB Allocation Details'!$C218, 'E2 Allocators'!$B$15:$W$285, MATCH(J$12, 'E2 Allocators'!$B$15:$W$15, 0),FALSE)*$D207</f>
        <v>0</v>
      </c>
      <c r="K207" s="133">
        <f>VLOOKUP('E4 TB Allocation Details'!$C218, 'E2 Allocators'!$B$15:$W$285, MATCH(K$12, 'E2 Allocators'!$B$15:$W$15, 0),FALSE)*$D207</f>
        <v>0</v>
      </c>
      <c r="L207" s="133">
        <f>VLOOKUP('E4 TB Allocation Details'!$C218, 'E2 Allocators'!$B$15:$W$285, MATCH(L$12, 'E2 Allocators'!$B$15:$W$15, 0),FALSE)*$D207</f>
        <v>0</v>
      </c>
      <c r="M207" s="133">
        <f>VLOOKUP('E4 TB Allocation Details'!$C218, 'E2 Allocators'!$B$15:$W$285, MATCH(M$12, 'E2 Allocators'!$B$15:$W$15, 0),FALSE)*$D207</f>
        <v>0</v>
      </c>
      <c r="N207" s="133">
        <f>VLOOKUP('E4 TB Allocation Details'!$C218, 'E2 Allocators'!$B$15:$W$285, MATCH(N$12, 'E2 Allocators'!$B$15:$W$15, 0),FALSE)*$D207</f>
        <v>0</v>
      </c>
      <c r="O207" s="133">
        <f>VLOOKUP('E4 TB Allocation Details'!$C218, 'E2 Allocators'!$B$15:$W$285, MATCH(O$12, 'E2 Allocators'!$B$15:$W$15, 0),FALSE)*$D207</f>
        <v>0</v>
      </c>
      <c r="P207" s="133">
        <f>VLOOKUP('E4 TB Allocation Details'!$C218, 'E2 Allocators'!$B$15:$W$285, MATCH(P$12, 'E2 Allocators'!$B$15:$W$15, 0),FALSE)*$D207</f>
        <v>0</v>
      </c>
      <c r="Q207" s="133">
        <f>VLOOKUP('E4 TB Allocation Details'!$C218, 'E2 Allocators'!$B$15:$W$285, MATCH(Q$12, 'E2 Allocators'!$B$15:$W$15, 0),FALSE)*$D207</f>
        <v>0</v>
      </c>
      <c r="R207" s="133">
        <f>VLOOKUP('E4 TB Allocation Details'!$C218, 'E2 Allocators'!$B$15:$W$285, MATCH(R$12, 'E2 Allocators'!$B$15:$W$15, 0),FALSE)*$D207</f>
        <v>0</v>
      </c>
      <c r="S207" s="133">
        <f>VLOOKUP('E4 TB Allocation Details'!$C218, 'E2 Allocators'!$B$15:$W$285, MATCH(S$12, 'E2 Allocators'!$B$15:$W$15, 0),FALSE)*$D207</f>
        <v>0</v>
      </c>
      <c r="T207" s="133">
        <f>VLOOKUP('E4 TB Allocation Details'!$C218, 'E2 Allocators'!$B$15:$W$285, MATCH(T$12, 'E2 Allocators'!$B$15:$W$15, 0),FALSE)*$D207</f>
        <v>0</v>
      </c>
      <c r="U207" s="133">
        <f>VLOOKUP('E4 TB Allocation Details'!$C218, 'E2 Allocators'!$B$15:$W$285, MATCH(U$12, 'E2 Allocators'!$B$15:$W$15, 0),FALSE)*$D207</f>
        <v>0</v>
      </c>
      <c r="V207" s="133">
        <f>VLOOKUP('E4 TB Allocation Details'!$C218, 'E2 Allocators'!$B$15:$W$285, MATCH(V$12, 'E2 Allocators'!$B$15:$W$15, 0),FALSE)*$D207</f>
        <v>0</v>
      </c>
      <c r="W207" s="133">
        <f>VLOOKUP('E4 TB Allocation Details'!$C218, 'E2 Allocators'!$B$15:$W$285, MATCH(W$12, 'E2 Allocators'!$B$15:$W$15, 0),FALSE)*$D207</f>
        <v>0</v>
      </c>
      <c r="X207" s="174">
        <f>VLOOKUP('E4 TB Allocation Details'!$C218, 'E2 Allocators'!$B$15:$W$285, MATCH(X$12, 'E2 Allocators'!$B$15:$W$15, 0),FALSE)*$D207</f>
        <v>0</v>
      </c>
    </row>
    <row r="208" spans="2:24" ht="12.75" x14ac:dyDescent="0.2">
      <c r="B208" s="384" t="str">
        <f>'I3 TB Data'!B214</f>
        <v>Capitalized Depreciation - Generation Line Connection - Shared</v>
      </c>
      <c r="C208" s="381" t="s">
        <v>415</v>
      </c>
      <c r="D208" s="170">
        <f>'I3 TB Data'!G214</f>
        <v>-351179.64633179794</v>
      </c>
      <c r="E208" s="133">
        <f>VLOOKUP('E4 TB Allocation Details'!$C219, 'E2 Allocators'!$B$15:$W$285, MATCH(E$12, 'E2 Allocators'!$B$15:$W$15, 0),FALSE)*$D208</f>
        <v>-313653.10842340899</v>
      </c>
      <c r="F208" s="133">
        <f>VLOOKUP('E4 TB Allocation Details'!$C219, 'E2 Allocators'!$B$15:$W$285, MATCH(F$12, 'E2 Allocators'!$B$15:$W$15, 0),FALSE)*$D208</f>
        <v>-37526.537908388971</v>
      </c>
      <c r="G208" s="133">
        <f>VLOOKUP('E4 TB Allocation Details'!$C219, 'E2 Allocators'!$B$15:$W$285, MATCH(G$12, 'E2 Allocators'!$B$15:$W$15, 0),FALSE)*$D208</f>
        <v>0</v>
      </c>
      <c r="H208" s="133">
        <f>VLOOKUP('E4 TB Allocation Details'!$C219, 'E2 Allocators'!$B$15:$W$285, MATCH(H$12, 'E2 Allocators'!$B$15:$W$15, 0),FALSE)*$D208</f>
        <v>0</v>
      </c>
      <c r="I208" s="133">
        <f>VLOOKUP('E4 TB Allocation Details'!$C219, 'E2 Allocators'!$B$15:$W$285, MATCH(I$12, 'E2 Allocators'!$B$15:$W$15, 0),FALSE)*$D208</f>
        <v>0</v>
      </c>
      <c r="J208" s="133">
        <f>VLOOKUP('E4 TB Allocation Details'!$C219, 'E2 Allocators'!$B$15:$W$285, MATCH(J$12, 'E2 Allocators'!$B$15:$W$15, 0),FALSE)*$D208</f>
        <v>0</v>
      </c>
      <c r="K208" s="133">
        <f>VLOOKUP('E4 TB Allocation Details'!$C219, 'E2 Allocators'!$B$15:$W$285, MATCH(K$12, 'E2 Allocators'!$B$15:$W$15, 0),FALSE)*$D208</f>
        <v>0</v>
      </c>
      <c r="L208" s="133">
        <f>VLOOKUP('E4 TB Allocation Details'!$C219, 'E2 Allocators'!$B$15:$W$285, MATCH(L$12, 'E2 Allocators'!$B$15:$W$15, 0),FALSE)*$D208</f>
        <v>0</v>
      </c>
      <c r="M208" s="133">
        <f>VLOOKUP('E4 TB Allocation Details'!$C219, 'E2 Allocators'!$B$15:$W$285, MATCH(M$12, 'E2 Allocators'!$B$15:$W$15, 0),FALSE)*$D208</f>
        <v>0</v>
      </c>
      <c r="N208" s="133">
        <f>VLOOKUP('E4 TB Allocation Details'!$C219, 'E2 Allocators'!$B$15:$W$285, MATCH(N$12, 'E2 Allocators'!$B$15:$W$15, 0),FALSE)*$D208</f>
        <v>0</v>
      </c>
      <c r="O208" s="133">
        <f>VLOOKUP('E4 TB Allocation Details'!$C219, 'E2 Allocators'!$B$15:$W$285, MATCH(O$12, 'E2 Allocators'!$B$15:$W$15, 0),FALSE)*$D208</f>
        <v>0</v>
      </c>
      <c r="P208" s="133">
        <f>VLOOKUP('E4 TB Allocation Details'!$C219, 'E2 Allocators'!$B$15:$W$285, MATCH(P$12, 'E2 Allocators'!$B$15:$W$15, 0),FALSE)*$D208</f>
        <v>0</v>
      </c>
      <c r="Q208" s="133">
        <f>VLOOKUP('E4 TB Allocation Details'!$C219, 'E2 Allocators'!$B$15:$W$285, MATCH(Q$12, 'E2 Allocators'!$B$15:$W$15, 0),FALSE)*$D208</f>
        <v>0</v>
      </c>
      <c r="R208" s="133">
        <f>VLOOKUP('E4 TB Allocation Details'!$C219, 'E2 Allocators'!$B$15:$W$285, MATCH(R$12, 'E2 Allocators'!$B$15:$W$15, 0),FALSE)*$D208</f>
        <v>0</v>
      </c>
      <c r="S208" s="133">
        <f>VLOOKUP('E4 TB Allocation Details'!$C219, 'E2 Allocators'!$B$15:$W$285, MATCH(S$12, 'E2 Allocators'!$B$15:$W$15, 0),FALSE)*$D208</f>
        <v>0</v>
      </c>
      <c r="T208" s="133">
        <f>VLOOKUP('E4 TB Allocation Details'!$C219, 'E2 Allocators'!$B$15:$W$285, MATCH(T$12, 'E2 Allocators'!$B$15:$W$15, 0),FALSE)*$D208</f>
        <v>0</v>
      </c>
      <c r="U208" s="133">
        <f>VLOOKUP('E4 TB Allocation Details'!$C219, 'E2 Allocators'!$B$15:$W$285, MATCH(U$12, 'E2 Allocators'!$B$15:$W$15, 0),FALSE)*$D208</f>
        <v>0</v>
      </c>
      <c r="V208" s="133">
        <f>VLOOKUP('E4 TB Allocation Details'!$C219, 'E2 Allocators'!$B$15:$W$285, MATCH(V$12, 'E2 Allocators'!$B$15:$W$15, 0),FALSE)*$D208</f>
        <v>0</v>
      </c>
      <c r="W208" s="133">
        <f>VLOOKUP('E4 TB Allocation Details'!$C219, 'E2 Allocators'!$B$15:$W$285, MATCH(W$12, 'E2 Allocators'!$B$15:$W$15, 0),FALSE)*$D208</f>
        <v>0</v>
      </c>
      <c r="X208" s="174">
        <f>VLOOKUP('E4 TB Allocation Details'!$C219, 'E2 Allocators'!$B$15:$W$285, MATCH(X$12, 'E2 Allocators'!$B$15:$W$15, 0),FALSE)*$D208</f>
        <v>0</v>
      </c>
    </row>
    <row r="209" spans="2:24" ht="25.5" x14ac:dyDescent="0.2">
      <c r="B209" s="384" t="str">
        <f>'I3 TB Data'!B215</f>
        <v>Capitalized Depreciation - Generation Transformation Connection - Dedicated to Domestic</v>
      </c>
      <c r="C209" s="381" t="s">
        <v>415</v>
      </c>
      <c r="D209" s="170">
        <f>'I3 TB Data'!G215</f>
        <v>0</v>
      </c>
      <c r="E209" s="133">
        <f>VLOOKUP('E4 TB Allocation Details'!$C220, 'E2 Allocators'!$B$15:$W$285, MATCH(E$12, 'E2 Allocators'!$B$15:$W$15, 0),FALSE)*$D209</f>
        <v>0</v>
      </c>
      <c r="F209" s="133">
        <f>VLOOKUP('E4 TB Allocation Details'!$C220, 'E2 Allocators'!$B$15:$W$285, MATCH(F$12, 'E2 Allocators'!$B$15:$W$15, 0),FALSE)*$D209</f>
        <v>0</v>
      </c>
      <c r="G209" s="133">
        <f>VLOOKUP('E4 TB Allocation Details'!$C220, 'E2 Allocators'!$B$15:$W$285, MATCH(G$12, 'E2 Allocators'!$B$15:$W$15, 0),FALSE)*$D209</f>
        <v>0</v>
      </c>
      <c r="H209" s="133">
        <f>VLOOKUP('E4 TB Allocation Details'!$C220, 'E2 Allocators'!$B$15:$W$285, MATCH(H$12, 'E2 Allocators'!$B$15:$W$15, 0),FALSE)*$D209</f>
        <v>0</v>
      </c>
      <c r="I209" s="133">
        <f>VLOOKUP('E4 TB Allocation Details'!$C220, 'E2 Allocators'!$B$15:$W$285, MATCH(I$12, 'E2 Allocators'!$B$15:$W$15, 0),FALSE)*$D209</f>
        <v>0</v>
      </c>
      <c r="J209" s="133">
        <f>VLOOKUP('E4 TB Allocation Details'!$C220, 'E2 Allocators'!$B$15:$W$285, MATCH(J$12, 'E2 Allocators'!$B$15:$W$15, 0),FALSE)*$D209</f>
        <v>0</v>
      </c>
      <c r="K209" s="133">
        <f>VLOOKUP('E4 TB Allocation Details'!$C220, 'E2 Allocators'!$B$15:$W$285, MATCH(K$12, 'E2 Allocators'!$B$15:$W$15, 0),FALSE)*$D209</f>
        <v>0</v>
      </c>
      <c r="L209" s="133">
        <f>VLOOKUP('E4 TB Allocation Details'!$C220, 'E2 Allocators'!$B$15:$W$285, MATCH(L$12, 'E2 Allocators'!$B$15:$W$15, 0),FALSE)*$D209</f>
        <v>0</v>
      </c>
      <c r="M209" s="133">
        <f>VLOOKUP('E4 TB Allocation Details'!$C220, 'E2 Allocators'!$B$15:$W$285, MATCH(M$12, 'E2 Allocators'!$B$15:$W$15, 0),FALSE)*$D209</f>
        <v>0</v>
      </c>
      <c r="N209" s="133">
        <f>VLOOKUP('E4 TB Allocation Details'!$C220, 'E2 Allocators'!$B$15:$W$285, MATCH(N$12, 'E2 Allocators'!$B$15:$W$15, 0),FALSE)*$D209</f>
        <v>0</v>
      </c>
      <c r="O209" s="133">
        <f>VLOOKUP('E4 TB Allocation Details'!$C220, 'E2 Allocators'!$B$15:$W$285, MATCH(O$12, 'E2 Allocators'!$B$15:$W$15, 0),FALSE)*$D209</f>
        <v>0</v>
      </c>
      <c r="P209" s="133">
        <f>VLOOKUP('E4 TB Allocation Details'!$C220, 'E2 Allocators'!$B$15:$W$285, MATCH(P$12, 'E2 Allocators'!$B$15:$W$15, 0),FALSE)*$D209</f>
        <v>0</v>
      </c>
      <c r="Q209" s="133">
        <f>VLOOKUP('E4 TB Allocation Details'!$C220, 'E2 Allocators'!$B$15:$W$285, MATCH(Q$12, 'E2 Allocators'!$B$15:$W$15, 0),FALSE)*$D209</f>
        <v>0</v>
      </c>
      <c r="R209" s="133">
        <f>VLOOKUP('E4 TB Allocation Details'!$C220, 'E2 Allocators'!$B$15:$W$285, MATCH(R$12, 'E2 Allocators'!$B$15:$W$15, 0),FALSE)*$D209</f>
        <v>0</v>
      </c>
      <c r="S209" s="133">
        <f>VLOOKUP('E4 TB Allocation Details'!$C220, 'E2 Allocators'!$B$15:$W$285, MATCH(S$12, 'E2 Allocators'!$B$15:$W$15, 0),FALSE)*$D209</f>
        <v>0</v>
      </c>
      <c r="T209" s="133">
        <f>VLOOKUP('E4 TB Allocation Details'!$C220, 'E2 Allocators'!$B$15:$W$285, MATCH(T$12, 'E2 Allocators'!$B$15:$W$15, 0),FALSE)*$D209</f>
        <v>0</v>
      </c>
      <c r="U209" s="133">
        <f>VLOOKUP('E4 TB Allocation Details'!$C220, 'E2 Allocators'!$B$15:$W$285, MATCH(U$12, 'E2 Allocators'!$B$15:$W$15, 0),FALSE)*$D209</f>
        <v>0</v>
      </c>
      <c r="V209" s="133">
        <f>VLOOKUP('E4 TB Allocation Details'!$C220, 'E2 Allocators'!$B$15:$W$285, MATCH(V$12, 'E2 Allocators'!$B$15:$W$15, 0),FALSE)*$D209</f>
        <v>0</v>
      </c>
      <c r="W209" s="133">
        <f>VLOOKUP('E4 TB Allocation Details'!$C220, 'E2 Allocators'!$B$15:$W$285, MATCH(W$12, 'E2 Allocators'!$B$15:$W$15, 0),FALSE)*$D209</f>
        <v>0</v>
      </c>
      <c r="X209" s="174">
        <f>VLOOKUP('E4 TB Allocation Details'!$C220, 'E2 Allocators'!$B$15:$W$285, MATCH(X$12, 'E2 Allocators'!$B$15:$W$15, 0),FALSE)*$D209</f>
        <v>0</v>
      </c>
    </row>
    <row r="210" spans="2:24" ht="16.149999999999999" customHeight="1" x14ac:dyDescent="0.2">
      <c r="B210" s="384" t="str">
        <f>'I3 TB Data'!B216</f>
        <v>Capitalized Depreciation - Generation Transformation Connection - Dedicated to Interconnect</v>
      </c>
      <c r="C210" s="381" t="s">
        <v>415</v>
      </c>
      <c r="D210" s="170">
        <f>'I3 TB Data'!G216</f>
        <v>0</v>
      </c>
      <c r="E210" s="133">
        <f>VLOOKUP('E4 TB Allocation Details'!$C221, 'E2 Allocators'!$B$15:$W$285, MATCH(E$12, 'E2 Allocators'!$B$15:$W$15, 0),FALSE)*$D210</f>
        <v>0</v>
      </c>
      <c r="F210" s="133">
        <f>VLOOKUP('E4 TB Allocation Details'!$C221, 'E2 Allocators'!$B$15:$W$285, MATCH(F$12, 'E2 Allocators'!$B$15:$W$15, 0),FALSE)*$D210</f>
        <v>0</v>
      </c>
      <c r="G210" s="133">
        <f>VLOOKUP('E4 TB Allocation Details'!$C221, 'E2 Allocators'!$B$15:$W$285, MATCH(G$12, 'E2 Allocators'!$B$15:$W$15, 0),FALSE)*$D210</f>
        <v>0</v>
      </c>
      <c r="H210" s="133">
        <f>VLOOKUP('E4 TB Allocation Details'!$C221, 'E2 Allocators'!$B$15:$W$285, MATCH(H$12, 'E2 Allocators'!$B$15:$W$15, 0),FALSE)*$D210</f>
        <v>0</v>
      </c>
      <c r="I210" s="133">
        <f>VLOOKUP('E4 TB Allocation Details'!$C221, 'E2 Allocators'!$B$15:$W$285, MATCH(I$12, 'E2 Allocators'!$B$15:$W$15, 0),FALSE)*$D210</f>
        <v>0</v>
      </c>
      <c r="J210" s="133">
        <f>VLOOKUP('E4 TB Allocation Details'!$C221, 'E2 Allocators'!$B$15:$W$285, MATCH(J$12, 'E2 Allocators'!$B$15:$W$15, 0),FALSE)*$D210</f>
        <v>0</v>
      </c>
      <c r="K210" s="133">
        <f>VLOOKUP('E4 TB Allocation Details'!$C221, 'E2 Allocators'!$B$15:$W$285, MATCH(K$12, 'E2 Allocators'!$B$15:$W$15, 0),FALSE)*$D210</f>
        <v>0</v>
      </c>
      <c r="L210" s="133">
        <f>VLOOKUP('E4 TB Allocation Details'!$C221, 'E2 Allocators'!$B$15:$W$285, MATCH(L$12, 'E2 Allocators'!$B$15:$W$15, 0),FALSE)*$D210</f>
        <v>0</v>
      </c>
      <c r="M210" s="133">
        <f>VLOOKUP('E4 TB Allocation Details'!$C221, 'E2 Allocators'!$B$15:$W$285, MATCH(M$12, 'E2 Allocators'!$B$15:$W$15, 0),FALSE)*$D210</f>
        <v>0</v>
      </c>
      <c r="N210" s="133">
        <f>VLOOKUP('E4 TB Allocation Details'!$C221, 'E2 Allocators'!$B$15:$W$285, MATCH(N$12, 'E2 Allocators'!$B$15:$W$15, 0),FALSE)*$D210</f>
        <v>0</v>
      </c>
      <c r="O210" s="133">
        <f>VLOOKUP('E4 TB Allocation Details'!$C221, 'E2 Allocators'!$B$15:$W$285, MATCH(O$12, 'E2 Allocators'!$B$15:$W$15, 0),FALSE)*$D210</f>
        <v>0</v>
      </c>
      <c r="P210" s="133">
        <f>VLOOKUP('E4 TB Allocation Details'!$C221, 'E2 Allocators'!$B$15:$W$285, MATCH(P$12, 'E2 Allocators'!$B$15:$W$15, 0),FALSE)*$D210</f>
        <v>0</v>
      </c>
      <c r="Q210" s="133">
        <f>VLOOKUP('E4 TB Allocation Details'!$C221, 'E2 Allocators'!$B$15:$W$285, MATCH(Q$12, 'E2 Allocators'!$B$15:$W$15, 0),FALSE)*$D210</f>
        <v>0</v>
      </c>
      <c r="R210" s="133">
        <f>VLOOKUP('E4 TB Allocation Details'!$C221, 'E2 Allocators'!$B$15:$W$285, MATCH(R$12, 'E2 Allocators'!$B$15:$W$15, 0),FALSE)*$D210</f>
        <v>0</v>
      </c>
      <c r="S210" s="133">
        <f>VLOOKUP('E4 TB Allocation Details'!$C221, 'E2 Allocators'!$B$15:$W$285, MATCH(S$12, 'E2 Allocators'!$B$15:$W$15, 0),FALSE)*$D210</f>
        <v>0</v>
      </c>
      <c r="T210" s="133">
        <f>VLOOKUP('E4 TB Allocation Details'!$C221, 'E2 Allocators'!$B$15:$W$285, MATCH(T$12, 'E2 Allocators'!$B$15:$W$15, 0),FALSE)*$D210</f>
        <v>0</v>
      </c>
      <c r="U210" s="133">
        <f>VLOOKUP('E4 TB Allocation Details'!$C221, 'E2 Allocators'!$B$15:$W$285, MATCH(U$12, 'E2 Allocators'!$B$15:$W$15, 0),FALSE)*$D210</f>
        <v>0</v>
      </c>
      <c r="V210" s="133">
        <f>VLOOKUP('E4 TB Allocation Details'!$C221, 'E2 Allocators'!$B$15:$W$285, MATCH(V$12, 'E2 Allocators'!$B$15:$W$15, 0),FALSE)*$D210</f>
        <v>0</v>
      </c>
      <c r="W210" s="133">
        <f>VLOOKUP('E4 TB Allocation Details'!$C221, 'E2 Allocators'!$B$15:$W$285, MATCH(W$12, 'E2 Allocators'!$B$15:$W$15, 0),FALSE)*$D210</f>
        <v>0</v>
      </c>
      <c r="X210" s="174">
        <f>VLOOKUP('E4 TB Allocation Details'!$C221, 'E2 Allocators'!$B$15:$W$285, MATCH(X$12, 'E2 Allocators'!$B$15:$W$15, 0),FALSE)*$D210</f>
        <v>0</v>
      </c>
    </row>
    <row r="211" spans="2:24" ht="16.149999999999999" customHeight="1" x14ac:dyDescent="0.2">
      <c r="B211" s="384" t="str">
        <f>'I3 TB Data'!B217</f>
        <v>Capitalized Depreciation - Generation Transformation Connection - Shared</v>
      </c>
      <c r="C211" s="381" t="s">
        <v>415</v>
      </c>
      <c r="D211" s="170">
        <f>'I3 TB Data'!G217</f>
        <v>-65644.870775330055</v>
      </c>
      <c r="E211" s="133">
        <f>VLOOKUP('E4 TB Allocation Details'!$C222, 'E2 Allocators'!$B$15:$W$285, MATCH(E$12, 'E2 Allocators'!$B$15:$W$15, 0),FALSE)*$D211</f>
        <v>-58630.156917698769</v>
      </c>
      <c r="F211" s="133">
        <f>VLOOKUP('E4 TB Allocation Details'!$C222, 'E2 Allocators'!$B$15:$W$285, MATCH(F$12, 'E2 Allocators'!$B$15:$W$15, 0),FALSE)*$D211</f>
        <v>-7014.7138576312909</v>
      </c>
      <c r="G211" s="133">
        <f>VLOOKUP('E4 TB Allocation Details'!$C222, 'E2 Allocators'!$B$15:$W$285, MATCH(G$12, 'E2 Allocators'!$B$15:$W$15, 0),FALSE)*$D211</f>
        <v>0</v>
      </c>
      <c r="H211" s="133">
        <f>VLOOKUP('E4 TB Allocation Details'!$C222, 'E2 Allocators'!$B$15:$W$285, MATCH(H$12, 'E2 Allocators'!$B$15:$W$15, 0),FALSE)*$D211</f>
        <v>0</v>
      </c>
      <c r="I211" s="133">
        <f>VLOOKUP('E4 TB Allocation Details'!$C222, 'E2 Allocators'!$B$15:$W$285, MATCH(I$12, 'E2 Allocators'!$B$15:$W$15, 0),FALSE)*$D211</f>
        <v>0</v>
      </c>
      <c r="J211" s="133">
        <f>VLOOKUP('E4 TB Allocation Details'!$C222, 'E2 Allocators'!$B$15:$W$285, MATCH(J$12, 'E2 Allocators'!$B$15:$W$15, 0),FALSE)*$D211</f>
        <v>0</v>
      </c>
      <c r="K211" s="133">
        <f>VLOOKUP('E4 TB Allocation Details'!$C222, 'E2 Allocators'!$B$15:$W$285, MATCH(K$12, 'E2 Allocators'!$B$15:$W$15, 0),FALSE)*$D211</f>
        <v>0</v>
      </c>
      <c r="L211" s="133">
        <f>VLOOKUP('E4 TB Allocation Details'!$C222, 'E2 Allocators'!$B$15:$W$285, MATCH(L$12, 'E2 Allocators'!$B$15:$W$15, 0),FALSE)*$D211</f>
        <v>0</v>
      </c>
      <c r="M211" s="133">
        <f>VLOOKUP('E4 TB Allocation Details'!$C222, 'E2 Allocators'!$B$15:$W$285, MATCH(M$12, 'E2 Allocators'!$B$15:$W$15, 0),FALSE)*$D211</f>
        <v>0</v>
      </c>
      <c r="N211" s="133">
        <f>VLOOKUP('E4 TB Allocation Details'!$C222, 'E2 Allocators'!$B$15:$W$285, MATCH(N$12, 'E2 Allocators'!$B$15:$W$15, 0),FALSE)*$D211</f>
        <v>0</v>
      </c>
      <c r="O211" s="133">
        <f>VLOOKUP('E4 TB Allocation Details'!$C222, 'E2 Allocators'!$B$15:$W$285, MATCH(O$12, 'E2 Allocators'!$B$15:$W$15, 0),FALSE)*$D211</f>
        <v>0</v>
      </c>
      <c r="P211" s="133">
        <f>VLOOKUP('E4 TB Allocation Details'!$C222, 'E2 Allocators'!$B$15:$W$285, MATCH(P$12, 'E2 Allocators'!$B$15:$W$15, 0),FALSE)*$D211</f>
        <v>0</v>
      </c>
      <c r="Q211" s="133">
        <f>VLOOKUP('E4 TB Allocation Details'!$C222, 'E2 Allocators'!$B$15:$W$285, MATCH(Q$12, 'E2 Allocators'!$B$15:$W$15, 0),FALSE)*$D211</f>
        <v>0</v>
      </c>
      <c r="R211" s="133">
        <f>VLOOKUP('E4 TB Allocation Details'!$C222, 'E2 Allocators'!$B$15:$W$285, MATCH(R$12, 'E2 Allocators'!$B$15:$W$15, 0),FALSE)*$D211</f>
        <v>0</v>
      </c>
      <c r="S211" s="133">
        <f>VLOOKUP('E4 TB Allocation Details'!$C222, 'E2 Allocators'!$B$15:$W$285, MATCH(S$12, 'E2 Allocators'!$B$15:$W$15, 0),FALSE)*$D211</f>
        <v>0</v>
      </c>
      <c r="T211" s="133">
        <f>VLOOKUP('E4 TB Allocation Details'!$C222, 'E2 Allocators'!$B$15:$W$285, MATCH(T$12, 'E2 Allocators'!$B$15:$W$15, 0),FALSE)*$D211</f>
        <v>0</v>
      </c>
      <c r="U211" s="133">
        <f>VLOOKUP('E4 TB Allocation Details'!$C222, 'E2 Allocators'!$B$15:$W$285, MATCH(U$12, 'E2 Allocators'!$B$15:$W$15, 0),FALSE)*$D211</f>
        <v>0</v>
      </c>
      <c r="V211" s="133">
        <f>VLOOKUP('E4 TB Allocation Details'!$C222, 'E2 Allocators'!$B$15:$W$285, MATCH(V$12, 'E2 Allocators'!$B$15:$W$15, 0),FALSE)*$D211</f>
        <v>0</v>
      </c>
      <c r="W211" s="133">
        <f>VLOOKUP('E4 TB Allocation Details'!$C222, 'E2 Allocators'!$B$15:$W$285, MATCH(W$12, 'E2 Allocators'!$B$15:$W$15, 0),FALSE)*$D211</f>
        <v>0</v>
      </c>
      <c r="X211" s="174">
        <f>VLOOKUP('E4 TB Allocation Details'!$C222, 'E2 Allocators'!$B$15:$W$285, MATCH(X$12, 'E2 Allocators'!$B$15:$W$15, 0),FALSE)*$D211</f>
        <v>0</v>
      </c>
    </row>
    <row r="212" spans="2:24" ht="12.75" x14ac:dyDescent="0.2">
      <c r="B212" s="384" t="str">
        <f>'I3 TB Data'!B218</f>
        <v>Asset Removal Costs - Network - Dedicated to Domestic</v>
      </c>
      <c r="C212" s="381" t="s">
        <v>416</v>
      </c>
      <c r="D212" s="170">
        <f>'I3 TB Data'!G218</f>
        <v>0</v>
      </c>
      <c r="E212" s="133">
        <f>VLOOKUP('E4 TB Allocation Details'!$C223, 'E2 Allocators'!$B$15:$W$285, MATCH(E$12, 'E2 Allocators'!$B$15:$W$15, 0),FALSE)*$D212</f>
        <v>0</v>
      </c>
      <c r="F212" s="133">
        <f>VLOOKUP('E4 TB Allocation Details'!$C223, 'E2 Allocators'!$B$15:$W$285, MATCH(F$12, 'E2 Allocators'!$B$15:$W$15, 0),FALSE)*$D212</f>
        <v>0</v>
      </c>
      <c r="G212" s="133">
        <f>VLOOKUP('E4 TB Allocation Details'!$C223, 'E2 Allocators'!$B$15:$W$285, MATCH(G$12, 'E2 Allocators'!$B$15:$W$15, 0),FALSE)*$D212</f>
        <v>0</v>
      </c>
      <c r="H212" s="133">
        <f>VLOOKUP('E4 TB Allocation Details'!$C223, 'E2 Allocators'!$B$15:$W$285, MATCH(H$12, 'E2 Allocators'!$B$15:$W$15, 0),FALSE)*$D212</f>
        <v>0</v>
      </c>
      <c r="I212" s="133">
        <f>VLOOKUP('E4 TB Allocation Details'!$C223, 'E2 Allocators'!$B$15:$W$285, MATCH(I$12, 'E2 Allocators'!$B$15:$W$15, 0),FALSE)*$D212</f>
        <v>0</v>
      </c>
      <c r="J212" s="133">
        <f>VLOOKUP('E4 TB Allocation Details'!$C223, 'E2 Allocators'!$B$15:$W$285, MATCH(J$12, 'E2 Allocators'!$B$15:$W$15, 0),FALSE)*$D212</f>
        <v>0</v>
      </c>
      <c r="K212" s="133">
        <f>VLOOKUP('E4 TB Allocation Details'!$C223, 'E2 Allocators'!$B$15:$W$285, MATCH(K$12, 'E2 Allocators'!$B$15:$W$15, 0),FALSE)*$D212</f>
        <v>0</v>
      </c>
      <c r="L212" s="133">
        <f>VLOOKUP('E4 TB Allocation Details'!$C223, 'E2 Allocators'!$B$15:$W$285, MATCH(L$12, 'E2 Allocators'!$B$15:$W$15, 0),FALSE)*$D212</f>
        <v>0</v>
      </c>
      <c r="M212" s="133">
        <f>VLOOKUP('E4 TB Allocation Details'!$C223, 'E2 Allocators'!$B$15:$W$285, MATCH(M$12, 'E2 Allocators'!$B$15:$W$15, 0),FALSE)*$D212</f>
        <v>0</v>
      </c>
      <c r="N212" s="133">
        <f>VLOOKUP('E4 TB Allocation Details'!$C223, 'E2 Allocators'!$B$15:$W$285, MATCH(N$12, 'E2 Allocators'!$B$15:$W$15, 0),FALSE)*$D212</f>
        <v>0</v>
      </c>
      <c r="O212" s="133">
        <f>VLOOKUP('E4 TB Allocation Details'!$C223, 'E2 Allocators'!$B$15:$W$285, MATCH(O$12, 'E2 Allocators'!$B$15:$W$15, 0),FALSE)*$D212</f>
        <v>0</v>
      </c>
      <c r="P212" s="133">
        <f>VLOOKUP('E4 TB Allocation Details'!$C223, 'E2 Allocators'!$B$15:$W$285, MATCH(P$12, 'E2 Allocators'!$B$15:$W$15, 0),FALSE)*$D212</f>
        <v>0</v>
      </c>
      <c r="Q212" s="133">
        <f>VLOOKUP('E4 TB Allocation Details'!$C223, 'E2 Allocators'!$B$15:$W$285, MATCH(Q$12, 'E2 Allocators'!$B$15:$W$15, 0),FALSE)*$D212</f>
        <v>0</v>
      </c>
      <c r="R212" s="133">
        <f>VLOOKUP('E4 TB Allocation Details'!$C223, 'E2 Allocators'!$B$15:$W$285, MATCH(R$12, 'E2 Allocators'!$B$15:$W$15, 0),FALSE)*$D212</f>
        <v>0</v>
      </c>
      <c r="S212" s="133">
        <f>VLOOKUP('E4 TB Allocation Details'!$C223, 'E2 Allocators'!$B$15:$W$285, MATCH(S$12, 'E2 Allocators'!$B$15:$W$15, 0),FALSE)*$D212</f>
        <v>0</v>
      </c>
      <c r="T212" s="133">
        <f>VLOOKUP('E4 TB Allocation Details'!$C223, 'E2 Allocators'!$B$15:$W$285, MATCH(T$12, 'E2 Allocators'!$B$15:$W$15, 0),FALSE)*$D212</f>
        <v>0</v>
      </c>
      <c r="U212" s="133">
        <f>VLOOKUP('E4 TB Allocation Details'!$C223, 'E2 Allocators'!$B$15:$W$285, MATCH(U$12, 'E2 Allocators'!$B$15:$W$15, 0),FALSE)*$D212</f>
        <v>0</v>
      </c>
      <c r="V212" s="133">
        <f>VLOOKUP('E4 TB Allocation Details'!$C223, 'E2 Allocators'!$B$15:$W$285, MATCH(V$12, 'E2 Allocators'!$B$15:$W$15, 0),FALSE)*$D212</f>
        <v>0</v>
      </c>
      <c r="W212" s="133">
        <f>VLOOKUP('E4 TB Allocation Details'!$C223, 'E2 Allocators'!$B$15:$W$285, MATCH(W$12, 'E2 Allocators'!$B$15:$W$15, 0),FALSE)*$D212</f>
        <v>0</v>
      </c>
      <c r="X212" s="174">
        <f>VLOOKUP('E4 TB Allocation Details'!$C223, 'E2 Allocators'!$B$15:$W$285, MATCH(X$12, 'E2 Allocators'!$B$15:$W$15, 0),FALSE)*$D212</f>
        <v>0</v>
      </c>
    </row>
    <row r="213" spans="2:24" ht="12.75" x14ac:dyDescent="0.2">
      <c r="B213" s="384" t="str">
        <f>'I3 TB Data'!B219</f>
        <v>Asset Removal Costs - Network - Dedicated to Interconnect</v>
      </c>
      <c r="C213" s="381" t="s">
        <v>416</v>
      </c>
      <c r="D213" s="170">
        <f>'I3 TB Data'!G219</f>
        <v>394292.58578996098</v>
      </c>
      <c r="E213" s="133">
        <f>VLOOKUP('E4 TB Allocation Details'!$C224, 'E2 Allocators'!$B$15:$W$285, MATCH(E$12, 'E2 Allocators'!$B$15:$W$15, 0),FALSE)*$D213</f>
        <v>111535.64080039412</v>
      </c>
      <c r="F213" s="133">
        <f>VLOOKUP('E4 TB Allocation Details'!$C224, 'E2 Allocators'!$B$15:$W$285, MATCH(F$12, 'E2 Allocators'!$B$15:$W$15, 0),FALSE)*$D213</f>
        <v>282756.94498956687</v>
      </c>
      <c r="G213" s="133">
        <f>VLOOKUP('E4 TB Allocation Details'!$C224, 'E2 Allocators'!$B$15:$W$285, MATCH(G$12, 'E2 Allocators'!$B$15:$W$15, 0),FALSE)*$D213</f>
        <v>0</v>
      </c>
      <c r="H213" s="133">
        <f>VLOOKUP('E4 TB Allocation Details'!$C224, 'E2 Allocators'!$B$15:$W$285, MATCH(H$12, 'E2 Allocators'!$B$15:$W$15, 0),FALSE)*$D213</f>
        <v>0</v>
      </c>
      <c r="I213" s="133">
        <f>VLOOKUP('E4 TB Allocation Details'!$C224, 'E2 Allocators'!$B$15:$W$285, MATCH(I$12, 'E2 Allocators'!$B$15:$W$15, 0),FALSE)*$D213</f>
        <v>0</v>
      </c>
      <c r="J213" s="133">
        <f>VLOOKUP('E4 TB Allocation Details'!$C224, 'E2 Allocators'!$B$15:$W$285, MATCH(J$12, 'E2 Allocators'!$B$15:$W$15, 0),FALSE)*$D213</f>
        <v>0</v>
      </c>
      <c r="K213" s="133">
        <f>VLOOKUP('E4 TB Allocation Details'!$C224, 'E2 Allocators'!$B$15:$W$285, MATCH(K$12, 'E2 Allocators'!$B$15:$W$15, 0),FALSE)*$D213</f>
        <v>0</v>
      </c>
      <c r="L213" s="133">
        <f>VLOOKUP('E4 TB Allocation Details'!$C224, 'E2 Allocators'!$B$15:$W$285, MATCH(L$12, 'E2 Allocators'!$B$15:$W$15, 0),FALSE)*$D213</f>
        <v>0</v>
      </c>
      <c r="M213" s="133">
        <f>VLOOKUP('E4 TB Allocation Details'!$C224, 'E2 Allocators'!$B$15:$W$285, MATCH(M$12, 'E2 Allocators'!$B$15:$W$15, 0),FALSE)*$D213</f>
        <v>0</v>
      </c>
      <c r="N213" s="133">
        <f>VLOOKUP('E4 TB Allocation Details'!$C224, 'E2 Allocators'!$B$15:$W$285, MATCH(N$12, 'E2 Allocators'!$B$15:$W$15, 0),FALSE)*$D213</f>
        <v>0</v>
      </c>
      <c r="O213" s="133">
        <f>VLOOKUP('E4 TB Allocation Details'!$C224, 'E2 Allocators'!$B$15:$W$285, MATCH(O$12, 'E2 Allocators'!$B$15:$W$15, 0),FALSE)*$D213</f>
        <v>0</v>
      </c>
      <c r="P213" s="133">
        <f>VLOOKUP('E4 TB Allocation Details'!$C224, 'E2 Allocators'!$B$15:$W$285, MATCH(P$12, 'E2 Allocators'!$B$15:$W$15, 0),FALSE)*$D213</f>
        <v>0</v>
      </c>
      <c r="Q213" s="133">
        <f>VLOOKUP('E4 TB Allocation Details'!$C224, 'E2 Allocators'!$B$15:$W$285, MATCH(Q$12, 'E2 Allocators'!$B$15:$W$15, 0),FALSE)*$D213</f>
        <v>0</v>
      </c>
      <c r="R213" s="133">
        <f>VLOOKUP('E4 TB Allocation Details'!$C224, 'E2 Allocators'!$B$15:$W$285, MATCH(R$12, 'E2 Allocators'!$B$15:$W$15, 0),FALSE)*$D213</f>
        <v>0</v>
      </c>
      <c r="S213" s="133">
        <f>VLOOKUP('E4 TB Allocation Details'!$C224, 'E2 Allocators'!$B$15:$W$285, MATCH(S$12, 'E2 Allocators'!$B$15:$W$15, 0),FALSE)*$D213</f>
        <v>0</v>
      </c>
      <c r="T213" s="133">
        <f>VLOOKUP('E4 TB Allocation Details'!$C224, 'E2 Allocators'!$B$15:$W$285, MATCH(T$12, 'E2 Allocators'!$B$15:$W$15, 0),FALSE)*$D213</f>
        <v>0</v>
      </c>
      <c r="U213" s="133">
        <f>VLOOKUP('E4 TB Allocation Details'!$C224, 'E2 Allocators'!$B$15:$W$285, MATCH(U$12, 'E2 Allocators'!$B$15:$W$15, 0),FALSE)*$D213</f>
        <v>0</v>
      </c>
      <c r="V213" s="133">
        <f>VLOOKUP('E4 TB Allocation Details'!$C224, 'E2 Allocators'!$B$15:$W$285, MATCH(V$12, 'E2 Allocators'!$B$15:$W$15, 0),FALSE)*$D213</f>
        <v>0</v>
      </c>
      <c r="W213" s="133">
        <f>VLOOKUP('E4 TB Allocation Details'!$C224, 'E2 Allocators'!$B$15:$W$285, MATCH(W$12, 'E2 Allocators'!$B$15:$W$15, 0),FALSE)*$D213</f>
        <v>0</v>
      </c>
      <c r="X213" s="174">
        <f>VLOOKUP('E4 TB Allocation Details'!$C224, 'E2 Allocators'!$B$15:$W$285, MATCH(X$12, 'E2 Allocators'!$B$15:$W$15, 0),FALSE)*$D213</f>
        <v>0</v>
      </c>
    </row>
    <row r="214" spans="2:24" ht="16.149999999999999" customHeight="1" x14ac:dyDescent="0.2">
      <c r="B214" s="384" t="str">
        <f>'I3 TB Data'!B220</f>
        <v>Asset Removal Costs - Network - Shared</v>
      </c>
      <c r="C214" s="381" t="s">
        <v>416</v>
      </c>
      <c r="D214" s="170">
        <f>'I3 TB Data'!G220</f>
        <v>29608527.642877746</v>
      </c>
      <c r="E214" s="133">
        <f>VLOOKUP('E4 TB Allocation Details'!$C225, 'E2 Allocators'!$B$15:$W$285, MATCH(E$12, 'E2 Allocators'!$B$15:$W$15, 0),FALSE)*$D214</f>
        <v>26444604.145010073</v>
      </c>
      <c r="F214" s="133">
        <f>VLOOKUP('E4 TB Allocation Details'!$C225, 'E2 Allocators'!$B$15:$W$285, MATCH(F$12, 'E2 Allocators'!$B$15:$W$15, 0),FALSE)*$D214</f>
        <v>3163923.4978676732</v>
      </c>
      <c r="G214" s="133">
        <f>VLOOKUP('E4 TB Allocation Details'!$C225, 'E2 Allocators'!$B$15:$W$285, MATCH(G$12, 'E2 Allocators'!$B$15:$W$15, 0),FALSE)*$D214</f>
        <v>0</v>
      </c>
      <c r="H214" s="133">
        <f>VLOOKUP('E4 TB Allocation Details'!$C225, 'E2 Allocators'!$B$15:$W$285, MATCH(H$12, 'E2 Allocators'!$B$15:$W$15, 0),FALSE)*$D214</f>
        <v>0</v>
      </c>
      <c r="I214" s="133">
        <f>VLOOKUP('E4 TB Allocation Details'!$C225, 'E2 Allocators'!$B$15:$W$285, MATCH(I$12, 'E2 Allocators'!$B$15:$W$15, 0),FALSE)*$D214</f>
        <v>0</v>
      </c>
      <c r="J214" s="133">
        <f>VLOOKUP('E4 TB Allocation Details'!$C225, 'E2 Allocators'!$B$15:$W$285, MATCH(J$12, 'E2 Allocators'!$B$15:$W$15, 0),FALSE)*$D214</f>
        <v>0</v>
      </c>
      <c r="K214" s="133">
        <f>VLOOKUP('E4 TB Allocation Details'!$C225, 'E2 Allocators'!$B$15:$W$285, MATCH(K$12, 'E2 Allocators'!$B$15:$W$15, 0),FALSE)*$D214</f>
        <v>0</v>
      </c>
      <c r="L214" s="133">
        <f>VLOOKUP('E4 TB Allocation Details'!$C225, 'E2 Allocators'!$B$15:$W$285, MATCH(L$12, 'E2 Allocators'!$B$15:$W$15, 0),FALSE)*$D214</f>
        <v>0</v>
      </c>
      <c r="M214" s="133">
        <f>VLOOKUP('E4 TB Allocation Details'!$C225, 'E2 Allocators'!$B$15:$W$285, MATCH(M$12, 'E2 Allocators'!$B$15:$W$15, 0),FALSE)*$D214</f>
        <v>0</v>
      </c>
      <c r="N214" s="133">
        <f>VLOOKUP('E4 TB Allocation Details'!$C225, 'E2 Allocators'!$B$15:$W$285, MATCH(N$12, 'E2 Allocators'!$B$15:$W$15, 0),FALSE)*$D214</f>
        <v>0</v>
      </c>
      <c r="O214" s="133">
        <f>VLOOKUP('E4 TB Allocation Details'!$C225, 'E2 Allocators'!$B$15:$W$285, MATCH(O$12, 'E2 Allocators'!$B$15:$W$15, 0),FALSE)*$D214</f>
        <v>0</v>
      </c>
      <c r="P214" s="133">
        <f>VLOOKUP('E4 TB Allocation Details'!$C225, 'E2 Allocators'!$B$15:$W$285, MATCH(P$12, 'E2 Allocators'!$B$15:$W$15, 0),FALSE)*$D214</f>
        <v>0</v>
      </c>
      <c r="Q214" s="133">
        <f>VLOOKUP('E4 TB Allocation Details'!$C225, 'E2 Allocators'!$B$15:$W$285, MATCH(Q$12, 'E2 Allocators'!$B$15:$W$15, 0),FALSE)*$D214</f>
        <v>0</v>
      </c>
      <c r="R214" s="133">
        <f>VLOOKUP('E4 TB Allocation Details'!$C225, 'E2 Allocators'!$B$15:$W$285, MATCH(R$12, 'E2 Allocators'!$B$15:$W$15, 0),FALSE)*$D214</f>
        <v>0</v>
      </c>
      <c r="S214" s="133">
        <f>VLOOKUP('E4 TB Allocation Details'!$C225, 'E2 Allocators'!$B$15:$W$285, MATCH(S$12, 'E2 Allocators'!$B$15:$W$15, 0),FALSE)*$D214</f>
        <v>0</v>
      </c>
      <c r="T214" s="133">
        <f>VLOOKUP('E4 TB Allocation Details'!$C225, 'E2 Allocators'!$B$15:$W$285, MATCH(T$12, 'E2 Allocators'!$B$15:$W$15, 0),FALSE)*$D214</f>
        <v>0</v>
      </c>
      <c r="U214" s="133">
        <f>VLOOKUP('E4 TB Allocation Details'!$C225, 'E2 Allocators'!$B$15:$W$285, MATCH(U$12, 'E2 Allocators'!$B$15:$W$15, 0),FALSE)*$D214</f>
        <v>0</v>
      </c>
      <c r="V214" s="133">
        <f>VLOOKUP('E4 TB Allocation Details'!$C225, 'E2 Allocators'!$B$15:$W$285, MATCH(V$12, 'E2 Allocators'!$B$15:$W$15, 0),FALSE)*$D214</f>
        <v>0</v>
      </c>
      <c r="W214" s="133">
        <f>VLOOKUP('E4 TB Allocation Details'!$C225, 'E2 Allocators'!$B$15:$W$285, MATCH(W$12, 'E2 Allocators'!$B$15:$W$15, 0),FALSE)*$D214</f>
        <v>0</v>
      </c>
      <c r="X214" s="174">
        <f>VLOOKUP('E4 TB Allocation Details'!$C225, 'E2 Allocators'!$B$15:$W$285, MATCH(X$12, 'E2 Allocators'!$B$15:$W$15, 0),FALSE)*$D214</f>
        <v>0</v>
      </c>
    </row>
    <row r="215" spans="2:24" ht="16.149999999999999" customHeight="1" x14ac:dyDescent="0.2">
      <c r="B215" s="384" t="str">
        <f>'I3 TB Data'!B221</f>
        <v>Asset Removal Costs - Line Connection - Dedicated to Domestic</v>
      </c>
      <c r="C215" s="381" t="s">
        <v>416</v>
      </c>
      <c r="D215" s="170">
        <f>'I3 TB Data'!G221</f>
        <v>5399769.4682167014</v>
      </c>
      <c r="E215" s="133">
        <f>VLOOKUP('E4 TB Allocation Details'!$C226, 'E2 Allocators'!$B$15:$W$285, MATCH(E$12, 'E2 Allocators'!$B$15:$W$15, 0),FALSE)*$D215</f>
        <v>5399769.4682167014</v>
      </c>
      <c r="F215" s="133">
        <f>VLOOKUP('E4 TB Allocation Details'!$C226, 'E2 Allocators'!$B$15:$W$285, MATCH(F$12, 'E2 Allocators'!$B$15:$W$15, 0),FALSE)*$D215</f>
        <v>0</v>
      </c>
      <c r="G215" s="133">
        <f>VLOOKUP('E4 TB Allocation Details'!$C226, 'E2 Allocators'!$B$15:$W$285, MATCH(G$12, 'E2 Allocators'!$B$15:$W$15, 0),FALSE)*$D215</f>
        <v>0</v>
      </c>
      <c r="H215" s="133">
        <f>VLOOKUP('E4 TB Allocation Details'!$C226, 'E2 Allocators'!$B$15:$W$285, MATCH(H$12, 'E2 Allocators'!$B$15:$W$15, 0),FALSE)*$D215</f>
        <v>0</v>
      </c>
      <c r="I215" s="133">
        <f>VLOOKUP('E4 TB Allocation Details'!$C226, 'E2 Allocators'!$B$15:$W$285, MATCH(I$12, 'E2 Allocators'!$B$15:$W$15, 0),FALSE)*$D215</f>
        <v>0</v>
      </c>
      <c r="J215" s="133">
        <f>VLOOKUP('E4 TB Allocation Details'!$C226, 'E2 Allocators'!$B$15:$W$285, MATCH(J$12, 'E2 Allocators'!$B$15:$W$15, 0),FALSE)*$D215</f>
        <v>0</v>
      </c>
      <c r="K215" s="133">
        <f>VLOOKUP('E4 TB Allocation Details'!$C226, 'E2 Allocators'!$B$15:$W$285, MATCH(K$12, 'E2 Allocators'!$B$15:$W$15, 0),FALSE)*$D215</f>
        <v>0</v>
      </c>
      <c r="L215" s="133">
        <f>VLOOKUP('E4 TB Allocation Details'!$C226, 'E2 Allocators'!$B$15:$W$285, MATCH(L$12, 'E2 Allocators'!$B$15:$W$15, 0),FALSE)*$D215</f>
        <v>0</v>
      </c>
      <c r="M215" s="133">
        <f>VLOOKUP('E4 TB Allocation Details'!$C226, 'E2 Allocators'!$B$15:$W$285, MATCH(M$12, 'E2 Allocators'!$B$15:$W$15, 0),FALSE)*$D215</f>
        <v>0</v>
      </c>
      <c r="N215" s="133">
        <f>VLOOKUP('E4 TB Allocation Details'!$C226, 'E2 Allocators'!$B$15:$W$285, MATCH(N$12, 'E2 Allocators'!$B$15:$W$15, 0),FALSE)*$D215</f>
        <v>0</v>
      </c>
      <c r="O215" s="133">
        <f>VLOOKUP('E4 TB Allocation Details'!$C226, 'E2 Allocators'!$B$15:$W$285, MATCH(O$12, 'E2 Allocators'!$B$15:$W$15, 0),FALSE)*$D215</f>
        <v>0</v>
      </c>
      <c r="P215" s="133">
        <f>VLOOKUP('E4 TB Allocation Details'!$C226, 'E2 Allocators'!$B$15:$W$285, MATCH(P$12, 'E2 Allocators'!$B$15:$W$15, 0),FALSE)*$D215</f>
        <v>0</v>
      </c>
      <c r="Q215" s="133">
        <f>VLOOKUP('E4 TB Allocation Details'!$C226, 'E2 Allocators'!$B$15:$W$285, MATCH(Q$12, 'E2 Allocators'!$B$15:$W$15, 0),FALSE)*$D215</f>
        <v>0</v>
      </c>
      <c r="R215" s="133">
        <f>VLOOKUP('E4 TB Allocation Details'!$C226, 'E2 Allocators'!$B$15:$W$285, MATCH(R$12, 'E2 Allocators'!$B$15:$W$15, 0),FALSE)*$D215</f>
        <v>0</v>
      </c>
      <c r="S215" s="133">
        <f>VLOOKUP('E4 TB Allocation Details'!$C226, 'E2 Allocators'!$B$15:$W$285, MATCH(S$12, 'E2 Allocators'!$B$15:$W$15, 0),FALSE)*$D215</f>
        <v>0</v>
      </c>
      <c r="T215" s="133">
        <f>VLOOKUP('E4 TB Allocation Details'!$C226, 'E2 Allocators'!$B$15:$W$285, MATCH(T$12, 'E2 Allocators'!$B$15:$W$15, 0),FALSE)*$D215</f>
        <v>0</v>
      </c>
      <c r="U215" s="133">
        <f>VLOOKUP('E4 TB Allocation Details'!$C226, 'E2 Allocators'!$B$15:$W$285, MATCH(U$12, 'E2 Allocators'!$B$15:$W$15, 0),FALSE)*$D215</f>
        <v>0</v>
      </c>
      <c r="V215" s="133">
        <f>VLOOKUP('E4 TB Allocation Details'!$C226, 'E2 Allocators'!$B$15:$W$285, MATCH(V$12, 'E2 Allocators'!$B$15:$W$15, 0),FALSE)*$D215</f>
        <v>0</v>
      </c>
      <c r="W215" s="133">
        <f>VLOOKUP('E4 TB Allocation Details'!$C226, 'E2 Allocators'!$B$15:$W$285, MATCH(W$12, 'E2 Allocators'!$B$15:$W$15, 0),FALSE)*$D215</f>
        <v>0</v>
      </c>
      <c r="X215" s="174">
        <f>VLOOKUP('E4 TB Allocation Details'!$C226, 'E2 Allocators'!$B$15:$W$285, MATCH(X$12, 'E2 Allocators'!$B$15:$W$15, 0),FALSE)*$D215</f>
        <v>0</v>
      </c>
    </row>
    <row r="216" spans="2:24" ht="16.149999999999999" customHeight="1" x14ac:dyDescent="0.2">
      <c r="B216" s="384" t="str">
        <f>'I3 TB Data'!B222</f>
        <v>Asset Removal Costs - Line Connection - Dedicated to Interconnect</v>
      </c>
      <c r="C216" s="381" t="s">
        <v>416</v>
      </c>
      <c r="D216" s="170">
        <f>'I3 TB Data'!G222</f>
        <v>0</v>
      </c>
      <c r="E216" s="133">
        <f>VLOOKUP('E4 TB Allocation Details'!$C227, 'E2 Allocators'!$B$15:$W$285, MATCH(E$12, 'E2 Allocators'!$B$15:$W$15, 0),FALSE)*$D216</f>
        <v>0</v>
      </c>
      <c r="F216" s="133">
        <f>VLOOKUP('E4 TB Allocation Details'!$C227, 'E2 Allocators'!$B$15:$W$285, MATCH(F$12, 'E2 Allocators'!$B$15:$W$15, 0),FALSE)*$D216</f>
        <v>0</v>
      </c>
      <c r="G216" s="133">
        <f>VLOOKUP('E4 TB Allocation Details'!$C227, 'E2 Allocators'!$B$15:$W$285, MATCH(G$12, 'E2 Allocators'!$B$15:$W$15, 0),FALSE)*$D216</f>
        <v>0</v>
      </c>
      <c r="H216" s="133">
        <f>VLOOKUP('E4 TB Allocation Details'!$C227, 'E2 Allocators'!$B$15:$W$285, MATCH(H$12, 'E2 Allocators'!$B$15:$W$15, 0),FALSE)*$D216</f>
        <v>0</v>
      </c>
      <c r="I216" s="133">
        <f>VLOOKUP('E4 TB Allocation Details'!$C227, 'E2 Allocators'!$B$15:$W$285, MATCH(I$12, 'E2 Allocators'!$B$15:$W$15, 0),FALSE)*$D216</f>
        <v>0</v>
      </c>
      <c r="J216" s="133">
        <f>VLOOKUP('E4 TB Allocation Details'!$C227, 'E2 Allocators'!$B$15:$W$285, MATCH(J$12, 'E2 Allocators'!$B$15:$W$15, 0),FALSE)*$D216</f>
        <v>0</v>
      </c>
      <c r="K216" s="133">
        <f>VLOOKUP('E4 TB Allocation Details'!$C227, 'E2 Allocators'!$B$15:$W$285, MATCH(K$12, 'E2 Allocators'!$B$15:$W$15, 0),FALSE)*$D216</f>
        <v>0</v>
      </c>
      <c r="L216" s="133">
        <f>VLOOKUP('E4 TB Allocation Details'!$C227, 'E2 Allocators'!$B$15:$W$285, MATCH(L$12, 'E2 Allocators'!$B$15:$W$15, 0),FALSE)*$D216</f>
        <v>0</v>
      </c>
      <c r="M216" s="133">
        <f>VLOOKUP('E4 TB Allocation Details'!$C227, 'E2 Allocators'!$B$15:$W$285, MATCH(M$12, 'E2 Allocators'!$B$15:$W$15, 0),FALSE)*$D216</f>
        <v>0</v>
      </c>
      <c r="N216" s="133">
        <f>VLOOKUP('E4 TB Allocation Details'!$C227, 'E2 Allocators'!$B$15:$W$285, MATCH(N$12, 'E2 Allocators'!$B$15:$W$15, 0),FALSE)*$D216</f>
        <v>0</v>
      </c>
      <c r="O216" s="133">
        <f>VLOOKUP('E4 TB Allocation Details'!$C227, 'E2 Allocators'!$B$15:$W$285, MATCH(O$12, 'E2 Allocators'!$B$15:$W$15, 0),FALSE)*$D216</f>
        <v>0</v>
      </c>
      <c r="P216" s="133">
        <f>VLOOKUP('E4 TB Allocation Details'!$C227, 'E2 Allocators'!$B$15:$W$285, MATCH(P$12, 'E2 Allocators'!$B$15:$W$15, 0),FALSE)*$D216</f>
        <v>0</v>
      </c>
      <c r="Q216" s="133">
        <f>VLOOKUP('E4 TB Allocation Details'!$C227, 'E2 Allocators'!$B$15:$W$285, MATCH(Q$12, 'E2 Allocators'!$B$15:$W$15, 0),FALSE)*$D216</f>
        <v>0</v>
      </c>
      <c r="R216" s="133">
        <f>VLOOKUP('E4 TB Allocation Details'!$C227, 'E2 Allocators'!$B$15:$W$285, MATCH(R$12, 'E2 Allocators'!$B$15:$W$15, 0),FALSE)*$D216</f>
        <v>0</v>
      </c>
      <c r="S216" s="133">
        <f>VLOOKUP('E4 TB Allocation Details'!$C227, 'E2 Allocators'!$B$15:$W$285, MATCH(S$12, 'E2 Allocators'!$B$15:$W$15, 0),FALSE)*$D216</f>
        <v>0</v>
      </c>
      <c r="T216" s="133">
        <f>VLOOKUP('E4 TB Allocation Details'!$C227, 'E2 Allocators'!$B$15:$W$285, MATCH(T$12, 'E2 Allocators'!$B$15:$W$15, 0),FALSE)*$D216</f>
        <v>0</v>
      </c>
      <c r="U216" s="133">
        <f>VLOOKUP('E4 TB Allocation Details'!$C227, 'E2 Allocators'!$B$15:$W$285, MATCH(U$12, 'E2 Allocators'!$B$15:$W$15, 0),FALSE)*$D216</f>
        <v>0</v>
      </c>
      <c r="V216" s="133">
        <f>VLOOKUP('E4 TB Allocation Details'!$C227, 'E2 Allocators'!$B$15:$W$285, MATCH(V$12, 'E2 Allocators'!$B$15:$W$15, 0),FALSE)*$D216</f>
        <v>0</v>
      </c>
      <c r="W216" s="133">
        <f>VLOOKUP('E4 TB Allocation Details'!$C227, 'E2 Allocators'!$B$15:$W$285, MATCH(W$12, 'E2 Allocators'!$B$15:$W$15, 0),FALSE)*$D216</f>
        <v>0</v>
      </c>
      <c r="X216" s="174">
        <f>VLOOKUP('E4 TB Allocation Details'!$C227, 'E2 Allocators'!$B$15:$W$285, MATCH(X$12, 'E2 Allocators'!$B$15:$W$15, 0),FALSE)*$D216</f>
        <v>0</v>
      </c>
    </row>
    <row r="217" spans="2:24" ht="16.149999999999999" customHeight="1" x14ac:dyDescent="0.2">
      <c r="B217" s="384" t="str">
        <f>'I3 TB Data'!B223</f>
        <v>Asset Removal Costs - Line Connection - Shared</v>
      </c>
      <c r="C217" s="381" t="s">
        <v>416</v>
      </c>
      <c r="D217" s="170">
        <f>'I3 TB Data'!G223</f>
        <v>0</v>
      </c>
      <c r="E217" s="133">
        <f>VLOOKUP('E4 TB Allocation Details'!$C228, 'E2 Allocators'!$B$15:$W$285, MATCH(E$12, 'E2 Allocators'!$B$15:$W$15, 0),FALSE)*$D217</f>
        <v>0</v>
      </c>
      <c r="F217" s="133">
        <f>VLOOKUP('E4 TB Allocation Details'!$C228, 'E2 Allocators'!$B$15:$W$285, MATCH(F$12, 'E2 Allocators'!$B$15:$W$15, 0),FALSE)*$D217</f>
        <v>0</v>
      </c>
      <c r="G217" s="133">
        <f>VLOOKUP('E4 TB Allocation Details'!$C228, 'E2 Allocators'!$B$15:$W$285, MATCH(G$12, 'E2 Allocators'!$B$15:$W$15, 0),FALSE)*$D217</f>
        <v>0</v>
      </c>
      <c r="H217" s="133">
        <f>VLOOKUP('E4 TB Allocation Details'!$C228, 'E2 Allocators'!$B$15:$W$285, MATCH(H$12, 'E2 Allocators'!$B$15:$W$15, 0),FALSE)*$D217</f>
        <v>0</v>
      </c>
      <c r="I217" s="133">
        <f>VLOOKUP('E4 TB Allocation Details'!$C228, 'E2 Allocators'!$B$15:$W$285, MATCH(I$12, 'E2 Allocators'!$B$15:$W$15, 0),FALSE)*$D217</f>
        <v>0</v>
      </c>
      <c r="J217" s="133">
        <f>VLOOKUP('E4 TB Allocation Details'!$C228, 'E2 Allocators'!$B$15:$W$285, MATCH(J$12, 'E2 Allocators'!$B$15:$W$15, 0),FALSE)*$D217</f>
        <v>0</v>
      </c>
      <c r="K217" s="133">
        <f>VLOOKUP('E4 TB Allocation Details'!$C228, 'E2 Allocators'!$B$15:$W$285, MATCH(K$12, 'E2 Allocators'!$B$15:$W$15, 0),FALSE)*$D217</f>
        <v>0</v>
      </c>
      <c r="L217" s="133">
        <f>VLOOKUP('E4 TB Allocation Details'!$C228, 'E2 Allocators'!$B$15:$W$285, MATCH(L$12, 'E2 Allocators'!$B$15:$W$15, 0),FALSE)*$D217</f>
        <v>0</v>
      </c>
      <c r="M217" s="133">
        <f>VLOOKUP('E4 TB Allocation Details'!$C228, 'E2 Allocators'!$B$15:$W$285, MATCH(M$12, 'E2 Allocators'!$B$15:$W$15, 0),FALSE)*$D217</f>
        <v>0</v>
      </c>
      <c r="N217" s="133">
        <f>VLOOKUP('E4 TB Allocation Details'!$C228, 'E2 Allocators'!$B$15:$W$285, MATCH(N$12, 'E2 Allocators'!$B$15:$W$15, 0),FALSE)*$D217</f>
        <v>0</v>
      </c>
      <c r="O217" s="133">
        <f>VLOOKUP('E4 TB Allocation Details'!$C228, 'E2 Allocators'!$B$15:$W$285, MATCH(O$12, 'E2 Allocators'!$B$15:$W$15, 0),FALSE)*$D217</f>
        <v>0</v>
      </c>
      <c r="P217" s="133">
        <f>VLOOKUP('E4 TB Allocation Details'!$C228, 'E2 Allocators'!$B$15:$W$285, MATCH(P$12, 'E2 Allocators'!$B$15:$W$15, 0),FALSE)*$D217</f>
        <v>0</v>
      </c>
      <c r="Q217" s="133">
        <f>VLOOKUP('E4 TB Allocation Details'!$C228, 'E2 Allocators'!$B$15:$W$285, MATCH(Q$12, 'E2 Allocators'!$B$15:$W$15, 0),FALSE)*$D217</f>
        <v>0</v>
      </c>
      <c r="R217" s="133">
        <f>VLOOKUP('E4 TB Allocation Details'!$C228, 'E2 Allocators'!$B$15:$W$285, MATCH(R$12, 'E2 Allocators'!$B$15:$W$15, 0),FALSE)*$D217</f>
        <v>0</v>
      </c>
      <c r="S217" s="133">
        <f>VLOOKUP('E4 TB Allocation Details'!$C228, 'E2 Allocators'!$B$15:$W$285, MATCH(S$12, 'E2 Allocators'!$B$15:$W$15, 0),FALSE)*$D217</f>
        <v>0</v>
      </c>
      <c r="T217" s="133">
        <f>VLOOKUP('E4 TB Allocation Details'!$C228, 'E2 Allocators'!$B$15:$W$285, MATCH(T$12, 'E2 Allocators'!$B$15:$W$15, 0),FALSE)*$D217</f>
        <v>0</v>
      </c>
      <c r="U217" s="133">
        <f>VLOOKUP('E4 TB Allocation Details'!$C228, 'E2 Allocators'!$B$15:$W$285, MATCH(U$12, 'E2 Allocators'!$B$15:$W$15, 0),FALSE)*$D217</f>
        <v>0</v>
      </c>
      <c r="V217" s="133">
        <f>VLOOKUP('E4 TB Allocation Details'!$C228, 'E2 Allocators'!$B$15:$W$285, MATCH(V$12, 'E2 Allocators'!$B$15:$W$15, 0),FALSE)*$D217</f>
        <v>0</v>
      </c>
      <c r="W217" s="133">
        <f>VLOOKUP('E4 TB Allocation Details'!$C228, 'E2 Allocators'!$B$15:$W$285, MATCH(W$12, 'E2 Allocators'!$B$15:$W$15, 0),FALSE)*$D217</f>
        <v>0</v>
      </c>
      <c r="X217" s="174">
        <f>VLOOKUP('E4 TB Allocation Details'!$C228, 'E2 Allocators'!$B$15:$W$285, MATCH(X$12, 'E2 Allocators'!$B$15:$W$15, 0),FALSE)*$D217</f>
        <v>0</v>
      </c>
    </row>
    <row r="218" spans="2:24" ht="16.149999999999999" customHeight="1" x14ac:dyDescent="0.2">
      <c r="B218" s="384" t="str">
        <f>'I3 TB Data'!B224</f>
        <v>Asset Removal Costs - Transformer Connection - Dedicated to Domestic</v>
      </c>
      <c r="C218" s="381" t="s">
        <v>416</v>
      </c>
      <c r="D218" s="170">
        <f>'I3 TB Data'!G224</f>
        <v>17067968.060221177</v>
      </c>
      <c r="E218" s="133">
        <f>VLOOKUP('E4 TB Allocation Details'!$C229, 'E2 Allocators'!$B$15:$W$285, MATCH(E$12, 'E2 Allocators'!$B$15:$W$15, 0),FALSE)*$D218</f>
        <v>17067968.060221177</v>
      </c>
      <c r="F218" s="133">
        <f>VLOOKUP('E4 TB Allocation Details'!$C229, 'E2 Allocators'!$B$15:$W$285, MATCH(F$12, 'E2 Allocators'!$B$15:$W$15, 0),FALSE)*$D218</f>
        <v>0</v>
      </c>
      <c r="G218" s="133">
        <f>VLOOKUP('E4 TB Allocation Details'!$C229, 'E2 Allocators'!$B$15:$W$285, MATCH(G$12, 'E2 Allocators'!$B$15:$W$15, 0),FALSE)*$D218</f>
        <v>0</v>
      </c>
      <c r="H218" s="133">
        <f>VLOOKUP('E4 TB Allocation Details'!$C229, 'E2 Allocators'!$B$15:$W$285, MATCH(H$12, 'E2 Allocators'!$B$15:$W$15, 0),FALSE)*$D218</f>
        <v>0</v>
      </c>
      <c r="I218" s="133">
        <f>VLOOKUP('E4 TB Allocation Details'!$C229, 'E2 Allocators'!$B$15:$W$285, MATCH(I$12, 'E2 Allocators'!$B$15:$W$15, 0),FALSE)*$D218</f>
        <v>0</v>
      </c>
      <c r="J218" s="133">
        <f>VLOOKUP('E4 TB Allocation Details'!$C229, 'E2 Allocators'!$B$15:$W$285, MATCH(J$12, 'E2 Allocators'!$B$15:$W$15, 0),FALSE)*$D218</f>
        <v>0</v>
      </c>
      <c r="K218" s="133">
        <f>VLOOKUP('E4 TB Allocation Details'!$C229, 'E2 Allocators'!$B$15:$W$285, MATCH(K$12, 'E2 Allocators'!$B$15:$W$15, 0),FALSE)*$D218</f>
        <v>0</v>
      </c>
      <c r="L218" s="133">
        <f>VLOOKUP('E4 TB Allocation Details'!$C229, 'E2 Allocators'!$B$15:$W$285, MATCH(L$12, 'E2 Allocators'!$B$15:$W$15, 0),FALSE)*$D218</f>
        <v>0</v>
      </c>
      <c r="M218" s="133">
        <f>VLOOKUP('E4 TB Allocation Details'!$C229, 'E2 Allocators'!$B$15:$W$285, MATCH(M$12, 'E2 Allocators'!$B$15:$W$15, 0),FALSE)*$D218</f>
        <v>0</v>
      </c>
      <c r="N218" s="133">
        <f>VLOOKUP('E4 TB Allocation Details'!$C229, 'E2 Allocators'!$B$15:$W$285, MATCH(N$12, 'E2 Allocators'!$B$15:$W$15, 0),FALSE)*$D218</f>
        <v>0</v>
      </c>
      <c r="O218" s="133">
        <f>VLOOKUP('E4 TB Allocation Details'!$C229, 'E2 Allocators'!$B$15:$W$285, MATCH(O$12, 'E2 Allocators'!$B$15:$W$15, 0),FALSE)*$D218</f>
        <v>0</v>
      </c>
      <c r="P218" s="133">
        <f>VLOOKUP('E4 TB Allocation Details'!$C229, 'E2 Allocators'!$B$15:$W$285, MATCH(P$12, 'E2 Allocators'!$B$15:$W$15, 0),FALSE)*$D218</f>
        <v>0</v>
      </c>
      <c r="Q218" s="133">
        <f>VLOOKUP('E4 TB Allocation Details'!$C229, 'E2 Allocators'!$B$15:$W$285, MATCH(Q$12, 'E2 Allocators'!$B$15:$W$15, 0),FALSE)*$D218</f>
        <v>0</v>
      </c>
      <c r="R218" s="133">
        <f>VLOOKUP('E4 TB Allocation Details'!$C229, 'E2 Allocators'!$B$15:$W$285, MATCH(R$12, 'E2 Allocators'!$B$15:$W$15, 0),FALSE)*$D218</f>
        <v>0</v>
      </c>
      <c r="S218" s="133">
        <f>VLOOKUP('E4 TB Allocation Details'!$C229, 'E2 Allocators'!$B$15:$W$285, MATCH(S$12, 'E2 Allocators'!$B$15:$W$15, 0),FALSE)*$D218</f>
        <v>0</v>
      </c>
      <c r="T218" s="133">
        <f>VLOOKUP('E4 TB Allocation Details'!$C229, 'E2 Allocators'!$B$15:$W$285, MATCH(T$12, 'E2 Allocators'!$B$15:$W$15, 0),FALSE)*$D218</f>
        <v>0</v>
      </c>
      <c r="U218" s="133">
        <f>VLOOKUP('E4 TB Allocation Details'!$C229, 'E2 Allocators'!$B$15:$W$285, MATCH(U$12, 'E2 Allocators'!$B$15:$W$15, 0),FALSE)*$D218</f>
        <v>0</v>
      </c>
      <c r="V218" s="133">
        <f>VLOOKUP('E4 TB Allocation Details'!$C229, 'E2 Allocators'!$B$15:$W$285, MATCH(V$12, 'E2 Allocators'!$B$15:$W$15, 0),FALSE)*$D218</f>
        <v>0</v>
      </c>
      <c r="W218" s="133">
        <f>VLOOKUP('E4 TB Allocation Details'!$C229, 'E2 Allocators'!$B$15:$W$285, MATCH(W$12, 'E2 Allocators'!$B$15:$W$15, 0),FALSE)*$D218</f>
        <v>0</v>
      </c>
      <c r="X218" s="174">
        <f>VLOOKUP('E4 TB Allocation Details'!$C229, 'E2 Allocators'!$B$15:$W$285, MATCH(X$12, 'E2 Allocators'!$B$15:$W$15, 0),FALSE)*$D218</f>
        <v>0</v>
      </c>
    </row>
    <row r="219" spans="2:24" ht="16.149999999999999" customHeight="1" x14ac:dyDescent="0.2">
      <c r="B219" s="384" t="str">
        <f>'I3 TB Data'!B225</f>
        <v>Asset Removal Costs - Transformer Connection - Dedicated to Interconnect</v>
      </c>
      <c r="C219" s="381" t="s">
        <v>416</v>
      </c>
      <c r="D219" s="170">
        <f>'I3 TB Data'!G225</f>
        <v>0</v>
      </c>
      <c r="E219" s="133">
        <f>VLOOKUP('E4 TB Allocation Details'!$C230, 'E2 Allocators'!$B$15:$W$285, MATCH(E$12, 'E2 Allocators'!$B$15:$W$15, 0),FALSE)*$D219</f>
        <v>0</v>
      </c>
      <c r="F219" s="133">
        <f>VLOOKUP('E4 TB Allocation Details'!$C230, 'E2 Allocators'!$B$15:$W$285, MATCH(F$12, 'E2 Allocators'!$B$15:$W$15, 0),FALSE)*$D219</f>
        <v>0</v>
      </c>
      <c r="G219" s="133">
        <f>VLOOKUP('E4 TB Allocation Details'!$C230, 'E2 Allocators'!$B$15:$W$285, MATCH(G$12, 'E2 Allocators'!$B$15:$W$15, 0),FALSE)*$D219</f>
        <v>0</v>
      </c>
      <c r="H219" s="133">
        <f>VLOOKUP('E4 TB Allocation Details'!$C230, 'E2 Allocators'!$B$15:$W$285, MATCH(H$12, 'E2 Allocators'!$B$15:$W$15, 0),FALSE)*$D219</f>
        <v>0</v>
      </c>
      <c r="I219" s="133">
        <f>VLOOKUP('E4 TB Allocation Details'!$C230, 'E2 Allocators'!$B$15:$W$285, MATCH(I$12, 'E2 Allocators'!$B$15:$W$15, 0),FALSE)*$D219</f>
        <v>0</v>
      </c>
      <c r="J219" s="133">
        <f>VLOOKUP('E4 TB Allocation Details'!$C230, 'E2 Allocators'!$B$15:$W$285, MATCH(J$12, 'E2 Allocators'!$B$15:$W$15, 0),FALSE)*$D219</f>
        <v>0</v>
      </c>
      <c r="K219" s="133">
        <f>VLOOKUP('E4 TB Allocation Details'!$C230, 'E2 Allocators'!$B$15:$W$285, MATCH(K$12, 'E2 Allocators'!$B$15:$W$15, 0),FALSE)*$D219</f>
        <v>0</v>
      </c>
      <c r="L219" s="133">
        <f>VLOOKUP('E4 TB Allocation Details'!$C230, 'E2 Allocators'!$B$15:$W$285, MATCH(L$12, 'E2 Allocators'!$B$15:$W$15, 0),FALSE)*$D219</f>
        <v>0</v>
      </c>
      <c r="M219" s="133">
        <f>VLOOKUP('E4 TB Allocation Details'!$C230, 'E2 Allocators'!$B$15:$W$285, MATCH(M$12, 'E2 Allocators'!$B$15:$W$15, 0),FALSE)*$D219</f>
        <v>0</v>
      </c>
      <c r="N219" s="133">
        <f>VLOOKUP('E4 TB Allocation Details'!$C230, 'E2 Allocators'!$B$15:$W$285, MATCH(N$12, 'E2 Allocators'!$B$15:$W$15, 0),FALSE)*$D219</f>
        <v>0</v>
      </c>
      <c r="O219" s="133">
        <f>VLOOKUP('E4 TB Allocation Details'!$C230, 'E2 Allocators'!$B$15:$W$285, MATCH(O$12, 'E2 Allocators'!$B$15:$W$15, 0),FALSE)*$D219</f>
        <v>0</v>
      </c>
      <c r="P219" s="133">
        <f>VLOOKUP('E4 TB Allocation Details'!$C230, 'E2 Allocators'!$B$15:$W$285, MATCH(P$12, 'E2 Allocators'!$B$15:$W$15, 0),FALSE)*$D219</f>
        <v>0</v>
      </c>
      <c r="Q219" s="133">
        <f>VLOOKUP('E4 TB Allocation Details'!$C230, 'E2 Allocators'!$B$15:$W$285, MATCH(Q$12, 'E2 Allocators'!$B$15:$W$15, 0),FALSE)*$D219</f>
        <v>0</v>
      </c>
      <c r="R219" s="133">
        <f>VLOOKUP('E4 TB Allocation Details'!$C230, 'E2 Allocators'!$B$15:$W$285, MATCH(R$12, 'E2 Allocators'!$B$15:$W$15, 0),FALSE)*$D219</f>
        <v>0</v>
      </c>
      <c r="S219" s="133">
        <f>VLOOKUP('E4 TB Allocation Details'!$C230, 'E2 Allocators'!$B$15:$W$285, MATCH(S$12, 'E2 Allocators'!$B$15:$W$15, 0),FALSE)*$D219</f>
        <v>0</v>
      </c>
      <c r="T219" s="133">
        <f>VLOOKUP('E4 TB Allocation Details'!$C230, 'E2 Allocators'!$B$15:$W$285, MATCH(T$12, 'E2 Allocators'!$B$15:$W$15, 0),FALSE)*$D219</f>
        <v>0</v>
      </c>
      <c r="U219" s="133">
        <f>VLOOKUP('E4 TB Allocation Details'!$C230, 'E2 Allocators'!$B$15:$W$285, MATCH(U$12, 'E2 Allocators'!$B$15:$W$15, 0),FALSE)*$D219</f>
        <v>0</v>
      </c>
      <c r="V219" s="133">
        <f>VLOOKUP('E4 TB Allocation Details'!$C230, 'E2 Allocators'!$B$15:$W$285, MATCH(V$12, 'E2 Allocators'!$B$15:$W$15, 0),FALSE)*$D219</f>
        <v>0</v>
      </c>
      <c r="W219" s="133">
        <f>VLOOKUP('E4 TB Allocation Details'!$C230, 'E2 Allocators'!$B$15:$W$285, MATCH(W$12, 'E2 Allocators'!$B$15:$W$15, 0),FALSE)*$D219</f>
        <v>0</v>
      </c>
      <c r="X219" s="174">
        <f>VLOOKUP('E4 TB Allocation Details'!$C230, 'E2 Allocators'!$B$15:$W$285, MATCH(X$12, 'E2 Allocators'!$B$15:$W$15, 0),FALSE)*$D219</f>
        <v>0</v>
      </c>
    </row>
    <row r="220" spans="2:24" ht="16.149999999999999" customHeight="1" x14ac:dyDescent="0.2">
      <c r="B220" s="384" t="str">
        <f>'I3 TB Data'!B226</f>
        <v>Asset Removal Costs - Transformer Connection - Shared</v>
      </c>
      <c r="C220" s="381" t="s">
        <v>416</v>
      </c>
      <c r="D220" s="170">
        <f>'I3 TB Data'!G226</f>
        <v>0</v>
      </c>
      <c r="E220" s="133">
        <f>VLOOKUP('E4 TB Allocation Details'!$C231, 'E2 Allocators'!$B$15:$W$285, MATCH(E$12, 'E2 Allocators'!$B$15:$W$15, 0),FALSE)*$D220</f>
        <v>0</v>
      </c>
      <c r="F220" s="133">
        <f>VLOOKUP('E4 TB Allocation Details'!$C231, 'E2 Allocators'!$B$15:$W$285, MATCH(F$12, 'E2 Allocators'!$B$15:$W$15, 0),FALSE)*$D220</f>
        <v>0</v>
      </c>
      <c r="G220" s="133">
        <f>VLOOKUP('E4 TB Allocation Details'!$C231, 'E2 Allocators'!$B$15:$W$285, MATCH(G$12, 'E2 Allocators'!$B$15:$W$15, 0),FALSE)*$D220</f>
        <v>0</v>
      </c>
      <c r="H220" s="133">
        <f>VLOOKUP('E4 TB Allocation Details'!$C231, 'E2 Allocators'!$B$15:$W$285, MATCH(H$12, 'E2 Allocators'!$B$15:$W$15, 0),FALSE)*$D220</f>
        <v>0</v>
      </c>
      <c r="I220" s="133">
        <f>VLOOKUP('E4 TB Allocation Details'!$C231, 'E2 Allocators'!$B$15:$W$285, MATCH(I$12, 'E2 Allocators'!$B$15:$W$15, 0),FALSE)*$D220</f>
        <v>0</v>
      </c>
      <c r="J220" s="133">
        <f>VLOOKUP('E4 TB Allocation Details'!$C231, 'E2 Allocators'!$B$15:$W$285, MATCH(J$12, 'E2 Allocators'!$B$15:$W$15, 0),FALSE)*$D220</f>
        <v>0</v>
      </c>
      <c r="K220" s="133">
        <f>VLOOKUP('E4 TB Allocation Details'!$C231, 'E2 Allocators'!$B$15:$W$285, MATCH(K$12, 'E2 Allocators'!$B$15:$W$15, 0),FALSE)*$D220</f>
        <v>0</v>
      </c>
      <c r="L220" s="133">
        <f>VLOOKUP('E4 TB Allocation Details'!$C231, 'E2 Allocators'!$B$15:$W$285, MATCH(L$12, 'E2 Allocators'!$B$15:$W$15, 0),FALSE)*$D220</f>
        <v>0</v>
      </c>
      <c r="M220" s="133">
        <f>VLOOKUP('E4 TB Allocation Details'!$C231, 'E2 Allocators'!$B$15:$W$285, MATCH(M$12, 'E2 Allocators'!$B$15:$W$15, 0),FALSE)*$D220</f>
        <v>0</v>
      </c>
      <c r="N220" s="133">
        <f>VLOOKUP('E4 TB Allocation Details'!$C231, 'E2 Allocators'!$B$15:$W$285, MATCH(N$12, 'E2 Allocators'!$B$15:$W$15, 0),FALSE)*$D220</f>
        <v>0</v>
      </c>
      <c r="O220" s="133">
        <f>VLOOKUP('E4 TB Allocation Details'!$C231, 'E2 Allocators'!$B$15:$W$285, MATCH(O$12, 'E2 Allocators'!$B$15:$W$15, 0),FALSE)*$D220</f>
        <v>0</v>
      </c>
      <c r="P220" s="133">
        <f>VLOOKUP('E4 TB Allocation Details'!$C231, 'E2 Allocators'!$B$15:$W$285, MATCH(P$12, 'E2 Allocators'!$B$15:$W$15, 0),FALSE)*$D220</f>
        <v>0</v>
      </c>
      <c r="Q220" s="133">
        <f>VLOOKUP('E4 TB Allocation Details'!$C231, 'E2 Allocators'!$B$15:$W$285, MATCH(Q$12, 'E2 Allocators'!$B$15:$W$15, 0),FALSE)*$D220</f>
        <v>0</v>
      </c>
      <c r="R220" s="133">
        <f>VLOOKUP('E4 TB Allocation Details'!$C231, 'E2 Allocators'!$B$15:$W$285, MATCH(R$12, 'E2 Allocators'!$B$15:$W$15, 0),FALSE)*$D220</f>
        <v>0</v>
      </c>
      <c r="S220" s="133">
        <f>VLOOKUP('E4 TB Allocation Details'!$C231, 'E2 Allocators'!$B$15:$W$285, MATCH(S$12, 'E2 Allocators'!$B$15:$W$15, 0),FALSE)*$D220</f>
        <v>0</v>
      </c>
      <c r="T220" s="133">
        <f>VLOOKUP('E4 TB Allocation Details'!$C231, 'E2 Allocators'!$B$15:$W$285, MATCH(T$12, 'E2 Allocators'!$B$15:$W$15, 0),FALSE)*$D220</f>
        <v>0</v>
      </c>
      <c r="U220" s="133">
        <f>VLOOKUP('E4 TB Allocation Details'!$C231, 'E2 Allocators'!$B$15:$W$285, MATCH(U$12, 'E2 Allocators'!$B$15:$W$15, 0),FALSE)*$D220</f>
        <v>0</v>
      </c>
      <c r="V220" s="133">
        <f>VLOOKUP('E4 TB Allocation Details'!$C231, 'E2 Allocators'!$B$15:$W$285, MATCH(V$12, 'E2 Allocators'!$B$15:$W$15, 0),FALSE)*$D220</f>
        <v>0</v>
      </c>
      <c r="W220" s="133">
        <f>VLOOKUP('E4 TB Allocation Details'!$C231, 'E2 Allocators'!$B$15:$W$285, MATCH(W$12, 'E2 Allocators'!$B$15:$W$15, 0),FALSE)*$D220</f>
        <v>0</v>
      </c>
      <c r="X220" s="174">
        <f>VLOOKUP('E4 TB Allocation Details'!$C231, 'E2 Allocators'!$B$15:$W$285, MATCH(X$12, 'E2 Allocators'!$B$15:$W$15, 0),FALSE)*$D220</f>
        <v>0</v>
      </c>
    </row>
    <row r="221" spans="2:24" ht="16.149999999999999" customHeight="1" x14ac:dyDescent="0.2">
      <c r="B221" s="384" t="str">
        <f>'I3 TB Data'!B227</f>
        <v>Asset Removal Costs - Wholesale Revenue Meter - Dedicated to Domestic</v>
      </c>
      <c r="C221" s="381" t="s">
        <v>416</v>
      </c>
      <c r="D221" s="170">
        <f>'I3 TB Data'!G227</f>
        <v>0</v>
      </c>
      <c r="E221" s="133">
        <f>VLOOKUP('E4 TB Allocation Details'!$C232, 'E2 Allocators'!$B$15:$W$285, MATCH(E$12, 'E2 Allocators'!$B$15:$W$15, 0),FALSE)*$D221</f>
        <v>0</v>
      </c>
      <c r="F221" s="133">
        <f>VLOOKUP('E4 TB Allocation Details'!$C232, 'E2 Allocators'!$B$15:$W$285, MATCH(F$12, 'E2 Allocators'!$B$15:$W$15, 0),FALSE)*$D221</f>
        <v>0</v>
      </c>
      <c r="G221" s="133">
        <f>VLOOKUP('E4 TB Allocation Details'!$C232, 'E2 Allocators'!$B$15:$W$285, MATCH(G$12, 'E2 Allocators'!$B$15:$W$15, 0),FALSE)*$D221</f>
        <v>0</v>
      </c>
      <c r="H221" s="133">
        <f>VLOOKUP('E4 TB Allocation Details'!$C232, 'E2 Allocators'!$B$15:$W$285, MATCH(H$12, 'E2 Allocators'!$B$15:$W$15, 0),FALSE)*$D221</f>
        <v>0</v>
      </c>
      <c r="I221" s="133">
        <f>VLOOKUP('E4 TB Allocation Details'!$C232, 'E2 Allocators'!$B$15:$W$285, MATCH(I$12, 'E2 Allocators'!$B$15:$W$15, 0),FALSE)*$D221</f>
        <v>0</v>
      </c>
      <c r="J221" s="133">
        <f>VLOOKUP('E4 TB Allocation Details'!$C232, 'E2 Allocators'!$B$15:$W$285, MATCH(J$12, 'E2 Allocators'!$B$15:$W$15, 0),FALSE)*$D221</f>
        <v>0</v>
      </c>
      <c r="K221" s="133">
        <f>VLOOKUP('E4 TB Allocation Details'!$C232, 'E2 Allocators'!$B$15:$W$285, MATCH(K$12, 'E2 Allocators'!$B$15:$W$15, 0),FALSE)*$D221</f>
        <v>0</v>
      </c>
      <c r="L221" s="133">
        <f>VLOOKUP('E4 TB Allocation Details'!$C232, 'E2 Allocators'!$B$15:$W$285, MATCH(L$12, 'E2 Allocators'!$B$15:$W$15, 0),FALSE)*$D221</f>
        <v>0</v>
      </c>
      <c r="M221" s="133">
        <f>VLOOKUP('E4 TB Allocation Details'!$C232, 'E2 Allocators'!$B$15:$W$285, MATCH(M$12, 'E2 Allocators'!$B$15:$W$15, 0),FALSE)*$D221</f>
        <v>0</v>
      </c>
      <c r="N221" s="133">
        <f>VLOOKUP('E4 TB Allocation Details'!$C232, 'E2 Allocators'!$B$15:$W$285, MATCH(N$12, 'E2 Allocators'!$B$15:$W$15, 0),FALSE)*$D221</f>
        <v>0</v>
      </c>
      <c r="O221" s="133">
        <f>VLOOKUP('E4 TB Allocation Details'!$C232, 'E2 Allocators'!$B$15:$W$285, MATCH(O$12, 'E2 Allocators'!$B$15:$W$15, 0),FALSE)*$D221</f>
        <v>0</v>
      </c>
      <c r="P221" s="133">
        <f>VLOOKUP('E4 TB Allocation Details'!$C232, 'E2 Allocators'!$B$15:$W$285, MATCH(P$12, 'E2 Allocators'!$B$15:$W$15, 0),FALSE)*$D221</f>
        <v>0</v>
      </c>
      <c r="Q221" s="133">
        <f>VLOOKUP('E4 TB Allocation Details'!$C232, 'E2 Allocators'!$B$15:$W$285, MATCH(Q$12, 'E2 Allocators'!$B$15:$W$15, 0),FALSE)*$D221</f>
        <v>0</v>
      </c>
      <c r="R221" s="133">
        <f>VLOOKUP('E4 TB Allocation Details'!$C232, 'E2 Allocators'!$B$15:$W$285, MATCH(R$12, 'E2 Allocators'!$B$15:$W$15, 0),FALSE)*$D221</f>
        <v>0</v>
      </c>
      <c r="S221" s="133">
        <f>VLOOKUP('E4 TB Allocation Details'!$C232, 'E2 Allocators'!$B$15:$W$285, MATCH(S$12, 'E2 Allocators'!$B$15:$W$15, 0),FALSE)*$D221</f>
        <v>0</v>
      </c>
      <c r="T221" s="133">
        <f>VLOOKUP('E4 TB Allocation Details'!$C232, 'E2 Allocators'!$B$15:$W$285, MATCH(T$12, 'E2 Allocators'!$B$15:$W$15, 0),FALSE)*$D221</f>
        <v>0</v>
      </c>
      <c r="U221" s="133">
        <f>VLOOKUP('E4 TB Allocation Details'!$C232, 'E2 Allocators'!$B$15:$W$285, MATCH(U$12, 'E2 Allocators'!$B$15:$W$15, 0),FALSE)*$D221</f>
        <v>0</v>
      </c>
      <c r="V221" s="133">
        <f>VLOOKUP('E4 TB Allocation Details'!$C232, 'E2 Allocators'!$B$15:$W$285, MATCH(V$12, 'E2 Allocators'!$B$15:$W$15, 0),FALSE)*$D221</f>
        <v>0</v>
      </c>
      <c r="W221" s="133">
        <f>VLOOKUP('E4 TB Allocation Details'!$C232, 'E2 Allocators'!$B$15:$W$285, MATCH(W$12, 'E2 Allocators'!$B$15:$W$15, 0),FALSE)*$D221</f>
        <v>0</v>
      </c>
      <c r="X221" s="174">
        <f>VLOOKUP('E4 TB Allocation Details'!$C232, 'E2 Allocators'!$B$15:$W$285, MATCH(X$12, 'E2 Allocators'!$B$15:$W$15, 0),FALSE)*$D221</f>
        <v>0</v>
      </c>
    </row>
    <row r="222" spans="2:24" ht="16.149999999999999" customHeight="1" x14ac:dyDescent="0.2">
      <c r="B222" s="384" t="str">
        <f>'I3 TB Data'!B228</f>
        <v>Asset Removal Costs - Wholesale Revenue Meter - Dedicated to Interconnect</v>
      </c>
      <c r="C222" s="381" t="s">
        <v>416</v>
      </c>
      <c r="D222" s="170">
        <f>'I3 TB Data'!G228</f>
        <v>0</v>
      </c>
      <c r="E222" s="133">
        <f>VLOOKUP('E4 TB Allocation Details'!$C233, 'E2 Allocators'!$B$15:$W$285, MATCH(E$12, 'E2 Allocators'!$B$15:$W$15, 0),FALSE)*$D222</f>
        <v>0</v>
      </c>
      <c r="F222" s="133">
        <f>VLOOKUP('E4 TB Allocation Details'!$C233, 'E2 Allocators'!$B$15:$W$285, MATCH(F$12, 'E2 Allocators'!$B$15:$W$15, 0),FALSE)*$D222</f>
        <v>0</v>
      </c>
      <c r="G222" s="133">
        <f>VLOOKUP('E4 TB Allocation Details'!$C233, 'E2 Allocators'!$B$15:$W$285, MATCH(G$12, 'E2 Allocators'!$B$15:$W$15, 0),FALSE)*$D222</f>
        <v>0</v>
      </c>
      <c r="H222" s="133">
        <f>VLOOKUP('E4 TB Allocation Details'!$C233, 'E2 Allocators'!$B$15:$W$285, MATCH(H$12, 'E2 Allocators'!$B$15:$W$15, 0),FALSE)*$D222</f>
        <v>0</v>
      </c>
      <c r="I222" s="133">
        <f>VLOOKUP('E4 TB Allocation Details'!$C233, 'E2 Allocators'!$B$15:$W$285, MATCH(I$12, 'E2 Allocators'!$B$15:$W$15, 0),FALSE)*$D222</f>
        <v>0</v>
      </c>
      <c r="J222" s="133">
        <f>VLOOKUP('E4 TB Allocation Details'!$C233, 'E2 Allocators'!$B$15:$W$285, MATCH(J$12, 'E2 Allocators'!$B$15:$W$15, 0),FALSE)*$D222</f>
        <v>0</v>
      </c>
      <c r="K222" s="133">
        <f>VLOOKUP('E4 TB Allocation Details'!$C233, 'E2 Allocators'!$B$15:$W$285, MATCH(K$12, 'E2 Allocators'!$B$15:$W$15, 0),FALSE)*$D222</f>
        <v>0</v>
      </c>
      <c r="L222" s="133">
        <f>VLOOKUP('E4 TB Allocation Details'!$C233, 'E2 Allocators'!$B$15:$W$285, MATCH(L$12, 'E2 Allocators'!$B$15:$W$15, 0),FALSE)*$D222</f>
        <v>0</v>
      </c>
      <c r="M222" s="133">
        <f>VLOOKUP('E4 TB Allocation Details'!$C233, 'E2 Allocators'!$B$15:$W$285, MATCH(M$12, 'E2 Allocators'!$B$15:$W$15, 0),FALSE)*$D222</f>
        <v>0</v>
      </c>
      <c r="N222" s="133">
        <f>VLOOKUP('E4 TB Allocation Details'!$C233, 'E2 Allocators'!$B$15:$W$285, MATCH(N$12, 'E2 Allocators'!$B$15:$W$15, 0),FALSE)*$D222</f>
        <v>0</v>
      </c>
      <c r="O222" s="133">
        <f>VLOOKUP('E4 TB Allocation Details'!$C233, 'E2 Allocators'!$B$15:$W$285, MATCH(O$12, 'E2 Allocators'!$B$15:$W$15, 0),FALSE)*$D222</f>
        <v>0</v>
      </c>
      <c r="P222" s="133">
        <f>VLOOKUP('E4 TB Allocation Details'!$C233, 'E2 Allocators'!$B$15:$W$285, MATCH(P$12, 'E2 Allocators'!$B$15:$W$15, 0),FALSE)*$D222</f>
        <v>0</v>
      </c>
      <c r="Q222" s="133">
        <f>VLOOKUP('E4 TB Allocation Details'!$C233, 'E2 Allocators'!$B$15:$W$285, MATCH(Q$12, 'E2 Allocators'!$B$15:$W$15, 0),FALSE)*$D222</f>
        <v>0</v>
      </c>
      <c r="R222" s="133">
        <f>VLOOKUP('E4 TB Allocation Details'!$C233, 'E2 Allocators'!$B$15:$W$285, MATCH(R$12, 'E2 Allocators'!$B$15:$W$15, 0),FALSE)*$D222</f>
        <v>0</v>
      </c>
      <c r="S222" s="133">
        <f>VLOOKUP('E4 TB Allocation Details'!$C233, 'E2 Allocators'!$B$15:$W$285, MATCH(S$12, 'E2 Allocators'!$B$15:$W$15, 0),FALSE)*$D222</f>
        <v>0</v>
      </c>
      <c r="T222" s="133">
        <f>VLOOKUP('E4 TB Allocation Details'!$C233, 'E2 Allocators'!$B$15:$W$285, MATCH(T$12, 'E2 Allocators'!$B$15:$W$15, 0),FALSE)*$D222</f>
        <v>0</v>
      </c>
      <c r="U222" s="133">
        <f>VLOOKUP('E4 TB Allocation Details'!$C233, 'E2 Allocators'!$B$15:$W$285, MATCH(U$12, 'E2 Allocators'!$B$15:$W$15, 0),FALSE)*$D222</f>
        <v>0</v>
      </c>
      <c r="V222" s="133">
        <f>VLOOKUP('E4 TB Allocation Details'!$C233, 'E2 Allocators'!$B$15:$W$285, MATCH(V$12, 'E2 Allocators'!$B$15:$W$15, 0),FALSE)*$D222</f>
        <v>0</v>
      </c>
      <c r="W222" s="133">
        <f>VLOOKUP('E4 TB Allocation Details'!$C233, 'E2 Allocators'!$B$15:$W$285, MATCH(W$12, 'E2 Allocators'!$B$15:$W$15, 0),FALSE)*$D222</f>
        <v>0</v>
      </c>
      <c r="X222" s="174">
        <f>VLOOKUP('E4 TB Allocation Details'!$C233, 'E2 Allocators'!$B$15:$W$285, MATCH(X$12, 'E2 Allocators'!$B$15:$W$15, 0),FALSE)*$D222</f>
        <v>0</v>
      </c>
    </row>
    <row r="223" spans="2:24" ht="16.149999999999999" customHeight="1" x14ac:dyDescent="0.2">
      <c r="B223" s="384" t="str">
        <f>'I3 TB Data'!B229</f>
        <v>Asset Removal Costs - Wholesale Revenue Meter - Shared</v>
      </c>
      <c r="C223" s="381" t="s">
        <v>416</v>
      </c>
      <c r="D223" s="170">
        <f>'I3 TB Data'!G229</f>
        <v>0</v>
      </c>
      <c r="E223" s="133">
        <f>VLOOKUP('E4 TB Allocation Details'!$C234, 'E2 Allocators'!$B$15:$W$285, MATCH(E$12, 'E2 Allocators'!$B$15:$W$15, 0),FALSE)*$D223</f>
        <v>0</v>
      </c>
      <c r="F223" s="133">
        <f>VLOOKUP('E4 TB Allocation Details'!$C234, 'E2 Allocators'!$B$15:$W$285, MATCH(F$12, 'E2 Allocators'!$B$15:$W$15, 0),FALSE)*$D223</f>
        <v>0</v>
      </c>
      <c r="G223" s="133">
        <f>VLOOKUP('E4 TB Allocation Details'!$C234, 'E2 Allocators'!$B$15:$W$285, MATCH(G$12, 'E2 Allocators'!$B$15:$W$15, 0),FALSE)*$D223</f>
        <v>0</v>
      </c>
      <c r="H223" s="133">
        <f>VLOOKUP('E4 TB Allocation Details'!$C234, 'E2 Allocators'!$B$15:$W$285, MATCH(H$12, 'E2 Allocators'!$B$15:$W$15, 0),FALSE)*$D223</f>
        <v>0</v>
      </c>
      <c r="I223" s="133">
        <f>VLOOKUP('E4 TB Allocation Details'!$C234, 'E2 Allocators'!$B$15:$W$285, MATCH(I$12, 'E2 Allocators'!$B$15:$W$15, 0),FALSE)*$D223</f>
        <v>0</v>
      </c>
      <c r="J223" s="133">
        <f>VLOOKUP('E4 TB Allocation Details'!$C234, 'E2 Allocators'!$B$15:$W$285, MATCH(J$12, 'E2 Allocators'!$B$15:$W$15, 0),FALSE)*$D223</f>
        <v>0</v>
      </c>
      <c r="K223" s="133">
        <f>VLOOKUP('E4 TB Allocation Details'!$C234, 'E2 Allocators'!$B$15:$W$285, MATCH(K$12, 'E2 Allocators'!$B$15:$W$15, 0),FALSE)*$D223</f>
        <v>0</v>
      </c>
      <c r="L223" s="133">
        <f>VLOOKUP('E4 TB Allocation Details'!$C234, 'E2 Allocators'!$B$15:$W$285, MATCH(L$12, 'E2 Allocators'!$B$15:$W$15, 0),FALSE)*$D223</f>
        <v>0</v>
      </c>
      <c r="M223" s="133">
        <f>VLOOKUP('E4 TB Allocation Details'!$C234, 'E2 Allocators'!$B$15:$W$285, MATCH(M$12, 'E2 Allocators'!$B$15:$W$15, 0),FALSE)*$D223</f>
        <v>0</v>
      </c>
      <c r="N223" s="133">
        <f>VLOOKUP('E4 TB Allocation Details'!$C234, 'E2 Allocators'!$B$15:$W$285, MATCH(N$12, 'E2 Allocators'!$B$15:$W$15, 0),FALSE)*$D223</f>
        <v>0</v>
      </c>
      <c r="O223" s="133">
        <f>VLOOKUP('E4 TB Allocation Details'!$C234, 'E2 Allocators'!$B$15:$W$285, MATCH(O$12, 'E2 Allocators'!$B$15:$W$15, 0),FALSE)*$D223</f>
        <v>0</v>
      </c>
      <c r="P223" s="133">
        <f>VLOOKUP('E4 TB Allocation Details'!$C234, 'E2 Allocators'!$B$15:$W$285, MATCH(P$12, 'E2 Allocators'!$B$15:$W$15, 0),FALSE)*$D223</f>
        <v>0</v>
      </c>
      <c r="Q223" s="133">
        <f>VLOOKUP('E4 TB Allocation Details'!$C234, 'E2 Allocators'!$B$15:$W$285, MATCH(Q$12, 'E2 Allocators'!$B$15:$W$15, 0),FALSE)*$D223</f>
        <v>0</v>
      </c>
      <c r="R223" s="133">
        <f>VLOOKUP('E4 TB Allocation Details'!$C234, 'E2 Allocators'!$B$15:$W$285, MATCH(R$12, 'E2 Allocators'!$B$15:$W$15, 0),FALSE)*$D223</f>
        <v>0</v>
      </c>
      <c r="S223" s="133">
        <f>VLOOKUP('E4 TB Allocation Details'!$C234, 'E2 Allocators'!$B$15:$W$285, MATCH(S$12, 'E2 Allocators'!$B$15:$W$15, 0),FALSE)*$D223</f>
        <v>0</v>
      </c>
      <c r="T223" s="133">
        <f>VLOOKUP('E4 TB Allocation Details'!$C234, 'E2 Allocators'!$B$15:$W$285, MATCH(T$12, 'E2 Allocators'!$B$15:$W$15, 0),FALSE)*$D223</f>
        <v>0</v>
      </c>
      <c r="U223" s="133">
        <f>VLOOKUP('E4 TB Allocation Details'!$C234, 'E2 Allocators'!$B$15:$W$285, MATCH(U$12, 'E2 Allocators'!$B$15:$W$15, 0),FALSE)*$D223</f>
        <v>0</v>
      </c>
      <c r="V223" s="133">
        <f>VLOOKUP('E4 TB Allocation Details'!$C234, 'E2 Allocators'!$B$15:$W$285, MATCH(V$12, 'E2 Allocators'!$B$15:$W$15, 0),FALSE)*$D223</f>
        <v>0</v>
      </c>
      <c r="W223" s="133">
        <f>VLOOKUP('E4 TB Allocation Details'!$C234, 'E2 Allocators'!$B$15:$W$285, MATCH(W$12, 'E2 Allocators'!$B$15:$W$15, 0),FALSE)*$D223</f>
        <v>0</v>
      </c>
      <c r="X223" s="174">
        <f>VLOOKUP('E4 TB Allocation Details'!$C234, 'E2 Allocators'!$B$15:$W$285, MATCH(X$12, 'E2 Allocators'!$B$15:$W$15, 0),FALSE)*$D223</f>
        <v>0</v>
      </c>
    </row>
    <row r="224" spans="2:24" ht="16.149999999999999" customHeight="1" x14ac:dyDescent="0.2">
      <c r="B224" s="384" t="str">
        <f>'I3 TB Data'!B230</f>
        <v>Asset Removal Costs - Network Dual Function Line - Dedicated to Domestic</v>
      </c>
      <c r="C224" s="381" t="s">
        <v>416</v>
      </c>
      <c r="D224" s="170">
        <f>'I3 TB Data'!G230</f>
        <v>0</v>
      </c>
      <c r="E224" s="133">
        <f>VLOOKUP('E4 TB Allocation Details'!$C235, 'E2 Allocators'!$B$15:$W$285, MATCH(E$12, 'E2 Allocators'!$B$15:$W$15, 0),FALSE)*$D224</f>
        <v>0</v>
      </c>
      <c r="F224" s="133">
        <f>VLOOKUP('E4 TB Allocation Details'!$C235, 'E2 Allocators'!$B$15:$W$285, MATCH(F$12, 'E2 Allocators'!$B$15:$W$15, 0),FALSE)*$D224</f>
        <v>0</v>
      </c>
      <c r="G224" s="133">
        <f>VLOOKUP('E4 TB Allocation Details'!$C235, 'E2 Allocators'!$B$15:$W$285, MATCH(G$12, 'E2 Allocators'!$B$15:$W$15, 0),FALSE)*$D224</f>
        <v>0</v>
      </c>
      <c r="H224" s="133">
        <f>VLOOKUP('E4 TB Allocation Details'!$C235, 'E2 Allocators'!$B$15:$W$285, MATCH(H$12, 'E2 Allocators'!$B$15:$W$15, 0),FALSE)*$D224</f>
        <v>0</v>
      </c>
      <c r="I224" s="133">
        <f>VLOOKUP('E4 TB Allocation Details'!$C235, 'E2 Allocators'!$B$15:$W$285, MATCH(I$12, 'E2 Allocators'!$B$15:$W$15, 0),FALSE)*$D224</f>
        <v>0</v>
      </c>
      <c r="J224" s="133">
        <f>VLOOKUP('E4 TB Allocation Details'!$C235, 'E2 Allocators'!$B$15:$W$285, MATCH(J$12, 'E2 Allocators'!$B$15:$W$15, 0),FALSE)*$D224</f>
        <v>0</v>
      </c>
      <c r="K224" s="133">
        <f>VLOOKUP('E4 TB Allocation Details'!$C235, 'E2 Allocators'!$B$15:$W$285, MATCH(K$12, 'E2 Allocators'!$B$15:$W$15, 0),FALSE)*$D224</f>
        <v>0</v>
      </c>
      <c r="L224" s="133">
        <f>VLOOKUP('E4 TB Allocation Details'!$C235, 'E2 Allocators'!$B$15:$W$285, MATCH(L$12, 'E2 Allocators'!$B$15:$W$15, 0),FALSE)*$D224</f>
        <v>0</v>
      </c>
      <c r="M224" s="133">
        <f>VLOOKUP('E4 TB Allocation Details'!$C235, 'E2 Allocators'!$B$15:$W$285, MATCH(M$12, 'E2 Allocators'!$B$15:$W$15, 0),FALSE)*$D224</f>
        <v>0</v>
      </c>
      <c r="N224" s="133">
        <f>VLOOKUP('E4 TB Allocation Details'!$C235, 'E2 Allocators'!$B$15:$W$285, MATCH(N$12, 'E2 Allocators'!$B$15:$W$15, 0),FALSE)*$D224</f>
        <v>0</v>
      </c>
      <c r="O224" s="133">
        <f>VLOOKUP('E4 TB Allocation Details'!$C235, 'E2 Allocators'!$B$15:$W$285, MATCH(O$12, 'E2 Allocators'!$B$15:$W$15, 0),FALSE)*$D224</f>
        <v>0</v>
      </c>
      <c r="P224" s="133">
        <f>VLOOKUP('E4 TB Allocation Details'!$C235, 'E2 Allocators'!$B$15:$W$285, MATCH(P$12, 'E2 Allocators'!$B$15:$W$15, 0),FALSE)*$D224</f>
        <v>0</v>
      </c>
      <c r="Q224" s="133">
        <f>VLOOKUP('E4 TB Allocation Details'!$C235, 'E2 Allocators'!$B$15:$W$285, MATCH(Q$12, 'E2 Allocators'!$B$15:$W$15, 0),FALSE)*$D224</f>
        <v>0</v>
      </c>
      <c r="R224" s="133">
        <f>VLOOKUP('E4 TB Allocation Details'!$C235, 'E2 Allocators'!$B$15:$W$285, MATCH(R$12, 'E2 Allocators'!$B$15:$W$15, 0),FALSE)*$D224</f>
        <v>0</v>
      </c>
      <c r="S224" s="133">
        <f>VLOOKUP('E4 TB Allocation Details'!$C235, 'E2 Allocators'!$B$15:$W$285, MATCH(S$12, 'E2 Allocators'!$B$15:$W$15, 0),FALSE)*$D224</f>
        <v>0</v>
      </c>
      <c r="T224" s="133">
        <f>VLOOKUP('E4 TB Allocation Details'!$C235, 'E2 Allocators'!$B$15:$W$285, MATCH(T$12, 'E2 Allocators'!$B$15:$W$15, 0),FALSE)*$D224</f>
        <v>0</v>
      </c>
      <c r="U224" s="133">
        <f>VLOOKUP('E4 TB Allocation Details'!$C235, 'E2 Allocators'!$B$15:$W$285, MATCH(U$12, 'E2 Allocators'!$B$15:$W$15, 0),FALSE)*$D224</f>
        <v>0</v>
      </c>
      <c r="V224" s="133">
        <f>VLOOKUP('E4 TB Allocation Details'!$C235, 'E2 Allocators'!$B$15:$W$285, MATCH(V$12, 'E2 Allocators'!$B$15:$W$15, 0),FALSE)*$D224</f>
        <v>0</v>
      </c>
      <c r="W224" s="133">
        <f>VLOOKUP('E4 TB Allocation Details'!$C235, 'E2 Allocators'!$B$15:$W$285, MATCH(W$12, 'E2 Allocators'!$B$15:$W$15, 0),FALSE)*$D224</f>
        <v>0</v>
      </c>
      <c r="X224" s="174">
        <f>VLOOKUP('E4 TB Allocation Details'!$C235, 'E2 Allocators'!$B$15:$W$285, MATCH(X$12, 'E2 Allocators'!$B$15:$W$15, 0),FALSE)*$D224</f>
        <v>0</v>
      </c>
    </row>
    <row r="225" spans="2:24" ht="16.149999999999999" customHeight="1" x14ac:dyDescent="0.2">
      <c r="B225" s="384" t="str">
        <f>'I3 TB Data'!B231</f>
        <v>Asset Removal Costs - Network Dual Function Line - Dedicated to Interconnect</v>
      </c>
      <c r="C225" s="381" t="s">
        <v>416</v>
      </c>
      <c r="D225" s="170">
        <f>'I3 TB Data'!G231</f>
        <v>0</v>
      </c>
      <c r="E225" s="133">
        <f>VLOOKUP('E4 TB Allocation Details'!$C236, 'E2 Allocators'!$B$15:$W$285, MATCH(E$12, 'E2 Allocators'!$B$15:$W$15, 0),FALSE)*$D225</f>
        <v>0</v>
      </c>
      <c r="F225" s="133">
        <f>VLOOKUP('E4 TB Allocation Details'!$C236, 'E2 Allocators'!$B$15:$W$285, MATCH(F$12, 'E2 Allocators'!$B$15:$W$15, 0),FALSE)*$D225</f>
        <v>0</v>
      </c>
      <c r="G225" s="133">
        <f>VLOOKUP('E4 TB Allocation Details'!$C236, 'E2 Allocators'!$B$15:$W$285, MATCH(G$12, 'E2 Allocators'!$B$15:$W$15, 0),FALSE)*$D225</f>
        <v>0</v>
      </c>
      <c r="H225" s="133">
        <f>VLOOKUP('E4 TB Allocation Details'!$C236, 'E2 Allocators'!$B$15:$W$285, MATCH(H$12, 'E2 Allocators'!$B$15:$W$15, 0),FALSE)*$D225</f>
        <v>0</v>
      </c>
      <c r="I225" s="133">
        <f>VLOOKUP('E4 TB Allocation Details'!$C236, 'E2 Allocators'!$B$15:$W$285, MATCH(I$12, 'E2 Allocators'!$B$15:$W$15, 0),FALSE)*$D225</f>
        <v>0</v>
      </c>
      <c r="J225" s="133">
        <f>VLOOKUP('E4 TB Allocation Details'!$C236, 'E2 Allocators'!$B$15:$W$285, MATCH(J$12, 'E2 Allocators'!$B$15:$W$15, 0),FALSE)*$D225</f>
        <v>0</v>
      </c>
      <c r="K225" s="133">
        <f>VLOOKUP('E4 TB Allocation Details'!$C236, 'E2 Allocators'!$B$15:$W$285, MATCH(K$12, 'E2 Allocators'!$B$15:$W$15, 0),FALSE)*$D225</f>
        <v>0</v>
      </c>
      <c r="L225" s="133">
        <f>VLOOKUP('E4 TB Allocation Details'!$C236, 'E2 Allocators'!$B$15:$W$285, MATCH(L$12, 'E2 Allocators'!$B$15:$W$15, 0),FALSE)*$D225</f>
        <v>0</v>
      </c>
      <c r="M225" s="133">
        <f>VLOOKUP('E4 TB Allocation Details'!$C236, 'E2 Allocators'!$B$15:$W$285, MATCH(M$12, 'E2 Allocators'!$B$15:$W$15, 0),FALSE)*$D225</f>
        <v>0</v>
      </c>
      <c r="N225" s="133">
        <f>VLOOKUP('E4 TB Allocation Details'!$C236, 'E2 Allocators'!$B$15:$W$285, MATCH(N$12, 'E2 Allocators'!$B$15:$W$15, 0),FALSE)*$D225</f>
        <v>0</v>
      </c>
      <c r="O225" s="133">
        <f>VLOOKUP('E4 TB Allocation Details'!$C236, 'E2 Allocators'!$B$15:$W$285, MATCH(O$12, 'E2 Allocators'!$B$15:$W$15, 0),FALSE)*$D225</f>
        <v>0</v>
      </c>
      <c r="P225" s="133">
        <f>VLOOKUP('E4 TB Allocation Details'!$C236, 'E2 Allocators'!$B$15:$W$285, MATCH(P$12, 'E2 Allocators'!$B$15:$W$15, 0),FALSE)*$D225</f>
        <v>0</v>
      </c>
      <c r="Q225" s="133">
        <f>VLOOKUP('E4 TB Allocation Details'!$C236, 'E2 Allocators'!$B$15:$W$285, MATCH(Q$12, 'E2 Allocators'!$B$15:$W$15, 0),FALSE)*$D225</f>
        <v>0</v>
      </c>
      <c r="R225" s="133">
        <f>VLOOKUP('E4 TB Allocation Details'!$C236, 'E2 Allocators'!$B$15:$W$285, MATCH(R$12, 'E2 Allocators'!$B$15:$W$15, 0),FALSE)*$D225</f>
        <v>0</v>
      </c>
      <c r="S225" s="133">
        <f>VLOOKUP('E4 TB Allocation Details'!$C236, 'E2 Allocators'!$B$15:$W$285, MATCH(S$12, 'E2 Allocators'!$B$15:$W$15, 0),FALSE)*$D225</f>
        <v>0</v>
      </c>
      <c r="T225" s="133">
        <f>VLOOKUP('E4 TB Allocation Details'!$C236, 'E2 Allocators'!$B$15:$W$285, MATCH(T$12, 'E2 Allocators'!$B$15:$W$15, 0),FALSE)*$D225</f>
        <v>0</v>
      </c>
      <c r="U225" s="133">
        <f>VLOOKUP('E4 TB Allocation Details'!$C236, 'E2 Allocators'!$B$15:$W$285, MATCH(U$12, 'E2 Allocators'!$B$15:$W$15, 0),FALSE)*$D225</f>
        <v>0</v>
      </c>
      <c r="V225" s="133">
        <f>VLOOKUP('E4 TB Allocation Details'!$C236, 'E2 Allocators'!$B$15:$W$285, MATCH(V$12, 'E2 Allocators'!$B$15:$W$15, 0),FALSE)*$D225</f>
        <v>0</v>
      </c>
      <c r="W225" s="133">
        <f>VLOOKUP('E4 TB Allocation Details'!$C236, 'E2 Allocators'!$B$15:$W$285, MATCH(W$12, 'E2 Allocators'!$B$15:$W$15, 0),FALSE)*$D225</f>
        <v>0</v>
      </c>
      <c r="X225" s="174">
        <f>VLOOKUP('E4 TB Allocation Details'!$C236, 'E2 Allocators'!$B$15:$W$285, MATCH(X$12, 'E2 Allocators'!$B$15:$W$15, 0),FALSE)*$D225</f>
        <v>0</v>
      </c>
    </row>
    <row r="226" spans="2:24" ht="16.149999999999999" customHeight="1" x14ac:dyDescent="0.2">
      <c r="B226" s="384" t="str">
        <f>'I3 TB Data'!B232</f>
        <v>Asset Removal Costs - Network Dual Function Line - Shared</v>
      </c>
      <c r="C226" s="381" t="s">
        <v>416</v>
      </c>
      <c r="D226" s="170">
        <f>'I3 TB Data'!G232</f>
        <v>6003674.9707221482</v>
      </c>
      <c r="E226" s="133">
        <f>VLOOKUP('E4 TB Allocation Details'!$C237, 'E2 Allocators'!$B$15:$W$285, MATCH(E$12, 'E2 Allocators'!$B$15:$W$15, 0),FALSE)*$D226</f>
        <v>5362131.1377245272</v>
      </c>
      <c r="F226" s="133">
        <f>VLOOKUP('E4 TB Allocation Details'!$C237, 'E2 Allocators'!$B$15:$W$285, MATCH(F$12, 'E2 Allocators'!$B$15:$W$15, 0),FALSE)*$D226</f>
        <v>641543.8329976215</v>
      </c>
      <c r="G226" s="133">
        <f>VLOOKUP('E4 TB Allocation Details'!$C237, 'E2 Allocators'!$B$15:$W$285, MATCH(G$12, 'E2 Allocators'!$B$15:$W$15, 0),FALSE)*$D226</f>
        <v>0</v>
      </c>
      <c r="H226" s="133">
        <f>VLOOKUP('E4 TB Allocation Details'!$C237, 'E2 Allocators'!$B$15:$W$285, MATCH(H$12, 'E2 Allocators'!$B$15:$W$15, 0),FALSE)*$D226</f>
        <v>0</v>
      </c>
      <c r="I226" s="133">
        <f>VLOOKUP('E4 TB Allocation Details'!$C237, 'E2 Allocators'!$B$15:$W$285, MATCH(I$12, 'E2 Allocators'!$B$15:$W$15, 0),FALSE)*$D226</f>
        <v>0</v>
      </c>
      <c r="J226" s="133">
        <f>VLOOKUP('E4 TB Allocation Details'!$C237, 'E2 Allocators'!$B$15:$W$285, MATCH(J$12, 'E2 Allocators'!$B$15:$W$15, 0),FALSE)*$D226</f>
        <v>0</v>
      </c>
      <c r="K226" s="133">
        <f>VLOOKUP('E4 TB Allocation Details'!$C237, 'E2 Allocators'!$B$15:$W$285, MATCH(K$12, 'E2 Allocators'!$B$15:$W$15, 0),FALSE)*$D226</f>
        <v>0</v>
      </c>
      <c r="L226" s="133">
        <f>VLOOKUP('E4 TB Allocation Details'!$C237, 'E2 Allocators'!$B$15:$W$285, MATCH(L$12, 'E2 Allocators'!$B$15:$W$15, 0),FALSE)*$D226</f>
        <v>0</v>
      </c>
      <c r="M226" s="133">
        <f>VLOOKUP('E4 TB Allocation Details'!$C237, 'E2 Allocators'!$B$15:$W$285, MATCH(M$12, 'E2 Allocators'!$B$15:$W$15, 0),FALSE)*$D226</f>
        <v>0</v>
      </c>
      <c r="N226" s="133">
        <f>VLOOKUP('E4 TB Allocation Details'!$C237, 'E2 Allocators'!$B$15:$W$285, MATCH(N$12, 'E2 Allocators'!$B$15:$W$15, 0),FALSE)*$D226</f>
        <v>0</v>
      </c>
      <c r="O226" s="133">
        <f>VLOOKUP('E4 TB Allocation Details'!$C237, 'E2 Allocators'!$B$15:$W$285, MATCH(O$12, 'E2 Allocators'!$B$15:$W$15, 0),FALSE)*$D226</f>
        <v>0</v>
      </c>
      <c r="P226" s="133">
        <f>VLOOKUP('E4 TB Allocation Details'!$C237, 'E2 Allocators'!$B$15:$W$285, MATCH(P$12, 'E2 Allocators'!$B$15:$W$15, 0),FALSE)*$D226</f>
        <v>0</v>
      </c>
      <c r="Q226" s="133">
        <f>VLOOKUP('E4 TB Allocation Details'!$C237, 'E2 Allocators'!$B$15:$W$285, MATCH(Q$12, 'E2 Allocators'!$B$15:$W$15, 0),FALSE)*$D226</f>
        <v>0</v>
      </c>
      <c r="R226" s="133">
        <f>VLOOKUP('E4 TB Allocation Details'!$C237, 'E2 Allocators'!$B$15:$W$285, MATCH(R$12, 'E2 Allocators'!$B$15:$W$15, 0),FALSE)*$D226</f>
        <v>0</v>
      </c>
      <c r="S226" s="133">
        <f>VLOOKUP('E4 TB Allocation Details'!$C237, 'E2 Allocators'!$B$15:$W$285, MATCH(S$12, 'E2 Allocators'!$B$15:$W$15, 0),FALSE)*$D226</f>
        <v>0</v>
      </c>
      <c r="T226" s="133">
        <f>VLOOKUP('E4 TB Allocation Details'!$C237, 'E2 Allocators'!$B$15:$W$285, MATCH(T$12, 'E2 Allocators'!$B$15:$W$15, 0),FALSE)*$D226</f>
        <v>0</v>
      </c>
      <c r="U226" s="133">
        <f>VLOOKUP('E4 TB Allocation Details'!$C237, 'E2 Allocators'!$B$15:$W$285, MATCH(U$12, 'E2 Allocators'!$B$15:$W$15, 0),FALSE)*$D226</f>
        <v>0</v>
      </c>
      <c r="V226" s="133">
        <f>VLOOKUP('E4 TB Allocation Details'!$C237, 'E2 Allocators'!$B$15:$W$285, MATCH(V$12, 'E2 Allocators'!$B$15:$W$15, 0),FALSE)*$D226</f>
        <v>0</v>
      </c>
      <c r="W226" s="133">
        <f>VLOOKUP('E4 TB Allocation Details'!$C237, 'E2 Allocators'!$B$15:$W$285, MATCH(W$12, 'E2 Allocators'!$B$15:$W$15, 0),FALSE)*$D226</f>
        <v>0</v>
      </c>
      <c r="X226" s="174">
        <f>VLOOKUP('E4 TB Allocation Details'!$C237, 'E2 Allocators'!$B$15:$W$285, MATCH(X$12, 'E2 Allocators'!$B$15:$W$15, 0),FALSE)*$D226</f>
        <v>0</v>
      </c>
    </row>
    <row r="227" spans="2:24" ht="16.149999999999999" customHeight="1" x14ac:dyDescent="0.2">
      <c r="B227" s="384" t="str">
        <f>'I3 TB Data'!B233</f>
        <v>Asset Removal Costs - Line Connection Dual Function Line - Dedicated to Domestic</v>
      </c>
      <c r="C227" s="381" t="s">
        <v>416</v>
      </c>
      <c r="D227" s="170">
        <f>'I3 TB Data'!G233</f>
        <v>1023665.4599051755</v>
      </c>
      <c r="E227" s="133">
        <f>VLOOKUP('E4 TB Allocation Details'!$C238, 'E2 Allocators'!$B$15:$W$285, MATCH(E$12, 'E2 Allocators'!$B$15:$W$15, 0),FALSE)*$D227</f>
        <v>1023665.4599051755</v>
      </c>
      <c r="F227" s="133">
        <f>VLOOKUP('E4 TB Allocation Details'!$C238, 'E2 Allocators'!$B$15:$W$285, MATCH(F$12, 'E2 Allocators'!$B$15:$W$15, 0),FALSE)*$D227</f>
        <v>0</v>
      </c>
      <c r="G227" s="133">
        <f>VLOOKUP('E4 TB Allocation Details'!$C238, 'E2 Allocators'!$B$15:$W$285, MATCH(G$12, 'E2 Allocators'!$B$15:$W$15, 0),FALSE)*$D227</f>
        <v>0</v>
      </c>
      <c r="H227" s="133">
        <f>VLOOKUP('E4 TB Allocation Details'!$C238, 'E2 Allocators'!$B$15:$W$285, MATCH(H$12, 'E2 Allocators'!$B$15:$W$15, 0),FALSE)*$D227</f>
        <v>0</v>
      </c>
      <c r="I227" s="133">
        <f>VLOOKUP('E4 TB Allocation Details'!$C238, 'E2 Allocators'!$B$15:$W$285, MATCH(I$12, 'E2 Allocators'!$B$15:$W$15, 0),FALSE)*$D227</f>
        <v>0</v>
      </c>
      <c r="J227" s="133">
        <f>VLOOKUP('E4 TB Allocation Details'!$C238, 'E2 Allocators'!$B$15:$W$285, MATCH(J$12, 'E2 Allocators'!$B$15:$W$15, 0),FALSE)*$D227</f>
        <v>0</v>
      </c>
      <c r="K227" s="133">
        <f>VLOOKUP('E4 TB Allocation Details'!$C238, 'E2 Allocators'!$B$15:$W$285, MATCH(K$12, 'E2 Allocators'!$B$15:$W$15, 0),FALSE)*$D227</f>
        <v>0</v>
      </c>
      <c r="L227" s="133">
        <f>VLOOKUP('E4 TB Allocation Details'!$C238, 'E2 Allocators'!$B$15:$W$285, MATCH(L$12, 'E2 Allocators'!$B$15:$W$15, 0),FALSE)*$D227</f>
        <v>0</v>
      </c>
      <c r="M227" s="133">
        <f>VLOOKUP('E4 TB Allocation Details'!$C238, 'E2 Allocators'!$B$15:$W$285, MATCH(M$12, 'E2 Allocators'!$B$15:$W$15, 0),FALSE)*$D227</f>
        <v>0</v>
      </c>
      <c r="N227" s="133">
        <f>VLOOKUP('E4 TB Allocation Details'!$C238, 'E2 Allocators'!$B$15:$W$285, MATCH(N$12, 'E2 Allocators'!$B$15:$W$15, 0),FALSE)*$D227</f>
        <v>0</v>
      </c>
      <c r="O227" s="133">
        <f>VLOOKUP('E4 TB Allocation Details'!$C238, 'E2 Allocators'!$B$15:$W$285, MATCH(O$12, 'E2 Allocators'!$B$15:$W$15, 0),FALSE)*$D227</f>
        <v>0</v>
      </c>
      <c r="P227" s="133">
        <f>VLOOKUP('E4 TB Allocation Details'!$C238, 'E2 Allocators'!$B$15:$W$285, MATCH(P$12, 'E2 Allocators'!$B$15:$W$15, 0),FALSE)*$D227</f>
        <v>0</v>
      </c>
      <c r="Q227" s="133">
        <f>VLOOKUP('E4 TB Allocation Details'!$C238, 'E2 Allocators'!$B$15:$W$285, MATCH(Q$12, 'E2 Allocators'!$B$15:$W$15, 0),FALSE)*$D227</f>
        <v>0</v>
      </c>
      <c r="R227" s="133">
        <f>VLOOKUP('E4 TB Allocation Details'!$C238, 'E2 Allocators'!$B$15:$W$285, MATCH(R$12, 'E2 Allocators'!$B$15:$W$15, 0),FALSE)*$D227</f>
        <v>0</v>
      </c>
      <c r="S227" s="133">
        <f>VLOOKUP('E4 TB Allocation Details'!$C238, 'E2 Allocators'!$B$15:$W$285, MATCH(S$12, 'E2 Allocators'!$B$15:$W$15, 0),FALSE)*$D227</f>
        <v>0</v>
      </c>
      <c r="T227" s="133">
        <f>VLOOKUP('E4 TB Allocation Details'!$C238, 'E2 Allocators'!$B$15:$W$285, MATCH(T$12, 'E2 Allocators'!$B$15:$W$15, 0),FALSE)*$D227</f>
        <v>0</v>
      </c>
      <c r="U227" s="133">
        <f>VLOOKUP('E4 TB Allocation Details'!$C238, 'E2 Allocators'!$B$15:$W$285, MATCH(U$12, 'E2 Allocators'!$B$15:$W$15, 0),FALSE)*$D227</f>
        <v>0</v>
      </c>
      <c r="V227" s="133">
        <f>VLOOKUP('E4 TB Allocation Details'!$C238, 'E2 Allocators'!$B$15:$W$285, MATCH(V$12, 'E2 Allocators'!$B$15:$W$15, 0),FALSE)*$D227</f>
        <v>0</v>
      </c>
      <c r="W227" s="133">
        <f>VLOOKUP('E4 TB Allocation Details'!$C238, 'E2 Allocators'!$B$15:$W$285, MATCH(W$12, 'E2 Allocators'!$B$15:$W$15, 0),FALSE)*$D227</f>
        <v>0</v>
      </c>
      <c r="X227" s="174">
        <f>VLOOKUP('E4 TB Allocation Details'!$C238, 'E2 Allocators'!$B$15:$W$285, MATCH(X$12, 'E2 Allocators'!$B$15:$W$15, 0),FALSE)*$D227</f>
        <v>0</v>
      </c>
    </row>
    <row r="228" spans="2:24" ht="16.149999999999999" customHeight="1" x14ac:dyDescent="0.2">
      <c r="B228" s="384" t="str">
        <f>'I3 TB Data'!B234</f>
        <v>Asset Removal Costs - Line Connection Dual Function Line - Dedicated to Interconnect</v>
      </c>
      <c r="C228" s="381" t="s">
        <v>416</v>
      </c>
      <c r="D228" s="170">
        <f>'I3 TB Data'!G234</f>
        <v>0</v>
      </c>
      <c r="E228" s="133">
        <f>VLOOKUP('E4 TB Allocation Details'!$C239, 'E2 Allocators'!$B$15:$W$285, MATCH(E$12, 'E2 Allocators'!$B$15:$W$15, 0),FALSE)*$D228</f>
        <v>0</v>
      </c>
      <c r="F228" s="133">
        <f>VLOOKUP('E4 TB Allocation Details'!$C239, 'E2 Allocators'!$B$15:$W$285, MATCH(F$12, 'E2 Allocators'!$B$15:$W$15, 0),FALSE)*$D228</f>
        <v>0</v>
      </c>
      <c r="G228" s="133">
        <f>VLOOKUP('E4 TB Allocation Details'!$C239, 'E2 Allocators'!$B$15:$W$285, MATCH(G$12, 'E2 Allocators'!$B$15:$W$15, 0),FALSE)*$D228</f>
        <v>0</v>
      </c>
      <c r="H228" s="133">
        <f>VLOOKUP('E4 TB Allocation Details'!$C239, 'E2 Allocators'!$B$15:$W$285, MATCH(H$12, 'E2 Allocators'!$B$15:$W$15, 0),FALSE)*$D228</f>
        <v>0</v>
      </c>
      <c r="I228" s="133">
        <f>VLOOKUP('E4 TB Allocation Details'!$C239, 'E2 Allocators'!$B$15:$W$285, MATCH(I$12, 'E2 Allocators'!$B$15:$W$15, 0),FALSE)*$D228</f>
        <v>0</v>
      </c>
      <c r="J228" s="133">
        <f>VLOOKUP('E4 TB Allocation Details'!$C239, 'E2 Allocators'!$B$15:$W$285, MATCH(J$12, 'E2 Allocators'!$B$15:$W$15, 0),FALSE)*$D228</f>
        <v>0</v>
      </c>
      <c r="K228" s="133">
        <f>VLOOKUP('E4 TB Allocation Details'!$C239, 'E2 Allocators'!$B$15:$W$285, MATCH(K$12, 'E2 Allocators'!$B$15:$W$15, 0),FALSE)*$D228</f>
        <v>0</v>
      </c>
      <c r="L228" s="133">
        <f>VLOOKUP('E4 TB Allocation Details'!$C239, 'E2 Allocators'!$B$15:$W$285, MATCH(L$12, 'E2 Allocators'!$B$15:$W$15, 0),FALSE)*$D228</f>
        <v>0</v>
      </c>
      <c r="M228" s="133">
        <f>VLOOKUP('E4 TB Allocation Details'!$C239, 'E2 Allocators'!$B$15:$W$285, MATCH(M$12, 'E2 Allocators'!$B$15:$W$15, 0),FALSE)*$D228</f>
        <v>0</v>
      </c>
      <c r="N228" s="133">
        <f>VLOOKUP('E4 TB Allocation Details'!$C239, 'E2 Allocators'!$B$15:$W$285, MATCH(N$12, 'E2 Allocators'!$B$15:$W$15, 0),FALSE)*$D228</f>
        <v>0</v>
      </c>
      <c r="O228" s="133">
        <f>VLOOKUP('E4 TB Allocation Details'!$C239, 'E2 Allocators'!$B$15:$W$285, MATCH(O$12, 'E2 Allocators'!$B$15:$W$15, 0),FALSE)*$D228</f>
        <v>0</v>
      </c>
      <c r="P228" s="133">
        <f>VLOOKUP('E4 TB Allocation Details'!$C239, 'E2 Allocators'!$B$15:$W$285, MATCH(P$12, 'E2 Allocators'!$B$15:$W$15, 0),FALSE)*$D228</f>
        <v>0</v>
      </c>
      <c r="Q228" s="133">
        <f>VLOOKUP('E4 TB Allocation Details'!$C239, 'E2 Allocators'!$B$15:$W$285, MATCH(Q$12, 'E2 Allocators'!$B$15:$W$15, 0),FALSE)*$D228</f>
        <v>0</v>
      </c>
      <c r="R228" s="133">
        <f>VLOOKUP('E4 TB Allocation Details'!$C239, 'E2 Allocators'!$B$15:$W$285, MATCH(R$12, 'E2 Allocators'!$B$15:$W$15, 0),FALSE)*$D228</f>
        <v>0</v>
      </c>
      <c r="S228" s="133">
        <f>VLOOKUP('E4 TB Allocation Details'!$C239, 'E2 Allocators'!$B$15:$W$285, MATCH(S$12, 'E2 Allocators'!$B$15:$W$15, 0),FALSE)*$D228</f>
        <v>0</v>
      </c>
      <c r="T228" s="133">
        <f>VLOOKUP('E4 TB Allocation Details'!$C239, 'E2 Allocators'!$B$15:$W$285, MATCH(T$12, 'E2 Allocators'!$B$15:$W$15, 0),FALSE)*$D228</f>
        <v>0</v>
      </c>
      <c r="U228" s="133">
        <f>VLOOKUP('E4 TB Allocation Details'!$C239, 'E2 Allocators'!$B$15:$W$285, MATCH(U$12, 'E2 Allocators'!$B$15:$W$15, 0),FALSE)*$D228</f>
        <v>0</v>
      </c>
      <c r="V228" s="133">
        <f>VLOOKUP('E4 TB Allocation Details'!$C239, 'E2 Allocators'!$B$15:$W$285, MATCH(V$12, 'E2 Allocators'!$B$15:$W$15, 0),FALSE)*$D228</f>
        <v>0</v>
      </c>
      <c r="W228" s="133">
        <f>VLOOKUP('E4 TB Allocation Details'!$C239, 'E2 Allocators'!$B$15:$W$285, MATCH(W$12, 'E2 Allocators'!$B$15:$W$15, 0),FALSE)*$D228</f>
        <v>0</v>
      </c>
      <c r="X228" s="174">
        <f>VLOOKUP('E4 TB Allocation Details'!$C239, 'E2 Allocators'!$B$15:$W$285, MATCH(X$12, 'E2 Allocators'!$B$15:$W$15, 0),FALSE)*$D228</f>
        <v>0</v>
      </c>
    </row>
    <row r="229" spans="2:24" ht="16.149999999999999" customHeight="1" x14ac:dyDescent="0.2">
      <c r="B229" s="384" t="str">
        <f>'I3 TB Data'!B235</f>
        <v>Asset Removal Costs - Line Connection Dual Function Line - Shared</v>
      </c>
      <c r="C229" s="381" t="s">
        <v>416</v>
      </c>
      <c r="D229" s="170">
        <f>'I3 TB Data'!G235</f>
        <v>0</v>
      </c>
      <c r="E229" s="133">
        <f>VLOOKUP('E4 TB Allocation Details'!$C240, 'E2 Allocators'!$B$15:$W$285, MATCH(E$12, 'E2 Allocators'!$B$15:$W$15, 0),FALSE)*$D229</f>
        <v>0</v>
      </c>
      <c r="F229" s="133">
        <f>VLOOKUP('E4 TB Allocation Details'!$C240, 'E2 Allocators'!$B$15:$W$285, MATCH(F$12, 'E2 Allocators'!$B$15:$W$15, 0),FALSE)*$D229</f>
        <v>0</v>
      </c>
      <c r="G229" s="133">
        <f>VLOOKUP('E4 TB Allocation Details'!$C240, 'E2 Allocators'!$B$15:$W$285, MATCH(G$12, 'E2 Allocators'!$B$15:$W$15, 0),FALSE)*$D229</f>
        <v>0</v>
      </c>
      <c r="H229" s="133">
        <f>VLOOKUP('E4 TB Allocation Details'!$C240, 'E2 Allocators'!$B$15:$W$285, MATCH(H$12, 'E2 Allocators'!$B$15:$W$15, 0),FALSE)*$D229</f>
        <v>0</v>
      </c>
      <c r="I229" s="133">
        <f>VLOOKUP('E4 TB Allocation Details'!$C240, 'E2 Allocators'!$B$15:$W$285, MATCH(I$12, 'E2 Allocators'!$B$15:$W$15, 0),FALSE)*$D229</f>
        <v>0</v>
      </c>
      <c r="J229" s="133">
        <f>VLOOKUP('E4 TB Allocation Details'!$C240, 'E2 Allocators'!$B$15:$W$285, MATCH(J$12, 'E2 Allocators'!$B$15:$W$15, 0),FALSE)*$D229</f>
        <v>0</v>
      </c>
      <c r="K229" s="133">
        <f>VLOOKUP('E4 TB Allocation Details'!$C240, 'E2 Allocators'!$B$15:$W$285, MATCH(K$12, 'E2 Allocators'!$B$15:$W$15, 0),FALSE)*$D229</f>
        <v>0</v>
      </c>
      <c r="L229" s="133">
        <f>VLOOKUP('E4 TB Allocation Details'!$C240, 'E2 Allocators'!$B$15:$W$285, MATCH(L$12, 'E2 Allocators'!$B$15:$W$15, 0),FALSE)*$D229</f>
        <v>0</v>
      </c>
      <c r="M229" s="133">
        <f>VLOOKUP('E4 TB Allocation Details'!$C240, 'E2 Allocators'!$B$15:$W$285, MATCH(M$12, 'E2 Allocators'!$B$15:$W$15, 0),FALSE)*$D229</f>
        <v>0</v>
      </c>
      <c r="N229" s="133">
        <f>VLOOKUP('E4 TB Allocation Details'!$C240, 'E2 Allocators'!$B$15:$W$285, MATCH(N$12, 'E2 Allocators'!$B$15:$W$15, 0),FALSE)*$D229</f>
        <v>0</v>
      </c>
      <c r="O229" s="133">
        <f>VLOOKUP('E4 TB Allocation Details'!$C240, 'E2 Allocators'!$B$15:$W$285, MATCH(O$12, 'E2 Allocators'!$B$15:$W$15, 0),FALSE)*$D229</f>
        <v>0</v>
      </c>
      <c r="P229" s="133">
        <f>VLOOKUP('E4 TB Allocation Details'!$C240, 'E2 Allocators'!$B$15:$W$285, MATCH(P$12, 'E2 Allocators'!$B$15:$W$15, 0),FALSE)*$D229</f>
        <v>0</v>
      </c>
      <c r="Q229" s="133">
        <f>VLOOKUP('E4 TB Allocation Details'!$C240, 'E2 Allocators'!$B$15:$W$285, MATCH(Q$12, 'E2 Allocators'!$B$15:$W$15, 0),FALSE)*$D229</f>
        <v>0</v>
      </c>
      <c r="R229" s="133">
        <f>VLOOKUP('E4 TB Allocation Details'!$C240, 'E2 Allocators'!$B$15:$W$285, MATCH(R$12, 'E2 Allocators'!$B$15:$W$15, 0),FALSE)*$D229</f>
        <v>0</v>
      </c>
      <c r="S229" s="133">
        <f>VLOOKUP('E4 TB Allocation Details'!$C240, 'E2 Allocators'!$B$15:$W$285, MATCH(S$12, 'E2 Allocators'!$B$15:$W$15, 0),FALSE)*$D229</f>
        <v>0</v>
      </c>
      <c r="T229" s="133">
        <f>VLOOKUP('E4 TB Allocation Details'!$C240, 'E2 Allocators'!$B$15:$W$285, MATCH(T$12, 'E2 Allocators'!$B$15:$W$15, 0),FALSE)*$D229</f>
        <v>0</v>
      </c>
      <c r="U229" s="133">
        <f>VLOOKUP('E4 TB Allocation Details'!$C240, 'E2 Allocators'!$B$15:$W$285, MATCH(U$12, 'E2 Allocators'!$B$15:$W$15, 0),FALSE)*$D229</f>
        <v>0</v>
      </c>
      <c r="V229" s="133">
        <f>VLOOKUP('E4 TB Allocation Details'!$C240, 'E2 Allocators'!$B$15:$W$285, MATCH(V$12, 'E2 Allocators'!$B$15:$W$15, 0),FALSE)*$D229</f>
        <v>0</v>
      </c>
      <c r="W229" s="133">
        <f>VLOOKUP('E4 TB Allocation Details'!$C240, 'E2 Allocators'!$B$15:$W$285, MATCH(W$12, 'E2 Allocators'!$B$15:$W$15, 0),FALSE)*$D229</f>
        <v>0</v>
      </c>
      <c r="X229" s="174">
        <f>VLOOKUP('E4 TB Allocation Details'!$C240, 'E2 Allocators'!$B$15:$W$285, MATCH(X$12, 'E2 Allocators'!$B$15:$W$15, 0),FALSE)*$D229</f>
        <v>0</v>
      </c>
    </row>
    <row r="230" spans="2:24" ht="16.149999999999999" customHeight="1" x14ac:dyDescent="0.2">
      <c r="B230" s="384" t="str">
        <f>'I3 TB Data'!B236</f>
        <v>Asset Removal Costs - Generation Line Connection - Dedicated to Domestic</v>
      </c>
      <c r="C230" s="381" t="s">
        <v>416</v>
      </c>
      <c r="D230" s="170">
        <f>'I3 TB Data'!G236</f>
        <v>0</v>
      </c>
      <c r="E230" s="133">
        <f>VLOOKUP('E4 TB Allocation Details'!$C241, 'E2 Allocators'!$B$15:$W$285, MATCH(E$12, 'E2 Allocators'!$B$15:$W$15, 0),FALSE)*$D230</f>
        <v>0</v>
      </c>
      <c r="F230" s="133">
        <f>VLOOKUP('E4 TB Allocation Details'!$C241, 'E2 Allocators'!$B$15:$W$285, MATCH(F$12, 'E2 Allocators'!$B$15:$W$15, 0),FALSE)*$D230</f>
        <v>0</v>
      </c>
      <c r="G230" s="133">
        <f>VLOOKUP('E4 TB Allocation Details'!$C241, 'E2 Allocators'!$B$15:$W$285, MATCH(G$12, 'E2 Allocators'!$B$15:$W$15, 0),FALSE)*$D230</f>
        <v>0</v>
      </c>
      <c r="H230" s="133">
        <f>VLOOKUP('E4 TB Allocation Details'!$C241, 'E2 Allocators'!$B$15:$W$285, MATCH(H$12, 'E2 Allocators'!$B$15:$W$15, 0),FALSE)*$D230</f>
        <v>0</v>
      </c>
      <c r="I230" s="133">
        <f>VLOOKUP('E4 TB Allocation Details'!$C241, 'E2 Allocators'!$B$15:$W$285, MATCH(I$12, 'E2 Allocators'!$B$15:$W$15, 0),FALSE)*$D230</f>
        <v>0</v>
      </c>
      <c r="J230" s="133">
        <f>VLOOKUP('E4 TB Allocation Details'!$C241, 'E2 Allocators'!$B$15:$W$285, MATCH(J$12, 'E2 Allocators'!$B$15:$W$15, 0),FALSE)*$D230</f>
        <v>0</v>
      </c>
      <c r="K230" s="133">
        <f>VLOOKUP('E4 TB Allocation Details'!$C241, 'E2 Allocators'!$B$15:$W$285, MATCH(K$12, 'E2 Allocators'!$B$15:$W$15, 0),FALSE)*$D230</f>
        <v>0</v>
      </c>
      <c r="L230" s="133">
        <f>VLOOKUP('E4 TB Allocation Details'!$C241, 'E2 Allocators'!$B$15:$W$285, MATCH(L$12, 'E2 Allocators'!$B$15:$W$15, 0),FALSE)*$D230</f>
        <v>0</v>
      </c>
      <c r="M230" s="133">
        <f>VLOOKUP('E4 TB Allocation Details'!$C241, 'E2 Allocators'!$B$15:$W$285, MATCH(M$12, 'E2 Allocators'!$B$15:$W$15, 0),FALSE)*$D230</f>
        <v>0</v>
      </c>
      <c r="N230" s="133">
        <f>VLOOKUP('E4 TB Allocation Details'!$C241, 'E2 Allocators'!$B$15:$W$285, MATCH(N$12, 'E2 Allocators'!$B$15:$W$15, 0),FALSE)*$D230</f>
        <v>0</v>
      </c>
      <c r="O230" s="133">
        <f>VLOOKUP('E4 TB Allocation Details'!$C241, 'E2 Allocators'!$B$15:$W$285, MATCH(O$12, 'E2 Allocators'!$B$15:$W$15, 0),FALSE)*$D230</f>
        <v>0</v>
      </c>
      <c r="P230" s="133">
        <f>VLOOKUP('E4 TB Allocation Details'!$C241, 'E2 Allocators'!$B$15:$W$285, MATCH(P$12, 'E2 Allocators'!$B$15:$W$15, 0),FALSE)*$D230</f>
        <v>0</v>
      </c>
      <c r="Q230" s="133">
        <f>VLOOKUP('E4 TB Allocation Details'!$C241, 'E2 Allocators'!$B$15:$W$285, MATCH(Q$12, 'E2 Allocators'!$B$15:$W$15, 0),FALSE)*$D230</f>
        <v>0</v>
      </c>
      <c r="R230" s="133">
        <f>VLOOKUP('E4 TB Allocation Details'!$C241, 'E2 Allocators'!$B$15:$W$285, MATCH(R$12, 'E2 Allocators'!$B$15:$W$15, 0),FALSE)*$D230</f>
        <v>0</v>
      </c>
      <c r="S230" s="133">
        <f>VLOOKUP('E4 TB Allocation Details'!$C241, 'E2 Allocators'!$B$15:$W$285, MATCH(S$12, 'E2 Allocators'!$B$15:$W$15, 0),FALSE)*$D230</f>
        <v>0</v>
      </c>
      <c r="T230" s="133">
        <f>VLOOKUP('E4 TB Allocation Details'!$C241, 'E2 Allocators'!$B$15:$W$285, MATCH(T$12, 'E2 Allocators'!$B$15:$W$15, 0),FALSE)*$D230</f>
        <v>0</v>
      </c>
      <c r="U230" s="133">
        <f>VLOOKUP('E4 TB Allocation Details'!$C241, 'E2 Allocators'!$B$15:$W$285, MATCH(U$12, 'E2 Allocators'!$B$15:$W$15, 0),FALSE)*$D230</f>
        <v>0</v>
      </c>
      <c r="V230" s="133">
        <f>VLOOKUP('E4 TB Allocation Details'!$C241, 'E2 Allocators'!$B$15:$W$285, MATCH(V$12, 'E2 Allocators'!$B$15:$W$15, 0),FALSE)*$D230</f>
        <v>0</v>
      </c>
      <c r="W230" s="133">
        <f>VLOOKUP('E4 TB Allocation Details'!$C241, 'E2 Allocators'!$B$15:$W$285, MATCH(W$12, 'E2 Allocators'!$B$15:$W$15, 0),FALSE)*$D230</f>
        <v>0</v>
      </c>
      <c r="X230" s="174">
        <f>VLOOKUP('E4 TB Allocation Details'!$C241, 'E2 Allocators'!$B$15:$W$285, MATCH(X$12, 'E2 Allocators'!$B$15:$W$15, 0),FALSE)*$D230</f>
        <v>0</v>
      </c>
    </row>
    <row r="231" spans="2:24" ht="16.149999999999999" customHeight="1" x14ac:dyDescent="0.2">
      <c r="B231" s="384" t="str">
        <f>'I3 TB Data'!B237</f>
        <v>Asset Removal Costs - Generation Line Connection - Dedicated to Interconnect</v>
      </c>
      <c r="C231" s="381" t="s">
        <v>416</v>
      </c>
      <c r="D231" s="170">
        <f>'I3 TB Data'!G237</f>
        <v>0</v>
      </c>
      <c r="E231" s="133">
        <f>VLOOKUP('E4 TB Allocation Details'!$C242, 'E2 Allocators'!$B$15:$W$285, MATCH(E$12, 'E2 Allocators'!$B$15:$W$15, 0),FALSE)*$D231</f>
        <v>0</v>
      </c>
      <c r="F231" s="133">
        <f>VLOOKUP('E4 TB Allocation Details'!$C242, 'E2 Allocators'!$B$15:$W$285, MATCH(F$12, 'E2 Allocators'!$B$15:$W$15, 0),FALSE)*$D231</f>
        <v>0</v>
      </c>
      <c r="G231" s="133">
        <f>VLOOKUP('E4 TB Allocation Details'!$C242, 'E2 Allocators'!$B$15:$W$285, MATCH(G$12, 'E2 Allocators'!$B$15:$W$15, 0),FALSE)*$D231</f>
        <v>0</v>
      </c>
      <c r="H231" s="133">
        <f>VLOOKUP('E4 TB Allocation Details'!$C242, 'E2 Allocators'!$B$15:$W$285, MATCH(H$12, 'E2 Allocators'!$B$15:$W$15, 0),FALSE)*$D231</f>
        <v>0</v>
      </c>
      <c r="I231" s="133">
        <f>VLOOKUP('E4 TB Allocation Details'!$C242, 'E2 Allocators'!$B$15:$W$285, MATCH(I$12, 'E2 Allocators'!$B$15:$W$15, 0),FALSE)*$D231</f>
        <v>0</v>
      </c>
      <c r="J231" s="133">
        <f>VLOOKUP('E4 TB Allocation Details'!$C242, 'E2 Allocators'!$B$15:$W$285, MATCH(J$12, 'E2 Allocators'!$B$15:$W$15, 0),FALSE)*$D231</f>
        <v>0</v>
      </c>
      <c r="K231" s="133">
        <f>VLOOKUP('E4 TB Allocation Details'!$C242, 'E2 Allocators'!$B$15:$W$285, MATCH(K$12, 'E2 Allocators'!$B$15:$W$15, 0),FALSE)*$D231</f>
        <v>0</v>
      </c>
      <c r="L231" s="133">
        <f>VLOOKUP('E4 TB Allocation Details'!$C242, 'E2 Allocators'!$B$15:$W$285, MATCH(L$12, 'E2 Allocators'!$B$15:$W$15, 0),FALSE)*$D231</f>
        <v>0</v>
      </c>
      <c r="M231" s="133">
        <f>VLOOKUP('E4 TB Allocation Details'!$C242, 'E2 Allocators'!$B$15:$W$285, MATCH(M$12, 'E2 Allocators'!$B$15:$W$15, 0),FALSE)*$D231</f>
        <v>0</v>
      </c>
      <c r="N231" s="133">
        <f>VLOOKUP('E4 TB Allocation Details'!$C242, 'E2 Allocators'!$B$15:$W$285, MATCH(N$12, 'E2 Allocators'!$B$15:$W$15, 0),FALSE)*$D231</f>
        <v>0</v>
      </c>
      <c r="O231" s="133">
        <f>VLOOKUP('E4 TB Allocation Details'!$C242, 'E2 Allocators'!$B$15:$W$285, MATCH(O$12, 'E2 Allocators'!$B$15:$W$15, 0),FALSE)*$D231</f>
        <v>0</v>
      </c>
      <c r="P231" s="133">
        <f>VLOOKUP('E4 TB Allocation Details'!$C242, 'E2 Allocators'!$B$15:$W$285, MATCH(P$12, 'E2 Allocators'!$B$15:$W$15, 0),FALSE)*$D231</f>
        <v>0</v>
      </c>
      <c r="Q231" s="133">
        <f>VLOOKUP('E4 TB Allocation Details'!$C242, 'E2 Allocators'!$B$15:$W$285, MATCH(Q$12, 'E2 Allocators'!$B$15:$W$15, 0),FALSE)*$D231</f>
        <v>0</v>
      </c>
      <c r="R231" s="133">
        <f>VLOOKUP('E4 TB Allocation Details'!$C242, 'E2 Allocators'!$B$15:$W$285, MATCH(R$12, 'E2 Allocators'!$B$15:$W$15, 0),FALSE)*$D231</f>
        <v>0</v>
      </c>
      <c r="S231" s="133">
        <f>VLOOKUP('E4 TB Allocation Details'!$C242, 'E2 Allocators'!$B$15:$W$285, MATCH(S$12, 'E2 Allocators'!$B$15:$W$15, 0),FALSE)*$D231</f>
        <v>0</v>
      </c>
      <c r="T231" s="133">
        <f>VLOOKUP('E4 TB Allocation Details'!$C242, 'E2 Allocators'!$B$15:$W$285, MATCH(T$12, 'E2 Allocators'!$B$15:$W$15, 0),FALSE)*$D231</f>
        <v>0</v>
      </c>
      <c r="U231" s="133">
        <f>VLOOKUP('E4 TB Allocation Details'!$C242, 'E2 Allocators'!$B$15:$W$285, MATCH(U$12, 'E2 Allocators'!$B$15:$W$15, 0),FALSE)*$D231</f>
        <v>0</v>
      </c>
      <c r="V231" s="133">
        <f>VLOOKUP('E4 TB Allocation Details'!$C242, 'E2 Allocators'!$B$15:$W$285, MATCH(V$12, 'E2 Allocators'!$B$15:$W$15, 0),FALSE)*$D231</f>
        <v>0</v>
      </c>
      <c r="W231" s="133">
        <f>VLOOKUP('E4 TB Allocation Details'!$C242, 'E2 Allocators'!$B$15:$W$285, MATCH(W$12, 'E2 Allocators'!$B$15:$W$15, 0),FALSE)*$D231</f>
        <v>0</v>
      </c>
      <c r="X231" s="174">
        <f>VLOOKUP('E4 TB Allocation Details'!$C242, 'E2 Allocators'!$B$15:$W$285, MATCH(X$12, 'E2 Allocators'!$B$15:$W$15, 0),FALSE)*$D231</f>
        <v>0</v>
      </c>
    </row>
    <row r="232" spans="2:24" ht="16.149999999999999" customHeight="1" x14ac:dyDescent="0.2">
      <c r="B232" s="384" t="str">
        <f>'I3 TB Data'!B238</f>
        <v>Asset Removal Costs - Generation Line Connection - Shared</v>
      </c>
      <c r="C232" s="381" t="s">
        <v>416</v>
      </c>
      <c r="D232" s="170">
        <f>'I3 TB Data'!G238</f>
        <v>1453926.5244395772</v>
      </c>
      <c r="E232" s="133">
        <f>VLOOKUP('E4 TB Allocation Details'!$C243, 'E2 Allocators'!$B$15:$W$285, MATCH(E$12, 'E2 Allocators'!$B$15:$W$15, 0),FALSE)*$D232</f>
        <v>1298562.0851695279</v>
      </c>
      <c r="F232" s="133">
        <f>VLOOKUP('E4 TB Allocation Details'!$C243, 'E2 Allocators'!$B$15:$W$285, MATCH(F$12, 'E2 Allocators'!$B$15:$W$15, 0),FALSE)*$D232</f>
        <v>155364.43927004933</v>
      </c>
      <c r="G232" s="133">
        <f>VLOOKUP('E4 TB Allocation Details'!$C243, 'E2 Allocators'!$B$15:$W$285, MATCH(G$12, 'E2 Allocators'!$B$15:$W$15, 0),FALSE)*$D232</f>
        <v>0</v>
      </c>
      <c r="H232" s="133">
        <f>VLOOKUP('E4 TB Allocation Details'!$C243, 'E2 Allocators'!$B$15:$W$285, MATCH(H$12, 'E2 Allocators'!$B$15:$W$15, 0),FALSE)*$D232</f>
        <v>0</v>
      </c>
      <c r="I232" s="133">
        <f>VLOOKUP('E4 TB Allocation Details'!$C243, 'E2 Allocators'!$B$15:$W$285, MATCH(I$12, 'E2 Allocators'!$B$15:$W$15, 0),FALSE)*$D232</f>
        <v>0</v>
      </c>
      <c r="J232" s="133">
        <f>VLOOKUP('E4 TB Allocation Details'!$C243, 'E2 Allocators'!$B$15:$W$285, MATCH(J$12, 'E2 Allocators'!$B$15:$W$15, 0),FALSE)*$D232</f>
        <v>0</v>
      </c>
      <c r="K232" s="133">
        <f>VLOOKUP('E4 TB Allocation Details'!$C243, 'E2 Allocators'!$B$15:$W$285, MATCH(K$12, 'E2 Allocators'!$B$15:$W$15, 0),FALSE)*$D232</f>
        <v>0</v>
      </c>
      <c r="L232" s="133">
        <f>VLOOKUP('E4 TB Allocation Details'!$C243, 'E2 Allocators'!$B$15:$W$285, MATCH(L$12, 'E2 Allocators'!$B$15:$W$15, 0),FALSE)*$D232</f>
        <v>0</v>
      </c>
      <c r="M232" s="133">
        <f>VLOOKUP('E4 TB Allocation Details'!$C243, 'E2 Allocators'!$B$15:$W$285, MATCH(M$12, 'E2 Allocators'!$B$15:$W$15, 0),FALSE)*$D232</f>
        <v>0</v>
      </c>
      <c r="N232" s="133">
        <f>VLOOKUP('E4 TB Allocation Details'!$C243, 'E2 Allocators'!$B$15:$W$285, MATCH(N$12, 'E2 Allocators'!$B$15:$W$15, 0),FALSE)*$D232</f>
        <v>0</v>
      </c>
      <c r="O232" s="133">
        <f>VLOOKUP('E4 TB Allocation Details'!$C243, 'E2 Allocators'!$B$15:$W$285, MATCH(O$12, 'E2 Allocators'!$B$15:$W$15, 0),FALSE)*$D232</f>
        <v>0</v>
      </c>
      <c r="P232" s="133">
        <f>VLOOKUP('E4 TB Allocation Details'!$C243, 'E2 Allocators'!$B$15:$W$285, MATCH(P$12, 'E2 Allocators'!$B$15:$W$15, 0),FALSE)*$D232</f>
        <v>0</v>
      </c>
      <c r="Q232" s="133">
        <f>VLOOKUP('E4 TB Allocation Details'!$C243, 'E2 Allocators'!$B$15:$W$285, MATCH(Q$12, 'E2 Allocators'!$B$15:$W$15, 0),FALSE)*$D232</f>
        <v>0</v>
      </c>
      <c r="R232" s="133">
        <f>VLOOKUP('E4 TB Allocation Details'!$C243, 'E2 Allocators'!$B$15:$W$285, MATCH(R$12, 'E2 Allocators'!$B$15:$W$15, 0),FALSE)*$D232</f>
        <v>0</v>
      </c>
      <c r="S232" s="133">
        <f>VLOOKUP('E4 TB Allocation Details'!$C243, 'E2 Allocators'!$B$15:$W$285, MATCH(S$12, 'E2 Allocators'!$B$15:$W$15, 0),FALSE)*$D232</f>
        <v>0</v>
      </c>
      <c r="T232" s="133">
        <f>VLOOKUP('E4 TB Allocation Details'!$C243, 'E2 Allocators'!$B$15:$W$285, MATCH(T$12, 'E2 Allocators'!$B$15:$W$15, 0),FALSE)*$D232</f>
        <v>0</v>
      </c>
      <c r="U232" s="133">
        <f>VLOOKUP('E4 TB Allocation Details'!$C243, 'E2 Allocators'!$B$15:$W$285, MATCH(U$12, 'E2 Allocators'!$B$15:$W$15, 0),FALSE)*$D232</f>
        <v>0</v>
      </c>
      <c r="V232" s="133">
        <f>VLOOKUP('E4 TB Allocation Details'!$C243, 'E2 Allocators'!$B$15:$W$285, MATCH(V$12, 'E2 Allocators'!$B$15:$W$15, 0),FALSE)*$D232</f>
        <v>0</v>
      </c>
      <c r="W232" s="133">
        <f>VLOOKUP('E4 TB Allocation Details'!$C243, 'E2 Allocators'!$B$15:$W$285, MATCH(W$12, 'E2 Allocators'!$B$15:$W$15, 0),FALSE)*$D232</f>
        <v>0</v>
      </c>
      <c r="X232" s="174">
        <f>VLOOKUP('E4 TB Allocation Details'!$C243, 'E2 Allocators'!$B$15:$W$285, MATCH(X$12, 'E2 Allocators'!$B$15:$W$15, 0),FALSE)*$D232</f>
        <v>0</v>
      </c>
    </row>
    <row r="233" spans="2:24" ht="16.149999999999999" customHeight="1" x14ac:dyDescent="0.2">
      <c r="B233" s="384" t="str">
        <f>'I3 TB Data'!B239</f>
        <v>Asset Removal Costs - Generation Transformation Connection - Dedicated to Domestic</v>
      </c>
      <c r="C233" s="381" t="s">
        <v>416</v>
      </c>
      <c r="D233" s="170">
        <f>'I3 TB Data'!G239</f>
        <v>0</v>
      </c>
      <c r="E233" s="133">
        <f>VLOOKUP('E4 TB Allocation Details'!$C244, 'E2 Allocators'!$B$15:$W$285, MATCH(E$12, 'E2 Allocators'!$B$15:$W$15, 0),FALSE)*$D233</f>
        <v>0</v>
      </c>
      <c r="F233" s="133">
        <f>VLOOKUP('E4 TB Allocation Details'!$C244, 'E2 Allocators'!$B$15:$W$285, MATCH(F$12, 'E2 Allocators'!$B$15:$W$15, 0),FALSE)*$D233</f>
        <v>0</v>
      </c>
      <c r="G233" s="133">
        <f>VLOOKUP('E4 TB Allocation Details'!$C244, 'E2 Allocators'!$B$15:$W$285, MATCH(G$12, 'E2 Allocators'!$B$15:$W$15, 0),FALSE)*$D233</f>
        <v>0</v>
      </c>
      <c r="H233" s="133">
        <f>VLOOKUP('E4 TB Allocation Details'!$C244, 'E2 Allocators'!$B$15:$W$285, MATCH(H$12, 'E2 Allocators'!$B$15:$W$15, 0),FALSE)*$D233</f>
        <v>0</v>
      </c>
      <c r="I233" s="133">
        <f>VLOOKUP('E4 TB Allocation Details'!$C244, 'E2 Allocators'!$B$15:$W$285, MATCH(I$12, 'E2 Allocators'!$B$15:$W$15, 0),FALSE)*$D233</f>
        <v>0</v>
      </c>
      <c r="J233" s="133">
        <f>VLOOKUP('E4 TB Allocation Details'!$C244, 'E2 Allocators'!$B$15:$W$285, MATCH(J$12, 'E2 Allocators'!$B$15:$W$15, 0),FALSE)*$D233</f>
        <v>0</v>
      </c>
      <c r="K233" s="133">
        <f>VLOOKUP('E4 TB Allocation Details'!$C244, 'E2 Allocators'!$B$15:$W$285, MATCH(K$12, 'E2 Allocators'!$B$15:$W$15, 0),FALSE)*$D233</f>
        <v>0</v>
      </c>
      <c r="L233" s="133">
        <f>VLOOKUP('E4 TB Allocation Details'!$C244, 'E2 Allocators'!$B$15:$W$285, MATCH(L$12, 'E2 Allocators'!$B$15:$W$15, 0),FALSE)*$D233</f>
        <v>0</v>
      </c>
      <c r="M233" s="133">
        <f>VLOOKUP('E4 TB Allocation Details'!$C244, 'E2 Allocators'!$B$15:$W$285, MATCH(M$12, 'E2 Allocators'!$B$15:$W$15, 0),FALSE)*$D233</f>
        <v>0</v>
      </c>
      <c r="N233" s="133">
        <f>VLOOKUP('E4 TB Allocation Details'!$C244, 'E2 Allocators'!$B$15:$W$285, MATCH(N$12, 'E2 Allocators'!$B$15:$W$15, 0),FALSE)*$D233</f>
        <v>0</v>
      </c>
      <c r="O233" s="133">
        <f>VLOOKUP('E4 TB Allocation Details'!$C244, 'E2 Allocators'!$B$15:$W$285, MATCH(O$12, 'E2 Allocators'!$B$15:$W$15, 0),FALSE)*$D233</f>
        <v>0</v>
      </c>
      <c r="P233" s="133">
        <f>VLOOKUP('E4 TB Allocation Details'!$C244, 'E2 Allocators'!$B$15:$W$285, MATCH(P$12, 'E2 Allocators'!$B$15:$W$15, 0),FALSE)*$D233</f>
        <v>0</v>
      </c>
      <c r="Q233" s="133">
        <f>VLOOKUP('E4 TB Allocation Details'!$C244, 'E2 Allocators'!$B$15:$W$285, MATCH(Q$12, 'E2 Allocators'!$B$15:$W$15, 0),FALSE)*$D233</f>
        <v>0</v>
      </c>
      <c r="R233" s="133">
        <f>VLOOKUP('E4 TB Allocation Details'!$C244, 'E2 Allocators'!$B$15:$W$285, MATCH(R$12, 'E2 Allocators'!$B$15:$W$15, 0),FALSE)*$D233</f>
        <v>0</v>
      </c>
      <c r="S233" s="133">
        <f>VLOOKUP('E4 TB Allocation Details'!$C244, 'E2 Allocators'!$B$15:$W$285, MATCH(S$12, 'E2 Allocators'!$B$15:$W$15, 0),FALSE)*$D233</f>
        <v>0</v>
      </c>
      <c r="T233" s="133">
        <f>VLOOKUP('E4 TB Allocation Details'!$C244, 'E2 Allocators'!$B$15:$W$285, MATCH(T$12, 'E2 Allocators'!$B$15:$W$15, 0),FALSE)*$D233</f>
        <v>0</v>
      </c>
      <c r="U233" s="133">
        <f>VLOOKUP('E4 TB Allocation Details'!$C244, 'E2 Allocators'!$B$15:$W$285, MATCH(U$12, 'E2 Allocators'!$B$15:$W$15, 0),FALSE)*$D233</f>
        <v>0</v>
      </c>
      <c r="V233" s="133">
        <f>VLOOKUP('E4 TB Allocation Details'!$C244, 'E2 Allocators'!$B$15:$W$285, MATCH(V$12, 'E2 Allocators'!$B$15:$W$15, 0),FALSE)*$D233</f>
        <v>0</v>
      </c>
      <c r="W233" s="133">
        <f>VLOOKUP('E4 TB Allocation Details'!$C244, 'E2 Allocators'!$B$15:$W$285, MATCH(W$12, 'E2 Allocators'!$B$15:$W$15, 0),FALSE)*$D233</f>
        <v>0</v>
      </c>
      <c r="X233" s="174">
        <f>VLOOKUP('E4 TB Allocation Details'!$C244, 'E2 Allocators'!$B$15:$W$285, MATCH(X$12, 'E2 Allocators'!$B$15:$W$15, 0),FALSE)*$D233</f>
        <v>0</v>
      </c>
    </row>
    <row r="234" spans="2:24" ht="16.149999999999999" customHeight="1" x14ac:dyDescent="0.2">
      <c r="B234" s="384" t="str">
        <f>'I3 TB Data'!B240</f>
        <v>Asset Removal Costs - Generation Transformation Connection - Dedicated to Interconnect</v>
      </c>
      <c r="C234" s="381" t="s">
        <v>416</v>
      </c>
      <c r="D234" s="170">
        <f>'I3 TB Data'!G240</f>
        <v>0</v>
      </c>
      <c r="E234" s="133">
        <f>VLOOKUP('E4 TB Allocation Details'!$C245, 'E2 Allocators'!$B$15:$W$285, MATCH(E$12, 'E2 Allocators'!$B$15:$W$15, 0),FALSE)*$D234</f>
        <v>0</v>
      </c>
      <c r="F234" s="133">
        <f>VLOOKUP('E4 TB Allocation Details'!$C245, 'E2 Allocators'!$B$15:$W$285, MATCH(F$12, 'E2 Allocators'!$B$15:$W$15, 0),FALSE)*$D234</f>
        <v>0</v>
      </c>
      <c r="G234" s="133">
        <f>VLOOKUP('E4 TB Allocation Details'!$C245, 'E2 Allocators'!$B$15:$W$285, MATCH(G$12, 'E2 Allocators'!$B$15:$W$15, 0),FALSE)*$D234</f>
        <v>0</v>
      </c>
      <c r="H234" s="133">
        <f>VLOOKUP('E4 TB Allocation Details'!$C245, 'E2 Allocators'!$B$15:$W$285, MATCH(H$12, 'E2 Allocators'!$B$15:$W$15, 0),FALSE)*$D234</f>
        <v>0</v>
      </c>
      <c r="I234" s="133">
        <f>VLOOKUP('E4 TB Allocation Details'!$C245, 'E2 Allocators'!$B$15:$W$285, MATCH(I$12, 'E2 Allocators'!$B$15:$W$15, 0),FALSE)*$D234</f>
        <v>0</v>
      </c>
      <c r="J234" s="133">
        <f>VLOOKUP('E4 TB Allocation Details'!$C245, 'E2 Allocators'!$B$15:$W$285, MATCH(J$12, 'E2 Allocators'!$B$15:$W$15, 0),FALSE)*$D234</f>
        <v>0</v>
      </c>
      <c r="K234" s="133">
        <f>VLOOKUP('E4 TB Allocation Details'!$C245, 'E2 Allocators'!$B$15:$W$285, MATCH(K$12, 'E2 Allocators'!$B$15:$W$15, 0),FALSE)*$D234</f>
        <v>0</v>
      </c>
      <c r="L234" s="133">
        <f>VLOOKUP('E4 TB Allocation Details'!$C245, 'E2 Allocators'!$B$15:$W$285, MATCH(L$12, 'E2 Allocators'!$B$15:$W$15, 0),FALSE)*$D234</f>
        <v>0</v>
      </c>
      <c r="M234" s="133">
        <f>VLOOKUP('E4 TB Allocation Details'!$C245, 'E2 Allocators'!$B$15:$W$285, MATCH(M$12, 'E2 Allocators'!$B$15:$W$15, 0),FALSE)*$D234</f>
        <v>0</v>
      </c>
      <c r="N234" s="133">
        <f>VLOOKUP('E4 TB Allocation Details'!$C245, 'E2 Allocators'!$B$15:$W$285, MATCH(N$12, 'E2 Allocators'!$B$15:$W$15, 0),FALSE)*$D234</f>
        <v>0</v>
      </c>
      <c r="O234" s="133">
        <f>VLOOKUP('E4 TB Allocation Details'!$C245, 'E2 Allocators'!$B$15:$W$285, MATCH(O$12, 'E2 Allocators'!$B$15:$W$15, 0),FALSE)*$D234</f>
        <v>0</v>
      </c>
      <c r="P234" s="133">
        <f>VLOOKUP('E4 TB Allocation Details'!$C245, 'E2 Allocators'!$B$15:$W$285, MATCH(P$12, 'E2 Allocators'!$B$15:$W$15, 0),FALSE)*$D234</f>
        <v>0</v>
      </c>
      <c r="Q234" s="133">
        <f>VLOOKUP('E4 TB Allocation Details'!$C245, 'E2 Allocators'!$B$15:$W$285, MATCH(Q$12, 'E2 Allocators'!$B$15:$W$15, 0),FALSE)*$D234</f>
        <v>0</v>
      </c>
      <c r="R234" s="133">
        <f>VLOOKUP('E4 TB Allocation Details'!$C245, 'E2 Allocators'!$B$15:$W$285, MATCH(R$12, 'E2 Allocators'!$B$15:$W$15, 0),FALSE)*$D234</f>
        <v>0</v>
      </c>
      <c r="S234" s="133">
        <f>VLOOKUP('E4 TB Allocation Details'!$C245, 'E2 Allocators'!$B$15:$W$285, MATCH(S$12, 'E2 Allocators'!$B$15:$W$15, 0),FALSE)*$D234</f>
        <v>0</v>
      </c>
      <c r="T234" s="133">
        <f>VLOOKUP('E4 TB Allocation Details'!$C245, 'E2 Allocators'!$B$15:$W$285, MATCH(T$12, 'E2 Allocators'!$B$15:$W$15, 0),FALSE)*$D234</f>
        <v>0</v>
      </c>
      <c r="U234" s="133">
        <f>VLOOKUP('E4 TB Allocation Details'!$C245, 'E2 Allocators'!$B$15:$W$285, MATCH(U$12, 'E2 Allocators'!$B$15:$W$15, 0),FALSE)*$D234</f>
        <v>0</v>
      </c>
      <c r="V234" s="133">
        <f>VLOOKUP('E4 TB Allocation Details'!$C245, 'E2 Allocators'!$B$15:$W$285, MATCH(V$12, 'E2 Allocators'!$B$15:$W$15, 0),FALSE)*$D234</f>
        <v>0</v>
      </c>
      <c r="W234" s="133">
        <f>VLOOKUP('E4 TB Allocation Details'!$C245, 'E2 Allocators'!$B$15:$W$285, MATCH(W$12, 'E2 Allocators'!$B$15:$W$15, 0),FALSE)*$D234</f>
        <v>0</v>
      </c>
      <c r="X234" s="174">
        <f>VLOOKUP('E4 TB Allocation Details'!$C245, 'E2 Allocators'!$B$15:$W$285, MATCH(X$12, 'E2 Allocators'!$B$15:$W$15, 0),FALSE)*$D234</f>
        <v>0</v>
      </c>
    </row>
    <row r="235" spans="2:24" ht="16.149999999999999" customHeight="1" x14ac:dyDescent="0.2">
      <c r="B235" s="384" t="str">
        <f>'I3 TB Data'!B241</f>
        <v>Asset Removal Costs - Generation Transformation Connection - Shared</v>
      </c>
      <c r="C235" s="381" t="s">
        <v>416</v>
      </c>
      <c r="D235" s="170">
        <f>'I3 TB Data'!G241</f>
        <v>271777.7633487492</v>
      </c>
      <c r="E235" s="133">
        <f>VLOOKUP('E4 TB Allocation Details'!$C246, 'E2 Allocators'!$B$15:$W$285, MATCH(E$12, 'E2 Allocators'!$B$15:$W$15, 0),FALSE)*$D235</f>
        <v>242735.99328748544</v>
      </c>
      <c r="F235" s="133">
        <f>VLOOKUP('E4 TB Allocation Details'!$C246, 'E2 Allocators'!$B$15:$W$285, MATCH(F$12, 'E2 Allocators'!$B$15:$W$15, 0),FALSE)*$D235</f>
        <v>29041.770061263756</v>
      </c>
      <c r="G235" s="133">
        <f>VLOOKUP('E4 TB Allocation Details'!$C246, 'E2 Allocators'!$B$15:$W$285, MATCH(G$12, 'E2 Allocators'!$B$15:$W$15, 0),FALSE)*$D235</f>
        <v>0</v>
      </c>
      <c r="H235" s="133">
        <f>VLOOKUP('E4 TB Allocation Details'!$C246, 'E2 Allocators'!$B$15:$W$285, MATCH(H$12, 'E2 Allocators'!$B$15:$W$15, 0),FALSE)*$D235</f>
        <v>0</v>
      </c>
      <c r="I235" s="133">
        <f>VLOOKUP('E4 TB Allocation Details'!$C246, 'E2 Allocators'!$B$15:$W$285, MATCH(I$12, 'E2 Allocators'!$B$15:$W$15, 0),FALSE)*$D235</f>
        <v>0</v>
      </c>
      <c r="J235" s="133">
        <f>VLOOKUP('E4 TB Allocation Details'!$C246, 'E2 Allocators'!$B$15:$W$285, MATCH(J$12, 'E2 Allocators'!$B$15:$W$15, 0),FALSE)*$D235</f>
        <v>0</v>
      </c>
      <c r="K235" s="133">
        <f>VLOOKUP('E4 TB Allocation Details'!$C246, 'E2 Allocators'!$B$15:$W$285, MATCH(K$12, 'E2 Allocators'!$B$15:$W$15, 0),FALSE)*$D235</f>
        <v>0</v>
      </c>
      <c r="L235" s="133">
        <f>VLOOKUP('E4 TB Allocation Details'!$C246, 'E2 Allocators'!$B$15:$W$285, MATCH(L$12, 'E2 Allocators'!$B$15:$W$15, 0),FALSE)*$D235</f>
        <v>0</v>
      </c>
      <c r="M235" s="133">
        <f>VLOOKUP('E4 TB Allocation Details'!$C246, 'E2 Allocators'!$B$15:$W$285, MATCH(M$12, 'E2 Allocators'!$B$15:$W$15, 0),FALSE)*$D235</f>
        <v>0</v>
      </c>
      <c r="N235" s="133">
        <f>VLOOKUP('E4 TB Allocation Details'!$C246, 'E2 Allocators'!$B$15:$W$285, MATCH(N$12, 'E2 Allocators'!$B$15:$W$15, 0),FALSE)*$D235</f>
        <v>0</v>
      </c>
      <c r="O235" s="133">
        <f>VLOOKUP('E4 TB Allocation Details'!$C246, 'E2 Allocators'!$B$15:$W$285, MATCH(O$12, 'E2 Allocators'!$B$15:$W$15, 0),FALSE)*$D235</f>
        <v>0</v>
      </c>
      <c r="P235" s="133">
        <f>VLOOKUP('E4 TB Allocation Details'!$C246, 'E2 Allocators'!$B$15:$W$285, MATCH(P$12, 'E2 Allocators'!$B$15:$W$15, 0),FALSE)*$D235</f>
        <v>0</v>
      </c>
      <c r="Q235" s="133">
        <f>VLOOKUP('E4 TB Allocation Details'!$C246, 'E2 Allocators'!$B$15:$W$285, MATCH(Q$12, 'E2 Allocators'!$B$15:$W$15, 0),FALSE)*$D235</f>
        <v>0</v>
      </c>
      <c r="R235" s="133">
        <f>VLOOKUP('E4 TB Allocation Details'!$C246, 'E2 Allocators'!$B$15:$W$285, MATCH(R$12, 'E2 Allocators'!$B$15:$W$15, 0),FALSE)*$D235</f>
        <v>0</v>
      </c>
      <c r="S235" s="133">
        <f>VLOOKUP('E4 TB Allocation Details'!$C246, 'E2 Allocators'!$B$15:$W$285, MATCH(S$12, 'E2 Allocators'!$B$15:$W$15, 0),FALSE)*$D235</f>
        <v>0</v>
      </c>
      <c r="T235" s="133">
        <f>VLOOKUP('E4 TB Allocation Details'!$C246, 'E2 Allocators'!$B$15:$W$285, MATCH(T$12, 'E2 Allocators'!$B$15:$W$15, 0),FALSE)*$D235</f>
        <v>0</v>
      </c>
      <c r="U235" s="133">
        <f>VLOOKUP('E4 TB Allocation Details'!$C246, 'E2 Allocators'!$B$15:$W$285, MATCH(U$12, 'E2 Allocators'!$B$15:$W$15, 0),FALSE)*$D235</f>
        <v>0</v>
      </c>
      <c r="V235" s="133">
        <f>VLOOKUP('E4 TB Allocation Details'!$C246, 'E2 Allocators'!$B$15:$W$285, MATCH(V$12, 'E2 Allocators'!$B$15:$W$15, 0),FALSE)*$D235</f>
        <v>0</v>
      </c>
      <c r="W235" s="133">
        <f>VLOOKUP('E4 TB Allocation Details'!$C246, 'E2 Allocators'!$B$15:$W$285, MATCH(W$12, 'E2 Allocators'!$B$15:$W$15, 0),FALSE)*$D235</f>
        <v>0</v>
      </c>
      <c r="X235" s="174">
        <f>VLOOKUP('E4 TB Allocation Details'!$C246, 'E2 Allocators'!$B$15:$W$285, MATCH(X$12, 'E2 Allocators'!$B$15:$W$15, 0),FALSE)*$D235</f>
        <v>0</v>
      </c>
    </row>
    <row r="236" spans="2:24" ht="16.149999999999999" customHeight="1" x14ac:dyDescent="0.2">
      <c r="B236" s="384" t="str">
        <f>'I3 TB Data'!B242</f>
        <v>OPEB amortization - Network - Dedicated to Domestic</v>
      </c>
      <c r="C236" s="381" t="s">
        <v>417</v>
      </c>
      <c r="D236" s="170">
        <f>'I3 TB Data'!G242</f>
        <v>0</v>
      </c>
      <c r="E236" s="133">
        <f>VLOOKUP('E4 TB Allocation Details'!$C247, 'E2 Allocators'!$B$15:$W$285, MATCH(E$12, 'E2 Allocators'!$B$15:$W$15, 0),FALSE)*$D236</f>
        <v>0</v>
      </c>
      <c r="F236" s="133">
        <f>VLOOKUP('E4 TB Allocation Details'!$C247, 'E2 Allocators'!$B$15:$W$285, MATCH(F$12, 'E2 Allocators'!$B$15:$W$15, 0),FALSE)*$D236</f>
        <v>0</v>
      </c>
      <c r="G236" s="133">
        <f>VLOOKUP('E4 TB Allocation Details'!$C247, 'E2 Allocators'!$B$15:$W$285, MATCH(G$12, 'E2 Allocators'!$B$15:$W$15, 0),FALSE)*$D236</f>
        <v>0</v>
      </c>
      <c r="H236" s="133">
        <f>VLOOKUP('E4 TB Allocation Details'!$C247, 'E2 Allocators'!$B$15:$W$285, MATCH(H$12, 'E2 Allocators'!$B$15:$W$15, 0),FALSE)*$D236</f>
        <v>0</v>
      </c>
      <c r="I236" s="133">
        <f>VLOOKUP('E4 TB Allocation Details'!$C247, 'E2 Allocators'!$B$15:$W$285, MATCH(I$12, 'E2 Allocators'!$B$15:$W$15, 0),FALSE)*$D236</f>
        <v>0</v>
      </c>
      <c r="J236" s="133">
        <f>VLOOKUP('E4 TB Allocation Details'!$C247, 'E2 Allocators'!$B$15:$W$285, MATCH(J$12, 'E2 Allocators'!$B$15:$W$15, 0),FALSE)*$D236</f>
        <v>0</v>
      </c>
      <c r="K236" s="133">
        <f>VLOOKUP('E4 TB Allocation Details'!$C247, 'E2 Allocators'!$B$15:$W$285, MATCH(K$12, 'E2 Allocators'!$B$15:$W$15, 0),FALSE)*$D236</f>
        <v>0</v>
      </c>
      <c r="L236" s="133">
        <f>VLOOKUP('E4 TB Allocation Details'!$C247, 'E2 Allocators'!$B$15:$W$285, MATCH(L$12, 'E2 Allocators'!$B$15:$W$15, 0),FALSE)*$D236</f>
        <v>0</v>
      </c>
      <c r="M236" s="133">
        <f>VLOOKUP('E4 TB Allocation Details'!$C247, 'E2 Allocators'!$B$15:$W$285, MATCH(M$12, 'E2 Allocators'!$B$15:$W$15, 0),FALSE)*$D236</f>
        <v>0</v>
      </c>
      <c r="N236" s="133">
        <f>VLOOKUP('E4 TB Allocation Details'!$C247, 'E2 Allocators'!$B$15:$W$285, MATCH(N$12, 'E2 Allocators'!$B$15:$W$15, 0),FALSE)*$D236</f>
        <v>0</v>
      </c>
      <c r="O236" s="133">
        <f>VLOOKUP('E4 TB Allocation Details'!$C247, 'E2 Allocators'!$B$15:$W$285, MATCH(O$12, 'E2 Allocators'!$B$15:$W$15, 0),FALSE)*$D236</f>
        <v>0</v>
      </c>
      <c r="P236" s="133">
        <f>VLOOKUP('E4 TB Allocation Details'!$C247, 'E2 Allocators'!$B$15:$W$285, MATCH(P$12, 'E2 Allocators'!$B$15:$W$15, 0),FALSE)*$D236</f>
        <v>0</v>
      </c>
      <c r="Q236" s="133">
        <f>VLOOKUP('E4 TB Allocation Details'!$C247, 'E2 Allocators'!$B$15:$W$285, MATCH(Q$12, 'E2 Allocators'!$B$15:$W$15, 0),FALSE)*$D236</f>
        <v>0</v>
      </c>
      <c r="R236" s="133">
        <f>VLOOKUP('E4 TB Allocation Details'!$C247, 'E2 Allocators'!$B$15:$W$285, MATCH(R$12, 'E2 Allocators'!$B$15:$W$15, 0),FALSE)*$D236</f>
        <v>0</v>
      </c>
      <c r="S236" s="133">
        <f>VLOOKUP('E4 TB Allocation Details'!$C247, 'E2 Allocators'!$B$15:$W$285, MATCH(S$12, 'E2 Allocators'!$B$15:$W$15, 0),FALSE)*$D236</f>
        <v>0</v>
      </c>
      <c r="T236" s="133">
        <f>VLOOKUP('E4 TB Allocation Details'!$C247, 'E2 Allocators'!$B$15:$W$285, MATCH(T$12, 'E2 Allocators'!$B$15:$W$15, 0),FALSE)*$D236</f>
        <v>0</v>
      </c>
      <c r="U236" s="133">
        <f>VLOOKUP('E4 TB Allocation Details'!$C247, 'E2 Allocators'!$B$15:$W$285, MATCH(U$12, 'E2 Allocators'!$B$15:$W$15, 0),FALSE)*$D236</f>
        <v>0</v>
      </c>
      <c r="V236" s="133">
        <f>VLOOKUP('E4 TB Allocation Details'!$C247, 'E2 Allocators'!$B$15:$W$285, MATCH(V$12, 'E2 Allocators'!$B$15:$W$15, 0),FALSE)*$D236</f>
        <v>0</v>
      </c>
      <c r="W236" s="133">
        <f>VLOOKUP('E4 TB Allocation Details'!$C247, 'E2 Allocators'!$B$15:$W$285, MATCH(W$12, 'E2 Allocators'!$B$15:$W$15, 0),FALSE)*$D236</f>
        <v>0</v>
      </c>
      <c r="X236" s="174">
        <f>VLOOKUP('E4 TB Allocation Details'!$C247, 'E2 Allocators'!$B$15:$W$285, MATCH(X$12, 'E2 Allocators'!$B$15:$W$15, 0),FALSE)*$D236</f>
        <v>0</v>
      </c>
    </row>
    <row r="237" spans="2:24" ht="16.149999999999999" customHeight="1" x14ac:dyDescent="0.2">
      <c r="B237" s="384" t="str">
        <f>'I3 TB Data'!B243</f>
        <v>OPEB amortization - Network - Dedicated to Interconnect</v>
      </c>
      <c r="C237" s="381" t="s">
        <v>417</v>
      </c>
      <c r="D237" s="170">
        <f>'I3 TB Data'!G243</f>
        <v>0</v>
      </c>
      <c r="E237" s="133">
        <f>VLOOKUP('E4 TB Allocation Details'!$C248, 'E2 Allocators'!$B$15:$W$285, MATCH(E$12, 'E2 Allocators'!$B$15:$W$15, 0),FALSE)*$D237</f>
        <v>0</v>
      </c>
      <c r="F237" s="133">
        <f>VLOOKUP('E4 TB Allocation Details'!$C248, 'E2 Allocators'!$B$15:$W$285, MATCH(F$12, 'E2 Allocators'!$B$15:$W$15, 0),FALSE)*$D237</f>
        <v>0</v>
      </c>
      <c r="G237" s="133">
        <f>VLOOKUP('E4 TB Allocation Details'!$C248, 'E2 Allocators'!$B$15:$W$285, MATCH(G$12, 'E2 Allocators'!$B$15:$W$15, 0),FALSE)*$D237</f>
        <v>0</v>
      </c>
      <c r="H237" s="133">
        <f>VLOOKUP('E4 TB Allocation Details'!$C248, 'E2 Allocators'!$B$15:$W$285, MATCH(H$12, 'E2 Allocators'!$B$15:$W$15, 0),FALSE)*$D237</f>
        <v>0</v>
      </c>
      <c r="I237" s="133">
        <f>VLOOKUP('E4 TB Allocation Details'!$C248, 'E2 Allocators'!$B$15:$W$285, MATCH(I$12, 'E2 Allocators'!$B$15:$W$15, 0),FALSE)*$D237</f>
        <v>0</v>
      </c>
      <c r="J237" s="133">
        <f>VLOOKUP('E4 TB Allocation Details'!$C248, 'E2 Allocators'!$B$15:$W$285, MATCH(J$12, 'E2 Allocators'!$B$15:$W$15, 0),FALSE)*$D237</f>
        <v>0</v>
      </c>
      <c r="K237" s="133">
        <f>VLOOKUP('E4 TB Allocation Details'!$C248, 'E2 Allocators'!$B$15:$W$285, MATCH(K$12, 'E2 Allocators'!$B$15:$W$15, 0),FALSE)*$D237</f>
        <v>0</v>
      </c>
      <c r="L237" s="133">
        <f>VLOOKUP('E4 TB Allocation Details'!$C248, 'E2 Allocators'!$B$15:$W$285, MATCH(L$12, 'E2 Allocators'!$B$15:$W$15, 0),FALSE)*$D237</f>
        <v>0</v>
      </c>
      <c r="M237" s="133">
        <f>VLOOKUP('E4 TB Allocation Details'!$C248, 'E2 Allocators'!$B$15:$W$285, MATCH(M$12, 'E2 Allocators'!$B$15:$W$15, 0),FALSE)*$D237</f>
        <v>0</v>
      </c>
      <c r="N237" s="133">
        <f>VLOOKUP('E4 TB Allocation Details'!$C248, 'E2 Allocators'!$B$15:$W$285, MATCH(N$12, 'E2 Allocators'!$B$15:$W$15, 0),FALSE)*$D237</f>
        <v>0</v>
      </c>
      <c r="O237" s="133">
        <f>VLOOKUP('E4 TB Allocation Details'!$C248, 'E2 Allocators'!$B$15:$W$285, MATCH(O$12, 'E2 Allocators'!$B$15:$W$15, 0),FALSE)*$D237</f>
        <v>0</v>
      </c>
      <c r="P237" s="133">
        <f>VLOOKUP('E4 TB Allocation Details'!$C248, 'E2 Allocators'!$B$15:$W$285, MATCH(P$12, 'E2 Allocators'!$B$15:$W$15, 0),FALSE)*$D237</f>
        <v>0</v>
      </c>
      <c r="Q237" s="133">
        <f>VLOOKUP('E4 TB Allocation Details'!$C248, 'E2 Allocators'!$B$15:$W$285, MATCH(Q$12, 'E2 Allocators'!$B$15:$W$15, 0),FALSE)*$D237</f>
        <v>0</v>
      </c>
      <c r="R237" s="133">
        <f>VLOOKUP('E4 TB Allocation Details'!$C248, 'E2 Allocators'!$B$15:$W$285, MATCH(R$12, 'E2 Allocators'!$B$15:$W$15, 0),FALSE)*$D237</f>
        <v>0</v>
      </c>
      <c r="S237" s="133">
        <f>VLOOKUP('E4 TB Allocation Details'!$C248, 'E2 Allocators'!$B$15:$W$285, MATCH(S$12, 'E2 Allocators'!$B$15:$W$15, 0),FALSE)*$D237</f>
        <v>0</v>
      </c>
      <c r="T237" s="133">
        <f>VLOOKUP('E4 TB Allocation Details'!$C248, 'E2 Allocators'!$B$15:$W$285, MATCH(T$12, 'E2 Allocators'!$B$15:$W$15, 0),FALSE)*$D237</f>
        <v>0</v>
      </c>
      <c r="U237" s="133">
        <f>VLOOKUP('E4 TB Allocation Details'!$C248, 'E2 Allocators'!$B$15:$W$285, MATCH(U$12, 'E2 Allocators'!$B$15:$W$15, 0),FALSE)*$D237</f>
        <v>0</v>
      </c>
      <c r="V237" s="133">
        <f>VLOOKUP('E4 TB Allocation Details'!$C248, 'E2 Allocators'!$B$15:$W$285, MATCH(V$12, 'E2 Allocators'!$B$15:$W$15, 0),FALSE)*$D237</f>
        <v>0</v>
      </c>
      <c r="W237" s="133">
        <f>VLOOKUP('E4 TB Allocation Details'!$C248, 'E2 Allocators'!$B$15:$W$285, MATCH(W$12, 'E2 Allocators'!$B$15:$W$15, 0),FALSE)*$D237</f>
        <v>0</v>
      </c>
      <c r="X237" s="174">
        <f>VLOOKUP('E4 TB Allocation Details'!$C248, 'E2 Allocators'!$B$15:$W$285, MATCH(X$12, 'E2 Allocators'!$B$15:$W$15, 0),FALSE)*$D237</f>
        <v>0</v>
      </c>
    </row>
    <row r="238" spans="2:24" ht="16.149999999999999" customHeight="1" x14ac:dyDescent="0.2">
      <c r="B238" s="384" t="str">
        <f>'I3 TB Data'!B244</f>
        <v>OPEB amortization - Network - Shared</v>
      </c>
      <c r="C238" s="381" t="s">
        <v>417</v>
      </c>
      <c r="D238" s="170">
        <f>'I3 TB Data'!G244</f>
        <v>0</v>
      </c>
      <c r="E238" s="133">
        <f>VLOOKUP('E4 TB Allocation Details'!$C249, 'E2 Allocators'!$B$15:$W$285, MATCH(E$12, 'E2 Allocators'!$B$15:$W$15, 0),FALSE)*$D238</f>
        <v>0</v>
      </c>
      <c r="F238" s="133">
        <f>VLOOKUP('E4 TB Allocation Details'!$C249, 'E2 Allocators'!$B$15:$W$285, MATCH(F$12, 'E2 Allocators'!$B$15:$W$15, 0),FALSE)*$D238</f>
        <v>0</v>
      </c>
      <c r="G238" s="133">
        <f>VLOOKUP('E4 TB Allocation Details'!$C249, 'E2 Allocators'!$B$15:$W$285, MATCH(G$12, 'E2 Allocators'!$B$15:$W$15, 0),FALSE)*$D238</f>
        <v>0</v>
      </c>
      <c r="H238" s="133">
        <f>VLOOKUP('E4 TB Allocation Details'!$C249, 'E2 Allocators'!$B$15:$W$285, MATCH(H$12, 'E2 Allocators'!$B$15:$W$15, 0),FALSE)*$D238</f>
        <v>0</v>
      </c>
      <c r="I238" s="133">
        <f>VLOOKUP('E4 TB Allocation Details'!$C249, 'E2 Allocators'!$B$15:$W$285, MATCH(I$12, 'E2 Allocators'!$B$15:$W$15, 0),FALSE)*$D238</f>
        <v>0</v>
      </c>
      <c r="J238" s="133">
        <f>VLOOKUP('E4 TB Allocation Details'!$C249, 'E2 Allocators'!$B$15:$W$285, MATCH(J$12, 'E2 Allocators'!$B$15:$W$15, 0),FALSE)*$D238</f>
        <v>0</v>
      </c>
      <c r="K238" s="133">
        <f>VLOOKUP('E4 TB Allocation Details'!$C249, 'E2 Allocators'!$B$15:$W$285, MATCH(K$12, 'E2 Allocators'!$B$15:$W$15, 0),FALSE)*$D238</f>
        <v>0</v>
      </c>
      <c r="L238" s="133">
        <f>VLOOKUP('E4 TB Allocation Details'!$C249, 'E2 Allocators'!$B$15:$W$285, MATCH(L$12, 'E2 Allocators'!$B$15:$W$15, 0),FALSE)*$D238</f>
        <v>0</v>
      </c>
      <c r="M238" s="133">
        <f>VLOOKUP('E4 TB Allocation Details'!$C249, 'E2 Allocators'!$B$15:$W$285, MATCH(M$12, 'E2 Allocators'!$B$15:$W$15, 0),FALSE)*$D238</f>
        <v>0</v>
      </c>
      <c r="N238" s="133">
        <f>VLOOKUP('E4 TB Allocation Details'!$C249, 'E2 Allocators'!$B$15:$W$285, MATCH(N$12, 'E2 Allocators'!$B$15:$W$15, 0),FALSE)*$D238</f>
        <v>0</v>
      </c>
      <c r="O238" s="133">
        <f>VLOOKUP('E4 TB Allocation Details'!$C249, 'E2 Allocators'!$B$15:$W$285, MATCH(O$12, 'E2 Allocators'!$B$15:$W$15, 0),FALSE)*$D238</f>
        <v>0</v>
      </c>
      <c r="P238" s="133">
        <f>VLOOKUP('E4 TB Allocation Details'!$C249, 'E2 Allocators'!$B$15:$W$285, MATCH(P$12, 'E2 Allocators'!$B$15:$W$15, 0),FALSE)*$D238</f>
        <v>0</v>
      </c>
      <c r="Q238" s="133">
        <f>VLOOKUP('E4 TB Allocation Details'!$C249, 'E2 Allocators'!$B$15:$W$285, MATCH(Q$12, 'E2 Allocators'!$B$15:$W$15, 0),FALSE)*$D238</f>
        <v>0</v>
      </c>
      <c r="R238" s="133">
        <f>VLOOKUP('E4 TB Allocation Details'!$C249, 'E2 Allocators'!$B$15:$W$285, MATCH(R$12, 'E2 Allocators'!$B$15:$W$15, 0),FALSE)*$D238</f>
        <v>0</v>
      </c>
      <c r="S238" s="133">
        <f>VLOOKUP('E4 TB Allocation Details'!$C249, 'E2 Allocators'!$B$15:$W$285, MATCH(S$12, 'E2 Allocators'!$B$15:$W$15, 0),FALSE)*$D238</f>
        <v>0</v>
      </c>
      <c r="T238" s="133">
        <f>VLOOKUP('E4 TB Allocation Details'!$C249, 'E2 Allocators'!$B$15:$W$285, MATCH(T$12, 'E2 Allocators'!$B$15:$W$15, 0),FALSE)*$D238</f>
        <v>0</v>
      </c>
      <c r="U238" s="133">
        <f>VLOOKUP('E4 TB Allocation Details'!$C249, 'E2 Allocators'!$B$15:$W$285, MATCH(U$12, 'E2 Allocators'!$B$15:$W$15, 0),FALSE)*$D238</f>
        <v>0</v>
      </c>
      <c r="V238" s="133">
        <f>VLOOKUP('E4 TB Allocation Details'!$C249, 'E2 Allocators'!$B$15:$W$285, MATCH(V$12, 'E2 Allocators'!$B$15:$W$15, 0),FALSE)*$D238</f>
        <v>0</v>
      </c>
      <c r="W238" s="133">
        <f>VLOOKUP('E4 TB Allocation Details'!$C249, 'E2 Allocators'!$B$15:$W$285, MATCH(W$12, 'E2 Allocators'!$B$15:$W$15, 0),FALSE)*$D238</f>
        <v>0</v>
      </c>
      <c r="X238" s="174">
        <f>VLOOKUP('E4 TB Allocation Details'!$C249, 'E2 Allocators'!$B$15:$W$285, MATCH(X$12, 'E2 Allocators'!$B$15:$W$15, 0),FALSE)*$D238</f>
        <v>0</v>
      </c>
    </row>
    <row r="239" spans="2:24" ht="16.149999999999999" customHeight="1" x14ac:dyDescent="0.2">
      <c r="B239" s="384" t="str">
        <f>'I3 TB Data'!B245</f>
        <v>OPEB amortization - Line Connection - Dedicated to Domestic</v>
      </c>
      <c r="C239" s="381" t="s">
        <v>417</v>
      </c>
      <c r="D239" s="170">
        <f>'I3 TB Data'!G245</f>
        <v>0</v>
      </c>
      <c r="E239" s="133">
        <f>VLOOKUP('E4 TB Allocation Details'!$C250, 'E2 Allocators'!$B$15:$W$285, MATCH(E$12, 'E2 Allocators'!$B$15:$W$15, 0),FALSE)*$D239</f>
        <v>0</v>
      </c>
      <c r="F239" s="133">
        <f>VLOOKUP('E4 TB Allocation Details'!$C250, 'E2 Allocators'!$B$15:$W$285, MATCH(F$12, 'E2 Allocators'!$B$15:$W$15, 0),FALSE)*$D239</f>
        <v>0</v>
      </c>
      <c r="G239" s="133">
        <f>VLOOKUP('E4 TB Allocation Details'!$C250, 'E2 Allocators'!$B$15:$W$285, MATCH(G$12, 'E2 Allocators'!$B$15:$W$15, 0),FALSE)*$D239</f>
        <v>0</v>
      </c>
      <c r="H239" s="133">
        <f>VLOOKUP('E4 TB Allocation Details'!$C250, 'E2 Allocators'!$B$15:$W$285, MATCH(H$12, 'E2 Allocators'!$B$15:$W$15, 0),FALSE)*$D239</f>
        <v>0</v>
      </c>
      <c r="I239" s="133">
        <f>VLOOKUP('E4 TB Allocation Details'!$C250, 'E2 Allocators'!$B$15:$W$285, MATCH(I$12, 'E2 Allocators'!$B$15:$W$15, 0),FALSE)*$D239</f>
        <v>0</v>
      </c>
      <c r="J239" s="133">
        <f>VLOOKUP('E4 TB Allocation Details'!$C250, 'E2 Allocators'!$B$15:$W$285, MATCH(J$12, 'E2 Allocators'!$B$15:$W$15, 0),FALSE)*$D239</f>
        <v>0</v>
      </c>
      <c r="K239" s="133">
        <f>VLOOKUP('E4 TB Allocation Details'!$C250, 'E2 Allocators'!$B$15:$W$285, MATCH(K$12, 'E2 Allocators'!$B$15:$W$15, 0),FALSE)*$D239</f>
        <v>0</v>
      </c>
      <c r="L239" s="133">
        <f>VLOOKUP('E4 TB Allocation Details'!$C250, 'E2 Allocators'!$B$15:$W$285, MATCH(L$12, 'E2 Allocators'!$B$15:$W$15, 0),FALSE)*$D239</f>
        <v>0</v>
      </c>
      <c r="M239" s="133">
        <f>VLOOKUP('E4 TB Allocation Details'!$C250, 'E2 Allocators'!$B$15:$W$285, MATCH(M$12, 'E2 Allocators'!$B$15:$W$15, 0),FALSE)*$D239</f>
        <v>0</v>
      </c>
      <c r="N239" s="133">
        <f>VLOOKUP('E4 TB Allocation Details'!$C250, 'E2 Allocators'!$B$15:$W$285, MATCH(N$12, 'E2 Allocators'!$B$15:$W$15, 0),FALSE)*$D239</f>
        <v>0</v>
      </c>
      <c r="O239" s="133">
        <f>VLOOKUP('E4 TB Allocation Details'!$C250, 'E2 Allocators'!$B$15:$W$285, MATCH(O$12, 'E2 Allocators'!$B$15:$W$15, 0),FALSE)*$D239</f>
        <v>0</v>
      </c>
      <c r="P239" s="133">
        <f>VLOOKUP('E4 TB Allocation Details'!$C250, 'E2 Allocators'!$B$15:$W$285, MATCH(P$12, 'E2 Allocators'!$B$15:$W$15, 0),FALSE)*$D239</f>
        <v>0</v>
      </c>
      <c r="Q239" s="133">
        <f>VLOOKUP('E4 TB Allocation Details'!$C250, 'E2 Allocators'!$B$15:$W$285, MATCH(Q$12, 'E2 Allocators'!$B$15:$W$15, 0),FALSE)*$D239</f>
        <v>0</v>
      </c>
      <c r="R239" s="133">
        <f>VLOOKUP('E4 TB Allocation Details'!$C250, 'E2 Allocators'!$B$15:$W$285, MATCH(R$12, 'E2 Allocators'!$B$15:$W$15, 0),FALSE)*$D239</f>
        <v>0</v>
      </c>
      <c r="S239" s="133">
        <f>VLOOKUP('E4 TB Allocation Details'!$C250, 'E2 Allocators'!$B$15:$W$285, MATCH(S$12, 'E2 Allocators'!$B$15:$W$15, 0),FALSE)*$D239</f>
        <v>0</v>
      </c>
      <c r="T239" s="133">
        <f>VLOOKUP('E4 TB Allocation Details'!$C250, 'E2 Allocators'!$B$15:$W$285, MATCH(T$12, 'E2 Allocators'!$B$15:$W$15, 0),FALSE)*$D239</f>
        <v>0</v>
      </c>
      <c r="U239" s="133">
        <f>VLOOKUP('E4 TB Allocation Details'!$C250, 'E2 Allocators'!$B$15:$W$285, MATCH(U$12, 'E2 Allocators'!$B$15:$W$15, 0),FALSE)*$D239</f>
        <v>0</v>
      </c>
      <c r="V239" s="133">
        <f>VLOOKUP('E4 TB Allocation Details'!$C250, 'E2 Allocators'!$B$15:$W$285, MATCH(V$12, 'E2 Allocators'!$B$15:$W$15, 0),FALSE)*$D239</f>
        <v>0</v>
      </c>
      <c r="W239" s="133">
        <f>VLOOKUP('E4 TB Allocation Details'!$C250, 'E2 Allocators'!$B$15:$W$285, MATCH(W$12, 'E2 Allocators'!$B$15:$W$15, 0),FALSE)*$D239</f>
        <v>0</v>
      </c>
      <c r="X239" s="174">
        <f>VLOOKUP('E4 TB Allocation Details'!$C250, 'E2 Allocators'!$B$15:$W$285, MATCH(X$12, 'E2 Allocators'!$B$15:$W$15, 0),FALSE)*$D239</f>
        <v>0</v>
      </c>
    </row>
    <row r="240" spans="2:24" ht="16.149999999999999" customHeight="1" x14ac:dyDescent="0.2">
      <c r="B240" s="384" t="str">
        <f>'I3 TB Data'!B246</f>
        <v>OPEB amortization - Line Connection - Dedicated to Interconnect</v>
      </c>
      <c r="C240" s="381" t="s">
        <v>417</v>
      </c>
      <c r="D240" s="170">
        <f>'I3 TB Data'!G246</f>
        <v>0</v>
      </c>
      <c r="E240" s="133">
        <f>VLOOKUP('E4 TB Allocation Details'!$C251, 'E2 Allocators'!$B$15:$W$285, MATCH(E$12, 'E2 Allocators'!$B$15:$W$15, 0),FALSE)*$D240</f>
        <v>0</v>
      </c>
      <c r="F240" s="133">
        <f>VLOOKUP('E4 TB Allocation Details'!$C251, 'E2 Allocators'!$B$15:$W$285, MATCH(F$12, 'E2 Allocators'!$B$15:$W$15, 0),FALSE)*$D240</f>
        <v>0</v>
      </c>
      <c r="G240" s="133">
        <f>VLOOKUP('E4 TB Allocation Details'!$C251, 'E2 Allocators'!$B$15:$W$285, MATCH(G$12, 'E2 Allocators'!$B$15:$W$15, 0),FALSE)*$D240</f>
        <v>0</v>
      </c>
      <c r="H240" s="133">
        <f>VLOOKUP('E4 TB Allocation Details'!$C251, 'E2 Allocators'!$B$15:$W$285, MATCH(H$12, 'E2 Allocators'!$B$15:$W$15, 0),FALSE)*$D240</f>
        <v>0</v>
      </c>
      <c r="I240" s="133">
        <f>VLOOKUP('E4 TB Allocation Details'!$C251, 'E2 Allocators'!$B$15:$W$285, MATCH(I$12, 'E2 Allocators'!$B$15:$W$15, 0),FALSE)*$D240</f>
        <v>0</v>
      </c>
      <c r="J240" s="133">
        <f>VLOOKUP('E4 TB Allocation Details'!$C251, 'E2 Allocators'!$B$15:$W$285, MATCH(J$12, 'E2 Allocators'!$B$15:$W$15, 0),FALSE)*$D240</f>
        <v>0</v>
      </c>
      <c r="K240" s="133">
        <f>VLOOKUP('E4 TB Allocation Details'!$C251, 'E2 Allocators'!$B$15:$W$285, MATCH(K$12, 'E2 Allocators'!$B$15:$W$15, 0),FALSE)*$D240</f>
        <v>0</v>
      </c>
      <c r="L240" s="133">
        <f>VLOOKUP('E4 TB Allocation Details'!$C251, 'E2 Allocators'!$B$15:$W$285, MATCH(L$12, 'E2 Allocators'!$B$15:$W$15, 0),FALSE)*$D240</f>
        <v>0</v>
      </c>
      <c r="M240" s="133">
        <f>VLOOKUP('E4 TB Allocation Details'!$C251, 'E2 Allocators'!$B$15:$W$285, MATCH(M$12, 'E2 Allocators'!$B$15:$W$15, 0),FALSE)*$D240</f>
        <v>0</v>
      </c>
      <c r="N240" s="133">
        <f>VLOOKUP('E4 TB Allocation Details'!$C251, 'E2 Allocators'!$B$15:$W$285, MATCH(N$12, 'E2 Allocators'!$B$15:$W$15, 0),FALSE)*$D240</f>
        <v>0</v>
      </c>
      <c r="O240" s="133">
        <f>VLOOKUP('E4 TB Allocation Details'!$C251, 'E2 Allocators'!$B$15:$W$285, MATCH(O$12, 'E2 Allocators'!$B$15:$W$15, 0),FALSE)*$D240</f>
        <v>0</v>
      </c>
      <c r="P240" s="133">
        <f>VLOOKUP('E4 TB Allocation Details'!$C251, 'E2 Allocators'!$B$15:$W$285, MATCH(P$12, 'E2 Allocators'!$B$15:$W$15, 0),FALSE)*$D240</f>
        <v>0</v>
      </c>
      <c r="Q240" s="133">
        <f>VLOOKUP('E4 TB Allocation Details'!$C251, 'E2 Allocators'!$B$15:$W$285, MATCH(Q$12, 'E2 Allocators'!$B$15:$W$15, 0),FALSE)*$D240</f>
        <v>0</v>
      </c>
      <c r="R240" s="133">
        <f>VLOOKUP('E4 TB Allocation Details'!$C251, 'E2 Allocators'!$B$15:$W$285, MATCH(R$12, 'E2 Allocators'!$B$15:$W$15, 0),FALSE)*$D240</f>
        <v>0</v>
      </c>
      <c r="S240" s="133">
        <f>VLOOKUP('E4 TB Allocation Details'!$C251, 'E2 Allocators'!$B$15:$W$285, MATCH(S$12, 'E2 Allocators'!$B$15:$W$15, 0),FALSE)*$D240</f>
        <v>0</v>
      </c>
      <c r="T240" s="133">
        <f>VLOOKUP('E4 TB Allocation Details'!$C251, 'E2 Allocators'!$B$15:$W$285, MATCH(T$12, 'E2 Allocators'!$B$15:$W$15, 0),FALSE)*$D240</f>
        <v>0</v>
      </c>
      <c r="U240" s="133">
        <f>VLOOKUP('E4 TB Allocation Details'!$C251, 'E2 Allocators'!$B$15:$W$285, MATCH(U$12, 'E2 Allocators'!$B$15:$W$15, 0),FALSE)*$D240</f>
        <v>0</v>
      </c>
      <c r="V240" s="133">
        <f>VLOOKUP('E4 TB Allocation Details'!$C251, 'E2 Allocators'!$B$15:$W$285, MATCH(V$12, 'E2 Allocators'!$B$15:$W$15, 0),FALSE)*$D240</f>
        <v>0</v>
      </c>
      <c r="W240" s="133">
        <f>VLOOKUP('E4 TB Allocation Details'!$C251, 'E2 Allocators'!$B$15:$W$285, MATCH(W$12, 'E2 Allocators'!$B$15:$W$15, 0),FALSE)*$D240</f>
        <v>0</v>
      </c>
      <c r="X240" s="174">
        <f>VLOOKUP('E4 TB Allocation Details'!$C251, 'E2 Allocators'!$B$15:$W$285, MATCH(X$12, 'E2 Allocators'!$B$15:$W$15, 0),FALSE)*$D240</f>
        <v>0</v>
      </c>
    </row>
    <row r="241" spans="2:24" ht="16.149999999999999" customHeight="1" x14ac:dyDescent="0.2">
      <c r="B241" s="384" t="str">
        <f>'I3 TB Data'!B247</f>
        <v>OPEB amortization - Line Connection - Shared</v>
      </c>
      <c r="C241" s="381" t="s">
        <v>417</v>
      </c>
      <c r="D241" s="170">
        <f>'I3 TB Data'!G247</f>
        <v>0</v>
      </c>
      <c r="E241" s="133">
        <f>VLOOKUP('E4 TB Allocation Details'!$C252, 'E2 Allocators'!$B$15:$W$285, MATCH(E$12, 'E2 Allocators'!$B$15:$W$15, 0),FALSE)*$D241</f>
        <v>0</v>
      </c>
      <c r="F241" s="133">
        <f>VLOOKUP('E4 TB Allocation Details'!$C252, 'E2 Allocators'!$B$15:$W$285, MATCH(F$12, 'E2 Allocators'!$B$15:$W$15, 0),FALSE)*$D241</f>
        <v>0</v>
      </c>
      <c r="G241" s="133">
        <f>VLOOKUP('E4 TB Allocation Details'!$C252, 'E2 Allocators'!$B$15:$W$285, MATCH(G$12, 'E2 Allocators'!$B$15:$W$15, 0),FALSE)*$D241</f>
        <v>0</v>
      </c>
      <c r="H241" s="133">
        <f>VLOOKUP('E4 TB Allocation Details'!$C252, 'E2 Allocators'!$B$15:$W$285, MATCH(H$12, 'E2 Allocators'!$B$15:$W$15, 0),FALSE)*$D241</f>
        <v>0</v>
      </c>
      <c r="I241" s="133">
        <f>VLOOKUP('E4 TB Allocation Details'!$C252, 'E2 Allocators'!$B$15:$W$285, MATCH(I$12, 'E2 Allocators'!$B$15:$W$15, 0),FALSE)*$D241</f>
        <v>0</v>
      </c>
      <c r="J241" s="133">
        <f>VLOOKUP('E4 TB Allocation Details'!$C252, 'E2 Allocators'!$B$15:$W$285, MATCH(J$12, 'E2 Allocators'!$B$15:$W$15, 0),FALSE)*$D241</f>
        <v>0</v>
      </c>
      <c r="K241" s="133">
        <f>VLOOKUP('E4 TB Allocation Details'!$C252, 'E2 Allocators'!$B$15:$W$285, MATCH(K$12, 'E2 Allocators'!$B$15:$W$15, 0),FALSE)*$D241</f>
        <v>0</v>
      </c>
      <c r="L241" s="133">
        <f>VLOOKUP('E4 TB Allocation Details'!$C252, 'E2 Allocators'!$B$15:$W$285, MATCH(L$12, 'E2 Allocators'!$B$15:$W$15, 0),FALSE)*$D241</f>
        <v>0</v>
      </c>
      <c r="M241" s="133">
        <f>VLOOKUP('E4 TB Allocation Details'!$C252, 'E2 Allocators'!$B$15:$W$285, MATCH(M$12, 'E2 Allocators'!$B$15:$W$15, 0),FALSE)*$D241</f>
        <v>0</v>
      </c>
      <c r="N241" s="133">
        <f>VLOOKUP('E4 TB Allocation Details'!$C252, 'E2 Allocators'!$B$15:$W$285, MATCH(N$12, 'E2 Allocators'!$B$15:$W$15, 0),FALSE)*$D241</f>
        <v>0</v>
      </c>
      <c r="O241" s="133">
        <f>VLOOKUP('E4 TB Allocation Details'!$C252, 'E2 Allocators'!$B$15:$W$285, MATCH(O$12, 'E2 Allocators'!$B$15:$W$15, 0),FALSE)*$D241</f>
        <v>0</v>
      </c>
      <c r="P241" s="133">
        <f>VLOOKUP('E4 TB Allocation Details'!$C252, 'E2 Allocators'!$B$15:$W$285, MATCH(P$12, 'E2 Allocators'!$B$15:$W$15, 0),FALSE)*$D241</f>
        <v>0</v>
      </c>
      <c r="Q241" s="133">
        <f>VLOOKUP('E4 TB Allocation Details'!$C252, 'E2 Allocators'!$B$15:$W$285, MATCH(Q$12, 'E2 Allocators'!$B$15:$W$15, 0),FALSE)*$D241</f>
        <v>0</v>
      </c>
      <c r="R241" s="133">
        <f>VLOOKUP('E4 TB Allocation Details'!$C252, 'E2 Allocators'!$B$15:$W$285, MATCH(R$12, 'E2 Allocators'!$B$15:$W$15, 0),FALSE)*$D241</f>
        <v>0</v>
      </c>
      <c r="S241" s="133">
        <f>VLOOKUP('E4 TB Allocation Details'!$C252, 'E2 Allocators'!$B$15:$W$285, MATCH(S$12, 'E2 Allocators'!$B$15:$W$15, 0),FALSE)*$D241</f>
        <v>0</v>
      </c>
      <c r="T241" s="133">
        <f>VLOOKUP('E4 TB Allocation Details'!$C252, 'E2 Allocators'!$B$15:$W$285, MATCH(T$12, 'E2 Allocators'!$B$15:$W$15, 0),FALSE)*$D241</f>
        <v>0</v>
      </c>
      <c r="U241" s="133">
        <f>VLOOKUP('E4 TB Allocation Details'!$C252, 'E2 Allocators'!$B$15:$W$285, MATCH(U$12, 'E2 Allocators'!$B$15:$W$15, 0),FALSE)*$D241</f>
        <v>0</v>
      </c>
      <c r="V241" s="133">
        <f>VLOOKUP('E4 TB Allocation Details'!$C252, 'E2 Allocators'!$B$15:$W$285, MATCH(V$12, 'E2 Allocators'!$B$15:$W$15, 0),FALSE)*$D241</f>
        <v>0</v>
      </c>
      <c r="W241" s="133">
        <f>VLOOKUP('E4 TB Allocation Details'!$C252, 'E2 Allocators'!$B$15:$W$285, MATCH(W$12, 'E2 Allocators'!$B$15:$W$15, 0),FALSE)*$D241</f>
        <v>0</v>
      </c>
      <c r="X241" s="174">
        <f>VLOOKUP('E4 TB Allocation Details'!$C252, 'E2 Allocators'!$B$15:$W$285, MATCH(X$12, 'E2 Allocators'!$B$15:$W$15, 0),FALSE)*$D241</f>
        <v>0</v>
      </c>
    </row>
    <row r="242" spans="2:24" ht="16.149999999999999" customHeight="1" x14ac:dyDescent="0.2">
      <c r="B242" s="384" t="str">
        <f>'I3 TB Data'!B248</f>
        <v>OPEB amortization - Transformer Connection - Dedicated to Domestic</v>
      </c>
      <c r="C242" s="381" t="s">
        <v>417</v>
      </c>
      <c r="D242" s="170">
        <f>'I3 TB Data'!G248</f>
        <v>0</v>
      </c>
      <c r="E242" s="133">
        <f>VLOOKUP('E4 TB Allocation Details'!$C253, 'E2 Allocators'!$B$15:$W$285, MATCH(E$12, 'E2 Allocators'!$B$15:$W$15, 0),FALSE)*$D242</f>
        <v>0</v>
      </c>
      <c r="F242" s="133">
        <f>VLOOKUP('E4 TB Allocation Details'!$C253, 'E2 Allocators'!$B$15:$W$285, MATCH(F$12, 'E2 Allocators'!$B$15:$W$15, 0),FALSE)*$D242</f>
        <v>0</v>
      </c>
      <c r="G242" s="133">
        <f>VLOOKUP('E4 TB Allocation Details'!$C253, 'E2 Allocators'!$B$15:$W$285, MATCH(G$12, 'E2 Allocators'!$B$15:$W$15, 0),FALSE)*$D242</f>
        <v>0</v>
      </c>
      <c r="H242" s="133">
        <f>VLOOKUP('E4 TB Allocation Details'!$C253, 'E2 Allocators'!$B$15:$W$285, MATCH(H$12, 'E2 Allocators'!$B$15:$W$15, 0),FALSE)*$D242</f>
        <v>0</v>
      </c>
      <c r="I242" s="133">
        <f>VLOOKUP('E4 TB Allocation Details'!$C253, 'E2 Allocators'!$B$15:$W$285, MATCH(I$12, 'E2 Allocators'!$B$15:$W$15, 0),FALSE)*$D242</f>
        <v>0</v>
      </c>
      <c r="J242" s="133">
        <f>VLOOKUP('E4 TB Allocation Details'!$C253, 'E2 Allocators'!$B$15:$W$285, MATCH(J$12, 'E2 Allocators'!$B$15:$W$15, 0),FALSE)*$D242</f>
        <v>0</v>
      </c>
      <c r="K242" s="133">
        <f>VLOOKUP('E4 TB Allocation Details'!$C253, 'E2 Allocators'!$B$15:$W$285, MATCH(K$12, 'E2 Allocators'!$B$15:$W$15, 0),FALSE)*$D242</f>
        <v>0</v>
      </c>
      <c r="L242" s="133">
        <f>VLOOKUP('E4 TB Allocation Details'!$C253, 'E2 Allocators'!$B$15:$W$285, MATCH(L$12, 'E2 Allocators'!$B$15:$W$15, 0),FALSE)*$D242</f>
        <v>0</v>
      </c>
      <c r="M242" s="133">
        <f>VLOOKUP('E4 TB Allocation Details'!$C253, 'E2 Allocators'!$B$15:$W$285, MATCH(M$12, 'E2 Allocators'!$B$15:$W$15, 0),FALSE)*$D242</f>
        <v>0</v>
      </c>
      <c r="N242" s="133">
        <f>VLOOKUP('E4 TB Allocation Details'!$C253, 'E2 Allocators'!$B$15:$W$285, MATCH(N$12, 'E2 Allocators'!$B$15:$W$15, 0),FALSE)*$D242</f>
        <v>0</v>
      </c>
      <c r="O242" s="133">
        <f>VLOOKUP('E4 TB Allocation Details'!$C253, 'E2 Allocators'!$B$15:$W$285, MATCH(O$12, 'E2 Allocators'!$B$15:$W$15, 0),FALSE)*$D242</f>
        <v>0</v>
      </c>
      <c r="P242" s="133">
        <f>VLOOKUP('E4 TB Allocation Details'!$C253, 'E2 Allocators'!$B$15:$W$285, MATCH(P$12, 'E2 Allocators'!$B$15:$W$15, 0),FALSE)*$D242</f>
        <v>0</v>
      </c>
      <c r="Q242" s="133">
        <f>VLOOKUP('E4 TB Allocation Details'!$C253, 'E2 Allocators'!$B$15:$W$285, MATCH(Q$12, 'E2 Allocators'!$B$15:$W$15, 0),FALSE)*$D242</f>
        <v>0</v>
      </c>
      <c r="R242" s="133">
        <f>VLOOKUP('E4 TB Allocation Details'!$C253, 'E2 Allocators'!$B$15:$W$285, MATCH(R$12, 'E2 Allocators'!$B$15:$W$15, 0),FALSE)*$D242</f>
        <v>0</v>
      </c>
      <c r="S242" s="133">
        <f>VLOOKUP('E4 TB Allocation Details'!$C253, 'E2 Allocators'!$B$15:$W$285, MATCH(S$12, 'E2 Allocators'!$B$15:$W$15, 0),FALSE)*$D242</f>
        <v>0</v>
      </c>
      <c r="T242" s="133">
        <f>VLOOKUP('E4 TB Allocation Details'!$C253, 'E2 Allocators'!$B$15:$W$285, MATCH(T$12, 'E2 Allocators'!$B$15:$W$15, 0),FALSE)*$D242</f>
        <v>0</v>
      </c>
      <c r="U242" s="133">
        <f>VLOOKUP('E4 TB Allocation Details'!$C253, 'E2 Allocators'!$B$15:$W$285, MATCH(U$12, 'E2 Allocators'!$B$15:$W$15, 0),FALSE)*$D242</f>
        <v>0</v>
      </c>
      <c r="V242" s="133">
        <f>VLOOKUP('E4 TB Allocation Details'!$C253, 'E2 Allocators'!$B$15:$W$285, MATCH(V$12, 'E2 Allocators'!$B$15:$W$15, 0),FALSE)*$D242</f>
        <v>0</v>
      </c>
      <c r="W242" s="133">
        <f>VLOOKUP('E4 TB Allocation Details'!$C253, 'E2 Allocators'!$B$15:$W$285, MATCH(W$12, 'E2 Allocators'!$B$15:$W$15, 0),FALSE)*$D242</f>
        <v>0</v>
      </c>
      <c r="X242" s="174">
        <f>VLOOKUP('E4 TB Allocation Details'!$C253, 'E2 Allocators'!$B$15:$W$285, MATCH(X$12, 'E2 Allocators'!$B$15:$W$15, 0),FALSE)*$D242</f>
        <v>0</v>
      </c>
    </row>
    <row r="243" spans="2:24" ht="16.149999999999999" customHeight="1" x14ac:dyDescent="0.2">
      <c r="B243" s="384" t="str">
        <f>'I3 TB Data'!B249</f>
        <v>OPEB amortization - Transformer Connection - Dedicated to Interconnect</v>
      </c>
      <c r="C243" s="381" t="s">
        <v>417</v>
      </c>
      <c r="D243" s="170">
        <f>'I3 TB Data'!G249</f>
        <v>0</v>
      </c>
      <c r="E243" s="133">
        <f>VLOOKUP('E4 TB Allocation Details'!$C254, 'E2 Allocators'!$B$15:$W$285, MATCH(E$12, 'E2 Allocators'!$B$15:$W$15, 0),FALSE)*$D243</f>
        <v>0</v>
      </c>
      <c r="F243" s="133">
        <f>VLOOKUP('E4 TB Allocation Details'!$C254, 'E2 Allocators'!$B$15:$W$285, MATCH(F$12, 'E2 Allocators'!$B$15:$W$15, 0),FALSE)*$D243</f>
        <v>0</v>
      </c>
      <c r="G243" s="133">
        <f>VLOOKUP('E4 TB Allocation Details'!$C254, 'E2 Allocators'!$B$15:$W$285, MATCH(G$12, 'E2 Allocators'!$B$15:$W$15, 0),FALSE)*$D243</f>
        <v>0</v>
      </c>
      <c r="H243" s="133">
        <f>VLOOKUP('E4 TB Allocation Details'!$C254, 'E2 Allocators'!$B$15:$W$285, MATCH(H$12, 'E2 Allocators'!$B$15:$W$15, 0),FALSE)*$D243</f>
        <v>0</v>
      </c>
      <c r="I243" s="133">
        <f>VLOOKUP('E4 TB Allocation Details'!$C254, 'E2 Allocators'!$B$15:$W$285, MATCH(I$12, 'E2 Allocators'!$B$15:$W$15, 0),FALSE)*$D243</f>
        <v>0</v>
      </c>
      <c r="J243" s="133">
        <f>VLOOKUP('E4 TB Allocation Details'!$C254, 'E2 Allocators'!$B$15:$W$285, MATCH(J$12, 'E2 Allocators'!$B$15:$W$15, 0),FALSE)*$D243</f>
        <v>0</v>
      </c>
      <c r="K243" s="133">
        <f>VLOOKUP('E4 TB Allocation Details'!$C254, 'E2 Allocators'!$B$15:$W$285, MATCH(K$12, 'E2 Allocators'!$B$15:$W$15, 0),FALSE)*$D243</f>
        <v>0</v>
      </c>
      <c r="L243" s="133">
        <f>VLOOKUP('E4 TB Allocation Details'!$C254, 'E2 Allocators'!$B$15:$W$285, MATCH(L$12, 'E2 Allocators'!$B$15:$W$15, 0),FALSE)*$D243</f>
        <v>0</v>
      </c>
      <c r="M243" s="133">
        <f>VLOOKUP('E4 TB Allocation Details'!$C254, 'E2 Allocators'!$B$15:$W$285, MATCH(M$12, 'E2 Allocators'!$B$15:$W$15, 0),FALSE)*$D243</f>
        <v>0</v>
      </c>
      <c r="N243" s="133">
        <f>VLOOKUP('E4 TB Allocation Details'!$C254, 'E2 Allocators'!$B$15:$W$285, MATCH(N$12, 'E2 Allocators'!$B$15:$W$15, 0),FALSE)*$D243</f>
        <v>0</v>
      </c>
      <c r="O243" s="133">
        <f>VLOOKUP('E4 TB Allocation Details'!$C254, 'E2 Allocators'!$B$15:$W$285, MATCH(O$12, 'E2 Allocators'!$B$15:$W$15, 0),FALSE)*$D243</f>
        <v>0</v>
      </c>
      <c r="P243" s="133">
        <f>VLOOKUP('E4 TB Allocation Details'!$C254, 'E2 Allocators'!$B$15:$W$285, MATCH(P$12, 'E2 Allocators'!$B$15:$W$15, 0),FALSE)*$D243</f>
        <v>0</v>
      </c>
      <c r="Q243" s="133">
        <f>VLOOKUP('E4 TB Allocation Details'!$C254, 'E2 Allocators'!$B$15:$W$285, MATCH(Q$12, 'E2 Allocators'!$B$15:$W$15, 0),FALSE)*$D243</f>
        <v>0</v>
      </c>
      <c r="R243" s="133">
        <f>VLOOKUP('E4 TB Allocation Details'!$C254, 'E2 Allocators'!$B$15:$W$285, MATCH(R$12, 'E2 Allocators'!$B$15:$W$15, 0),FALSE)*$D243</f>
        <v>0</v>
      </c>
      <c r="S243" s="133">
        <f>VLOOKUP('E4 TB Allocation Details'!$C254, 'E2 Allocators'!$B$15:$W$285, MATCH(S$12, 'E2 Allocators'!$B$15:$W$15, 0),FALSE)*$D243</f>
        <v>0</v>
      </c>
      <c r="T243" s="133">
        <f>VLOOKUP('E4 TB Allocation Details'!$C254, 'E2 Allocators'!$B$15:$W$285, MATCH(T$12, 'E2 Allocators'!$B$15:$W$15, 0),FALSE)*$D243</f>
        <v>0</v>
      </c>
      <c r="U243" s="133">
        <f>VLOOKUP('E4 TB Allocation Details'!$C254, 'E2 Allocators'!$B$15:$W$285, MATCH(U$12, 'E2 Allocators'!$B$15:$W$15, 0),FALSE)*$D243</f>
        <v>0</v>
      </c>
      <c r="V243" s="133">
        <f>VLOOKUP('E4 TB Allocation Details'!$C254, 'E2 Allocators'!$B$15:$W$285, MATCH(V$12, 'E2 Allocators'!$B$15:$W$15, 0),FALSE)*$D243</f>
        <v>0</v>
      </c>
      <c r="W243" s="133">
        <f>VLOOKUP('E4 TB Allocation Details'!$C254, 'E2 Allocators'!$B$15:$W$285, MATCH(W$12, 'E2 Allocators'!$B$15:$W$15, 0),FALSE)*$D243</f>
        <v>0</v>
      </c>
      <c r="X243" s="174">
        <f>VLOOKUP('E4 TB Allocation Details'!$C254, 'E2 Allocators'!$B$15:$W$285, MATCH(X$12, 'E2 Allocators'!$B$15:$W$15, 0),FALSE)*$D243</f>
        <v>0</v>
      </c>
    </row>
    <row r="244" spans="2:24" ht="16.149999999999999" customHeight="1" x14ac:dyDescent="0.2">
      <c r="B244" s="384" t="str">
        <f>'I3 TB Data'!B250</f>
        <v>OPEB amortization - Transformer Connection - Shared</v>
      </c>
      <c r="C244" s="381" t="s">
        <v>417</v>
      </c>
      <c r="D244" s="170">
        <f>'I3 TB Data'!G250</f>
        <v>0</v>
      </c>
      <c r="E244" s="133">
        <f>VLOOKUP('E4 TB Allocation Details'!$C255, 'E2 Allocators'!$B$15:$W$285, MATCH(E$12, 'E2 Allocators'!$B$15:$W$15, 0),FALSE)*$D244</f>
        <v>0</v>
      </c>
      <c r="F244" s="133">
        <f>VLOOKUP('E4 TB Allocation Details'!$C255, 'E2 Allocators'!$B$15:$W$285, MATCH(F$12, 'E2 Allocators'!$B$15:$W$15, 0),FALSE)*$D244</f>
        <v>0</v>
      </c>
      <c r="G244" s="133">
        <f>VLOOKUP('E4 TB Allocation Details'!$C255, 'E2 Allocators'!$B$15:$W$285, MATCH(G$12, 'E2 Allocators'!$B$15:$W$15, 0),FALSE)*$D244</f>
        <v>0</v>
      </c>
      <c r="H244" s="133">
        <f>VLOOKUP('E4 TB Allocation Details'!$C255, 'E2 Allocators'!$B$15:$W$285, MATCH(H$12, 'E2 Allocators'!$B$15:$W$15, 0),FALSE)*$D244</f>
        <v>0</v>
      </c>
      <c r="I244" s="133">
        <f>VLOOKUP('E4 TB Allocation Details'!$C255, 'E2 Allocators'!$B$15:$W$285, MATCH(I$12, 'E2 Allocators'!$B$15:$W$15, 0),FALSE)*$D244</f>
        <v>0</v>
      </c>
      <c r="J244" s="133">
        <f>VLOOKUP('E4 TB Allocation Details'!$C255, 'E2 Allocators'!$B$15:$W$285, MATCH(J$12, 'E2 Allocators'!$B$15:$W$15, 0),FALSE)*$D244</f>
        <v>0</v>
      </c>
      <c r="K244" s="133">
        <f>VLOOKUP('E4 TB Allocation Details'!$C255, 'E2 Allocators'!$B$15:$W$285, MATCH(K$12, 'E2 Allocators'!$B$15:$W$15, 0),FALSE)*$D244</f>
        <v>0</v>
      </c>
      <c r="L244" s="133">
        <f>VLOOKUP('E4 TB Allocation Details'!$C255, 'E2 Allocators'!$B$15:$W$285, MATCH(L$12, 'E2 Allocators'!$B$15:$W$15, 0),FALSE)*$D244</f>
        <v>0</v>
      </c>
      <c r="M244" s="133">
        <f>VLOOKUP('E4 TB Allocation Details'!$C255, 'E2 Allocators'!$B$15:$W$285, MATCH(M$12, 'E2 Allocators'!$B$15:$W$15, 0),FALSE)*$D244</f>
        <v>0</v>
      </c>
      <c r="N244" s="133">
        <f>VLOOKUP('E4 TB Allocation Details'!$C255, 'E2 Allocators'!$B$15:$W$285, MATCH(N$12, 'E2 Allocators'!$B$15:$W$15, 0),FALSE)*$D244</f>
        <v>0</v>
      </c>
      <c r="O244" s="133">
        <f>VLOOKUP('E4 TB Allocation Details'!$C255, 'E2 Allocators'!$B$15:$W$285, MATCH(O$12, 'E2 Allocators'!$B$15:$W$15, 0),FALSE)*$D244</f>
        <v>0</v>
      </c>
      <c r="P244" s="133">
        <f>VLOOKUP('E4 TB Allocation Details'!$C255, 'E2 Allocators'!$B$15:$W$285, MATCH(P$12, 'E2 Allocators'!$B$15:$W$15, 0),FALSE)*$D244</f>
        <v>0</v>
      </c>
      <c r="Q244" s="133">
        <f>VLOOKUP('E4 TB Allocation Details'!$C255, 'E2 Allocators'!$B$15:$W$285, MATCH(Q$12, 'E2 Allocators'!$B$15:$W$15, 0),FALSE)*$D244</f>
        <v>0</v>
      </c>
      <c r="R244" s="133">
        <f>VLOOKUP('E4 TB Allocation Details'!$C255, 'E2 Allocators'!$B$15:$W$285, MATCH(R$12, 'E2 Allocators'!$B$15:$W$15, 0),FALSE)*$D244</f>
        <v>0</v>
      </c>
      <c r="S244" s="133">
        <f>VLOOKUP('E4 TB Allocation Details'!$C255, 'E2 Allocators'!$B$15:$W$285, MATCH(S$12, 'E2 Allocators'!$B$15:$W$15, 0),FALSE)*$D244</f>
        <v>0</v>
      </c>
      <c r="T244" s="133">
        <f>VLOOKUP('E4 TB Allocation Details'!$C255, 'E2 Allocators'!$B$15:$W$285, MATCH(T$12, 'E2 Allocators'!$B$15:$W$15, 0),FALSE)*$D244</f>
        <v>0</v>
      </c>
      <c r="U244" s="133">
        <f>VLOOKUP('E4 TB Allocation Details'!$C255, 'E2 Allocators'!$B$15:$W$285, MATCH(U$12, 'E2 Allocators'!$B$15:$W$15, 0),FALSE)*$D244</f>
        <v>0</v>
      </c>
      <c r="V244" s="133">
        <f>VLOOKUP('E4 TB Allocation Details'!$C255, 'E2 Allocators'!$B$15:$W$285, MATCH(V$12, 'E2 Allocators'!$B$15:$W$15, 0),FALSE)*$D244</f>
        <v>0</v>
      </c>
      <c r="W244" s="133">
        <f>VLOOKUP('E4 TB Allocation Details'!$C255, 'E2 Allocators'!$B$15:$W$285, MATCH(W$12, 'E2 Allocators'!$B$15:$W$15, 0),FALSE)*$D244</f>
        <v>0</v>
      </c>
      <c r="X244" s="174">
        <f>VLOOKUP('E4 TB Allocation Details'!$C255, 'E2 Allocators'!$B$15:$W$285, MATCH(X$12, 'E2 Allocators'!$B$15:$W$15, 0),FALSE)*$D244</f>
        <v>0</v>
      </c>
    </row>
    <row r="245" spans="2:24" ht="16.149999999999999" customHeight="1" x14ac:dyDescent="0.2">
      <c r="B245" s="384" t="str">
        <f>'I3 TB Data'!B251</f>
        <v>OPEB amortization - Wholesale Revenue Meter - Dedicated to Domestic</v>
      </c>
      <c r="C245" s="381" t="s">
        <v>417</v>
      </c>
      <c r="D245" s="170">
        <f>'I3 TB Data'!G251</f>
        <v>0</v>
      </c>
      <c r="E245" s="133">
        <f>VLOOKUP('E4 TB Allocation Details'!$C256, 'E2 Allocators'!$B$15:$W$285, MATCH(E$12, 'E2 Allocators'!$B$15:$W$15, 0),FALSE)*$D245</f>
        <v>0</v>
      </c>
      <c r="F245" s="133">
        <f>VLOOKUP('E4 TB Allocation Details'!$C256, 'E2 Allocators'!$B$15:$W$285, MATCH(F$12, 'E2 Allocators'!$B$15:$W$15, 0),FALSE)*$D245</f>
        <v>0</v>
      </c>
      <c r="G245" s="133">
        <f>VLOOKUP('E4 TB Allocation Details'!$C256, 'E2 Allocators'!$B$15:$W$285, MATCH(G$12, 'E2 Allocators'!$B$15:$W$15, 0),FALSE)*$D245</f>
        <v>0</v>
      </c>
      <c r="H245" s="133">
        <f>VLOOKUP('E4 TB Allocation Details'!$C256, 'E2 Allocators'!$B$15:$W$285, MATCH(H$12, 'E2 Allocators'!$B$15:$W$15, 0),FALSE)*$D245</f>
        <v>0</v>
      </c>
      <c r="I245" s="133">
        <f>VLOOKUP('E4 TB Allocation Details'!$C256, 'E2 Allocators'!$B$15:$W$285, MATCH(I$12, 'E2 Allocators'!$B$15:$W$15, 0),FALSE)*$D245</f>
        <v>0</v>
      </c>
      <c r="J245" s="133">
        <f>VLOOKUP('E4 TB Allocation Details'!$C256, 'E2 Allocators'!$B$15:$W$285, MATCH(J$12, 'E2 Allocators'!$B$15:$W$15, 0),FALSE)*$D245</f>
        <v>0</v>
      </c>
      <c r="K245" s="133">
        <f>VLOOKUP('E4 TB Allocation Details'!$C256, 'E2 Allocators'!$B$15:$W$285, MATCH(K$12, 'E2 Allocators'!$B$15:$W$15, 0),FALSE)*$D245</f>
        <v>0</v>
      </c>
      <c r="L245" s="133">
        <f>VLOOKUP('E4 TB Allocation Details'!$C256, 'E2 Allocators'!$B$15:$W$285, MATCH(L$12, 'E2 Allocators'!$B$15:$W$15, 0),FALSE)*$D245</f>
        <v>0</v>
      </c>
      <c r="M245" s="133">
        <f>VLOOKUP('E4 TB Allocation Details'!$C256, 'E2 Allocators'!$B$15:$W$285, MATCH(M$12, 'E2 Allocators'!$B$15:$W$15, 0),FALSE)*$D245</f>
        <v>0</v>
      </c>
      <c r="N245" s="133">
        <f>VLOOKUP('E4 TB Allocation Details'!$C256, 'E2 Allocators'!$B$15:$W$285, MATCH(N$12, 'E2 Allocators'!$B$15:$W$15, 0),FALSE)*$D245</f>
        <v>0</v>
      </c>
      <c r="O245" s="133">
        <f>VLOOKUP('E4 TB Allocation Details'!$C256, 'E2 Allocators'!$B$15:$W$285, MATCH(O$12, 'E2 Allocators'!$B$15:$W$15, 0),FALSE)*$D245</f>
        <v>0</v>
      </c>
      <c r="P245" s="133">
        <f>VLOOKUP('E4 TB Allocation Details'!$C256, 'E2 Allocators'!$B$15:$W$285, MATCH(P$12, 'E2 Allocators'!$B$15:$W$15, 0),FALSE)*$D245</f>
        <v>0</v>
      </c>
      <c r="Q245" s="133">
        <f>VLOOKUP('E4 TB Allocation Details'!$C256, 'E2 Allocators'!$B$15:$W$285, MATCH(Q$12, 'E2 Allocators'!$B$15:$W$15, 0),FALSE)*$D245</f>
        <v>0</v>
      </c>
      <c r="R245" s="133">
        <f>VLOOKUP('E4 TB Allocation Details'!$C256, 'E2 Allocators'!$B$15:$W$285, MATCH(R$12, 'E2 Allocators'!$B$15:$W$15, 0),FALSE)*$D245</f>
        <v>0</v>
      </c>
      <c r="S245" s="133">
        <f>VLOOKUP('E4 TB Allocation Details'!$C256, 'E2 Allocators'!$B$15:$W$285, MATCH(S$12, 'E2 Allocators'!$B$15:$W$15, 0),FALSE)*$D245</f>
        <v>0</v>
      </c>
      <c r="T245" s="133">
        <f>VLOOKUP('E4 TB Allocation Details'!$C256, 'E2 Allocators'!$B$15:$W$285, MATCH(T$12, 'E2 Allocators'!$B$15:$W$15, 0),FALSE)*$D245</f>
        <v>0</v>
      </c>
      <c r="U245" s="133">
        <f>VLOOKUP('E4 TB Allocation Details'!$C256, 'E2 Allocators'!$B$15:$W$285, MATCH(U$12, 'E2 Allocators'!$B$15:$W$15, 0),FALSE)*$D245</f>
        <v>0</v>
      </c>
      <c r="V245" s="133">
        <f>VLOOKUP('E4 TB Allocation Details'!$C256, 'E2 Allocators'!$B$15:$W$285, MATCH(V$12, 'E2 Allocators'!$B$15:$W$15, 0),FALSE)*$D245</f>
        <v>0</v>
      </c>
      <c r="W245" s="133">
        <f>VLOOKUP('E4 TB Allocation Details'!$C256, 'E2 Allocators'!$B$15:$W$285, MATCH(W$12, 'E2 Allocators'!$B$15:$W$15, 0),FALSE)*$D245</f>
        <v>0</v>
      </c>
      <c r="X245" s="174">
        <f>VLOOKUP('E4 TB Allocation Details'!$C256, 'E2 Allocators'!$B$15:$W$285, MATCH(X$12, 'E2 Allocators'!$B$15:$W$15, 0),FALSE)*$D245</f>
        <v>0</v>
      </c>
    </row>
    <row r="246" spans="2:24" ht="16.149999999999999" customHeight="1" x14ac:dyDescent="0.2">
      <c r="B246" s="384" t="str">
        <f>'I3 TB Data'!B252</f>
        <v>OPEB amortization - Wholesale Revenue Meter - Dedicated to Interconnect</v>
      </c>
      <c r="C246" s="381" t="s">
        <v>417</v>
      </c>
      <c r="D246" s="170">
        <f>'I3 TB Data'!G252</f>
        <v>0</v>
      </c>
      <c r="E246" s="133">
        <f>VLOOKUP('E4 TB Allocation Details'!$C257, 'E2 Allocators'!$B$15:$W$285, MATCH(E$12, 'E2 Allocators'!$B$15:$W$15, 0),FALSE)*$D246</f>
        <v>0</v>
      </c>
      <c r="F246" s="133">
        <f>VLOOKUP('E4 TB Allocation Details'!$C257, 'E2 Allocators'!$B$15:$W$285, MATCH(F$12, 'E2 Allocators'!$B$15:$W$15, 0),FALSE)*$D246</f>
        <v>0</v>
      </c>
      <c r="G246" s="133">
        <f>VLOOKUP('E4 TB Allocation Details'!$C257, 'E2 Allocators'!$B$15:$W$285, MATCH(G$12, 'E2 Allocators'!$B$15:$W$15, 0),FALSE)*$D246</f>
        <v>0</v>
      </c>
      <c r="H246" s="133">
        <f>VLOOKUP('E4 TB Allocation Details'!$C257, 'E2 Allocators'!$B$15:$W$285, MATCH(H$12, 'E2 Allocators'!$B$15:$W$15, 0),FALSE)*$D246</f>
        <v>0</v>
      </c>
      <c r="I246" s="133">
        <f>VLOOKUP('E4 TB Allocation Details'!$C257, 'E2 Allocators'!$B$15:$W$285, MATCH(I$12, 'E2 Allocators'!$B$15:$W$15, 0),FALSE)*$D246</f>
        <v>0</v>
      </c>
      <c r="J246" s="133">
        <f>VLOOKUP('E4 TB Allocation Details'!$C257, 'E2 Allocators'!$B$15:$W$285, MATCH(J$12, 'E2 Allocators'!$B$15:$W$15, 0),FALSE)*$D246</f>
        <v>0</v>
      </c>
      <c r="K246" s="133">
        <f>VLOOKUP('E4 TB Allocation Details'!$C257, 'E2 Allocators'!$B$15:$W$285, MATCH(K$12, 'E2 Allocators'!$B$15:$W$15, 0),FALSE)*$D246</f>
        <v>0</v>
      </c>
      <c r="L246" s="133">
        <f>VLOOKUP('E4 TB Allocation Details'!$C257, 'E2 Allocators'!$B$15:$W$285, MATCH(L$12, 'E2 Allocators'!$B$15:$W$15, 0),FALSE)*$D246</f>
        <v>0</v>
      </c>
      <c r="M246" s="133">
        <f>VLOOKUP('E4 TB Allocation Details'!$C257, 'E2 Allocators'!$B$15:$W$285, MATCH(M$12, 'E2 Allocators'!$B$15:$W$15, 0),FALSE)*$D246</f>
        <v>0</v>
      </c>
      <c r="N246" s="133">
        <f>VLOOKUP('E4 TB Allocation Details'!$C257, 'E2 Allocators'!$B$15:$W$285, MATCH(N$12, 'E2 Allocators'!$B$15:$W$15, 0),FALSE)*$D246</f>
        <v>0</v>
      </c>
      <c r="O246" s="133">
        <f>VLOOKUP('E4 TB Allocation Details'!$C257, 'E2 Allocators'!$B$15:$W$285, MATCH(O$12, 'E2 Allocators'!$B$15:$W$15, 0),FALSE)*$D246</f>
        <v>0</v>
      </c>
      <c r="P246" s="133">
        <f>VLOOKUP('E4 TB Allocation Details'!$C257, 'E2 Allocators'!$B$15:$W$285, MATCH(P$12, 'E2 Allocators'!$B$15:$W$15, 0),FALSE)*$D246</f>
        <v>0</v>
      </c>
      <c r="Q246" s="133">
        <f>VLOOKUP('E4 TB Allocation Details'!$C257, 'E2 Allocators'!$B$15:$W$285, MATCH(Q$12, 'E2 Allocators'!$B$15:$W$15, 0),FALSE)*$D246</f>
        <v>0</v>
      </c>
      <c r="R246" s="133">
        <f>VLOOKUP('E4 TB Allocation Details'!$C257, 'E2 Allocators'!$B$15:$W$285, MATCH(R$12, 'E2 Allocators'!$B$15:$W$15, 0),FALSE)*$D246</f>
        <v>0</v>
      </c>
      <c r="S246" s="133">
        <f>VLOOKUP('E4 TB Allocation Details'!$C257, 'E2 Allocators'!$B$15:$W$285, MATCH(S$12, 'E2 Allocators'!$B$15:$W$15, 0),FALSE)*$D246</f>
        <v>0</v>
      </c>
      <c r="T246" s="133">
        <f>VLOOKUP('E4 TB Allocation Details'!$C257, 'E2 Allocators'!$B$15:$W$285, MATCH(T$12, 'E2 Allocators'!$B$15:$W$15, 0),FALSE)*$D246</f>
        <v>0</v>
      </c>
      <c r="U246" s="133">
        <f>VLOOKUP('E4 TB Allocation Details'!$C257, 'E2 Allocators'!$B$15:$W$285, MATCH(U$12, 'E2 Allocators'!$B$15:$W$15, 0),FALSE)*$D246</f>
        <v>0</v>
      </c>
      <c r="V246" s="133">
        <f>VLOOKUP('E4 TB Allocation Details'!$C257, 'E2 Allocators'!$B$15:$W$285, MATCH(V$12, 'E2 Allocators'!$B$15:$W$15, 0),FALSE)*$D246</f>
        <v>0</v>
      </c>
      <c r="W246" s="133">
        <f>VLOOKUP('E4 TB Allocation Details'!$C257, 'E2 Allocators'!$B$15:$W$285, MATCH(W$12, 'E2 Allocators'!$B$15:$W$15, 0),FALSE)*$D246</f>
        <v>0</v>
      </c>
      <c r="X246" s="174">
        <f>VLOOKUP('E4 TB Allocation Details'!$C257, 'E2 Allocators'!$B$15:$W$285, MATCH(X$12, 'E2 Allocators'!$B$15:$W$15, 0),FALSE)*$D246</f>
        <v>0</v>
      </c>
    </row>
    <row r="247" spans="2:24" ht="16.149999999999999" customHeight="1" x14ac:dyDescent="0.2">
      <c r="B247" s="384" t="str">
        <f>'I3 TB Data'!B253</f>
        <v>OPEB amortization - Wholesale Revenue Meter - Shared</v>
      </c>
      <c r="C247" s="381" t="s">
        <v>417</v>
      </c>
      <c r="D247" s="170">
        <f>'I3 TB Data'!G253</f>
        <v>0</v>
      </c>
      <c r="E247" s="133">
        <f>VLOOKUP('E4 TB Allocation Details'!$C258, 'E2 Allocators'!$B$15:$W$285, MATCH(E$12, 'E2 Allocators'!$B$15:$W$15, 0),FALSE)*$D247</f>
        <v>0</v>
      </c>
      <c r="F247" s="133">
        <f>VLOOKUP('E4 TB Allocation Details'!$C258, 'E2 Allocators'!$B$15:$W$285, MATCH(F$12, 'E2 Allocators'!$B$15:$W$15, 0),FALSE)*$D247</f>
        <v>0</v>
      </c>
      <c r="G247" s="133">
        <f>VLOOKUP('E4 TB Allocation Details'!$C258, 'E2 Allocators'!$B$15:$W$285, MATCH(G$12, 'E2 Allocators'!$B$15:$W$15, 0),FALSE)*$D247</f>
        <v>0</v>
      </c>
      <c r="H247" s="133">
        <f>VLOOKUP('E4 TB Allocation Details'!$C258, 'E2 Allocators'!$B$15:$W$285, MATCH(H$12, 'E2 Allocators'!$B$15:$W$15, 0),FALSE)*$D247</f>
        <v>0</v>
      </c>
      <c r="I247" s="133">
        <f>VLOOKUP('E4 TB Allocation Details'!$C258, 'E2 Allocators'!$B$15:$W$285, MATCH(I$12, 'E2 Allocators'!$B$15:$W$15, 0),FALSE)*$D247</f>
        <v>0</v>
      </c>
      <c r="J247" s="133">
        <f>VLOOKUP('E4 TB Allocation Details'!$C258, 'E2 Allocators'!$B$15:$W$285, MATCH(J$12, 'E2 Allocators'!$B$15:$W$15, 0),FALSE)*$D247</f>
        <v>0</v>
      </c>
      <c r="K247" s="133">
        <f>VLOOKUP('E4 TB Allocation Details'!$C258, 'E2 Allocators'!$B$15:$W$285, MATCH(K$12, 'E2 Allocators'!$B$15:$W$15, 0),FALSE)*$D247</f>
        <v>0</v>
      </c>
      <c r="L247" s="133">
        <f>VLOOKUP('E4 TB Allocation Details'!$C258, 'E2 Allocators'!$B$15:$W$285, MATCH(L$12, 'E2 Allocators'!$B$15:$W$15, 0),FALSE)*$D247</f>
        <v>0</v>
      </c>
      <c r="M247" s="133">
        <f>VLOOKUP('E4 TB Allocation Details'!$C258, 'E2 Allocators'!$B$15:$W$285, MATCH(M$12, 'E2 Allocators'!$B$15:$W$15, 0),FALSE)*$D247</f>
        <v>0</v>
      </c>
      <c r="N247" s="133">
        <f>VLOOKUP('E4 TB Allocation Details'!$C258, 'E2 Allocators'!$B$15:$W$285, MATCH(N$12, 'E2 Allocators'!$B$15:$W$15, 0),FALSE)*$D247</f>
        <v>0</v>
      </c>
      <c r="O247" s="133">
        <f>VLOOKUP('E4 TB Allocation Details'!$C258, 'E2 Allocators'!$B$15:$W$285, MATCH(O$12, 'E2 Allocators'!$B$15:$W$15, 0),FALSE)*$D247</f>
        <v>0</v>
      </c>
      <c r="P247" s="133">
        <f>VLOOKUP('E4 TB Allocation Details'!$C258, 'E2 Allocators'!$B$15:$W$285, MATCH(P$12, 'E2 Allocators'!$B$15:$W$15, 0),FALSE)*$D247</f>
        <v>0</v>
      </c>
      <c r="Q247" s="133">
        <f>VLOOKUP('E4 TB Allocation Details'!$C258, 'E2 Allocators'!$B$15:$W$285, MATCH(Q$12, 'E2 Allocators'!$B$15:$W$15, 0),FALSE)*$D247</f>
        <v>0</v>
      </c>
      <c r="R247" s="133">
        <f>VLOOKUP('E4 TB Allocation Details'!$C258, 'E2 Allocators'!$B$15:$W$285, MATCH(R$12, 'E2 Allocators'!$B$15:$W$15, 0),FALSE)*$D247</f>
        <v>0</v>
      </c>
      <c r="S247" s="133">
        <f>VLOOKUP('E4 TB Allocation Details'!$C258, 'E2 Allocators'!$B$15:$W$285, MATCH(S$12, 'E2 Allocators'!$B$15:$W$15, 0),FALSE)*$D247</f>
        <v>0</v>
      </c>
      <c r="T247" s="133">
        <f>VLOOKUP('E4 TB Allocation Details'!$C258, 'E2 Allocators'!$B$15:$W$285, MATCH(T$12, 'E2 Allocators'!$B$15:$W$15, 0),FALSE)*$D247</f>
        <v>0</v>
      </c>
      <c r="U247" s="133">
        <f>VLOOKUP('E4 TB Allocation Details'!$C258, 'E2 Allocators'!$B$15:$W$285, MATCH(U$12, 'E2 Allocators'!$B$15:$W$15, 0),FALSE)*$D247</f>
        <v>0</v>
      </c>
      <c r="V247" s="133">
        <f>VLOOKUP('E4 TB Allocation Details'!$C258, 'E2 Allocators'!$B$15:$W$285, MATCH(V$12, 'E2 Allocators'!$B$15:$W$15, 0),FALSE)*$D247</f>
        <v>0</v>
      </c>
      <c r="W247" s="133">
        <f>VLOOKUP('E4 TB Allocation Details'!$C258, 'E2 Allocators'!$B$15:$W$285, MATCH(W$12, 'E2 Allocators'!$B$15:$W$15, 0),FALSE)*$D247</f>
        <v>0</v>
      </c>
      <c r="X247" s="174">
        <f>VLOOKUP('E4 TB Allocation Details'!$C258, 'E2 Allocators'!$B$15:$W$285, MATCH(X$12, 'E2 Allocators'!$B$15:$W$15, 0),FALSE)*$D247</f>
        <v>0</v>
      </c>
    </row>
    <row r="248" spans="2:24" ht="25.5" x14ac:dyDescent="0.2">
      <c r="B248" s="384" t="str">
        <f>'I3 TB Data'!B254</f>
        <v>OPEB amortization - Network Dual Function Line - Dedicated to Domestic</v>
      </c>
      <c r="C248" s="381" t="s">
        <v>417</v>
      </c>
      <c r="D248" s="170">
        <f>'I3 TB Data'!G254</f>
        <v>0</v>
      </c>
      <c r="E248" s="133">
        <f>VLOOKUP('E4 TB Allocation Details'!$C259, 'E2 Allocators'!$B$15:$W$285, MATCH(E$12, 'E2 Allocators'!$B$15:$W$15, 0),FALSE)*$D248</f>
        <v>0</v>
      </c>
      <c r="F248" s="133">
        <f>VLOOKUP('E4 TB Allocation Details'!$C259, 'E2 Allocators'!$B$15:$W$285, MATCH(F$12, 'E2 Allocators'!$B$15:$W$15, 0),FALSE)*$D248</f>
        <v>0</v>
      </c>
      <c r="G248" s="133">
        <f>VLOOKUP('E4 TB Allocation Details'!$C259, 'E2 Allocators'!$B$15:$W$285, MATCH(G$12, 'E2 Allocators'!$B$15:$W$15, 0),FALSE)*$D248</f>
        <v>0</v>
      </c>
      <c r="H248" s="133">
        <f>VLOOKUP('E4 TB Allocation Details'!$C259, 'E2 Allocators'!$B$15:$W$285, MATCH(H$12, 'E2 Allocators'!$B$15:$W$15, 0),FALSE)*$D248</f>
        <v>0</v>
      </c>
      <c r="I248" s="133">
        <f>VLOOKUP('E4 TB Allocation Details'!$C259, 'E2 Allocators'!$B$15:$W$285, MATCH(I$12, 'E2 Allocators'!$B$15:$W$15, 0),FALSE)*$D248</f>
        <v>0</v>
      </c>
      <c r="J248" s="133">
        <f>VLOOKUP('E4 TB Allocation Details'!$C259, 'E2 Allocators'!$B$15:$W$285, MATCH(J$12, 'E2 Allocators'!$B$15:$W$15, 0),FALSE)*$D248</f>
        <v>0</v>
      </c>
      <c r="K248" s="133">
        <f>VLOOKUP('E4 TB Allocation Details'!$C259, 'E2 Allocators'!$B$15:$W$285, MATCH(K$12, 'E2 Allocators'!$B$15:$W$15, 0),FALSE)*$D248</f>
        <v>0</v>
      </c>
      <c r="L248" s="133">
        <f>VLOOKUP('E4 TB Allocation Details'!$C259, 'E2 Allocators'!$B$15:$W$285, MATCH(L$12, 'E2 Allocators'!$B$15:$W$15, 0),FALSE)*$D248</f>
        <v>0</v>
      </c>
      <c r="M248" s="133">
        <f>VLOOKUP('E4 TB Allocation Details'!$C259, 'E2 Allocators'!$B$15:$W$285, MATCH(M$12, 'E2 Allocators'!$B$15:$W$15, 0),FALSE)*$D248</f>
        <v>0</v>
      </c>
      <c r="N248" s="133">
        <f>VLOOKUP('E4 TB Allocation Details'!$C259, 'E2 Allocators'!$B$15:$W$285, MATCH(N$12, 'E2 Allocators'!$B$15:$W$15, 0),FALSE)*$D248</f>
        <v>0</v>
      </c>
      <c r="O248" s="133">
        <f>VLOOKUP('E4 TB Allocation Details'!$C259, 'E2 Allocators'!$B$15:$W$285, MATCH(O$12, 'E2 Allocators'!$B$15:$W$15, 0),FALSE)*$D248</f>
        <v>0</v>
      </c>
      <c r="P248" s="133">
        <f>VLOOKUP('E4 TB Allocation Details'!$C259, 'E2 Allocators'!$B$15:$W$285, MATCH(P$12, 'E2 Allocators'!$B$15:$W$15, 0),FALSE)*$D248</f>
        <v>0</v>
      </c>
      <c r="Q248" s="133">
        <f>VLOOKUP('E4 TB Allocation Details'!$C259, 'E2 Allocators'!$B$15:$W$285, MATCH(Q$12, 'E2 Allocators'!$B$15:$W$15, 0),FALSE)*$D248</f>
        <v>0</v>
      </c>
      <c r="R248" s="133">
        <f>VLOOKUP('E4 TB Allocation Details'!$C259, 'E2 Allocators'!$B$15:$W$285, MATCH(R$12, 'E2 Allocators'!$B$15:$W$15, 0),FALSE)*$D248</f>
        <v>0</v>
      </c>
      <c r="S248" s="133">
        <f>VLOOKUP('E4 TB Allocation Details'!$C259, 'E2 Allocators'!$B$15:$W$285, MATCH(S$12, 'E2 Allocators'!$B$15:$W$15, 0),FALSE)*$D248</f>
        <v>0</v>
      </c>
      <c r="T248" s="133">
        <f>VLOOKUP('E4 TB Allocation Details'!$C259, 'E2 Allocators'!$B$15:$W$285, MATCH(T$12, 'E2 Allocators'!$B$15:$W$15, 0),FALSE)*$D248</f>
        <v>0</v>
      </c>
      <c r="U248" s="133">
        <f>VLOOKUP('E4 TB Allocation Details'!$C259, 'E2 Allocators'!$B$15:$W$285, MATCH(U$12, 'E2 Allocators'!$B$15:$W$15, 0),FALSE)*$D248</f>
        <v>0</v>
      </c>
      <c r="V248" s="133">
        <f>VLOOKUP('E4 TB Allocation Details'!$C259, 'E2 Allocators'!$B$15:$W$285, MATCH(V$12, 'E2 Allocators'!$B$15:$W$15, 0),FALSE)*$D248</f>
        <v>0</v>
      </c>
      <c r="W248" s="133">
        <f>VLOOKUP('E4 TB Allocation Details'!$C259, 'E2 Allocators'!$B$15:$W$285, MATCH(W$12, 'E2 Allocators'!$B$15:$W$15, 0),FALSE)*$D248</f>
        <v>0</v>
      </c>
      <c r="X248" s="174">
        <f>VLOOKUP('E4 TB Allocation Details'!$C259, 'E2 Allocators'!$B$15:$W$285, MATCH(X$12, 'E2 Allocators'!$B$15:$W$15, 0),FALSE)*$D248</f>
        <v>0</v>
      </c>
    </row>
    <row r="249" spans="2:24" ht="16.149999999999999" customHeight="1" x14ac:dyDescent="0.2">
      <c r="B249" s="384" t="str">
        <f>'I3 TB Data'!B255</f>
        <v>OPEB amortization - Network Dual Function Line - Dedicated to Interconnect</v>
      </c>
      <c r="C249" s="381" t="s">
        <v>417</v>
      </c>
      <c r="D249" s="170">
        <f>'I3 TB Data'!G255</f>
        <v>0</v>
      </c>
      <c r="E249" s="133">
        <f>VLOOKUP('E4 TB Allocation Details'!$C260, 'E2 Allocators'!$B$15:$W$285, MATCH(E$12, 'E2 Allocators'!$B$15:$W$15, 0),FALSE)*$D249</f>
        <v>0</v>
      </c>
      <c r="F249" s="133">
        <f>VLOOKUP('E4 TB Allocation Details'!$C260, 'E2 Allocators'!$B$15:$W$285, MATCH(F$12, 'E2 Allocators'!$B$15:$W$15, 0),FALSE)*$D249</f>
        <v>0</v>
      </c>
      <c r="G249" s="133">
        <f>VLOOKUP('E4 TB Allocation Details'!$C260, 'E2 Allocators'!$B$15:$W$285, MATCH(G$12, 'E2 Allocators'!$B$15:$W$15, 0),FALSE)*$D249</f>
        <v>0</v>
      </c>
      <c r="H249" s="133">
        <f>VLOOKUP('E4 TB Allocation Details'!$C260, 'E2 Allocators'!$B$15:$W$285, MATCH(H$12, 'E2 Allocators'!$B$15:$W$15, 0),FALSE)*$D249</f>
        <v>0</v>
      </c>
      <c r="I249" s="133">
        <f>VLOOKUP('E4 TB Allocation Details'!$C260, 'E2 Allocators'!$B$15:$W$285, MATCH(I$12, 'E2 Allocators'!$B$15:$W$15, 0),FALSE)*$D249</f>
        <v>0</v>
      </c>
      <c r="J249" s="133">
        <f>VLOOKUP('E4 TB Allocation Details'!$C260, 'E2 Allocators'!$B$15:$W$285, MATCH(J$12, 'E2 Allocators'!$B$15:$W$15, 0),FALSE)*$D249</f>
        <v>0</v>
      </c>
      <c r="K249" s="133">
        <f>VLOOKUP('E4 TB Allocation Details'!$C260, 'E2 Allocators'!$B$15:$W$285, MATCH(K$12, 'E2 Allocators'!$B$15:$W$15, 0),FALSE)*$D249</f>
        <v>0</v>
      </c>
      <c r="L249" s="133">
        <f>VLOOKUP('E4 TB Allocation Details'!$C260, 'E2 Allocators'!$B$15:$W$285, MATCH(L$12, 'E2 Allocators'!$B$15:$W$15, 0),FALSE)*$D249</f>
        <v>0</v>
      </c>
      <c r="M249" s="133">
        <f>VLOOKUP('E4 TB Allocation Details'!$C260, 'E2 Allocators'!$B$15:$W$285, MATCH(M$12, 'E2 Allocators'!$B$15:$W$15, 0),FALSE)*$D249</f>
        <v>0</v>
      </c>
      <c r="N249" s="133">
        <f>VLOOKUP('E4 TB Allocation Details'!$C260, 'E2 Allocators'!$B$15:$W$285, MATCH(N$12, 'E2 Allocators'!$B$15:$W$15, 0),FALSE)*$D249</f>
        <v>0</v>
      </c>
      <c r="O249" s="133">
        <f>VLOOKUP('E4 TB Allocation Details'!$C260, 'E2 Allocators'!$B$15:$W$285, MATCH(O$12, 'E2 Allocators'!$B$15:$W$15, 0),FALSE)*$D249</f>
        <v>0</v>
      </c>
      <c r="P249" s="133">
        <f>VLOOKUP('E4 TB Allocation Details'!$C260, 'E2 Allocators'!$B$15:$W$285, MATCH(P$12, 'E2 Allocators'!$B$15:$W$15, 0),FALSE)*$D249</f>
        <v>0</v>
      </c>
      <c r="Q249" s="133">
        <f>VLOOKUP('E4 TB Allocation Details'!$C260, 'E2 Allocators'!$B$15:$W$285, MATCH(Q$12, 'E2 Allocators'!$B$15:$W$15, 0),FALSE)*$D249</f>
        <v>0</v>
      </c>
      <c r="R249" s="133">
        <f>VLOOKUP('E4 TB Allocation Details'!$C260, 'E2 Allocators'!$B$15:$W$285, MATCH(R$12, 'E2 Allocators'!$B$15:$W$15, 0),FALSE)*$D249</f>
        <v>0</v>
      </c>
      <c r="S249" s="133">
        <f>VLOOKUP('E4 TB Allocation Details'!$C260, 'E2 Allocators'!$B$15:$W$285, MATCH(S$12, 'E2 Allocators'!$B$15:$W$15, 0),FALSE)*$D249</f>
        <v>0</v>
      </c>
      <c r="T249" s="133">
        <f>VLOOKUP('E4 TB Allocation Details'!$C260, 'E2 Allocators'!$B$15:$W$285, MATCH(T$12, 'E2 Allocators'!$B$15:$W$15, 0),FALSE)*$D249</f>
        <v>0</v>
      </c>
      <c r="U249" s="133">
        <f>VLOOKUP('E4 TB Allocation Details'!$C260, 'E2 Allocators'!$B$15:$W$285, MATCH(U$12, 'E2 Allocators'!$B$15:$W$15, 0),FALSE)*$D249</f>
        <v>0</v>
      </c>
      <c r="V249" s="133">
        <f>VLOOKUP('E4 TB Allocation Details'!$C260, 'E2 Allocators'!$B$15:$W$285, MATCH(V$12, 'E2 Allocators'!$B$15:$W$15, 0),FALSE)*$D249</f>
        <v>0</v>
      </c>
      <c r="W249" s="133">
        <f>VLOOKUP('E4 TB Allocation Details'!$C260, 'E2 Allocators'!$B$15:$W$285, MATCH(W$12, 'E2 Allocators'!$B$15:$W$15, 0),FALSE)*$D249</f>
        <v>0</v>
      </c>
      <c r="X249" s="174">
        <f>VLOOKUP('E4 TB Allocation Details'!$C260, 'E2 Allocators'!$B$15:$W$285, MATCH(X$12, 'E2 Allocators'!$B$15:$W$15, 0),FALSE)*$D249</f>
        <v>0</v>
      </c>
    </row>
    <row r="250" spans="2:24" ht="16.149999999999999" customHeight="1" x14ac:dyDescent="0.2">
      <c r="B250" s="384" t="str">
        <f>'I3 TB Data'!B256</f>
        <v>OPEB amortization - Network Dual Function Line - Shared</v>
      </c>
      <c r="C250" s="381" t="s">
        <v>417</v>
      </c>
      <c r="D250" s="170">
        <f>'I3 TB Data'!G256</f>
        <v>0</v>
      </c>
      <c r="E250" s="133">
        <f>VLOOKUP('E4 TB Allocation Details'!$C261, 'E2 Allocators'!$B$15:$W$285, MATCH(E$12, 'E2 Allocators'!$B$15:$W$15, 0),FALSE)*$D250</f>
        <v>0</v>
      </c>
      <c r="F250" s="133">
        <f>VLOOKUP('E4 TB Allocation Details'!$C261, 'E2 Allocators'!$B$15:$W$285, MATCH(F$12, 'E2 Allocators'!$B$15:$W$15, 0),FALSE)*$D250</f>
        <v>0</v>
      </c>
      <c r="G250" s="133">
        <f>VLOOKUP('E4 TB Allocation Details'!$C261, 'E2 Allocators'!$B$15:$W$285, MATCH(G$12, 'E2 Allocators'!$B$15:$W$15, 0),FALSE)*$D250</f>
        <v>0</v>
      </c>
      <c r="H250" s="133">
        <f>VLOOKUP('E4 TB Allocation Details'!$C261, 'E2 Allocators'!$B$15:$W$285, MATCH(H$12, 'E2 Allocators'!$B$15:$W$15, 0),FALSE)*$D250</f>
        <v>0</v>
      </c>
      <c r="I250" s="133">
        <f>VLOOKUP('E4 TB Allocation Details'!$C261, 'E2 Allocators'!$B$15:$W$285, MATCH(I$12, 'E2 Allocators'!$B$15:$W$15, 0),FALSE)*$D250</f>
        <v>0</v>
      </c>
      <c r="J250" s="133">
        <f>VLOOKUP('E4 TB Allocation Details'!$C261, 'E2 Allocators'!$B$15:$W$285, MATCH(J$12, 'E2 Allocators'!$B$15:$W$15, 0),FALSE)*$D250</f>
        <v>0</v>
      </c>
      <c r="K250" s="133">
        <f>VLOOKUP('E4 TB Allocation Details'!$C261, 'E2 Allocators'!$B$15:$W$285, MATCH(K$12, 'E2 Allocators'!$B$15:$W$15, 0),FALSE)*$D250</f>
        <v>0</v>
      </c>
      <c r="L250" s="133">
        <f>VLOOKUP('E4 TB Allocation Details'!$C261, 'E2 Allocators'!$B$15:$W$285, MATCH(L$12, 'E2 Allocators'!$B$15:$W$15, 0),FALSE)*$D250</f>
        <v>0</v>
      </c>
      <c r="M250" s="133">
        <f>VLOOKUP('E4 TB Allocation Details'!$C261, 'E2 Allocators'!$B$15:$W$285, MATCH(M$12, 'E2 Allocators'!$B$15:$W$15, 0),FALSE)*$D250</f>
        <v>0</v>
      </c>
      <c r="N250" s="133">
        <f>VLOOKUP('E4 TB Allocation Details'!$C261, 'E2 Allocators'!$B$15:$W$285, MATCH(N$12, 'E2 Allocators'!$B$15:$W$15, 0),FALSE)*$D250</f>
        <v>0</v>
      </c>
      <c r="O250" s="133">
        <f>VLOOKUP('E4 TB Allocation Details'!$C261, 'E2 Allocators'!$B$15:$W$285, MATCH(O$12, 'E2 Allocators'!$B$15:$W$15, 0),FALSE)*$D250</f>
        <v>0</v>
      </c>
      <c r="P250" s="133">
        <f>VLOOKUP('E4 TB Allocation Details'!$C261, 'E2 Allocators'!$B$15:$W$285, MATCH(P$12, 'E2 Allocators'!$B$15:$W$15, 0),FALSE)*$D250</f>
        <v>0</v>
      </c>
      <c r="Q250" s="133">
        <f>VLOOKUP('E4 TB Allocation Details'!$C261, 'E2 Allocators'!$B$15:$W$285, MATCH(Q$12, 'E2 Allocators'!$B$15:$W$15, 0),FALSE)*$D250</f>
        <v>0</v>
      </c>
      <c r="R250" s="133">
        <f>VLOOKUP('E4 TB Allocation Details'!$C261, 'E2 Allocators'!$B$15:$W$285, MATCH(R$12, 'E2 Allocators'!$B$15:$W$15, 0),FALSE)*$D250</f>
        <v>0</v>
      </c>
      <c r="S250" s="133">
        <f>VLOOKUP('E4 TB Allocation Details'!$C261, 'E2 Allocators'!$B$15:$W$285, MATCH(S$12, 'E2 Allocators'!$B$15:$W$15, 0),FALSE)*$D250</f>
        <v>0</v>
      </c>
      <c r="T250" s="133">
        <f>VLOOKUP('E4 TB Allocation Details'!$C261, 'E2 Allocators'!$B$15:$W$285, MATCH(T$12, 'E2 Allocators'!$B$15:$W$15, 0),FALSE)*$D250</f>
        <v>0</v>
      </c>
      <c r="U250" s="133">
        <f>VLOOKUP('E4 TB Allocation Details'!$C261, 'E2 Allocators'!$B$15:$W$285, MATCH(U$12, 'E2 Allocators'!$B$15:$W$15, 0),FALSE)*$D250</f>
        <v>0</v>
      </c>
      <c r="V250" s="133">
        <f>VLOOKUP('E4 TB Allocation Details'!$C261, 'E2 Allocators'!$B$15:$W$285, MATCH(V$12, 'E2 Allocators'!$B$15:$W$15, 0),FALSE)*$D250</f>
        <v>0</v>
      </c>
      <c r="W250" s="133">
        <f>VLOOKUP('E4 TB Allocation Details'!$C261, 'E2 Allocators'!$B$15:$W$285, MATCH(W$12, 'E2 Allocators'!$B$15:$W$15, 0),FALSE)*$D250</f>
        <v>0</v>
      </c>
      <c r="X250" s="174">
        <f>VLOOKUP('E4 TB Allocation Details'!$C261, 'E2 Allocators'!$B$15:$W$285, MATCH(X$12, 'E2 Allocators'!$B$15:$W$15, 0),FALSE)*$D250</f>
        <v>0</v>
      </c>
    </row>
    <row r="251" spans="2:24" ht="16.149999999999999" customHeight="1" x14ac:dyDescent="0.2">
      <c r="B251" s="384" t="str">
        <f>'I3 TB Data'!B257</f>
        <v>OPEB amortization - Line Connection Dual Function Line - Dedicated to Domestic</v>
      </c>
      <c r="C251" s="381" t="s">
        <v>417</v>
      </c>
      <c r="D251" s="170">
        <f>'I3 TB Data'!G257</f>
        <v>0</v>
      </c>
      <c r="E251" s="133">
        <f>VLOOKUP('E4 TB Allocation Details'!$C262, 'E2 Allocators'!$B$15:$W$285, MATCH(E$12, 'E2 Allocators'!$B$15:$W$15, 0),FALSE)*$D251</f>
        <v>0</v>
      </c>
      <c r="F251" s="133">
        <f>VLOOKUP('E4 TB Allocation Details'!$C262, 'E2 Allocators'!$B$15:$W$285, MATCH(F$12, 'E2 Allocators'!$B$15:$W$15, 0),FALSE)*$D251</f>
        <v>0</v>
      </c>
      <c r="G251" s="133">
        <f>VLOOKUP('E4 TB Allocation Details'!$C262, 'E2 Allocators'!$B$15:$W$285, MATCH(G$12, 'E2 Allocators'!$B$15:$W$15, 0),FALSE)*$D251</f>
        <v>0</v>
      </c>
      <c r="H251" s="133">
        <f>VLOOKUP('E4 TB Allocation Details'!$C262, 'E2 Allocators'!$B$15:$W$285, MATCH(H$12, 'E2 Allocators'!$B$15:$W$15, 0),FALSE)*$D251</f>
        <v>0</v>
      </c>
      <c r="I251" s="133">
        <f>VLOOKUP('E4 TB Allocation Details'!$C262, 'E2 Allocators'!$B$15:$W$285, MATCH(I$12, 'E2 Allocators'!$B$15:$W$15, 0),FALSE)*$D251</f>
        <v>0</v>
      </c>
      <c r="J251" s="133">
        <f>VLOOKUP('E4 TB Allocation Details'!$C262, 'E2 Allocators'!$B$15:$W$285, MATCH(J$12, 'E2 Allocators'!$B$15:$W$15, 0),FALSE)*$D251</f>
        <v>0</v>
      </c>
      <c r="K251" s="133">
        <f>VLOOKUP('E4 TB Allocation Details'!$C262, 'E2 Allocators'!$B$15:$W$285, MATCH(K$12, 'E2 Allocators'!$B$15:$W$15, 0),FALSE)*$D251</f>
        <v>0</v>
      </c>
      <c r="L251" s="133">
        <f>VLOOKUP('E4 TB Allocation Details'!$C262, 'E2 Allocators'!$B$15:$W$285, MATCH(L$12, 'E2 Allocators'!$B$15:$W$15, 0),FALSE)*$D251</f>
        <v>0</v>
      </c>
      <c r="M251" s="133">
        <f>VLOOKUP('E4 TB Allocation Details'!$C262, 'E2 Allocators'!$B$15:$W$285, MATCH(M$12, 'E2 Allocators'!$B$15:$W$15, 0),FALSE)*$D251</f>
        <v>0</v>
      </c>
      <c r="N251" s="133">
        <f>VLOOKUP('E4 TB Allocation Details'!$C262, 'E2 Allocators'!$B$15:$W$285, MATCH(N$12, 'E2 Allocators'!$B$15:$W$15, 0),FALSE)*$D251</f>
        <v>0</v>
      </c>
      <c r="O251" s="133">
        <f>VLOOKUP('E4 TB Allocation Details'!$C262, 'E2 Allocators'!$B$15:$W$285, MATCH(O$12, 'E2 Allocators'!$B$15:$W$15, 0),FALSE)*$D251</f>
        <v>0</v>
      </c>
      <c r="P251" s="133">
        <f>VLOOKUP('E4 TB Allocation Details'!$C262, 'E2 Allocators'!$B$15:$W$285, MATCH(P$12, 'E2 Allocators'!$B$15:$W$15, 0),FALSE)*$D251</f>
        <v>0</v>
      </c>
      <c r="Q251" s="133">
        <f>VLOOKUP('E4 TB Allocation Details'!$C262, 'E2 Allocators'!$B$15:$W$285, MATCH(Q$12, 'E2 Allocators'!$B$15:$W$15, 0),FALSE)*$D251</f>
        <v>0</v>
      </c>
      <c r="R251" s="133">
        <f>VLOOKUP('E4 TB Allocation Details'!$C262, 'E2 Allocators'!$B$15:$W$285, MATCH(R$12, 'E2 Allocators'!$B$15:$W$15, 0),FALSE)*$D251</f>
        <v>0</v>
      </c>
      <c r="S251" s="133">
        <f>VLOOKUP('E4 TB Allocation Details'!$C262, 'E2 Allocators'!$B$15:$W$285, MATCH(S$12, 'E2 Allocators'!$B$15:$W$15, 0),FALSE)*$D251</f>
        <v>0</v>
      </c>
      <c r="T251" s="133">
        <f>VLOOKUP('E4 TB Allocation Details'!$C262, 'E2 Allocators'!$B$15:$W$285, MATCH(T$12, 'E2 Allocators'!$B$15:$W$15, 0),FALSE)*$D251</f>
        <v>0</v>
      </c>
      <c r="U251" s="133">
        <f>VLOOKUP('E4 TB Allocation Details'!$C262, 'E2 Allocators'!$B$15:$W$285, MATCH(U$12, 'E2 Allocators'!$B$15:$W$15, 0),FALSE)*$D251</f>
        <v>0</v>
      </c>
      <c r="V251" s="133">
        <f>VLOOKUP('E4 TB Allocation Details'!$C262, 'E2 Allocators'!$B$15:$W$285, MATCH(V$12, 'E2 Allocators'!$B$15:$W$15, 0),FALSE)*$D251</f>
        <v>0</v>
      </c>
      <c r="W251" s="133">
        <f>VLOOKUP('E4 TB Allocation Details'!$C262, 'E2 Allocators'!$B$15:$W$285, MATCH(W$12, 'E2 Allocators'!$B$15:$W$15, 0),FALSE)*$D251</f>
        <v>0</v>
      </c>
      <c r="X251" s="174">
        <f>VLOOKUP('E4 TB Allocation Details'!$C262, 'E2 Allocators'!$B$15:$W$285, MATCH(X$12, 'E2 Allocators'!$B$15:$W$15, 0),FALSE)*$D251</f>
        <v>0</v>
      </c>
    </row>
    <row r="252" spans="2:24" ht="16.149999999999999" customHeight="1" x14ac:dyDescent="0.2">
      <c r="B252" s="384" t="str">
        <f>'I3 TB Data'!B258</f>
        <v>OPEB amortization - Line Connection Dual Function Line - Dedicated to Interconnect</v>
      </c>
      <c r="C252" s="381" t="s">
        <v>417</v>
      </c>
      <c r="D252" s="170">
        <f>'I3 TB Data'!G258</f>
        <v>0</v>
      </c>
      <c r="E252" s="133">
        <f>VLOOKUP('E4 TB Allocation Details'!$C263, 'E2 Allocators'!$B$15:$W$285, MATCH(E$12, 'E2 Allocators'!$B$15:$W$15, 0),FALSE)*$D252</f>
        <v>0</v>
      </c>
      <c r="F252" s="133">
        <f>VLOOKUP('E4 TB Allocation Details'!$C263, 'E2 Allocators'!$B$15:$W$285, MATCH(F$12, 'E2 Allocators'!$B$15:$W$15, 0),FALSE)*$D252</f>
        <v>0</v>
      </c>
      <c r="G252" s="133">
        <f>VLOOKUP('E4 TB Allocation Details'!$C263, 'E2 Allocators'!$B$15:$W$285, MATCH(G$12, 'E2 Allocators'!$B$15:$W$15, 0),FALSE)*$D252</f>
        <v>0</v>
      </c>
      <c r="H252" s="133">
        <f>VLOOKUP('E4 TB Allocation Details'!$C263, 'E2 Allocators'!$B$15:$W$285, MATCH(H$12, 'E2 Allocators'!$B$15:$W$15, 0),FALSE)*$D252</f>
        <v>0</v>
      </c>
      <c r="I252" s="133">
        <f>VLOOKUP('E4 TB Allocation Details'!$C263, 'E2 Allocators'!$B$15:$W$285, MATCH(I$12, 'E2 Allocators'!$B$15:$W$15, 0),FALSE)*$D252</f>
        <v>0</v>
      </c>
      <c r="J252" s="133">
        <f>VLOOKUP('E4 TB Allocation Details'!$C263, 'E2 Allocators'!$B$15:$W$285, MATCH(J$12, 'E2 Allocators'!$B$15:$W$15, 0),FALSE)*$D252</f>
        <v>0</v>
      </c>
      <c r="K252" s="133">
        <f>VLOOKUP('E4 TB Allocation Details'!$C263, 'E2 Allocators'!$B$15:$W$285, MATCH(K$12, 'E2 Allocators'!$B$15:$W$15, 0),FALSE)*$D252</f>
        <v>0</v>
      </c>
      <c r="L252" s="133">
        <f>VLOOKUP('E4 TB Allocation Details'!$C263, 'E2 Allocators'!$B$15:$W$285, MATCH(L$12, 'E2 Allocators'!$B$15:$W$15, 0),FALSE)*$D252</f>
        <v>0</v>
      </c>
      <c r="M252" s="133">
        <f>VLOOKUP('E4 TB Allocation Details'!$C263, 'E2 Allocators'!$B$15:$W$285, MATCH(M$12, 'E2 Allocators'!$B$15:$W$15, 0),FALSE)*$D252</f>
        <v>0</v>
      </c>
      <c r="N252" s="133">
        <f>VLOOKUP('E4 TB Allocation Details'!$C263, 'E2 Allocators'!$B$15:$W$285, MATCH(N$12, 'E2 Allocators'!$B$15:$W$15, 0),FALSE)*$D252</f>
        <v>0</v>
      </c>
      <c r="O252" s="133">
        <f>VLOOKUP('E4 TB Allocation Details'!$C263, 'E2 Allocators'!$B$15:$W$285, MATCH(O$12, 'E2 Allocators'!$B$15:$W$15, 0),FALSE)*$D252</f>
        <v>0</v>
      </c>
      <c r="P252" s="133">
        <f>VLOOKUP('E4 TB Allocation Details'!$C263, 'E2 Allocators'!$B$15:$W$285, MATCH(P$12, 'E2 Allocators'!$B$15:$W$15, 0),FALSE)*$D252</f>
        <v>0</v>
      </c>
      <c r="Q252" s="133">
        <f>VLOOKUP('E4 TB Allocation Details'!$C263, 'E2 Allocators'!$B$15:$W$285, MATCH(Q$12, 'E2 Allocators'!$B$15:$W$15, 0),FALSE)*$D252</f>
        <v>0</v>
      </c>
      <c r="R252" s="133">
        <f>VLOOKUP('E4 TB Allocation Details'!$C263, 'E2 Allocators'!$B$15:$W$285, MATCH(R$12, 'E2 Allocators'!$B$15:$W$15, 0),FALSE)*$D252</f>
        <v>0</v>
      </c>
      <c r="S252" s="133">
        <f>VLOOKUP('E4 TB Allocation Details'!$C263, 'E2 Allocators'!$B$15:$W$285, MATCH(S$12, 'E2 Allocators'!$B$15:$W$15, 0),FALSE)*$D252</f>
        <v>0</v>
      </c>
      <c r="T252" s="133">
        <f>VLOOKUP('E4 TB Allocation Details'!$C263, 'E2 Allocators'!$B$15:$W$285, MATCH(T$12, 'E2 Allocators'!$B$15:$W$15, 0),FALSE)*$D252</f>
        <v>0</v>
      </c>
      <c r="U252" s="133">
        <f>VLOOKUP('E4 TB Allocation Details'!$C263, 'E2 Allocators'!$B$15:$W$285, MATCH(U$12, 'E2 Allocators'!$B$15:$W$15, 0),FALSE)*$D252</f>
        <v>0</v>
      </c>
      <c r="V252" s="133">
        <f>VLOOKUP('E4 TB Allocation Details'!$C263, 'E2 Allocators'!$B$15:$W$285, MATCH(V$12, 'E2 Allocators'!$B$15:$W$15, 0),FALSE)*$D252</f>
        <v>0</v>
      </c>
      <c r="W252" s="133">
        <f>VLOOKUP('E4 TB Allocation Details'!$C263, 'E2 Allocators'!$B$15:$W$285, MATCH(W$12, 'E2 Allocators'!$B$15:$W$15, 0),FALSE)*$D252</f>
        <v>0</v>
      </c>
      <c r="X252" s="174">
        <f>VLOOKUP('E4 TB Allocation Details'!$C263, 'E2 Allocators'!$B$15:$W$285, MATCH(X$12, 'E2 Allocators'!$B$15:$W$15, 0),FALSE)*$D252</f>
        <v>0</v>
      </c>
    </row>
    <row r="253" spans="2:24" ht="16.149999999999999" customHeight="1" x14ac:dyDescent="0.2">
      <c r="B253" s="384" t="str">
        <f>'I3 TB Data'!B259</f>
        <v>OPEB amortization - Line Connection Dual Function Line - Shared</v>
      </c>
      <c r="C253" s="381" t="s">
        <v>417</v>
      </c>
      <c r="D253" s="170">
        <f>'I3 TB Data'!G259</f>
        <v>0</v>
      </c>
      <c r="E253" s="133">
        <f>VLOOKUP('E4 TB Allocation Details'!$C264, 'E2 Allocators'!$B$15:$W$285, MATCH(E$12, 'E2 Allocators'!$B$15:$W$15, 0),FALSE)*$D253</f>
        <v>0</v>
      </c>
      <c r="F253" s="133">
        <f>VLOOKUP('E4 TB Allocation Details'!$C264, 'E2 Allocators'!$B$15:$W$285, MATCH(F$12, 'E2 Allocators'!$B$15:$W$15, 0),FALSE)*$D253</f>
        <v>0</v>
      </c>
      <c r="G253" s="133">
        <f>VLOOKUP('E4 TB Allocation Details'!$C264, 'E2 Allocators'!$B$15:$W$285, MATCH(G$12, 'E2 Allocators'!$B$15:$W$15, 0),FALSE)*$D253</f>
        <v>0</v>
      </c>
      <c r="H253" s="133">
        <f>VLOOKUP('E4 TB Allocation Details'!$C264, 'E2 Allocators'!$B$15:$W$285, MATCH(H$12, 'E2 Allocators'!$B$15:$W$15, 0),FALSE)*$D253</f>
        <v>0</v>
      </c>
      <c r="I253" s="133">
        <f>VLOOKUP('E4 TB Allocation Details'!$C264, 'E2 Allocators'!$B$15:$W$285, MATCH(I$12, 'E2 Allocators'!$B$15:$W$15, 0),FALSE)*$D253</f>
        <v>0</v>
      </c>
      <c r="J253" s="133">
        <f>VLOOKUP('E4 TB Allocation Details'!$C264, 'E2 Allocators'!$B$15:$W$285, MATCH(J$12, 'E2 Allocators'!$B$15:$W$15, 0),FALSE)*$D253</f>
        <v>0</v>
      </c>
      <c r="K253" s="133">
        <f>VLOOKUP('E4 TB Allocation Details'!$C264, 'E2 Allocators'!$B$15:$W$285, MATCH(K$12, 'E2 Allocators'!$B$15:$W$15, 0),FALSE)*$D253</f>
        <v>0</v>
      </c>
      <c r="L253" s="133">
        <f>VLOOKUP('E4 TB Allocation Details'!$C264, 'E2 Allocators'!$B$15:$W$285, MATCH(L$12, 'E2 Allocators'!$B$15:$W$15, 0),FALSE)*$D253</f>
        <v>0</v>
      </c>
      <c r="M253" s="133">
        <f>VLOOKUP('E4 TB Allocation Details'!$C264, 'E2 Allocators'!$B$15:$W$285, MATCH(M$12, 'E2 Allocators'!$B$15:$W$15, 0),FALSE)*$D253</f>
        <v>0</v>
      </c>
      <c r="N253" s="133">
        <f>VLOOKUP('E4 TB Allocation Details'!$C264, 'E2 Allocators'!$B$15:$W$285, MATCH(N$12, 'E2 Allocators'!$B$15:$W$15, 0),FALSE)*$D253</f>
        <v>0</v>
      </c>
      <c r="O253" s="133">
        <f>VLOOKUP('E4 TB Allocation Details'!$C264, 'E2 Allocators'!$B$15:$W$285, MATCH(O$12, 'E2 Allocators'!$B$15:$W$15, 0),FALSE)*$D253</f>
        <v>0</v>
      </c>
      <c r="P253" s="133">
        <f>VLOOKUP('E4 TB Allocation Details'!$C264, 'E2 Allocators'!$B$15:$W$285, MATCH(P$12, 'E2 Allocators'!$B$15:$W$15, 0),FALSE)*$D253</f>
        <v>0</v>
      </c>
      <c r="Q253" s="133">
        <f>VLOOKUP('E4 TB Allocation Details'!$C264, 'E2 Allocators'!$B$15:$W$285, MATCH(Q$12, 'E2 Allocators'!$B$15:$W$15, 0),FALSE)*$D253</f>
        <v>0</v>
      </c>
      <c r="R253" s="133">
        <f>VLOOKUP('E4 TB Allocation Details'!$C264, 'E2 Allocators'!$B$15:$W$285, MATCH(R$12, 'E2 Allocators'!$B$15:$W$15, 0),FALSE)*$D253</f>
        <v>0</v>
      </c>
      <c r="S253" s="133">
        <f>VLOOKUP('E4 TB Allocation Details'!$C264, 'E2 Allocators'!$B$15:$W$285, MATCH(S$12, 'E2 Allocators'!$B$15:$W$15, 0),FALSE)*$D253</f>
        <v>0</v>
      </c>
      <c r="T253" s="133">
        <f>VLOOKUP('E4 TB Allocation Details'!$C264, 'E2 Allocators'!$B$15:$W$285, MATCH(T$12, 'E2 Allocators'!$B$15:$W$15, 0),FALSE)*$D253</f>
        <v>0</v>
      </c>
      <c r="U253" s="133">
        <f>VLOOKUP('E4 TB Allocation Details'!$C264, 'E2 Allocators'!$B$15:$W$285, MATCH(U$12, 'E2 Allocators'!$B$15:$W$15, 0),FALSE)*$D253</f>
        <v>0</v>
      </c>
      <c r="V253" s="133">
        <f>VLOOKUP('E4 TB Allocation Details'!$C264, 'E2 Allocators'!$B$15:$W$285, MATCH(V$12, 'E2 Allocators'!$B$15:$W$15, 0),FALSE)*$D253</f>
        <v>0</v>
      </c>
      <c r="W253" s="133">
        <f>VLOOKUP('E4 TB Allocation Details'!$C264, 'E2 Allocators'!$B$15:$W$285, MATCH(W$12, 'E2 Allocators'!$B$15:$W$15, 0),FALSE)*$D253</f>
        <v>0</v>
      </c>
      <c r="X253" s="174">
        <f>VLOOKUP('E4 TB Allocation Details'!$C264, 'E2 Allocators'!$B$15:$W$285, MATCH(X$12, 'E2 Allocators'!$B$15:$W$15, 0),FALSE)*$D253</f>
        <v>0</v>
      </c>
    </row>
    <row r="254" spans="2:24" ht="16.149999999999999" customHeight="1" x14ac:dyDescent="0.2">
      <c r="B254" s="384" t="str">
        <f>'I3 TB Data'!B260</f>
        <v>OPEB amortization - Generation Line Connection - Dedicated to Domestic</v>
      </c>
      <c r="C254" s="381" t="s">
        <v>417</v>
      </c>
      <c r="D254" s="170">
        <f>'I3 TB Data'!G260</f>
        <v>0</v>
      </c>
      <c r="E254" s="133">
        <f>VLOOKUP('E4 TB Allocation Details'!$C265, 'E2 Allocators'!$B$15:$W$285, MATCH(E$12, 'E2 Allocators'!$B$15:$W$15, 0),FALSE)*$D254</f>
        <v>0</v>
      </c>
      <c r="F254" s="133">
        <f>VLOOKUP('E4 TB Allocation Details'!$C265, 'E2 Allocators'!$B$15:$W$285, MATCH(F$12, 'E2 Allocators'!$B$15:$W$15, 0),FALSE)*$D254</f>
        <v>0</v>
      </c>
      <c r="G254" s="133">
        <f>VLOOKUP('E4 TB Allocation Details'!$C265, 'E2 Allocators'!$B$15:$W$285, MATCH(G$12, 'E2 Allocators'!$B$15:$W$15, 0),FALSE)*$D254</f>
        <v>0</v>
      </c>
      <c r="H254" s="133">
        <f>VLOOKUP('E4 TB Allocation Details'!$C265, 'E2 Allocators'!$B$15:$W$285, MATCH(H$12, 'E2 Allocators'!$B$15:$W$15, 0),FALSE)*$D254</f>
        <v>0</v>
      </c>
      <c r="I254" s="133">
        <f>VLOOKUP('E4 TB Allocation Details'!$C265, 'E2 Allocators'!$B$15:$W$285, MATCH(I$12, 'E2 Allocators'!$B$15:$W$15, 0),FALSE)*$D254</f>
        <v>0</v>
      </c>
      <c r="J254" s="133">
        <f>VLOOKUP('E4 TB Allocation Details'!$C265, 'E2 Allocators'!$B$15:$W$285, MATCH(J$12, 'E2 Allocators'!$B$15:$W$15, 0),FALSE)*$D254</f>
        <v>0</v>
      </c>
      <c r="K254" s="133">
        <f>VLOOKUP('E4 TB Allocation Details'!$C265, 'E2 Allocators'!$B$15:$W$285, MATCH(K$12, 'E2 Allocators'!$B$15:$W$15, 0),FALSE)*$D254</f>
        <v>0</v>
      </c>
      <c r="L254" s="133">
        <f>VLOOKUP('E4 TB Allocation Details'!$C265, 'E2 Allocators'!$B$15:$W$285, MATCH(L$12, 'E2 Allocators'!$B$15:$W$15, 0),FALSE)*$D254</f>
        <v>0</v>
      </c>
      <c r="M254" s="133">
        <f>VLOOKUP('E4 TB Allocation Details'!$C265, 'E2 Allocators'!$B$15:$W$285, MATCH(M$12, 'E2 Allocators'!$B$15:$W$15, 0),FALSE)*$D254</f>
        <v>0</v>
      </c>
      <c r="N254" s="133">
        <f>VLOOKUP('E4 TB Allocation Details'!$C265, 'E2 Allocators'!$B$15:$W$285, MATCH(N$12, 'E2 Allocators'!$B$15:$W$15, 0),FALSE)*$D254</f>
        <v>0</v>
      </c>
      <c r="O254" s="133">
        <f>VLOOKUP('E4 TB Allocation Details'!$C265, 'E2 Allocators'!$B$15:$W$285, MATCH(O$12, 'E2 Allocators'!$B$15:$W$15, 0),FALSE)*$D254</f>
        <v>0</v>
      </c>
      <c r="P254" s="133">
        <f>VLOOKUP('E4 TB Allocation Details'!$C265, 'E2 Allocators'!$B$15:$W$285, MATCH(P$12, 'E2 Allocators'!$B$15:$W$15, 0),FALSE)*$D254</f>
        <v>0</v>
      </c>
      <c r="Q254" s="133">
        <f>VLOOKUP('E4 TB Allocation Details'!$C265, 'E2 Allocators'!$B$15:$W$285, MATCH(Q$12, 'E2 Allocators'!$B$15:$W$15, 0),FALSE)*$D254</f>
        <v>0</v>
      </c>
      <c r="R254" s="133">
        <f>VLOOKUP('E4 TB Allocation Details'!$C265, 'E2 Allocators'!$B$15:$W$285, MATCH(R$12, 'E2 Allocators'!$B$15:$W$15, 0),FALSE)*$D254</f>
        <v>0</v>
      </c>
      <c r="S254" s="133">
        <f>VLOOKUP('E4 TB Allocation Details'!$C265, 'E2 Allocators'!$B$15:$W$285, MATCH(S$12, 'E2 Allocators'!$B$15:$W$15, 0),FALSE)*$D254</f>
        <v>0</v>
      </c>
      <c r="T254" s="133">
        <f>VLOOKUP('E4 TB Allocation Details'!$C265, 'E2 Allocators'!$B$15:$W$285, MATCH(T$12, 'E2 Allocators'!$B$15:$W$15, 0),FALSE)*$D254</f>
        <v>0</v>
      </c>
      <c r="U254" s="133">
        <f>VLOOKUP('E4 TB Allocation Details'!$C265, 'E2 Allocators'!$B$15:$W$285, MATCH(U$12, 'E2 Allocators'!$B$15:$W$15, 0),FALSE)*$D254</f>
        <v>0</v>
      </c>
      <c r="V254" s="133">
        <f>VLOOKUP('E4 TB Allocation Details'!$C265, 'E2 Allocators'!$B$15:$W$285, MATCH(V$12, 'E2 Allocators'!$B$15:$W$15, 0),FALSE)*$D254</f>
        <v>0</v>
      </c>
      <c r="W254" s="133">
        <f>VLOOKUP('E4 TB Allocation Details'!$C265, 'E2 Allocators'!$B$15:$W$285, MATCH(W$12, 'E2 Allocators'!$B$15:$W$15, 0),FALSE)*$D254</f>
        <v>0</v>
      </c>
      <c r="X254" s="174">
        <f>VLOOKUP('E4 TB Allocation Details'!$C265, 'E2 Allocators'!$B$15:$W$285, MATCH(X$12, 'E2 Allocators'!$B$15:$W$15, 0),FALSE)*$D254</f>
        <v>0</v>
      </c>
    </row>
    <row r="255" spans="2:24" ht="16.149999999999999" customHeight="1" x14ac:dyDescent="0.2">
      <c r="B255" s="384" t="str">
        <f>'I3 TB Data'!B261</f>
        <v>OPEB amortization - Generation Line Connection - Dedicated to Interconnect</v>
      </c>
      <c r="C255" s="381" t="s">
        <v>417</v>
      </c>
      <c r="D255" s="170">
        <f>'I3 TB Data'!G261</f>
        <v>0</v>
      </c>
      <c r="E255" s="133">
        <f>VLOOKUP('E4 TB Allocation Details'!$C266, 'E2 Allocators'!$B$15:$W$285, MATCH(E$12, 'E2 Allocators'!$B$15:$W$15, 0),FALSE)*$D255</f>
        <v>0</v>
      </c>
      <c r="F255" s="133">
        <f>VLOOKUP('E4 TB Allocation Details'!$C266, 'E2 Allocators'!$B$15:$W$285, MATCH(F$12, 'E2 Allocators'!$B$15:$W$15, 0),FALSE)*$D255</f>
        <v>0</v>
      </c>
      <c r="G255" s="133">
        <f>VLOOKUP('E4 TB Allocation Details'!$C266, 'E2 Allocators'!$B$15:$W$285, MATCH(G$12, 'E2 Allocators'!$B$15:$W$15, 0),FALSE)*$D255</f>
        <v>0</v>
      </c>
      <c r="H255" s="133">
        <f>VLOOKUP('E4 TB Allocation Details'!$C266, 'E2 Allocators'!$B$15:$W$285, MATCH(H$12, 'E2 Allocators'!$B$15:$W$15, 0),FALSE)*$D255</f>
        <v>0</v>
      </c>
      <c r="I255" s="133">
        <f>VLOOKUP('E4 TB Allocation Details'!$C266, 'E2 Allocators'!$B$15:$W$285, MATCH(I$12, 'E2 Allocators'!$B$15:$W$15, 0),FALSE)*$D255</f>
        <v>0</v>
      </c>
      <c r="J255" s="133">
        <f>VLOOKUP('E4 TB Allocation Details'!$C266, 'E2 Allocators'!$B$15:$W$285, MATCH(J$12, 'E2 Allocators'!$B$15:$W$15, 0),FALSE)*$D255</f>
        <v>0</v>
      </c>
      <c r="K255" s="133">
        <f>VLOOKUP('E4 TB Allocation Details'!$C266, 'E2 Allocators'!$B$15:$W$285, MATCH(K$12, 'E2 Allocators'!$B$15:$W$15, 0),FALSE)*$D255</f>
        <v>0</v>
      </c>
      <c r="L255" s="133">
        <f>VLOOKUP('E4 TB Allocation Details'!$C266, 'E2 Allocators'!$B$15:$W$285, MATCH(L$12, 'E2 Allocators'!$B$15:$W$15, 0),FALSE)*$D255</f>
        <v>0</v>
      </c>
      <c r="M255" s="133">
        <f>VLOOKUP('E4 TB Allocation Details'!$C266, 'E2 Allocators'!$B$15:$W$285, MATCH(M$12, 'E2 Allocators'!$B$15:$W$15, 0),FALSE)*$D255</f>
        <v>0</v>
      </c>
      <c r="N255" s="133">
        <f>VLOOKUP('E4 TB Allocation Details'!$C266, 'E2 Allocators'!$B$15:$W$285, MATCH(N$12, 'E2 Allocators'!$B$15:$W$15, 0),FALSE)*$D255</f>
        <v>0</v>
      </c>
      <c r="O255" s="133">
        <f>VLOOKUP('E4 TB Allocation Details'!$C266, 'E2 Allocators'!$B$15:$W$285, MATCH(O$12, 'E2 Allocators'!$B$15:$W$15, 0),FALSE)*$D255</f>
        <v>0</v>
      </c>
      <c r="P255" s="133">
        <f>VLOOKUP('E4 TB Allocation Details'!$C266, 'E2 Allocators'!$B$15:$W$285, MATCH(P$12, 'E2 Allocators'!$B$15:$W$15, 0),FALSE)*$D255</f>
        <v>0</v>
      </c>
      <c r="Q255" s="133">
        <f>VLOOKUP('E4 TB Allocation Details'!$C266, 'E2 Allocators'!$B$15:$W$285, MATCH(Q$12, 'E2 Allocators'!$B$15:$W$15, 0),FALSE)*$D255</f>
        <v>0</v>
      </c>
      <c r="R255" s="133">
        <f>VLOOKUP('E4 TB Allocation Details'!$C266, 'E2 Allocators'!$B$15:$W$285, MATCH(R$12, 'E2 Allocators'!$B$15:$W$15, 0),FALSE)*$D255</f>
        <v>0</v>
      </c>
      <c r="S255" s="133">
        <f>VLOOKUP('E4 TB Allocation Details'!$C266, 'E2 Allocators'!$B$15:$W$285, MATCH(S$12, 'E2 Allocators'!$B$15:$W$15, 0),FALSE)*$D255</f>
        <v>0</v>
      </c>
      <c r="T255" s="133">
        <f>VLOOKUP('E4 TB Allocation Details'!$C266, 'E2 Allocators'!$B$15:$W$285, MATCH(T$12, 'E2 Allocators'!$B$15:$W$15, 0),FALSE)*$D255</f>
        <v>0</v>
      </c>
      <c r="U255" s="133">
        <f>VLOOKUP('E4 TB Allocation Details'!$C266, 'E2 Allocators'!$B$15:$W$285, MATCH(U$12, 'E2 Allocators'!$B$15:$W$15, 0),FALSE)*$D255</f>
        <v>0</v>
      </c>
      <c r="V255" s="133">
        <f>VLOOKUP('E4 TB Allocation Details'!$C266, 'E2 Allocators'!$B$15:$W$285, MATCH(V$12, 'E2 Allocators'!$B$15:$W$15, 0),FALSE)*$D255</f>
        <v>0</v>
      </c>
      <c r="W255" s="133">
        <f>VLOOKUP('E4 TB Allocation Details'!$C266, 'E2 Allocators'!$B$15:$W$285, MATCH(W$12, 'E2 Allocators'!$B$15:$W$15, 0),FALSE)*$D255</f>
        <v>0</v>
      </c>
      <c r="X255" s="174">
        <f>VLOOKUP('E4 TB Allocation Details'!$C266, 'E2 Allocators'!$B$15:$W$285, MATCH(X$12, 'E2 Allocators'!$B$15:$W$15, 0),FALSE)*$D255</f>
        <v>0</v>
      </c>
    </row>
    <row r="256" spans="2:24" ht="16.149999999999999" customHeight="1" x14ac:dyDescent="0.2">
      <c r="B256" s="384" t="str">
        <f>'I3 TB Data'!B262</f>
        <v>OPEB amortization - Generation Line Connection - Shared</v>
      </c>
      <c r="C256" s="381" t="s">
        <v>417</v>
      </c>
      <c r="D256" s="170">
        <f>'I3 TB Data'!G262</f>
        <v>0</v>
      </c>
      <c r="E256" s="133">
        <f>VLOOKUP('E4 TB Allocation Details'!$C267, 'E2 Allocators'!$B$15:$W$285, MATCH(E$12, 'E2 Allocators'!$B$15:$W$15, 0),FALSE)*$D256</f>
        <v>0</v>
      </c>
      <c r="F256" s="133">
        <f>VLOOKUP('E4 TB Allocation Details'!$C267, 'E2 Allocators'!$B$15:$W$285, MATCH(F$12, 'E2 Allocators'!$B$15:$W$15, 0),FALSE)*$D256</f>
        <v>0</v>
      </c>
      <c r="G256" s="133">
        <f>VLOOKUP('E4 TB Allocation Details'!$C267, 'E2 Allocators'!$B$15:$W$285, MATCH(G$12, 'E2 Allocators'!$B$15:$W$15, 0),FALSE)*$D256</f>
        <v>0</v>
      </c>
      <c r="H256" s="133">
        <f>VLOOKUP('E4 TB Allocation Details'!$C267, 'E2 Allocators'!$B$15:$W$285, MATCH(H$12, 'E2 Allocators'!$B$15:$W$15, 0),FALSE)*$D256</f>
        <v>0</v>
      </c>
      <c r="I256" s="133">
        <f>VLOOKUP('E4 TB Allocation Details'!$C267, 'E2 Allocators'!$B$15:$W$285, MATCH(I$12, 'E2 Allocators'!$B$15:$W$15, 0),FALSE)*$D256</f>
        <v>0</v>
      </c>
      <c r="J256" s="133">
        <f>VLOOKUP('E4 TB Allocation Details'!$C267, 'E2 Allocators'!$B$15:$W$285, MATCH(J$12, 'E2 Allocators'!$B$15:$W$15, 0),FALSE)*$D256</f>
        <v>0</v>
      </c>
      <c r="K256" s="133">
        <f>VLOOKUP('E4 TB Allocation Details'!$C267, 'E2 Allocators'!$B$15:$W$285, MATCH(K$12, 'E2 Allocators'!$B$15:$W$15, 0),FALSE)*$D256</f>
        <v>0</v>
      </c>
      <c r="L256" s="133">
        <f>VLOOKUP('E4 TB Allocation Details'!$C267, 'E2 Allocators'!$B$15:$W$285, MATCH(L$12, 'E2 Allocators'!$B$15:$W$15, 0),FALSE)*$D256</f>
        <v>0</v>
      </c>
      <c r="M256" s="133">
        <f>VLOOKUP('E4 TB Allocation Details'!$C267, 'E2 Allocators'!$B$15:$W$285, MATCH(M$12, 'E2 Allocators'!$B$15:$W$15, 0),FALSE)*$D256</f>
        <v>0</v>
      </c>
      <c r="N256" s="133">
        <f>VLOOKUP('E4 TB Allocation Details'!$C267, 'E2 Allocators'!$B$15:$W$285, MATCH(N$12, 'E2 Allocators'!$B$15:$W$15, 0),FALSE)*$D256</f>
        <v>0</v>
      </c>
      <c r="O256" s="133">
        <f>VLOOKUP('E4 TB Allocation Details'!$C267, 'E2 Allocators'!$B$15:$W$285, MATCH(O$12, 'E2 Allocators'!$B$15:$W$15, 0),FALSE)*$D256</f>
        <v>0</v>
      </c>
      <c r="P256" s="133">
        <f>VLOOKUP('E4 TB Allocation Details'!$C267, 'E2 Allocators'!$B$15:$W$285, MATCH(P$12, 'E2 Allocators'!$B$15:$W$15, 0),FALSE)*$D256</f>
        <v>0</v>
      </c>
      <c r="Q256" s="133">
        <f>VLOOKUP('E4 TB Allocation Details'!$C267, 'E2 Allocators'!$B$15:$W$285, MATCH(Q$12, 'E2 Allocators'!$B$15:$W$15, 0),FALSE)*$D256</f>
        <v>0</v>
      </c>
      <c r="R256" s="133">
        <f>VLOOKUP('E4 TB Allocation Details'!$C267, 'E2 Allocators'!$B$15:$W$285, MATCH(R$12, 'E2 Allocators'!$B$15:$W$15, 0),FALSE)*$D256</f>
        <v>0</v>
      </c>
      <c r="S256" s="133">
        <f>VLOOKUP('E4 TB Allocation Details'!$C267, 'E2 Allocators'!$B$15:$W$285, MATCH(S$12, 'E2 Allocators'!$B$15:$W$15, 0),FALSE)*$D256</f>
        <v>0</v>
      </c>
      <c r="T256" s="133">
        <f>VLOOKUP('E4 TB Allocation Details'!$C267, 'E2 Allocators'!$B$15:$W$285, MATCH(T$12, 'E2 Allocators'!$B$15:$W$15, 0),FALSE)*$D256</f>
        <v>0</v>
      </c>
      <c r="U256" s="133">
        <f>VLOOKUP('E4 TB Allocation Details'!$C267, 'E2 Allocators'!$B$15:$W$285, MATCH(U$12, 'E2 Allocators'!$B$15:$W$15, 0),FALSE)*$D256</f>
        <v>0</v>
      </c>
      <c r="V256" s="133">
        <f>VLOOKUP('E4 TB Allocation Details'!$C267, 'E2 Allocators'!$B$15:$W$285, MATCH(V$12, 'E2 Allocators'!$B$15:$W$15, 0),FALSE)*$D256</f>
        <v>0</v>
      </c>
      <c r="W256" s="133">
        <f>VLOOKUP('E4 TB Allocation Details'!$C267, 'E2 Allocators'!$B$15:$W$285, MATCH(W$12, 'E2 Allocators'!$B$15:$W$15, 0),FALSE)*$D256</f>
        <v>0</v>
      </c>
      <c r="X256" s="174">
        <f>VLOOKUP('E4 TB Allocation Details'!$C267, 'E2 Allocators'!$B$15:$W$285, MATCH(X$12, 'E2 Allocators'!$B$15:$W$15, 0),FALSE)*$D256</f>
        <v>0</v>
      </c>
    </row>
    <row r="257" spans="2:24" ht="16.149999999999999" customHeight="1" x14ac:dyDescent="0.2">
      <c r="B257" s="384" t="str">
        <f>'I3 TB Data'!B263</f>
        <v>OPEB amortization - Generation Transformation Connection - Dedicated to Domestic</v>
      </c>
      <c r="C257" s="381" t="s">
        <v>417</v>
      </c>
      <c r="D257" s="170">
        <f>'I3 TB Data'!G263</f>
        <v>0</v>
      </c>
      <c r="E257" s="133">
        <f>VLOOKUP('E4 TB Allocation Details'!$C268, 'E2 Allocators'!$B$15:$W$285, MATCH(E$12, 'E2 Allocators'!$B$15:$W$15, 0),FALSE)*$D257</f>
        <v>0</v>
      </c>
      <c r="F257" s="133">
        <f>VLOOKUP('E4 TB Allocation Details'!$C268, 'E2 Allocators'!$B$15:$W$285, MATCH(F$12, 'E2 Allocators'!$B$15:$W$15, 0),FALSE)*$D257</f>
        <v>0</v>
      </c>
      <c r="G257" s="133">
        <f>VLOOKUP('E4 TB Allocation Details'!$C268, 'E2 Allocators'!$B$15:$W$285, MATCH(G$12, 'E2 Allocators'!$B$15:$W$15, 0),FALSE)*$D257</f>
        <v>0</v>
      </c>
      <c r="H257" s="133">
        <f>VLOOKUP('E4 TB Allocation Details'!$C268, 'E2 Allocators'!$B$15:$W$285, MATCH(H$12, 'E2 Allocators'!$B$15:$W$15, 0),FALSE)*$D257</f>
        <v>0</v>
      </c>
      <c r="I257" s="133">
        <f>VLOOKUP('E4 TB Allocation Details'!$C268, 'E2 Allocators'!$B$15:$W$285, MATCH(I$12, 'E2 Allocators'!$B$15:$W$15, 0),FALSE)*$D257</f>
        <v>0</v>
      </c>
      <c r="J257" s="133">
        <f>VLOOKUP('E4 TB Allocation Details'!$C268, 'E2 Allocators'!$B$15:$W$285, MATCH(J$12, 'E2 Allocators'!$B$15:$W$15, 0),FALSE)*$D257</f>
        <v>0</v>
      </c>
      <c r="K257" s="133">
        <f>VLOOKUP('E4 TB Allocation Details'!$C268, 'E2 Allocators'!$B$15:$W$285, MATCH(K$12, 'E2 Allocators'!$B$15:$W$15, 0),FALSE)*$D257</f>
        <v>0</v>
      </c>
      <c r="L257" s="133">
        <f>VLOOKUP('E4 TB Allocation Details'!$C268, 'E2 Allocators'!$B$15:$W$285, MATCH(L$12, 'E2 Allocators'!$B$15:$W$15, 0),FALSE)*$D257</f>
        <v>0</v>
      </c>
      <c r="M257" s="133">
        <f>VLOOKUP('E4 TB Allocation Details'!$C268, 'E2 Allocators'!$B$15:$W$285, MATCH(M$12, 'E2 Allocators'!$B$15:$W$15, 0),FALSE)*$D257</f>
        <v>0</v>
      </c>
      <c r="N257" s="133">
        <f>VLOOKUP('E4 TB Allocation Details'!$C268, 'E2 Allocators'!$B$15:$W$285, MATCH(N$12, 'E2 Allocators'!$B$15:$W$15, 0),FALSE)*$D257</f>
        <v>0</v>
      </c>
      <c r="O257" s="133">
        <f>VLOOKUP('E4 TB Allocation Details'!$C268, 'E2 Allocators'!$B$15:$W$285, MATCH(O$12, 'E2 Allocators'!$B$15:$W$15, 0),FALSE)*$D257</f>
        <v>0</v>
      </c>
      <c r="P257" s="133">
        <f>VLOOKUP('E4 TB Allocation Details'!$C268, 'E2 Allocators'!$B$15:$W$285, MATCH(P$12, 'E2 Allocators'!$B$15:$W$15, 0),FALSE)*$D257</f>
        <v>0</v>
      </c>
      <c r="Q257" s="133">
        <f>VLOOKUP('E4 TB Allocation Details'!$C268, 'E2 Allocators'!$B$15:$W$285, MATCH(Q$12, 'E2 Allocators'!$B$15:$W$15, 0),FALSE)*$D257</f>
        <v>0</v>
      </c>
      <c r="R257" s="133">
        <f>VLOOKUP('E4 TB Allocation Details'!$C268, 'E2 Allocators'!$B$15:$W$285, MATCH(R$12, 'E2 Allocators'!$B$15:$W$15, 0),FALSE)*$D257</f>
        <v>0</v>
      </c>
      <c r="S257" s="133">
        <f>VLOOKUP('E4 TB Allocation Details'!$C268, 'E2 Allocators'!$B$15:$W$285, MATCH(S$12, 'E2 Allocators'!$B$15:$W$15, 0),FALSE)*$D257</f>
        <v>0</v>
      </c>
      <c r="T257" s="133">
        <f>VLOOKUP('E4 TB Allocation Details'!$C268, 'E2 Allocators'!$B$15:$W$285, MATCH(T$12, 'E2 Allocators'!$B$15:$W$15, 0),FALSE)*$D257</f>
        <v>0</v>
      </c>
      <c r="U257" s="133">
        <f>VLOOKUP('E4 TB Allocation Details'!$C268, 'E2 Allocators'!$B$15:$W$285, MATCH(U$12, 'E2 Allocators'!$B$15:$W$15, 0),FALSE)*$D257</f>
        <v>0</v>
      </c>
      <c r="V257" s="133">
        <f>VLOOKUP('E4 TB Allocation Details'!$C268, 'E2 Allocators'!$B$15:$W$285, MATCH(V$12, 'E2 Allocators'!$B$15:$W$15, 0),FALSE)*$D257</f>
        <v>0</v>
      </c>
      <c r="W257" s="133">
        <f>VLOOKUP('E4 TB Allocation Details'!$C268, 'E2 Allocators'!$B$15:$W$285, MATCH(W$12, 'E2 Allocators'!$B$15:$W$15, 0),FALSE)*$D257</f>
        <v>0</v>
      </c>
      <c r="X257" s="174">
        <f>VLOOKUP('E4 TB Allocation Details'!$C268, 'E2 Allocators'!$B$15:$W$285, MATCH(X$12, 'E2 Allocators'!$B$15:$W$15, 0),FALSE)*$D257</f>
        <v>0</v>
      </c>
    </row>
    <row r="258" spans="2:24" ht="16.149999999999999" customHeight="1" x14ac:dyDescent="0.2">
      <c r="B258" s="384" t="str">
        <f>'I3 TB Data'!B264</f>
        <v>OPEB amortization - Generation Transformation Connection - Dedicated to Interconnect</v>
      </c>
      <c r="C258" s="381" t="s">
        <v>417</v>
      </c>
      <c r="D258" s="170">
        <f>'I3 TB Data'!G264</f>
        <v>0</v>
      </c>
      <c r="E258" s="133">
        <f>VLOOKUP('E4 TB Allocation Details'!$C269, 'E2 Allocators'!$B$15:$W$285, MATCH(E$12, 'E2 Allocators'!$B$15:$W$15, 0),FALSE)*$D258</f>
        <v>0</v>
      </c>
      <c r="F258" s="133">
        <f>VLOOKUP('E4 TB Allocation Details'!$C269, 'E2 Allocators'!$B$15:$W$285, MATCH(F$12, 'E2 Allocators'!$B$15:$W$15, 0),FALSE)*$D258</f>
        <v>0</v>
      </c>
      <c r="G258" s="133">
        <f>VLOOKUP('E4 TB Allocation Details'!$C269, 'E2 Allocators'!$B$15:$W$285, MATCH(G$12, 'E2 Allocators'!$B$15:$W$15, 0),FALSE)*$D258</f>
        <v>0</v>
      </c>
      <c r="H258" s="133">
        <f>VLOOKUP('E4 TB Allocation Details'!$C269, 'E2 Allocators'!$B$15:$W$285, MATCH(H$12, 'E2 Allocators'!$B$15:$W$15, 0),FALSE)*$D258</f>
        <v>0</v>
      </c>
      <c r="I258" s="133">
        <f>VLOOKUP('E4 TB Allocation Details'!$C269, 'E2 Allocators'!$B$15:$W$285, MATCH(I$12, 'E2 Allocators'!$B$15:$W$15, 0),FALSE)*$D258</f>
        <v>0</v>
      </c>
      <c r="J258" s="133">
        <f>VLOOKUP('E4 TB Allocation Details'!$C269, 'E2 Allocators'!$B$15:$W$285, MATCH(J$12, 'E2 Allocators'!$B$15:$W$15, 0),FALSE)*$D258</f>
        <v>0</v>
      </c>
      <c r="K258" s="133">
        <f>VLOOKUP('E4 TB Allocation Details'!$C269, 'E2 Allocators'!$B$15:$W$285, MATCH(K$12, 'E2 Allocators'!$B$15:$W$15, 0),FALSE)*$D258</f>
        <v>0</v>
      </c>
      <c r="L258" s="133">
        <f>VLOOKUP('E4 TB Allocation Details'!$C269, 'E2 Allocators'!$B$15:$W$285, MATCH(L$12, 'E2 Allocators'!$B$15:$W$15, 0),FALSE)*$D258</f>
        <v>0</v>
      </c>
      <c r="M258" s="133">
        <f>VLOOKUP('E4 TB Allocation Details'!$C269, 'E2 Allocators'!$B$15:$W$285, MATCH(M$12, 'E2 Allocators'!$B$15:$W$15, 0),FALSE)*$D258</f>
        <v>0</v>
      </c>
      <c r="N258" s="133">
        <f>VLOOKUP('E4 TB Allocation Details'!$C269, 'E2 Allocators'!$B$15:$W$285, MATCH(N$12, 'E2 Allocators'!$B$15:$W$15, 0),FALSE)*$D258</f>
        <v>0</v>
      </c>
      <c r="O258" s="133">
        <f>VLOOKUP('E4 TB Allocation Details'!$C269, 'E2 Allocators'!$B$15:$W$285, MATCH(O$12, 'E2 Allocators'!$B$15:$W$15, 0),FALSE)*$D258</f>
        <v>0</v>
      </c>
      <c r="P258" s="133">
        <f>VLOOKUP('E4 TB Allocation Details'!$C269, 'E2 Allocators'!$B$15:$W$285, MATCH(P$12, 'E2 Allocators'!$B$15:$W$15, 0),FALSE)*$D258</f>
        <v>0</v>
      </c>
      <c r="Q258" s="133">
        <f>VLOOKUP('E4 TB Allocation Details'!$C269, 'E2 Allocators'!$B$15:$W$285, MATCH(Q$12, 'E2 Allocators'!$B$15:$W$15, 0),FALSE)*$D258</f>
        <v>0</v>
      </c>
      <c r="R258" s="133">
        <f>VLOOKUP('E4 TB Allocation Details'!$C269, 'E2 Allocators'!$B$15:$W$285, MATCH(R$12, 'E2 Allocators'!$B$15:$W$15, 0),FALSE)*$D258</f>
        <v>0</v>
      </c>
      <c r="S258" s="133">
        <f>VLOOKUP('E4 TB Allocation Details'!$C269, 'E2 Allocators'!$B$15:$W$285, MATCH(S$12, 'E2 Allocators'!$B$15:$W$15, 0),FALSE)*$D258</f>
        <v>0</v>
      </c>
      <c r="T258" s="133">
        <f>VLOOKUP('E4 TB Allocation Details'!$C269, 'E2 Allocators'!$B$15:$W$285, MATCH(T$12, 'E2 Allocators'!$B$15:$W$15, 0),FALSE)*$D258</f>
        <v>0</v>
      </c>
      <c r="U258" s="133">
        <f>VLOOKUP('E4 TB Allocation Details'!$C269, 'E2 Allocators'!$B$15:$W$285, MATCH(U$12, 'E2 Allocators'!$B$15:$W$15, 0),FALSE)*$D258</f>
        <v>0</v>
      </c>
      <c r="V258" s="133">
        <f>VLOOKUP('E4 TB Allocation Details'!$C269, 'E2 Allocators'!$B$15:$W$285, MATCH(V$12, 'E2 Allocators'!$B$15:$W$15, 0),FALSE)*$D258</f>
        <v>0</v>
      </c>
      <c r="W258" s="133">
        <f>VLOOKUP('E4 TB Allocation Details'!$C269, 'E2 Allocators'!$B$15:$W$285, MATCH(W$12, 'E2 Allocators'!$B$15:$W$15, 0),FALSE)*$D258</f>
        <v>0</v>
      </c>
      <c r="X258" s="174">
        <f>VLOOKUP('E4 TB Allocation Details'!$C269, 'E2 Allocators'!$B$15:$W$285, MATCH(X$12, 'E2 Allocators'!$B$15:$W$15, 0),FALSE)*$D258</f>
        <v>0</v>
      </c>
    </row>
    <row r="259" spans="2:24" ht="16.149999999999999" customHeight="1" x14ac:dyDescent="0.2">
      <c r="B259" s="384" t="str">
        <f>'I3 TB Data'!B265</f>
        <v>OPEB amortization - Generation Transformation Connection - Shared</v>
      </c>
      <c r="C259" s="381" t="s">
        <v>417</v>
      </c>
      <c r="D259" s="170">
        <f>'I3 TB Data'!G265</f>
        <v>0</v>
      </c>
      <c r="E259" s="133">
        <f>VLOOKUP('E4 TB Allocation Details'!$C270, 'E2 Allocators'!$B$15:$W$285, MATCH(E$12, 'E2 Allocators'!$B$15:$W$15, 0),FALSE)*$D259</f>
        <v>0</v>
      </c>
      <c r="F259" s="133">
        <f>VLOOKUP('E4 TB Allocation Details'!$C270, 'E2 Allocators'!$B$15:$W$285, MATCH(F$12, 'E2 Allocators'!$B$15:$W$15, 0),FALSE)*$D259</f>
        <v>0</v>
      </c>
      <c r="G259" s="133">
        <f>VLOOKUP('E4 TB Allocation Details'!$C270, 'E2 Allocators'!$B$15:$W$285, MATCH(G$12, 'E2 Allocators'!$B$15:$W$15, 0),FALSE)*$D259</f>
        <v>0</v>
      </c>
      <c r="H259" s="133">
        <f>VLOOKUP('E4 TB Allocation Details'!$C270, 'E2 Allocators'!$B$15:$W$285, MATCH(H$12, 'E2 Allocators'!$B$15:$W$15, 0),FALSE)*$D259</f>
        <v>0</v>
      </c>
      <c r="I259" s="133">
        <f>VLOOKUP('E4 TB Allocation Details'!$C270, 'E2 Allocators'!$B$15:$W$285, MATCH(I$12, 'E2 Allocators'!$B$15:$W$15, 0),FALSE)*$D259</f>
        <v>0</v>
      </c>
      <c r="J259" s="133">
        <f>VLOOKUP('E4 TB Allocation Details'!$C270, 'E2 Allocators'!$B$15:$W$285, MATCH(J$12, 'E2 Allocators'!$B$15:$W$15, 0),FALSE)*$D259</f>
        <v>0</v>
      </c>
      <c r="K259" s="133">
        <f>VLOOKUP('E4 TB Allocation Details'!$C270, 'E2 Allocators'!$B$15:$W$285, MATCH(K$12, 'E2 Allocators'!$B$15:$W$15, 0),FALSE)*$D259</f>
        <v>0</v>
      </c>
      <c r="L259" s="133">
        <f>VLOOKUP('E4 TB Allocation Details'!$C270, 'E2 Allocators'!$B$15:$W$285, MATCH(L$12, 'E2 Allocators'!$B$15:$W$15, 0),FALSE)*$D259</f>
        <v>0</v>
      </c>
      <c r="M259" s="133">
        <f>VLOOKUP('E4 TB Allocation Details'!$C270, 'E2 Allocators'!$B$15:$W$285, MATCH(M$12, 'E2 Allocators'!$B$15:$W$15, 0),FALSE)*$D259</f>
        <v>0</v>
      </c>
      <c r="N259" s="133">
        <f>VLOOKUP('E4 TB Allocation Details'!$C270, 'E2 Allocators'!$B$15:$W$285, MATCH(N$12, 'E2 Allocators'!$B$15:$W$15, 0),FALSE)*$D259</f>
        <v>0</v>
      </c>
      <c r="O259" s="133">
        <f>VLOOKUP('E4 TB Allocation Details'!$C270, 'E2 Allocators'!$B$15:$W$285, MATCH(O$12, 'E2 Allocators'!$B$15:$W$15, 0),FALSE)*$D259</f>
        <v>0</v>
      </c>
      <c r="P259" s="133">
        <f>VLOOKUP('E4 TB Allocation Details'!$C270, 'E2 Allocators'!$B$15:$W$285, MATCH(P$12, 'E2 Allocators'!$B$15:$W$15, 0),FALSE)*$D259</f>
        <v>0</v>
      </c>
      <c r="Q259" s="133">
        <f>VLOOKUP('E4 TB Allocation Details'!$C270, 'E2 Allocators'!$B$15:$W$285, MATCH(Q$12, 'E2 Allocators'!$B$15:$W$15, 0),FALSE)*$D259</f>
        <v>0</v>
      </c>
      <c r="R259" s="133">
        <f>VLOOKUP('E4 TB Allocation Details'!$C270, 'E2 Allocators'!$B$15:$W$285, MATCH(R$12, 'E2 Allocators'!$B$15:$W$15, 0),FALSE)*$D259</f>
        <v>0</v>
      </c>
      <c r="S259" s="133">
        <f>VLOOKUP('E4 TB Allocation Details'!$C270, 'E2 Allocators'!$B$15:$W$285, MATCH(S$12, 'E2 Allocators'!$B$15:$W$15, 0),FALSE)*$D259</f>
        <v>0</v>
      </c>
      <c r="T259" s="133">
        <f>VLOOKUP('E4 TB Allocation Details'!$C270, 'E2 Allocators'!$B$15:$W$285, MATCH(T$12, 'E2 Allocators'!$B$15:$W$15, 0),FALSE)*$D259</f>
        <v>0</v>
      </c>
      <c r="U259" s="133">
        <f>VLOOKUP('E4 TB Allocation Details'!$C270, 'E2 Allocators'!$B$15:$W$285, MATCH(U$12, 'E2 Allocators'!$B$15:$W$15, 0),FALSE)*$D259</f>
        <v>0</v>
      </c>
      <c r="V259" s="133">
        <f>VLOOKUP('E4 TB Allocation Details'!$C270, 'E2 Allocators'!$B$15:$W$285, MATCH(V$12, 'E2 Allocators'!$B$15:$W$15, 0),FALSE)*$D259</f>
        <v>0</v>
      </c>
      <c r="W259" s="133">
        <f>VLOOKUP('E4 TB Allocation Details'!$C270, 'E2 Allocators'!$B$15:$W$285, MATCH(W$12, 'E2 Allocators'!$B$15:$W$15, 0),FALSE)*$D259</f>
        <v>0</v>
      </c>
      <c r="X259" s="174">
        <f>VLOOKUP('E4 TB Allocation Details'!$C270, 'E2 Allocators'!$B$15:$W$285, MATCH(X$12, 'E2 Allocators'!$B$15:$W$15, 0),FALSE)*$D259</f>
        <v>0</v>
      </c>
    </row>
    <row r="260" spans="2:24" ht="16.149999999999999" customHeight="1" x14ac:dyDescent="0.2">
      <c r="B260" s="384" t="str">
        <f>'I3 TB Data'!B266</f>
        <v>Other amortization - Network - Dedicated to Domestic</v>
      </c>
      <c r="C260" s="381" t="s">
        <v>418</v>
      </c>
      <c r="D260" s="170">
        <f>'I3 TB Data'!G266</f>
        <v>0</v>
      </c>
      <c r="E260" s="133">
        <f>VLOOKUP('E4 TB Allocation Details'!$C271, 'E2 Allocators'!$B$15:$W$285, MATCH(E$12, 'E2 Allocators'!$B$15:$W$15, 0),FALSE)*$D260</f>
        <v>0</v>
      </c>
      <c r="F260" s="133">
        <f>VLOOKUP('E4 TB Allocation Details'!$C271, 'E2 Allocators'!$B$15:$W$285, MATCH(F$12, 'E2 Allocators'!$B$15:$W$15, 0),FALSE)*$D260</f>
        <v>0</v>
      </c>
      <c r="G260" s="133">
        <f>VLOOKUP('E4 TB Allocation Details'!$C271, 'E2 Allocators'!$B$15:$W$285, MATCH(G$12, 'E2 Allocators'!$B$15:$W$15, 0),FALSE)*$D260</f>
        <v>0</v>
      </c>
      <c r="H260" s="133">
        <f>VLOOKUP('E4 TB Allocation Details'!$C271, 'E2 Allocators'!$B$15:$W$285, MATCH(H$12, 'E2 Allocators'!$B$15:$W$15, 0),FALSE)*$D260</f>
        <v>0</v>
      </c>
      <c r="I260" s="133">
        <f>VLOOKUP('E4 TB Allocation Details'!$C271, 'E2 Allocators'!$B$15:$W$285, MATCH(I$12, 'E2 Allocators'!$B$15:$W$15, 0),FALSE)*$D260</f>
        <v>0</v>
      </c>
      <c r="J260" s="133">
        <f>VLOOKUP('E4 TB Allocation Details'!$C271, 'E2 Allocators'!$B$15:$W$285, MATCH(J$12, 'E2 Allocators'!$B$15:$W$15, 0),FALSE)*$D260</f>
        <v>0</v>
      </c>
      <c r="K260" s="133">
        <f>VLOOKUP('E4 TB Allocation Details'!$C271, 'E2 Allocators'!$B$15:$W$285, MATCH(K$12, 'E2 Allocators'!$B$15:$W$15, 0),FALSE)*$D260</f>
        <v>0</v>
      </c>
      <c r="L260" s="133">
        <f>VLOOKUP('E4 TB Allocation Details'!$C271, 'E2 Allocators'!$B$15:$W$285, MATCH(L$12, 'E2 Allocators'!$B$15:$W$15, 0),FALSE)*$D260</f>
        <v>0</v>
      </c>
      <c r="M260" s="133">
        <f>VLOOKUP('E4 TB Allocation Details'!$C271, 'E2 Allocators'!$B$15:$W$285, MATCH(M$12, 'E2 Allocators'!$B$15:$W$15, 0),FALSE)*$D260</f>
        <v>0</v>
      </c>
      <c r="N260" s="133">
        <f>VLOOKUP('E4 TB Allocation Details'!$C271, 'E2 Allocators'!$B$15:$W$285, MATCH(N$12, 'E2 Allocators'!$B$15:$W$15, 0),FALSE)*$D260</f>
        <v>0</v>
      </c>
      <c r="O260" s="133">
        <f>VLOOKUP('E4 TB Allocation Details'!$C271, 'E2 Allocators'!$B$15:$W$285, MATCH(O$12, 'E2 Allocators'!$B$15:$W$15, 0),FALSE)*$D260</f>
        <v>0</v>
      </c>
      <c r="P260" s="133">
        <f>VLOOKUP('E4 TB Allocation Details'!$C271, 'E2 Allocators'!$B$15:$W$285, MATCH(P$12, 'E2 Allocators'!$B$15:$W$15, 0),FALSE)*$D260</f>
        <v>0</v>
      </c>
      <c r="Q260" s="133">
        <f>VLOOKUP('E4 TB Allocation Details'!$C271, 'E2 Allocators'!$B$15:$W$285, MATCH(Q$12, 'E2 Allocators'!$B$15:$W$15, 0),FALSE)*$D260</f>
        <v>0</v>
      </c>
      <c r="R260" s="133">
        <f>VLOOKUP('E4 TB Allocation Details'!$C271, 'E2 Allocators'!$B$15:$W$285, MATCH(R$12, 'E2 Allocators'!$B$15:$W$15, 0),FALSE)*$D260</f>
        <v>0</v>
      </c>
      <c r="S260" s="133">
        <f>VLOOKUP('E4 TB Allocation Details'!$C271, 'E2 Allocators'!$B$15:$W$285, MATCH(S$12, 'E2 Allocators'!$B$15:$W$15, 0),FALSE)*$D260</f>
        <v>0</v>
      </c>
      <c r="T260" s="133">
        <f>VLOOKUP('E4 TB Allocation Details'!$C271, 'E2 Allocators'!$B$15:$W$285, MATCH(T$12, 'E2 Allocators'!$B$15:$W$15, 0),FALSE)*$D260</f>
        <v>0</v>
      </c>
      <c r="U260" s="133">
        <f>VLOOKUP('E4 TB Allocation Details'!$C271, 'E2 Allocators'!$B$15:$W$285, MATCH(U$12, 'E2 Allocators'!$B$15:$W$15, 0),FALSE)*$D260</f>
        <v>0</v>
      </c>
      <c r="V260" s="133">
        <f>VLOOKUP('E4 TB Allocation Details'!$C271, 'E2 Allocators'!$B$15:$W$285, MATCH(V$12, 'E2 Allocators'!$B$15:$W$15, 0),FALSE)*$D260</f>
        <v>0</v>
      </c>
      <c r="W260" s="133">
        <f>VLOOKUP('E4 TB Allocation Details'!$C271, 'E2 Allocators'!$B$15:$W$285, MATCH(W$12, 'E2 Allocators'!$B$15:$W$15, 0),FALSE)*$D260</f>
        <v>0</v>
      </c>
      <c r="X260" s="174">
        <f>VLOOKUP('E4 TB Allocation Details'!$C271, 'E2 Allocators'!$B$15:$W$285, MATCH(X$12, 'E2 Allocators'!$B$15:$W$15, 0),FALSE)*$D260</f>
        <v>0</v>
      </c>
    </row>
    <row r="261" spans="2:24" ht="16.149999999999999" customHeight="1" x14ac:dyDescent="0.2">
      <c r="B261" s="384" t="str">
        <f>'I3 TB Data'!B267</f>
        <v>Other amortization - Network - Dedicated to Interconnect</v>
      </c>
      <c r="C261" s="381" t="s">
        <v>418</v>
      </c>
      <c r="D261" s="170">
        <f>'I3 TB Data'!G267</f>
        <v>0</v>
      </c>
      <c r="E261" s="133">
        <f>VLOOKUP('E4 TB Allocation Details'!$C272, 'E2 Allocators'!$B$15:$W$285, MATCH(E$12, 'E2 Allocators'!$B$15:$W$15, 0),FALSE)*$D261</f>
        <v>0</v>
      </c>
      <c r="F261" s="133">
        <f>VLOOKUP('E4 TB Allocation Details'!$C272, 'E2 Allocators'!$B$15:$W$285, MATCH(F$12, 'E2 Allocators'!$B$15:$W$15, 0),FALSE)*$D261</f>
        <v>0</v>
      </c>
      <c r="G261" s="133">
        <f>VLOOKUP('E4 TB Allocation Details'!$C272, 'E2 Allocators'!$B$15:$W$285, MATCH(G$12, 'E2 Allocators'!$B$15:$W$15, 0),FALSE)*$D261</f>
        <v>0</v>
      </c>
      <c r="H261" s="133">
        <f>VLOOKUP('E4 TB Allocation Details'!$C272, 'E2 Allocators'!$B$15:$W$285, MATCH(H$12, 'E2 Allocators'!$B$15:$W$15, 0),FALSE)*$D261</f>
        <v>0</v>
      </c>
      <c r="I261" s="133">
        <f>VLOOKUP('E4 TB Allocation Details'!$C272, 'E2 Allocators'!$B$15:$W$285, MATCH(I$12, 'E2 Allocators'!$B$15:$W$15, 0),FALSE)*$D261</f>
        <v>0</v>
      </c>
      <c r="J261" s="133">
        <f>VLOOKUP('E4 TB Allocation Details'!$C272, 'E2 Allocators'!$B$15:$W$285, MATCH(J$12, 'E2 Allocators'!$B$15:$W$15, 0),FALSE)*$D261</f>
        <v>0</v>
      </c>
      <c r="K261" s="133">
        <f>VLOOKUP('E4 TB Allocation Details'!$C272, 'E2 Allocators'!$B$15:$W$285, MATCH(K$12, 'E2 Allocators'!$B$15:$W$15, 0),FALSE)*$D261</f>
        <v>0</v>
      </c>
      <c r="L261" s="133">
        <f>VLOOKUP('E4 TB Allocation Details'!$C272, 'E2 Allocators'!$B$15:$W$285, MATCH(L$12, 'E2 Allocators'!$B$15:$W$15, 0),FALSE)*$D261</f>
        <v>0</v>
      </c>
      <c r="M261" s="133">
        <f>VLOOKUP('E4 TB Allocation Details'!$C272, 'E2 Allocators'!$B$15:$W$285, MATCH(M$12, 'E2 Allocators'!$B$15:$W$15, 0),FALSE)*$D261</f>
        <v>0</v>
      </c>
      <c r="N261" s="133">
        <f>VLOOKUP('E4 TB Allocation Details'!$C272, 'E2 Allocators'!$B$15:$W$285, MATCH(N$12, 'E2 Allocators'!$B$15:$W$15, 0),FALSE)*$D261</f>
        <v>0</v>
      </c>
      <c r="O261" s="133">
        <f>VLOOKUP('E4 TB Allocation Details'!$C272, 'E2 Allocators'!$B$15:$W$285, MATCH(O$12, 'E2 Allocators'!$B$15:$W$15, 0),FALSE)*$D261</f>
        <v>0</v>
      </c>
      <c r="P261" s="133">
        <f>VLOOKUP('E4 TB Allocation Details'!$C272, 'E2 Allocators'!$B$15:$W$285, MATCH(P$12, 'E2 Allocators'!$B$15:$W$15, 0),FALSE)*$D261</f>
        <v>0</v>
      </c>
      <c r="Q261" s="133">
        <f>VLOOKUP('E4 TB Allocation Details'!$C272, 'E2 Allocators'!$B$15:$W$285, MATCH(Q$12, 'E2 Allocators'!$B$15:$W$15, 0),FALSE)*$D261</f>
        <v>0</v>
      </c>
      <c r="R261" s="133">
        <f>VLOOKUP('E4 TB Allocation Details'!$C272, 'E2 Allocators'!$B$15:$W$285, MATCH(R$12, 'E2 Allocators'!$B$15:$W$15, 0),FALSE)*$D261</f>
        <v>0</v>
      </c>
      <c r="S261" s="133">
        <f>VLOOKUP('E4 TB Allocation Details'!$C272, 'E2 Allocators'!$B$15:$W$285, MATCH(S$12, 'E2 Allocators'!$B$15:$W$15, 0),FALSE)*$D261</f>
        <v>0</v>
      </c>
      <c r="T261" s="133">
        <f>VLOOKUP('E4 TB Allocation Details'!$C272, 'E2 Allocators'!$B$15:$W$285, MATCH(T$12, 'E2 Allocators'!$B$15:$W$15, 0),FALSE)*$D261</f>
        <v>0</v>
      </c>
      <c r="U261" s="133">
        <f>VLOOKUP('E4 TB Allocation Details'!$C272, 'E2 Allocators'!$B$15:$W$285, MATCH(U$12, 'E2 Allocators'!$B$15:$W$15, 0),FALSE)*$D261</f>
        <v>0</v>
      </c>
      <c r="V261" s="133">
        <f>VLOOKUP('E4 TB Allocation Details'!$C272, 'E2 Allocators'!$B$15:$W$285, MATCH(V$12, 'E2 Allocators'!$B$15:$W$15, 0),FALSE)*$D261</f>
        <v>0</v>
      </c>
      <c r="W261" s="133">
        <f>VLOOKUP('E4 TB Allocation Details'!$C272, 'E2 Allocators'!$B$15:$W$285, MATCH(W$12, 'E2 Allocators'!$B$15:$W$15, 0),FALSE)*$D261</f>
        <v>0</v>
      </c>
      <c r="X261" s="174">
        <f>VLOOKUP('E4 TB Allocation Details'!$C272, 'E2 Allocators'!$B$15:$W$285, MATCH(X$12, 'E2 Allocators'!$B$15:$W$15, 0),FALSE)*$D261</f>
        <v>0</v>
      </c>
    </row>
    <row r="262" spans="2:24" ht="16.149999999999999" customHeight="1" x14ac:dyDescent="0.2">
      <c r="B262" s="384" t="str">
        <f>'I3 TB Data'!B268</f>
        <v>Other amortization - Network - Shared</v>
      </c>
      <c r="C262" s="381" t="s">
        <v>418</v>
      </c>
      <c r="D262" s="170">
        <f>'I3 TB Data'!G268</f>
        <v>0</v>
      </c>
      <c r="E262" s="133">
        <f>VLOOKUP('E4 TB Allocation Details'!$C273, 'E2 Allocators'!$B$15:$W$285, MATCH(E$12, 'E2 Allocators'!$B$15:$W$15, 0),FALSE)*$D262</f>
        <v>0</v>
      </c>
      <c r="F262" s="133">
        <f>VLOOKUP('E4 TB Allocation Details'!$C273, 'E2 Allocators'!$B$15:$W$285, MATCH(F$12, 'E2 Allocators'!$B$15:$W$15, 0),FALSE)*$D262</f>
        <v>0</v>
      </c>
      <c r="G262" s="133">
        <f>VLOOKUP('E4 TB Allocation Details'!$C273, 'E2 Allocators'!$B$15:$W$285, MATCH(G$12, 'E2 Allocators'!$B$15:$W$15, 0),FALSE)*$D262</f>
        <v>0</v>
      </c>
      <c r="H262" s="133">
        <f>VLOOKUP('E4 TB Allocation Details'!$C273, 'E2 Allocators'!$B$15:$W$285, MATCH(H$12, 'E2 Allocators'!$B$15:$W$15, 0),FALSE)*$D262</f>
        <v>0</v>
      </c>
      <c r="I262" s="133">
        <f>VLOOKUP('E4 TB Allocation Details'!$C273, 'E2 Allocators'!$B$15:$W$285, MATCH(I$12, 'E2 Allocators'!$B$15:$W$15, 0),FALSE)*$D262</f>
        <v>0</v>
      </c>
      <c r="J262" s="133">
        <f>VLOOKUP('E4 TB Allocation Details'!$C273, 'E2 Allocators'!$B$15:$W$285, MATCH(J$12, 'E2 Allocators'!$B$15:$W$15, 0),FALSE)*$D262</f>
        <v>0</v>
      </c>
      <c r="K262" s="133">
        <f>VLOOKUP('E4 TB Allocation Details'!$C273, 'E2 Allocators'!$B$15:$W$285, MATCH(K$12, 'E2 Allocators'!$B$15:$W$15, 0),FALSE)*$D262</f>
        <v>0</v>
      </c>
      <c r="L262" s="133">
        <f>VLOOKUP('E4 TB Allocation Details'!$C273, 'E2 Allocators'!$B$15:$W$285, MATCH(L$12, 'E2 Allocators'!$B$15:$W$15, 0),FALSE)*$D262</f>
        <v>0</v>
      </c>
      <c r="M262" s="133">
        <f>VLOOKUP('E4 TB Allocation Details'!$C273, 'E2 Allocators'!$B$15:$W$285, MATCH(M$12, 'E2 Allocators'!$B$15:$W$15, 0),FALSE)*$D262</f>
        <v>0</v>
      </c>
      <c r="N262" s="133">
        <f>VLOOKUP('E4 TB Allocation Details'!$C273, 'E2 Allocators'!$B$15:$W$285, MATCH(N$12, 'E2 Allocators'!$B$15:$W$15, 0),FALSE)*$D262</f>
        <v>0</v>
      </c>
      <c r="O262" s="133">
        <f>VLOOKUP('E4 TB Allocation Details'!$C273, 'E2 Allocators'!$B$15:$W$285, MATCH(O$12, 'E2 Allocators'!$B$15:$W$15, 0),FALSE)*$D262</f>
        <v>0</v>
      </c>
      <c r="P262" s="133">
        <f>VLOOKUP('E4 TB Allocation Details'!$C273, 'E2 Allocators'!$B$15:$W$285, MATCH(P$12, 'E2 Allocators'!$B$15:$W$15, 0),FALSE)*$D262</f>
        <v>0</v>
      </c>
      <c r="Q262" s="133">
        <f>VLOOKUP('E4 TB Allocation Details'!$C273, 'E2 Allocators'!$B$15:$W$285, MATCH(Q$12, 'E2 Allocators'!$B$15:$W$15, 0),FALSE)*$D262</f>
        <v>0</v>
      </c>
      <c r="R262" s="133">
        <f>VLOOKUP('E4 TB Allocation Details'!$C273, 'E2 Allocators'!$B$15:$W$285, MATCH(R$12, 'E2 Allocators'!$B$15:$W$15, 0),FALSE)*$D262</f>
        <v>0</v>
      </c>
      <c r="S262" s="133">
        <f>VLOOKUP('E4 TB Allocation Details'!$C273, 'E2 Allocators'!$B$15:$W$285, MATCH(S$12, 'E2 Allocators'!$B$15:$W$15, 0),FALSE)*$D262</f>
        <v>0</v>
      </c>
      <c r="T262" s="133">
        <f>VLOOKUP('E4 TB Allocation Details'!$C273, 'E2 Allocators'!$B$15:$W$285, MATCH(T$12, 'E2 Allocators'!$B$15:$W$15, 0),FALSE)*$D262</f>
        <v>0</v>
      </c>
      <c r="U262" s="133">
        <f>VLOOKUP('E4 TB Allocation Details'!$C273, 'E2 Allocators'!$B$15:$W$285, MATCH(U$12, 'E2 Allocators'!$B$15:$W$15, 0),FALSE)*$D262</f>
        <v>0</v>
      </c>
      <c r="V262" s="133">
        <f>VLOOKUP('E4 TB Allocation Details'!$C273, 'E2 Allocators'!$B$15:$W$285, MATCH(V$12, 'E2 Allocators'!$B$15:$W$15, 0),FALSE)*$D262</f>
        <v>0</v>
      </c>
      <c r="W262" s="133">
        <f>VLOOKUP('E4 TB Allocation Details'!$C273, 'E2 Allocators'!$B$15:$W$285, MATCH(W$12, 'E2 Allocators'!$B$15:$W$15, 0),FALSE)*$D262</f>
        <v>0</v>
      </c>
      <c r="X262" s="174">
        <f>VLOOKUP('E4 TB Allocation Details'!$C273, 'E2 Allocators'!$B$15:$W$285, MATCH(X$12, 'E2 Allocators'!$B$15:$W$15, 0),FALSE)*$D262</f>
        <v>0</v>
      </c>
    </row>
    <row r="263" spans="2:24" ht="16.149999999999999" customHeight="1" x14ac:dyDescent="0.2">
      <c r="B263" s="384" t="str">
        <f>'I3 TB Data'!B269</f>
        <v>Other amortization - Line Connection - Dedicated to Domestic</v>
      </c>
      <c r="C263" s="381" t="s">
        <v>418</v>
      </c>
      <c r="D263" s="170">
        <f>'I3 TB Data'!G269</f>
        <v>0</v>
      </c>
      <c r="E263" s="133">
        <f>VLOOKUP('E4 TB Allocation Details'!$C274, 'E2 Allocators'!$B$15:$W$285, MATCH(E$12, 'E2 Allocators'!$B$15:$W$15, 0),FALSE)*$D263</f>
        <v>0</v>
      </c>
      <c r="F263" s="133">
        <f>VLOOKUP('E4 TB Allocation Details'!$C274, 'E2 Allocators'!$B$15:$W$285, MATCH(F$12, 'E2 Allocators'!$B$15:$W$15, 0),FALSE)*$D263</f>
        <v>0</v>
      </c>
      <c r="G263" s="133">
        <f>VLOOKUP('E4 TB Allocation Details'!$C274, 'E2 Allocators'!$B$15:$W$285, MATCH(G$12, 'E2 Allocators'!$B$15:$W$15, 0),FALSE)*$D263</f>
        <v>0</v>
      </c>
      <c r="H263" s="133">
        <f>VLOOKUP('E4 TB Allocation Details'!$C274, 'E2 Allocators'!$B$15:$W$285, MATCH(H$12, 'E2 Allocators'!$B$15:$W$15, 0),FALSE)*$D263</f>
        <v>0</v>
      </c>
      <c r="I263" s="133">
        <f>VLOOKUP('E4 TB Allocation Details'!$C274, 'E2 Allocators'!$B$15:$W$285, MATCH(I$12, 'E2 Allocators'!$B$15:$W$15, 0),FALSE)*$D263</f>
        <v>0</v>
      </c>
      <c r="J263" s="133">
        <f>VLOOKUP('E4 TB Allocation Details'!$C274, 'E2 Allocators'!$B$15:$W$285, MATCH(J$12, 'E2 Allocators'!$B$15:$W$15, 0),FALSE)*$D263</f>
        <v>0</v>
      </c>
      <c r="K263" s="133">
        <f>VLOOKUP('E4 TB Allocation Details'!$C274, 'E2 Allocators'!$B$15:$W$285, MATCH(K$12, 'E2 Allocators'!$B$15:$W$15, 0),FALSE)*$D263</f>
        <v>0</v>
      </c>
      <c r="L263" s="133">
        <f>VLOOKUP('E4 TB Allocation Details'!$C274, 'E2 Allocators'!$B$15:$W$285, MATCH(L$12, 'E2 Allocators'!$B$15:$W$15, 0),FALSE)*$D263</f>
        <v>0</v>
      </c>
      <c r="M263" s="133">
        <f>VLOOKUP('E4 TB Allocation Details'!$C274, 'E2 Allocators'!$B$15:$W$285, MATCH(M$12, 'E2 Allocators'!$B$15:$W$15, 0),FALSE)*$D263</f>
        <v>0</v>
      </c>
      <c r="N263" s="133">
        <f>VLOOKUP('E4 TB Allocation Details'!$C274, 'E2 Allocators'!$B$15:$W$285, MATCH(N$12, 'E2 Allocators'!$B$15:$W$15, 0),FALSE)*$D263</f>
        <v>0</v>
      </c>
      <c r="O263" s="133">
        <f>VLOOKUP('E4 TB Allocation Details'!$C274, 'E2 Allocators'!$B$15:$W$285, MATCH(O$12, 'E2 Allocators'!$B$15:$W$15, 0),FALSE)*$D263</f>
        <v>0</v>
      </c>
      <c r="P263" s="133">
        <f>VLOOKUP('E4 TB Allocation Details'!$C274, 'E2 Allocators'!$B$15:$W$285, MATCH(P$12, 'E2 Allocators'!$B$15:$W$15, 0),FALSE)*$D263</f>
        <v>0</v>
      </c>
      <c r="Q263" s="133">
        <f>VLOOKUP('E4 TB Allocation Details'!$C274, 'E2 Allocators'!$B$15:$W$285, MATCH(Q$12, 'E2 Allocators'!$B$15:$W$15, 0),FALSE)*$D263</f>
        <v>0</v>
      </c>
      <c r="R263" s="133">
        <f>VLOOKUP('E4 TB Allocation Details'!$C274, 'E2 Allocators'!$B$15:$W$285, MATCH(R$12, 'E2 Allocators'!$B$15:$W$15, 0),FALSE)*$D263</f>
        <v>0</v>
      </c>
      <c r="S263" s="133">
        <f>VLOOKUP('E4 TB Allocation Details'!$C274, 'E2 Allocators'!$B$15:$W$285, MATCH(S$12, 'E2 Allocators'!$B$15:$W$15, 0),FALSE)*$D263</f>
        <v>0</v>
      </c>
      <c r="T263" s="133">
        <f>VLOOKUP('E4 TB Allocation Details'!$C274, 'E2 Allocators'!$B$15:$W$285, MATCH(T$12, 'E2 Allocators'!$B$15:$W$15, 0),FALSE)*$D263</f>
        <v>0</v>
      </c>
      <c r="U263" s="133">
        <f>VLOOKUP('E4 TB Allocation Details'!$C274, 'E2 Allocators'!$B$15:$W$285, MATCH(U$12, 'E2 Allocators'!$B$15:$W$15, 0),FALSE)*$D263</f>
        <v>0</v>
      </c>
      <c r="V263" s="133">
        <f>VLOOKUP('E4 TB Allocation Details'!$C274, 'E2 Allocators'!$B$15:$W$285, MATCH(V$12, 'E2 Allocators'!$B$15:$W$15, 0),FALSE)*$D263</f>
        <v>0</v>
      </c>
      <c r="W263" s="133">
        <f>VLOOKUP('E4 TB Allocation Details'!$C274, 'E2 Allocators'!$B$15:$W$285, MATCH(W$12, 'E2 Allocators'!$B$15:$W$15, 0),FALSE)*$D263</f>
        <v>0</v>
      </c>
      <c r="X263" s="174">
        <f>VLOOKUP('E4 TB Allocation Details'!$C274, 'E2 Allocators'!$B$15:$W$285, MATCH(X$12, 'E2 Allocators'!$B$15:$W$15, 0),FALSE)*$D263</f>
        <v>0</v>
      </c>
    </row>
    <row r="264" spans="2:24" ht="16.149999999999999" customHeight="1" x14ac:dyDescent="0.2">
      <c r="B264" s="384" t="str">
        <f>'I3 TB Data'!B270</f>
        <v>Other amortization - Line Connection - Dedicated to Interconnect</v>
      </c>
      <c r="C264" s="381" t="s">
        <v>418</v>
      </c>
      <c r="D264" s="170">
        <f>'I3 TB Data'!G270</f>
        <v>0</v>
      </c>
      <c r="E264" s="133">
        <f>VLOOKUP('E4 TB Allocation Details'!$C275, 'E2 Allocators'!$B$15:$W$285, MATCH(E$12, 'E2 Allocators'!$B$15:$W$15, 0),FALSE)*$D264</f>
        <v>0</v>
      </c>
      <c r="F264" s="133">
        <f>VLOOKUP('E4 TB Allocation Details'!$C275, 'E2 Allocators'!$B$15:$W$285, MATCH(F$12, 'E2 Allocators'!$B$15:$W$15, 0),FALSE)*$D264</f>
        <v>0</v>
      </c>
      <c r="G264" s="133">
        <f>VLOOKUP('E4 TB Allocation Details'!$C275, 'E2 Allocators'!$B$15:$W$285, MATCH(G$12, 'E2 Allocators'!$B$15:$W$15, 0),FALSE)*$D264</f>
        <v>0</v>
      </c>
      <c r="H264" s="133">
        <f>VLOOKUP('E4 TB Allocation Details'!$C275, 'E2 Allocators'!$B$15:$W$285, MATCH(H$12, 'E2 Allocators'!$B$15:$W$15, 0),FALSE)*$D264</f>
        <v>0</v>
      </c>
      <c r="I264" s="133">
        <f>VLOOKUP('E4 TB Allocation Details'!$C275, 'E2 Allocators'!$B$15:$W$285, MATCH(I$12, 'E2 Allocators'!$B$15:$W$15, 0),FALSE)*$D264</f>
        <v>0</v>
      </c>
      <c r="J264" s="133">
        <f>VLOOKUP('E4 TB Allocation Details'!$C275, 'E2 Allocators'!$B$15:$W$285, MATCH(J$12, 'E2 Allocators'!$B$15:$W$15, 0),FALSE)*$D264</f>
        <v>0</v>
      </c>
      <c r="K264" s="133">
        <f>VLOOKUP('E4 TB Allocation Details'!$C275, 'E2 Allocators'!$B$15:$W$285, MATCH(K$12, 'E2 Allocators'!$B$15:$W$15, 0),FALSE)*$D264</f>
        <v>0</v>
      </c>
      <c r="L264" s="133">
        <f>VLOOKUP('E4 TB Allocation Details'!$C275, 'E2 Allocators'!$B$15:$W$285, MATCH(L$12, 'E2 Allocators'!$B$15:$W$15, 0),FALSE)*$D264</f>
        <v>0</v>
      </c>
      <c r="M264" s="133">
        <f>VLOOKUP('E4 TB Allocation Details'!$C275, 'E2 Allocators'!$B$15:$W$285, MATCH(M$12, 'E2 Allocators'!$B$15:$W$15, 0),FALSE)*$D264</f>
        <v>0</v>
      </c>
      <c r="N264" s="133">
        <f>VLOOKUP('E4 TB Allocation Details'!$C275, 'E2 Allocators'!$B$15:$W$285, MATCH(N$12, 'E2 Allocators'!$B$15:$W$15, 0),FALSE)*$D264</f>
        <v>0</v>
      </c>
      <c r="O264" s="133">
        <f>VLOOKUP('E4 TB Allocation Details'!$C275, 'E2 Allocators'!$B$15:$W$285, MATCH(O$12, 'E2 Allocators'!$B$15:$W$15, 0),FALSE)*$D264</f>
        <v>0</v>
      </c>
      <c r="P264" s="133">
        <f>VLOOKUP('E4 TB Allocation Details'!$C275, 'E2 Allocators'!$B$15:$W$285, MATCH(P$12, 'E2 Allocators'!$B$15:$W$15, 0),FALSE)*$D264</f>
        <v>0</v>
      </c>
      <c r="Q264" s="133">
        <f>VLOOKUP('E4 TB Allocation Details'!$C275, 'E2 Allocators'!$B$15:$W$285, MATCH(Q$12, 'E2 Allocators'!$B$15:$W$15, 0),FALSE)*$D264</f>
        <v>0</v>
      </c>
      <c r="R264" s="133">
        <f>VLOOKUP('E4 TB Allocation Details'!$C275, 'E2 Allocators'!$B$15:$W$285, MATCH(R$12, 'E2 Allocators'!$B$15:$W$15, 0),FALSE)*$D264</f>
        <v>0</v>
      </c>
      <c r="S264" s="133">
        <f>VLOOKUP('E4 TB Allocation Details'!$C275, 'E2 Allocators'!$B$15:$W$285, MATCH(S$12, 'E2 Allocators'!$B$15:$W$15, 0),FALSE)*$D264</f>
        <v>0</v>
      </c>
      <c r="T264" s="133">
        <f>VLOOKUP('E4 TB Allocation Details'!$C275, 'E2 Allocators'!$B$15:$W$285, MATCH(T$12, 'E2 Allocators'!$B$15:$W$15, 0),FALSE)*$D264</f>
        <v>0</v>
      </c>
      <c r="U264" s="133">
        <f>VLOOKUP('E4 TB Allocation Details'!$C275, 'E2 Allocators'!$B$15:$W$285, MATCH(U$12, 'E2 Allocators'!$B$15:$W$15, 0),FALSE)*$D264</f>
        <v>0</v>
      </c>
      <c r="V264" s="133">
        <f>VLOOKUP('E4 TB Allocation Details'!$C275, 'E2 Allocators'!$B$15:$W$285, MATCH(V$12, 'E2 Allocators'!$B$15:$W$15, 0),FALSE)*$D264</f>
        <v>0</v>
      </c>
      <c r="W264" s="133">
        <f>VLOOKUP('E4 TB Allocation Details'!$C275, 'E2 Allocators'!$B$15:$W$285, MATCH(W$12, 'E2 Allocators'!$B$15:$W$15, 0),FALSE)*$D264</f>
        <v>0</v>
      </c>
      <c r="X264" s="174">
        <f>VLOOKUP('E4 TB Allocation Details'!$C275, 'E2 Allocators'!$B$15:$W$285, MATCH(X$12, 'E2 Allocators'!$B$15:$W$15, 0),FALSE)*$D264</f>
        <v>0</v>
      </c>
    </row>
    <row r="265" spans="2:24" ht="16.149999999999999" customHeight="1" x14ac:dyDescent="0.2">
      <c r="B265" s="384" t="str">
        <f>'I3 TB Data'!B271</f>
        <v>Other amortization - Line Connection - Shared</v>
      </c>
      <c r="C265" s="381" t="s">
        <v>418</v>
      </c>
      <c r="D265" s="170">
        <f>'I3 TB Data'!G271</f>
        <v>0</v>
      </c>
      <c r="E265" s="133">
        <f>VLOOKUP('E4 TB Allocation Details'!$C276, 'E2 Allocators'!$B$15:$W$285, MATCH(E$12, 'E2 Allocators'!$B$15:$W$15, 0),FALSE)*$D265</f>
        <v>0</v>
      </c>
      <c r="F265" s="133">
        <f>VLOOKUP('E4 TB Allocation Details'!$C276, 'E2 Allocators'!$B$15:$W$285, MATCH(F$12, 'E2 Allocators'!$B$15:$W$15, 0),FALSE)*$D265</f>
        <v>0</v>
      </c>
      <c r="G265" s="133">
        <f>VLOOKUP('E4 TB Allocation Details'!$C276, 'E2 Allocators'!$B$15:$W$285, MATCH(G$12, 'E2 Allocators'!$B$15:$W$15, 0),FALSE)*$D265</f>
        <v>0</v>
      </c>
      <c r="H265" s="133">
        <f>VLOOKUP('E4 TB Allocation Details'!$C276, 'E2 Allocators'!$B$15:$W$285, MATCH(H$12, 'E2 Allocators'!$B$15:$W$15, 0),FALSE)*$D265</f>
        <v>0</v>
      </c>
      <c r="I265" s="133">
        <f>VLOOKUP('E4 TB Allocation Details'!$C276, 'E2 Allocators'!$B$15:$W$285, MATCH(I$12, 'E2 Allocators'!$B$15:$W$15, 0),FALSE)*$D265</f>
        <v>0</v>
      </c>
      <c r="J265" s="133">
        <f>VLOOKUP('E4 TB Allocation Details'!$C276, 'E2 Allocators'!$B$15:$W$285, MATCH(J$12, 'E2 Allocators'!$B$15:$W$15, 0),FALSE)*$D265</f>
        <v>0</v>
      </c>
      <c r="K265" s="133">
        <f>VLOOKUP('E4 TB Allocation Details'!$C276, 'E2 Allocators'!$B$15:$W$285, MATCH(K$12, 'E2 Allocators'!$B$15:$W$15, 0),FALSE)*$D265</f>
        <v>0</v>
      </c>
      <c r="L265" s="133">
        <f>VLOOKUP('E4 TB Allocation Details'!$C276, 'E2 Allocators'!$B$15:$W$285, MATCH(L$12, 'E2 Allocators'!$B$15:$W$15, 0),FALSE)*$D265</f>
        <v>0</v>
      </c>
      <c r="M265" s="133">
        <f>VLOOKUP('E4 TB Allocation Details'!$C276, 'E2 Allocators'!$B$15:$W$285, MATCH(M$12, 'E2 Allocators'!$B$15:$W$15, 0),FALSE)*$D265</f>
        <v>0</v>
      </c>
      <c r="N265" s="133">
        <f>VLOOKUP('E4 TB Allocation Details'!$C276, 'E2 Allocators'!$B$15:$W$285, MATCH(N$12, 'E2 Allocators'!$B$15:$W$15, 0),FALSE)*$D265</f>
        <v>0</v>
      </c>
      <c r="O265" s="133">
        <f>VLOOKUP('E4 TB Allocation Details'!$C276, 'E2 Allocators'!$B$15:$W$285, MATCH(O$12, 'E2 Allocators'!$B$15:$W$15, 0),FALSE)*$D265</f>
        <v>0</v>
      </c>
      <c r="P265" s="133">
        <f>VLOOKUP('E4 TB Allocation Details'!$C276, 'E2 Allocators'!$B$15:$W$285, MATCH(P$12, 'E2 Allocators'!$B$15:$W$15, 0),FALSE)*$D265</f>
        <v>0</v>
      </c>
      <c r="Q265" s="133">
        <f>VLOOKUP('E4 TB Allocation Details'!$C276, 'E2 Allocators'!$B$15:$W$285, MATCH(Q$12, 'E2 Allocators'!$B$15:$W$15, 0),FALSE)*$D265</f>
        <v>0</v>
      </c>
      <c r="R265" s="133">
        <f>VLOOKUP('E4 TB Allocation Details'!$C276, 'E2 Allocators'!$B$15:$W$285, MATCH(R$12, 'E2 Allocators'!$B$15:$W$15, 0),FALSE)*$D265</f>
        <v>0</v>
      </c>
      <c r="S265" s="133">
        <f>VLOOKUP('E4 TB Allocation Details'!$C276, 'E2 Allocators'!$B$15:$W$285, MATCH(S$12, 'E2 Allocators'!$B$15:$W$15, 0),FALSE)*$D265</f>
        <v>0</v>
      </c>
      <c r="T265" s="133">
        <f>VLOOKUP('E4 TB Allocation Details'!$C276, 'E2 Allocators'!$B$15:$W$285, MATCH(T$12, 'E2 Allocators'!$B$15:$W$15, 0),FALSE)*$D265</f>
        <v>0</v>
      </c>
      <c r="U265" s="133">
        <f>VLOOKUP('E4 TB Allocation Details'!$C276, 'E2 Allocators'!$B$15:$W$285, MATCH(U$12, 'E2 Allocators'!$B$15:$W$15, 0),FALSE)*$D265</f>
        <v>0</v>
      </c>
      <c r="V265" s="133">
        <f>VLOOKUP('E4 TB Allocation Details'!$C276, 'E2 Allocators'!$B$15:$W$285, MATCH(V$12, 'E2 Allocators'!$B$15:$W$15, 0),FALSE)*$D265</f>
        <v>0</v>
      </c>
      <c r="W265" s="133">
        <f>VLOOKUP('E4 TB Allocation Details'!$C276, 'E2 Allocators'!$B$15:$W$285, MATCH(W$12, 'E2 Allocators'!$B$15:$W$15, 0),FALSE)*$D265</f>
        <v>0</v>
      </c>
      <c r="X265" s="174">
        <f>VLOOKUP('E4 TB Allocation Details'!$C276, 'E2 Allocators'!$B$15:$W$285, MATCH(X$12, 'E2 Allocators'!$B$15:$W$15, 0),FALSE)*$D265</f>
        <v>0</v>
      </c>
    </row>
    <row r="266" spans="2:24" ht="16.149999999999999" customHeight="1" x14ac:dyDescent="0.2">
      <c r="B266" s="384" t="str">
        <f>'I3 TB Data'!B272</f>
        <v>Other amortization - Transformer Connection - Dedicated to Domestic</v>
      </c>
      <c r="C266" s="381" t="s">
        <v>418</v>
      </c>
      <c r="D266" s="170">
        <f>'I3 TB Data'!G272</f>
        <v>0</v>
      </c>
      <c r="E266" s="133">
        <f>VLOOKUP('E4 TB Allocation Details'!$C277, 'E2 Allocators'!$B$15:$W$285, MATCH(E$12, 'E2 Allocators'!$B$15:$W$15, 0),FALSE)*$D266</f>
        <v>0</v>
      </c>
      <c r="F266" s="133">
        <f>VLOOKUP('E4 TB Allocation Details'!$C277, 'E2 Allocators'!$B$15:$W$285, MATCH(F$12, 'E2 Allocators'!$B$15:$W$15, 0),FALSE)*$D266</f>
        <v>0</v>
      </c>
      <c r="G266" s="133">
        <f>VLOOKUP('E4 TB Allocation Details'!$C277, 'E2 Allocators'!$B$15:$W$285, MATCH(G$12, 'E2 Allocators'!$B$15:$W$15, 0),FALSE)*$D266</f>
        <v>0</v>
      </c>
      <c r="H266" s="133">
        <f>VLOOKUP('E4 TB Allocation Details'!$C277, 'E2 Allocators'!$B$15:$W$285, MATCH(H$12, 'E2 Allocators'!$B$15:$W$15, 0),FALSE)*$D266</f>
        <v>0</v>
      </c>
      <c r="I266" s="133">
        <f>VLOOKUP('E4 TB Allocation Details'!$C277, 'E2 Allocators'!$B$15:$W$285, MATCH(I$12, 'E2 Allocators'!$B$15:$W$15, 0),FALSE)*$D266</f>
        <v>0</v>
      </c>
      <c r="J266" s="133">
        <f>VLOOKUP('E4 TB Allocation Details'!$C277, 'E2 Allocators'!$B$15:$W$285, MATCH(J$12, 'E2 Allocators'!$B$15:$W$15, 0),FALSE)*$D266</f>
        <v>0</v>
      </c>
      <c r="K266" s="133">
        <f>VLOOKUP('E4 TB Allocation Details'!$C277, 'E2 Allocators'!$B$15:$W$285, MATCH(K$12, 'E2 Allocators'!$B$15:$W$15, 0),FALSE)*$D266</f>
        <v>0</v>
      </c>
      <c r="L266" s="133">
        <f>VLOOKUP('E4 TB Allocation Details'!$C277, 'E2 Allocators'!$B$15:$W$285, MATCH(L$12, 'E2 Allocators'!$B$15:$W$15, 0),FALSE)*$D266</f>
        <v>0</v>
      </c>
      <c r="M266" s="133">
        <f>VLOOKUP('E4 TB Allocation Details'!$C277, 'E2 Allocators'!$B$15:$W$285, MATCH(M$12, 'E2 Allocators'!$B$15:$W$15, 0),FALSE)*$D266</f>
        <v>0</v>
      </c>
      <c r="N266" s="133">
        <f>VLOOKUP('E4 TB Allocation Details'!$C277, 'E2 Allocators'!$B$15:$W$285, MATCH(N$12, 'E2 Allocators'!$B$15:$W$15, 0),FALSE)*$D266</f>
        <v>0</v>
      </c>
      <c r="O266" s="133">
        <f>VLOOKUP('E4 TB Allocation Details'!$C277, 'E2 Allocators'!$B$15:$W$285, MATCH(O$12, 'E2 Allocators'!$B$15:$W$15, 0),FALSE)*$D266</f>
        <v>0</v>
      </c>
      <c r="P266" s="133">
        <f>VLOOKUP('E4 TB Allocation Details'!$C277, 'E2 Allocators'!$B$15:$W$285, MATCH(P$12, 'E2 Allocators'!$B$15:$W$15, 0),FALSE)*$D266</f>
        <v>0</v>
      </c>
      <c r="Q266" s="133">
        <f>VLOOKUP('E4 TB Allocation Details'!$C277, 'E2 Allocators'!$B$15:$W$285, MATCH(Q$12, 'E2 Allocators'!$B$15:$W$15, 0),FALSE)*$D266</f>
        <v>0</v>
      </c>
      <c r="R266" s="133">
        <f>VLOOKUP('E4 TB Allocation Details'!$C277, 'E2 Allocators'!$B$15:$W$285, MATCH(R$12, 'E2 Allocators'!$B$15:$W$15, 0),FALSE)*$D266</f>
        <v>0</v>
      </c>
      <c r="S266" s="133">
        <f>VLOOKUP('E4 TB Allocation Details'!$C277, 'E2 Allocators'!$B$15:$W$285, MATCH(S$12, 'E2 Allocators'!$B$15:$W$15, 0),FALSE)*$D266</f>
        <v>0</v>
      </c>
      <c r="T266" s="133">
        <f>VLOOKUP('E4 TB Allocation Details'!$C277, 'E2 Allocators'!$B$15:$W$285, MATCH(T$12, 'E2 Allocators'!$B$15:$W$15, 0),FALSE)*$D266</f>
        <v>0</v>
      </c>
      <c r="U266" s="133">
        <f>VLOOKUP('E4 TB Allocation Details'!$C277, 'E2 Allocators'!$B$15:$W$285, MATCH(U$12, 'E2 Allocators'!$B$15:$W$15, 0),FALSE)*$D266</f>
        <v>0</v>
      </c>
      <c r="V266" s="133">
        <f>VLOOKUP('E4 TB Allocation Details'!$C277, 'E2 Allocators'!$B$15:$W$285, MATCH(V$12, 'E2 Allocators'!$B$15:$W$15, 0),FALSE)*$D266</f>
        <v>0</v>
      </c>
      <c r="W266" s="133">
        <f>VLOOKUP('E4 TB Allocation Details'!$C277, 'E2 Allocators'!$B$15:$W$285, MATCH(W$12, 'E2 Allocators'!$B$15:$W$15, 0),FALSE)*$D266</f>
        <v>0</v>
      </c>
      <c r="X266" s="174">
        <f>VLOOKUP('E4 TB Allocation Details'!$C277, 'E2 Allocators'!$B$15:$W$285, MATCH(X$12, 'E2 Allocators'!$B$15:$W$15, 0),FALSE)*$D266</f>
        <v>0</v>
      </c>
    </row>
    <row r="267" spans="2:24" ht="16.149999999999999" customHeight="1" x14ac:dyDescent="0.2">
      <c r="B267" s="384" t="str">
        <f>'I3 TB Data'!B273</f>
        <v>Other amortization - Transformer Connection - Dedicated to Interconnect</v>
      </c>
      <c r="C267" s="381" t="s">
        <v>418</v>
      </c>
      <c r="D267" s="170">
        <f>'I3 TB Data'!G273</f>
        <v>0</v>
      </c>
      <c r="E267" s="133">
        <f>VLOOKUP('E4 TB Allocation Details'!$C278, 'E2 Allocators'!$B$15:$W$285, MATCH(E$12, 'E2 Allocators'!$B$15:$W$15, 0),FALSE)*$D267</f>
        <v>0</v>
      </c>
      <c r="F267" s="133">
        <f>VLOOKUP('E4 TB Allocation Details'!$C278, 'E2 Allocators'!$B$15:$W$285, MATCH(F$12, 'E2 Allocators'!$B$15:$W$15, 0),FALSE)*$D267</f>
        <v>0</v>
      </c>
      <c r="G267" s="133">
        <f>VLOOKUP('E4 TB Allocation Details'!$C278, 'E2 Allocators'!$B$15:$W$285, MATCH(G$12, 'E2 Allocators'!$B$15:$W$15, 0),FALSE)*$D267</f>
        <v>0</v>
      </c>
      <c r="H267" s="133">
        <f>VLOOKUP('E4 TB Allocation Details'!$C278, 'E2 Allocators'!$B$15:$W$285, MATCH(H$12, 'E2 Allocators'!$B$15:$W$15, 0),FALSE)*$D267</f>
        <v>0</v>
      </c>
      <c r="I267" s="133">
        <f>VLOOKUP('E4 TB Allocation Details'!$C278, 'E2 Allocators'!$B$15:$W$285, MATCH(I$12, 'E2 Allocators'!$B$15:$W$15, 0),FALSE)*$D267</f>
        <v>0</v>
      </c>
      <c r="J267" s="133">
        <f>VLOOKUP('E4 TB Allocation Details'!$C278, 'E2 Allocators'!$B$15:$W$285, MATCH(J$12, 'E2 Allocators'!$B$15:$W$15, 0),FALSE)*$D267</f>
        <v>0</v>
      </c>
      <c r="K267" s="133">
        <f>VLOOKUP('E4 TB Allocation Details'!$C278, 'E2 Allocators'!$B$15:$W$285, MATCH(K$12, 'E2 Allocators'!$B$15:$W$15, 0),FALSE)*$D267</f>
        <v>0</v>
      </c>
      <c r="L267" s="133">
        <f>VLOOKUP('E4 TB Allocation Details'!$C278, 'E2 Allocators'!$B$15:$W$285, MATCH(L$12, 'E2 Allocators'!$B$15:$W$15, 0),FALSE)*$D267</f>
        <v>0</v>
      </c>
      <c r="M267" s="133">
        <f>VLOOKUP('E4 TB Allocation Details'!$C278, 'E2 Allocators'!$B$15:$W$285, MATCH(M$12, 'E2 Allocators'!$B$15:$W$15, 0),FALSE)*$D267</f>
        <v>0</v>
      </c>
      <c r="N267" s="133">
        <f>VLOOKUP('E4 TB Allocation Details'!$C278, 'E2 Allocators'!$B$15:$W$285, MATCH(N$12, 'E2 Allocators'!$B$15:$W$15, 0),FALSE)*$D267</f>
        <v>0</v>
      </c>
      <c r="O267" s="133">
        <f>VLOOKUP('E4 TB Allocation Details'!$C278, 'E2 Allocators'!$B$15:$W$285, MATCH(O$12, 'E2 Allocators'!$B$15:$W$15, 0),FALSE)*$D267</f>
        <v>0</v>
      </c>
      <c r="P267" s="133">
        <f>VLOOKUP('E4 TB Allocation Details'!$C278, 'E2 Allocators'!$B$15:$W$285, MATCH(P$12, 'E2 Allocators'!$B$15:$W$15, 0),FALSE)*$D267</f>
        <v>0</v>
      </c>
      <c r="Q267" s="133">
        <f>VLOOKUP('E4 TB Allocation Details'!$C278, 'E2 Allocators'!$B$15:$W$285, MATCH(Q$12, 'E2 Allocators'!$B$15:$W$15, 0),FALSE)*$D267</f>
        <v>0</v>
      </c>
      <c r="R267" s="133">
        <f>VLOOKUP('E4 TB Allocation Details'!$C278, 'E2 Allocators'!$B$15:$W$285, MATCH(R$12, 'E2 Allocators'!$B$15:$W$15, 0),FALSE)*$D267</f>
        <v>0</v>
      </c>
      <c r="S267" s="133">
        <f>VLOOKUP('E4 TB Allocation Details'!$C278, 'E2 Allocators'!$B$15:$W$285, MATCH(S$12, 'E2 Allocators'!$B$15:$W$15, 0),FALSE)*$D267</f>
        <v>0</v>
      </c>
      <c r="T267" s="133">
        <f>VLOOKUP('E4 TB Allocation Details'!$C278, 'E2 Allocators'!$B$15:$W$285, MATCH(T$12, 'E2 Allocators'!$B$15:$W$15, 0),FALSE)*$D267</f>
        <v>0</v>
      </c>
      <c r="U267" s="133">
        <f>VLOOKUP('E4 TB Allocation Details'!$C278, 'E2 Allocators'!$B$15:$W$285, MATCH(U$12, 'E2 Allocators'!$B$15:$W$15, 0),FALSE)*$D267</f>
        <v>0</v>
      </c>
      <c r="V267" s="133">
        <f>VLOOKUP('E4 TB Allocation Details'!$C278, 'E2 Allocators'!$B$15:$W$285, MATCH(V$12, 'E2 Allocators'!$B$15:$W$15, 0),FALSE)*$D267</f>
        <v>0</v>
      </c>
      <c r="W267" s="133">
        <f>VLOOKUP('E4 TB Allocation Details'!$C278, 'E2 Allocators'!$B$15:$W$285, MATCH(W$12, 'E2 Allocators'!$B$15:$W$15, 0),FALSE)*$D267</f>
        <v>0</v>
      </c>
      <c r="X267" s="174">
        <f>VLOOKUP('E4 TB Allocation Details'!$C278, 'E2 Allocators'!$B$15:$W$285, MATCH(X$12, 'E2 Allocators'!$B$15:$W$15, 0),FALSE)*$D267</f>
        <v>0</v>
      </c>
    </row>
    <row r="268" spans="2:24" ht="16.149999999999999" customHeight="1" x14ac:dyDescent="0.2">
      <c r="B268" s="384" t="str">
        <f>'I3 TB Data'!B274</f>
        <v>Other amortization - Transformer Connection - Shared</v>
      </c>
      <c r="C268" s="381" t="s">
        <v>418</v>
      </c>
      <c r="D268" s="170">
        <f>'I3 TB Data'!G274</f>
        <v>0</v>
      </c>
      <c r="E268" s="133">
        <f>VLOOKUP('E4 TB Allocation Details'!$C279, 'E2 Allocators'!$B$15:$W$285, MATCH(E$12, 'E2 Allocators'!$B$15:$W$15, 0),FALSE)*$D268</f>
        <v>0</v>
      </c>
      <c r="F268" s="133">
        <f>VLOOKUP('E4 TB Allocation Details'!$C279, 'E2 Allocators'!$B$15:$W$285, MATCH(F$12, 'E2 Allocators'!$B$15:$W$15, 0),FALSE)*$D268</f>
        <v>0</v>
      </c>
      <c r="G268" s="133">
        <f>VLOOKUP('E4 TB Allocation Details'!$C279, 'E2 Allocators'!$B$15:$W$285, MATCH(G$12, 'E2 Allocators'!$B$15:$W$15, 0),FALSE)*$D268</f>
        <v>0</v>
      </c>
      <c r="H268" s="133">
        <f>VLOOKUP('E4 TB Allocation Details'!$C279, 'E2 Allocators'!$B$15:$W$285, MATCH(H$12, 'E2 Allocators'!$B$15:$W$15, 0),FALSE)*$D268</f>
        <v>0</v>
      </c>
      <c r="I268" s="133">
        <f>VLOOKUP('E4 TB Allocation Details'!$C279, 'E2 Allocators'!$B$15:$W$285, MATCH(I$12, 'E2 Allocators'!$B$15:$W$15, 0),FALSE)*$D268</f>
        <v>0</v>
      </c>
      <c r="J268" s="133">
        <f>VLOOKUP('E4 TB Allocation Details'!$C279, 'E2 Allocators'!$B$15:$W$285, MATCH(J$12, 'E2 Allocators'!$B$15:$W$15, 0),FALSE)*$D268</f>
        <v>0</v>
      </c>
      <c r="K268" s="133">
        <f>VLOOKUP('E4 TB Allocation Details'!$C279, 'E2 Allocators'!$B$15:$W$285, MATCH(K$12, 'E2 Allocators'!$B$15:$W$15, 0),FALSE)*$D268</f>
        <v>0</v>
      </c>
      <c r="L268" s="133">
        <f>VLOOKUP('E4 TB Allocation Details'!$C279, 'E2 Allocators'!$B$15:$W$285, MATCH(L$12, 'E2 Allocators'!$B$15:$W$15, 0),FALSE)*$D268</f>
        <v>0</v>
      </c>
      <c r="M268" s="133">
        <f>VLOOKUP('E4 TB Allocation Details'!$C279, 'E2 Allocators'!$B$15:$W$285, MATCH(M$12, 'E2 Allocators'!$B$15:$W$15, 0),FALSE)*$D268</f>
        <v>0</v>
      </c>
      <c r="N268" s="133">
        <f>VLOOKUP('E4 TB Allocation Details'!$C279, 'E2 Allocators'!$B$15:$W$285, MATCH(N$12, 'E2 Allocators'!$B$15:$W$15, 0),FALSE)*$D268</f>
        <v>0</v>
      </c>
      <c r="O268" s="133">
        <f>VLOOKUP('E4 TB Allocation Details'!$C279, 'E2 Allocators'!$B$15:$W$285, MATCH(O$12, 'E2 Allocators'!$B$15:$W$15, 0),FALSE)*$D268</f>
        <v>0</v>
      </c>
      <c r="P268" s="133">
        <f>VLOOKUP('E4 TB Allocation Details'!$C279, 'E2 Allocators'!$B$15:$W$285, MATCH(P$12, 'E2 Allocators'!$B$15:$W$15, 0),FALSE)*$D268</f>
        <v>0</v>
      </c>
      <c r="Q268" s="133">
        <f>VLOOKUP('E4 TB Allocation Details'!$C279, 'E2 Allocators'!$B$15:$W$285, MATCH(Q$12, 'E2 Allocators'!$B$15:$W$15, 0),FALSE)*$D268</f>
        <v>0</v>
      </c>
      <c r="R268" s="133">
        <f>VLOOKUP('E4 TB Allocation Details'!$C279, 'E2 Allocators'!$B$15:$W$285, MATCH(R$12, 'E2 Allocators'!$B$15:$W$15, 0),FALSE)*$D268</f>
        <v>0</v>
      </c>
      <c r="S268" s="133">
        <f>VLOOKUP('E4 TB Allocation Details'!$C279, 'E2 Allocators'!$B$15:$W$285, MATCH(S$12, 'E2 Allocators'!$B$15:$W$15, 0),FALSE)*$D268</f>
        <v>0</v>
      </c>
      <c r="T268" s="133">
        <f>VLOOKUP('E4 TB Allocation Details'!$C279, 'E2 Allocators'!$B$15:$W$285, MATCH(T$12, 'E2 Allocators'!$B$15:$W$15, 0),FALSE)*$D268</f>
        <v>0</v>
      </c>
      <c r="U268" s="133">
        <f>VLOOKUP('E4 TB Allocation Details'!$C279, 'E2 Allocators'!$B$15:$W$285, MATCH(U$12, 'E2 Allocators'!$B$15:$W$15, 0),FALSE)*$D268</f>
        <v>0</v>
      </c>
      <c r="V268" s="133">
        <f>VLOOKUP('E4 TB Allocation Details'!$C279, 'E2 Allocators'!$B$15:$W$285, MATCH(V$12, 'E2 Allocators'!$B$15:$W$15, 0),FALSE)*$D268</f>
        <v>0</v>
      </c>
      <c r="W268" s="133">
        <f>VLOOKUP('E4 TB Allocation Details'!$C279, 'E2 Allocators'!$B$15:$W$285, MATCH(W$12, 'E2 Allocators'!$B$15:$W$15, 0),FALSE)*$D268</f>
        <v>0</v>
      </c>
      <c r="X268" s="174">
        <f>VLOOKUP('E4 TB Allocation Details'!$C279, 'E2 Allocators'!$B$15:$W$285, MATCH(X$12, 'E2 Allocators'!$B$15:$W$15, 0),FALSE)*$D268</f>
        <v>0</v>
      </c>
    </row>
    <row r="269" spans="2:24" ht="16.149999999999999" customHeight="1" x14ac:dyDescent="0.2">
      <c r="B269" s="384" t="str">
        <f>'I3 TB Data'!B275</f>
        <v>Other amortization - Wholesale Revenue Meter - Dedicated to Domestic</v>
      </c>
      <c r="C269" s="381" t="s">
        <v>418</v>
      </c>
      <c r="D269" s="170">
        <f>'I3 TB Data'!G275</f>
        <v>0</v>
      </c>
      <c r="E269" s="133">
        <f>VLOOKUP('E4 TB Allocation Details'!$C280, 'E2 Allocators'!$B$15:$W$285, MATCH(E$12, 'E2 Allocators'!$B$15:$W$15, 0),FALSE)*$D269</f>
        <v>0</v>
      </c>
      <c r="F269" s="133">
        <f>VLOOKUP('E4 TB Allocation Details'!$C280, 'E2 Allocators'!$B$15:$W$285, MATCH(F$12, 'E2 Allocators'!$B$15:$W$15, 0),FALSE)*$D269</f>
        <v>0</v>
      </c>
      <c r="G269" s="133">
        <f>VLOOKUP('E4 TB Allocation Details'!$C280, 'E2 Allocators'!$B$15:$W$285, MATCH(G$12, 'E2 Allocators'!$B$15:$W$15, 0),FALSE)*$D269</f>
        <v>0</v>
      </c>
      <c r="H269" s="133">
        <f>VLOOKUP('E4 TB Allocation Details'!$C280, 'E2 Allocators'!$B$15:$W$285, MATCH(H$12, 'E2 Allocators'!$B$15:$W$15, 0),FALSE)*$D269</f>
        <v>0</v>
      </c>
      <c r="I269" s="133">
        <f>VLOOKUP('E4 TB Allocation Details'!$C280, 'E2 Allocators'!$B$15:$W$285, MATCH(I$12, 'E2 Allocators'!$B$15:$W$15, 0),FALSE)*$D269</f>
        <v>0</v>
      </c>
      <c r="J269" s="133">
        <f>VLOOKUP('E4 TB Allocation Details'!$C280, 'E2 Allocators'!$B$15:$W$285, MATCH(J$12, 'E2 Allocators'!$B$15:$W$15, 0),FALSE)*$D269</f>
        <v>0</v>
      </c>
      <c r="K269" s="133">
        <f>VLOOKUP('E4 TB Allocation Details'!$C280, 'E2 Allocators'!$B$15:$W$285, MATCH(K$12, 'E2 Allocators'!$B$15:$W$15, 0),FALSE)*$D269</f>
        <v>0</v>
      </c>
      <c r="L269" s="133">
        <f>VLOOKUP('E4 TB Allocation Details'!$C280, 'E2 Allocators'!$B$15:$W$285, MATCH(L$12, 'E2 Allocators'!$B$15:$W$15, 0),FALSE)*$D269</f>
        <v>0</v>
      </c>
      <c r="M269" s="133">
        <f>VLOOKUP('E4 TB Allocation Details'!$C280, 'E2 Allocators'!$B$15:$W$285, MATCH(M$12, 'E2 Allocators'!$B$15:$W$15, 0),FALSE)*$D269</f>
        <v>0</v>
      </c>
      <c r="N269" s="133">
        <f>VLOOKUP('E4 TB Allocation Details'!$C280, 'E2 Allocators'!$B$15:$W$285, MATCH(N$12, 'E2 Allocators'!$B$15:$W$15, 0),FALSE)*$D269</f>
        <v>0</v>
      </c>
      <c r="O269" s="133">
        <f>VLOOKUP('E4 TB Allocation Details'!$C280, 'E2 Allocators'!$B$15:$W$285, MATCH(O$12, 'E2 Allocators'!$B$15:$W$15, 0),FALSE)*$D269</f>
        <v>0</v>
      </c>
      <c r="P269" s="133">
        <f>VLOOKUP('E4 TB Allocation Details'!$C280, 'E2 Allocators'!$B$15:$W$285, MATCH(P$12, 'E2 Allocators'!$B$15:$W$15, 0),FALSE)*$D269</f>
        <v>0</v>
      </c>
      <c r="Q269" s="133">
        <f>VLOOKUP('E4 TB Allocation Details'!$C280, 'E2 Allocators'!$B$15:$W$285, MATCH(Q$12, 'E2 Allocators'!$B$15:$W$15, 0),FALSE)*$D269</f>
        <v>0</v>
      </c>
      <c r="R269" s="133">
        <f>VLOOKUP('E4 TB Allocation Details'!$C280, 'E2 Allocators'!$B$15:$W$285, MATCH(R$12, 'E2 Allocators'!$B$15:$W$15, 0),FALSE)*$D269</f>
        <v>0</v>
      </c>
      <c r="S269" s="133">
        <f>VLOOKUP('E4 TB Allocation Details'!$C280, 'E2 Allocators'!$B$15:$W$285, MATCH(S$12, 'E2 Allocators'!$B$15:$W$15, 0),FALSE)*$D269</f>
        <v>0</v>
      </c>
      <c r="T269" s="133">
        <f>VLOOKUP('E4 TB Allocation Details'!$C280, 'E2 Allocators'!$B$15:$W$285, MATCH(T$12, 'E2 Allocators'!$B$15:$W$15, 0),FALSE)*$D269</f>
        <v>0</v>
      </c>
      <c r="U269" s="133">
        <f>VLOOKUP('E4 TB Allocation Details'!$C280, 'E2 Allocators'!$B$15:$W$285, MATCH(U$12, 'E2 Allocators'!$B$15:$W$15, 0),FALSE)*$D269</f>
        <v>0</v>
      </c>
      <c r="V269" s="133">
        <f>VLOOKUP('E4 TB Allocation Details'!$C280, 'E2 Allocators'!$B$15:$W$285, MATCH(V$12, 'E2 Allocators'!$B$15:$W$15, 0),FALSE)*$D269</f>
        <v>0</v>
      </c>
      <c r="W269" s="133">
        <f>VLOOKUP('E4 TB Allocation Details'!$C280, 'E2 Allocators'!$B$15:$W$285, MATCH(W$12, 'E2 Allocators'!$B$15:$W$15, 0),FALSE)*$D269</f>
        <v>0</v>
      </c>
      <c r="X269" s="174">
        <f>VLOOKUP('E4 TB Allocation Details'!$C280, 'E2 Allocators'!$B$15:$W$285, MATCH(X$12, 'E2 Allocators'!$B$15:$W$15, 0),FALSE)*$D269</f>
        <v>0</v>
      </c>
    </row>
    <row r="270" spans="2:24" ht="16.149999999999999" customHeight="1" x14ac:dyDescent="0.2">
      <c r="B270" s="384" t="str">
        <f>'I3 TB Data'!B276</f>
        <v>Other amortization - Wholesale Revenue Meter - Dedicated to Interconnect</v>
      </c>
      <c r="C270" s="381" t="s">
        <v>418</v>
      </c>
      <c r="D270" s="170">
        <f>'I3 TB Data'!G276</f>
        <v>0</v>
      </c>
      <c r="E270" s="133">
        <f>VLOOKUP('E4 TB Allocation Details'!$C281, 'E2 Allocators'!$B$15:$W$285, MATCH(E$12, 'E2 Allocators'!$B$15:$W$15, 0),FALSE)*$D270</f>
        <v>0</v>
      </c>
      <c r="F270" s="133">
        <f>VLOOKUP('E4 TB Allocation Details'!$C281, 'E2 Allocators'!$B$15:$W$285, MATCH(F$12, 'E2 Allocators'!$B$15:$W$15, 0),FALSE)*$D270</f>
        <v>0</v>
      </c>
      <c r="G270" s="133">
        <f>VLOOKUP('E4 TB Allocation Details'!$C281, 'E2 Allocators'!$B$15:$W$285, MATCH(G$12, 'E2 Allocators'!$B$15:$W$15, 0),FALSE)*$D270</f>
        <v>0</v>
      </c>
      <c r="H270" s="133">
        <f>VLOOKUP('E4 TB Allocation Details'!$C281, 'E2 Allocators'!$B$15:$W$285, MATCH(H$12, 'E2 Allocators'!$B$15:$W$15, 0),FALSE)*$D270</f>
        <v>0</v>
      </c>
      <c r="I270" s="133">
        <f>VLOOKUP('E4 TB Allocation Details'!$C281, 'E2 Allocators'!$B$15:$W$285, MATCH(I$12, 'E2 Allocators'!$B$15:$W$15, 0),FALSE)*$D270</f>
        <v>0</v>
      </c>
      <c r="J270" s="133">
        <f>VLOOKUP('E4 TB Allocation Details'!$C281, 'E2 Allocators'!$B$15:$W$285, MATCH(J$12, 'E2 Allocators'!$B$15:$W$15, 0),FALSE)*$D270</f>
        <v>0</v>
      </c>
      <c r="K270" s="133">
        <f>VLOOKUP('E4 TB Allocation Details'!$C281, 'E2 Allocators'!$B$15:$W$285, MATCH(K$12, 'E2 Allocators'!$B$15:$W$15, 0),FALSE)*$D270</f>
        <v>0</v>
      </c>
      <c r="L270" s="133">
        <f>VLOOKUP('E4 TB Allocation Details'!$C281, 'E2 Allocators'!$B$15:$W$285, MATCH(L$12, 'E2 Allocators'!$B$15:$W$15, 0),FALSE)*$D270</f>
        <v>0</v>
      </c>
      <c r="M270" s="133">
        <f>VLOOKUP('E4 TB Allocation Details'!$C281, 'E2 Allocators'!$B$15:$W$285, MATCH(M$12, 'E2 Allocators'!$B$15:$W$15, 0),FALSE)*$D270</f>
        <v>0</v>
      </c>
      <c r="N270" s="133">
        <f>VLOOKUP('E4 TB Allocation Details'!$C281, 'E2 Allocators'!$B$15:$W$285, MATCH(N$12, 'E2 Allocators'!$B$15:$W$15, 0),FALSE)*$D270</f>
        <v>0</v>
      </c>
      <c r="O270" s="133">
        <f>VLOOKUP('E4 TB Allocation Details'!$C281, 'E2 Allocators'!$B$15:$W$285, MATCH(O$12, 'E2 Allocators'!$B$15:$W$15, 0),FALSE)*$D270</f>
        <v>0</v>
      </c>
      <c r="P270" s="133">
        <f>VLOOKUP('E4 TB Allocation Details'!$C281, 'E2 Allocators'!$B$15:$W$285, MATCH(P$12, 'E2 Allocators'!$B$15:$W$15, 0),FALSE)*$D270</f>
        <v>0</v>
      </c>
      <c r="Q270" s="133">
        <f>VLOOKUP('E4 TB Allocation Details'!$C281, 'E2 Allocators'!$B$15:$W$285, MATCH(Q$12, 'E2 Allocators'!$B$15:$W$15, 0),FALSE)*$D270</f>
        <v>0</v>
      </c>
      <c r="R270" s="133">
        <f>VLOOKUP('E4 TB Allocation Details'!$C281, 'E2 Allocators'!$B$15:$W$285, MATCH(R$12, 'E2 Allocators'!$B$15:$W$15, 0),FALSE)*$D270</f>
        <v>0</v>
      </c>
      <c r="S270" s="133">
        <f>VLOOKUP('E4 TB Allocation Details'!$C281, 'E2 Allocators'!$B$15:$W$285, MATCH(S$12, 'E2 Allocators'!$B$15:$W$15, 0),FALSE)*$D270</f>
        <v>0</v>
      </c>
      <c r="T270" s="133">
        <f>VLOOKUP('E4 TB Allocation Details'!$C281, 'E2 Allocators'!$B$15:$W$285, MATCH(T$12, 'E2 Allocators'!$B$15:$W$15, 0),FALSE)*$D270</f>
        <v>0</v>
      </c>
      <c r="U270" s="133">
        <f>VLOOKUP('E4 TB Allocation Details'!$C281, 'E2 Allocators'!$B$15:$W$285, MATCH(U$12, 'E2 Allocators'!$B$15:$W$15, 0),FALSE)*$D270</f>
        <v>0</v>
      </c>
      <c r="V270" s="133">
        <f>VLOOKUP('E4 TB Allocation Details'!$C281, 'E2 Allocators'!$B$15:$W$285, MATCH(V$12, 'E2 Allocators'!$B$15:$W$15, 0),FALSE)*$D270</f>
        <v>0</v>
      </c>
      <c r="W270" s="133">
        <f>VLOOKUP('E4 TB Allocation Details'!$C281, 'E2 Allocators'!$B$15:$W$285, MATCH(W$12, 'E2 Allocators'!$B$15:$W$15, 0),FALSE)*$D270</f>
        <v>0</v>
      </c>
      <c r="X270" s="174">
        <f>VLOOKUP('E4 TB Allocation Details'!$C281, 'E2 Allocators'!$B$15:$W$285, MATCH(X$12, 'E2 Allocators'!$B$15:$W$15, 0),FALSE)*$D270</f>
        <v>0</v>
      </c>
    </row>
    <row r="271" spans="2:24" ht="16.149999999999999" customHeight="1" x14ac:dyDescent="0.2">
      <c r="B271" s="384" t="str">
        <f>'I3 TB Data'!B277</f>
        <v>Other amortization - Wholesale Revenue Meter - Shared</v>
      </c>
      <c r="C271" s="381" t="s">
        <v>418</v>
      </c>
      <c r="D271" s="170">
        <f>'I3 TB Data'!G277</f>
        <v>0</v>
      </c>
      <c r="E271" s="133">
        <f>VLOOKUP('E4 TB Allocation Details'!$C282, 'E2 Allocators'!$B$15:$W$285, MATCH(E$12, 'E2 Allocators'!$B$15:$W$15, 0),FALSE)*$D271</f>
        <v>0</v>
      </c>
      <c r="F271" s="133">
        <f>VLOOKUP('E4 TB Allocation Details'!$C282, 'E2 Allocators'!$B$15:$W$285, MATCH(F$12, 'E2 Allocators'!$B$15:$W$15, 0),FALSE)*$D271</f>
        <v>0</v>
      </c>
      <c r="G271" s="133">
        <f>VLOOKUP('E4 TB Allocation Details'!$C282, 'E2 Allocators'!$B$15:$W$285, MATCH(G$12, 'E2 Allocators'!$B$15:$W$15, 0),FALSE)*$D271</f>
        <v>0</v>
      </c>
      <c r="H271" s="133">
        <f>VLOOKUP('E4 TB Allocation Details'!$C282, 'E2 Allocators'!$B$15:$W$285, MATCH(H$12, 'E2 Allocators'!$B$15:$W$15, 0),FALSE)*$D271</f>
        <v>0</v>
      </c>
      <c r="I271" s="133">
        <f>VLOOKUP('E4 TB Allocation Details'!$C282, 'E2 Allocators'!$B$15:$W$285, MATCH(I$12, 'E2 Allocators'!$B$15:$W$15, 0),FALSE)*$D271</f>
        <v>0</v>
      </c>
      <c r="J271" s="133">
        <f>VLOOKUP('E4 TB Allocation Details'!$C282, 'E2 Allocators'!$B$15:$W$285, MATCH(J$12, 'E2 Allocators'!$B$15:$W$15, 0),FALSE)*$D271</f>
        <v>0</v>
      </c>
      <c r="K271" s="133">
        <f>VLOOKUP('E4 TB Allocation Details'!$C282, 'E2 Allocators'!$B$15:$W$285, MATCH(K$12, 'E2 Allocators'!$B$15:$W$15, 0),FALSE)*$D271</f>
        <v>0</v>
      </c>
      <c r="L271" s="133">
        <f>VLOOKUP('E4 TB Allocation Details'!$C282, 'E2 Allocators'!$B$15:$W$285, MATCH(L$12, 'E2 Allocators'!$B$15:$W$15, 0),FALSE)*$D271</f>
        <v>0</v>
      </c>
      <c r="M271" s="133">
        <f>VLOOKUP('E4 TB Allocation Details'!$C282, 'E2 Allocators'!$B$15:$W$285, MATCH(M$12, 'E2 Allocators'!$B$15:$W$15, 0),FALSE)*$D271</f>
        <v>0</v>
      </c>
      <c r="N271" s="133">
        <f>VLOOKUP('E4 TB Allocation Details'!$C282, 'E2 Allocators'!$B$15:$W$285, MATCH(N$12, 'E2 Allocators'!$B$15:$W$15, 0),FALSE)*$D271</f>
        <v>0</v>
      </c>
      <c r="O271" s="133">
        <f>VLOOKUP('E4 TB Allocation Details'!$C282, 'E2 Allocators'!$B$15:$W$285, MATCH(O$12, 'E2 Allocators'!$B$15:$W$15, 0),FALSE)*$D271</f>
        <v>0</v>
      </c>
      <c r="P271" s="133">
        <f>VLOOKUP('E4 TB Allocation Details'!$C282, 'E2 Allocators'!$B$15:$W$285, MATCH(P$12, 'E2 Allocators'!$B$15:$W$15, 0),FALSE)*$D271</f>
        <v>0</v>
      </c>
      <c r="Q271" s="133">
        <f>VLOOKUP('E4 TB Allocation Details'!$C282, 'E2 Allocators'!$B$15:$W$285, MATCH(Q$12, 'E2 Allocators'!$B$15:$W$15, 0),FALSE)*$D271</f>
        <v>0</v>
      </c>
      <c r="R271" s="133">
        <f>VLOOKUP('E4 TB Allocation Details'!$C282, 'E2 Allocators'!$B$15:$W$285, MATCH(R$12, 'E2 Allocators'!$B$15:$W$15, 0),FALSE)*$D271</f>
        <v>0</v>
      </c>
      <c r="S271" s="133">
        <f>VLOOKUP('E4 TB Allocation Details'!$C282, 'E2 Allocators'!$B$15:$W$285, MATCH(S$12, 'E2 Allocators'!$B$15:$W$15, 0),FALSE)*$D271</f>
        <v>0</v>
      </c>
      <c r="T271" s="133">
        <f>VLOOKUP('E4 TB Allocation Details'!$C282, 'E2 Allocators'!$B$15:$W$285, MATCH(T$12, 'E2 Allocators'!$B$15:$W$15, 0),FALSE)*$D271</f>
        <v>0</v>
      </c>
      <c r="U271" s="133">
        <f>VLOOKUP('E4 TB Allocation Details'!$C282, 'E2 Allocators'!$B$15:$W$285, MATCH(U$12, 'E2 Allocators'!$B$15:$W$15, 0),FALSE)*$D271</f>
        <v>0</v>
      </c>
      <c r="V271" s="133">
        <f>VLOOKUP('E4 TB Allocation Details'!$C282, 'E2 Allocators'!$B$15:$W$285, MATCH(V$12, 'E2 Allocators'!$B$15:$W$15, 0),FALSE)*$D271</f>
        <v>0</v>
      </c>
      <c r="W271" s="133">
        <f>VLOOKUP('E4 TB Allocation Details'!$C282, 'E2 Allocators'!$B$15:$W$285, MATCH(W$12, 'E2 Allocators'!$B$15:$W$15, 0),FALSE)*$D271</f>
        <v>0</v>
      </c>
      <c r="X271" s="174">
        <f>VLOOKUP('E4 TB Allocation Details'!$C282, 'E2 Allocators'!$B$15:$W$285, MATCH(X$12, 'E2 Allocators'!$B$15:$W$15, 0),FALSE)*$D271</f>
        <v>0</v>
      </c>
    </row>
    <row r="272" spans="2:24" ht="16.149999999999999" customHeight="1" x14ac:dyDescent="0.2">
      <c r="B272" s="384" t="str">
        <f>'I3 TB Data'!B278</f>
        <v>Other amortization - Network Dual Function Line - Dedicated to Domestic</v>
      </c>
      <c r="C272" s="381" t="s">
        <v>418</v>
      </c>
      <c r="D272" s="170">
        <f>'I3 TB Data'!G278</f>
        <v>0</v>
      </c>
      <c r="E272" s="133">
        <f>VLOOKUP('E4 TB Allocation Details'!$C283, 'E2 Allocators'!$B$15:$W$285, MATCH(E$12, 'E2 Allocators'!$B$15:$W$15, 0),FALSE)*$D272</f>
        <v>0</v>
      </c>
      <c r="F272" s="133">
        <f>VLOOKUP('E4 TB Allocation Details'!$C283, 'E2 Allocators'!$B$15:$W$285, MATCH(F$12, 'E2 Allocators'!$B$15:$W$15, 0),FALSE)*$D272</f>
        <v>0</v>
      </c>
      <c r="G272" s="133">
        <f>VLOOKUP('E4 TB Allocation Details'!$C283, 'E2 Allocators'!$B$15:$W$285, MATCH(G$12, 'E2 Allocators'!$B$15:$W$15, 0),FALSE)*$D272</f>
        <v>0</v>
      </c>
      <c r="H272" s="133">
        <f>VLOOKUP('E4 TB Allocation Details'!$C283, 'E2 Allocators'!$B$15:$W$285, MATCH(H$12, 'E2 Allocators'!$B$15:$W$15, 0),FALSE)*$D272</f>
        <v>0</v>
      </c>
      <c r="I272" s="133">
        <f>VLOOKUP('E4 TB Allocation Details'!$C283, 'E2 Allocators'!$B$15:$W$285, MATCH(I$12, 'E2 Allocators'!$B$15:$W$15, 0),FALSE)*$D272</f>
        <v>0</v>
      </c>
      <c r="J272" s="133">
        <f>VLOOKUP('E4 TB Allocation Details'!$C283, 'E2 Allocators'!$B$15:$W$285, MATCH(J$12, 'E2 Allocators'!$B$15:$W$15, 0),FALSE)*$D272</f>
        <v>0</v>
      </c>
      <c r="K272" s="133">
        <f>VLOOKUP('E4 TB Allocation Details'!$C283, 'E2 Allocators'!$B$15:$W$285, MATCH(K$12, 'E2 Allocators'!$B$15:$W$15, 0),FALSE)*$D272</f>
        <v>0</v>
      </c>
      <c r="L272" s="133">
        <f>VLOOKUP('E4 TB Allocation Details'!$C283, 'E2 Allocators'!$B$15:$W$285, MATCH(L$12, 'E2 Allocators'!$B$15:$W$15, 0),FALSE)*$D272</f>
        <v>0</v>
      </c>
      <c r="M272" s="133">
        <f>VLOOKUP('E4 TB Allocation Details'!$C283, 'E2 Allocators'!$B$15:$W$285, MATCH(M$12, 'E2 Allocators'!$B$15:$W$15, 0),FALSE)*$D272</f>
        <v>0</v>
      </c>
      <c r="N272" s="133">
        <f>VLOOKUP('E4 TB Allocation Details'!$C283, 'E2 Allocators'!$B$15:$W$285, MATCH(N$12, 'E2 Allocators'!$B$15:$W$15, 0),FALSE)*$D272</f>
        <v>0</v>
      </c>
      <c r="O272" s="133">
        <f>VLOOKUP('E4 TB Allocation Details'!$C283, 'E2 Allocators'!$B$15:$W$285, MATCH(O$12, 'E2 Allocators'!$B$15:$W$15, 0),FALSE)*$D272</f>
        <v>0</v>
      </c>
      <c r="P272" s="133">
        <f>VLOOKUP('E4 TB Allocation Details'!$C283, 'E2 Allocators'!$B$15:$W$285, MATCH(P$12, 'E2 Allocators'!$B$15:$W$15, 0),FALSE)*$D272</f>
        <v>0</v>
      </c>
      <c r="Q272" s="133">
        <f>VLOOKUP('E4 TB Allocation Details'!$C283, 'E2 Allocators'!$B$15:$W$285, MATCH(Q$12, 'E2 Allocators'!$B$15:$W$15, 0),FALSE)*$D272</f>
        <v>0</v>
      </c>
      <c r="R272" s="133">
        <f>VLOOKUP('E4 TB Allocation Details'!$C283, 'E2 Allocators'!$B$15:$W$285, MATCH(R$12, 'E2 Allocators'!$B$15:$W$15, 0),FALSE)*$D272</f>
        <v>0</v>
      </c>
      <c r="S272" s="133">
        <f>VLOOKUP('E4 TB Allocation Details'!$C283, 'E2 Allocators'!$B$15:$W$285, MATCH(S$12, 'E2 Allocators'!$B$15:$W$15, 0),FALSE)*$D272</f>
        <v>0</v>
      </c>
      <c r="T272" s="133">
        <f>VLOOKUP('E4 TB Allocation Details'!$C283, 'E2 Allocators'!$B$15:$W$285, MATCH(T$12, 'E2 Allocators'!$B$15:$W$15, 0),FALSE)*$D272</f>
        <v>0</v>
      </c>
      <c r="U272" s="133">
        <f>VLOOKUP('E4 TB Allocation Details'!$C283, 'E2 Allocators'!$B$15:$W$285, MATCH(U$12, 'E2 Allocators'!$B$15:$W$15, 0),FALSE)*$D272</f>
        <v>0</v>
      </c>
      <c r="V272" s="133">
        <f>VLOOKUP('E4 TB Allocation Details'!$C283, 'E2 Allocators'!$B$15:$W$285, MATCH(V$12, 'E2 Allocators'!$B$15:$W$15, 0),FALSE)*$D272</f>
        <v>0</v>
      </c>
      <c r="W272" s="133">
        <f>VLOOKUP('E4 TB Allocation Details'!$C283, 'E2 Allocators'!$B$15:$W$285, MATCH(W$12, 'E2 Allocators'!$B$15:$W$15, 0),FALSE)*$D272</f>
        <v>0</v>
      </c>
      <c r="X272" s="174">
        <f>VLOOKUP('E4 TB Allocation Details'!$C283, 'E2 Allocators'!$B$15:$W$285, MATCH(X$12, 'E2 Allocators'!$B$15:$W$15, 0),FALSE)*$D272</f>
        <v>0</v>
      </c>
    </row>
    <row r="273" spans="2:24" ht="16.149999999999999" customHeight="1" x14ac:dyDescent="0.2">
      <c r="B273" s="384" t="str">
        <f>'I3 TB Data'!B279</f>
        <v>Other amortization - Network Dual Function Line - Dedicated to Interconnect</v>
      </c>
      <c r="C273" s="381" t="s">
        <v>418</v>
      </c>
      <c r="D273" s="170">
        <f>'I3 TB Data'!G279</f>
        <v>0</v>
      </c>
      <c r="E273" s="133">
        <f>VLOOKUP('E4 TB Allocation Details'!$C284, 'E2 Allocators'!$B$15:$W$285, MATCH(E$12, 'E2 Allocators'!$B$15:$W$15, 0),FALSE)*$D273</f>
        <v>0</v>
      </c>
      <c r="F273" s="133">
        <f>VLOOKUP('E4 TB Allocation Details'!$C284, 'E2 Allocators'!$B$15:$W$285, MATCH(F$12, 'E2 Allocators'!$B$15:$W$15, 0),FALSE)*$D273</f>
        <v>0</v>
      </c>
      <c r="G273" s="133">
        <f>VLOOKUP('E4 TB Allocation Details'!$C284, 'E2 Allocators'!$B$15:$W$285, MATCH(G$12, 'E2 Allocators'!$B$15:$W$15, 0),FALSE)*$D273</f>
        <v>0</v>
      </c>
      <c r="H273" s="133">
        <f>VLOOKUP('E4 TB Allocation Details'!$C284, 'E2 Allocators'!$B$15:$W$285, MATCH(H$12, 'E2 Allocators'!$B$15:$W$15, 0),FALSE)*$D273</f>
        <v>0</v>
      </c>
      <c r="I273" s="133">
        <f>VLOOKUP('E4 TB Allocation Details'!$C284, 'E2 Allocators'!$B$15:$W$285, MATCH(I$12, 'E2 Allocators'!$B$15:$W$15, 0),FALSE)*$D273</f>
        <v>0</v>
      </c>
      <c r="J273" s="133">
        <f>VLOOKUP('E4 TB Allocation Details'!$C284, 'E2 Allocators'!$B$15:$W$285, MATCH(J$12, 'E2 Allocators'!$B$15:$W$15, 0),FALSE)*$D273</f>
        <v>0</v>
      </c>
      <c r="K273" s="133">
        <f>VLOOKUP('E4 TB Allocation Details'!$C284, 'E2 Allocators'!$B$15:$W$285, MATCH(K$12, 'E2 Allocators'!$B$15:$W$15, 0),FALSE)*$D273</f>
        <v>0</v>
      </c>
      <c r="L273" s="133">
        <f>VLOOKUP('E4 TB Allocation Details'!$C284, 'E2 Allocators'!$B$15:$W$285, MATCH(L$12, 'E2 Allocators'!$B$15:$W$15, 0),FALSE)*$D273</f>
        <v>0</v>
      </c>
      <c r="M273" s="133">
        <f>VLOOKUP('E4 TB Allocation Details'!$C284, 'E2 Allocators'!$B$15:$W$285, MATCH(M$12, 'E2 Allocators'!$B$15:$W$15, 0),FALSE)*$D273</f>
        <v>0</v>
      </c>
      <c r="N273" s="133">
        <f>VLOOKUP('E4 TB Allocation Details'!$C284, 'E2 Allocators'!$B$15:$W$285, MATCH(N$12, 'E2 Allocators'!$B$15:$W$15, 0),FALSE)*$D273</f>
        <v>0</v>
      </c>
      <c r="O273" s="133">
        <f>VLOOKUP('E4 TB Allocation Details'!$C284, 'E2 Allocators'!$B$15:$W$285, MATCH(O$12, 'E2 Allocators'!$B$15:$W$15, 0),FALSE)*$D273</f>
        <v>0</v>
      </c>
      <c r="P273" s="133">
        <f>VLOOKUP('E4 TB Allocation Details'!$C284, 'E2 Allocators'!$B$15:$W$285, MATCH(P$12, 'E2 Allocators'!$B$15:$W$15, 0),FALSE)*$D273</f>
        <v>0</v>
      </c>
      <c r="Q273" s="133">
        <f>VLOOKUP('E4 TB Allocation Details'!$C284, 'E2 Allocators'!$B$15:$W$285, MATCH(Q$12, 'E2 Allocators'!$B$15:$W$15, 0),FALSE)*$D273</f>
        <v>0</v>
      </c>
      <c r="R273" s="133">
        <f>VLOOKUP('E4 TB Allocation Details'!$C284, 'E2 Allocators'!$B$15:$W$285, MATCH(R$12, 'E2 Allocators'!$B$15:$W$15, 0),FALSE)*$D273</f>
        <v>0</v>
      </c>
      <c r="S273" s="133">
        <f>VLOOKUP('E4 TB Allocation Details'!$C284, 'E2 Allocators'!$B$15:$W$285, MATCH(S$12, 'E2 Allocators'!$B$15:$W$15, 0),FALSE)*$D273</f>
        <v>0</v>
      </c>
      <c r="T273" s="133">
        <f>VLOOKUP('E4 TB Allocation Details'!$C284, 'E2 Allocators'!$B$15:$W$285, MATCH(T$12, 'E2 Allocators'!$B$15:$W$15, 0),FALSE)*$D273</f>
        <v>0</v>
      </c>
      <c r="U273" s="133">
        <f>VLOOKUP('E4 TB Allocation Details'!$C284, 'E2 Allocators'!$B$15:$W$285, MATCH(U$12, 'E2 Allocators'!$B$15:$W$15, 0),FALSE)*$D273</f>
        <v>0</v>
      </c>
      <c r="V273" s="133">
        <f>VLOOKUP('E4 TB Allocation Details'!$C284, 'E2 Allocators'!$B$15:$W$285, MATCH(V$12, 'E2 Allocators'!$B$15:$W$15, 0),FALSE)*$D273</f>
        <v>0</v>
      </c>
      <c r="W273" s="133">
        <f>VLOOKUP('E4 TB Allocation Details'!$C284, 'E2 Allocators'!$B$15:$W$285, MATCH(W$12, 'E2 Allocators'!$B$15:$W$15, 0),FALSE)*$D273</f>
        <v>0</v>
      </c>
      <c r="X273" s="174">
        <f>VLOOKUP('E4 TB Allocation Details'!$C284, 'E2 Allocators'!$B$15:$W$285, MATCH(X$12, 'E2 Allocators'!$B$15:$W$15, 0),FALSE)*$D273</f>
        <v>0</v>
      </c>
    </row>
    <row r="274" spans="2:24" ht="16.149999999999999" customHeight="1" x14ac:dyDescent="0.2">
      <c r="B274" s="384" t="str">
        <f>'I3 TB Data'!B280</f>
        <v>Other amortization - Network Dual Function Line - Shared</v>
      </c>
      <c r="C274" s="381" t="s">
        <v>418</v>
      </c>
      <c r="D274" s="170">
        <f>'I3 TB Data'!G280</f>
        <v>0</v>
      </c>
      <c r="E274" s="133">
        <f>VLOOKUP('E4 TB Allocation Details'!$C285, 'E2 Allocators'!$B$15:$W$285, MATCH(E$12, 'E2 Allocators'!$B$15:$W$15, 0),FALSE)*$D274</f>
        <v>0</v>
      </c>
      <c r="F274" s="133">
        <f>VLOOKUP('E4 TB Allocation Details'!$C285, 'E2 Allocators'!$B$15:$W$285, MATCH(F$12, 'E2 Allocators'!$B$15:$W$15, 0),FALSE)*$D274</f>
        <v>0</v>
      </c>
      <c r="G274" s="133">
        <f>VLOOKUP('E4 TB Allocation Details'!$C285, 'E2 Allocators'!$B$15:$W$285, MATCH(G$12, 'E2 Allocators'!$B$15:$W$15, 0),FALSE)*$D274</f>
        <v>0</v>
      </c>
      <c r="H274" s="133">
        <f>VLOOKUP('E4 TB Allocation Details'!$C285, 'E2 Allocators'!$B$15:$W$285, MATCH(H$12, 'E2 Allocators'!$B$15:$W$15, 0),FALSE)*$D274</f>
        <v>0</v>
      </c>
      <c r="I274" s="133">
        <f>VLOOKUP('E4 TB Allocation Details'!$C285, 'E2 Allocators'!$B$15:$W$285, MATCH(I$12, 'E2 Allocators'!$B$15:$W$15, 0),FALSE)*$D274</f>
        <v>0</v>
      </c>
      <c r="J274" s="133">
        <f>VLOOKUP('E4 TB Allocation Details'!$C285, 'E2 Allocators'!$B$15:$W$285, MATCH(J$12, 'E2 Allocators'!$B$15:$W$15, 0),FALSE)*$D274</f>
        <v>0</v>
      </c>
      <c r="K274" s="133">
        <f>VLOOKUP('E4 TB Allocation Details'!$C285, 'E2 Allocators'!$B$15:$W$285, MATCH(K$12, 'E2 Allocators'!$B$15:$W$15, 0),FALSE)*$D274</f>
        <v>0</v>
      </c>
      <c r="L274" s="133">
        <f>VLOOKUP('E4 TB Allocation Details'!$C285, 'E2 Allocators'!$B$15:$W$285, MATCH(L$12, 'E2 Allocators'!$B$15:$W$15, 0),FALSE)*$D274</f>
        <v>0</v>
      </c>
      <c r="M274" s="133">
        <f>VLOOKUP('E4 TB Allocation Details'!$C285, 'E2 Allocators'!$B$15:$W$285, MATCH(M$12, 'E2 Allocators'!$B$15:$W$15, 0),FALSE)*$D274</f>
        <v>0</v>
      </c>
      <c r="N274" s="133">
        <f>VLOOKUP('E4 TB Allocation Details'!$C285, 'E2 Allocators'!$B$15:$W$285, MATCH(N$12, 'E2 Allocators'!$B$15:$W$15, 0),FALSE)*$D274</f>
        <v>0</v>
      </c>
      <c r="O274" s="133">
        <f>VLOOKUP('E4 TB Allocation Details'!$C285, 'E2 Allocators'!$B$15:$W$285, MATCH(O$12, 'E2 Allocators'!$B$15:$W$15, 0),FALSE)*$D274</f>
        <v>0</v>
      </c>
      <c r="P274" s="133">
        <f>VLOOKUP('E4 TB Allocation Details'!$C285, 'E2 Allocators'!$B$15:$W$285, MATCH(P$12, 'E2 Allocators'!$B$15:$W$15, 0),FALSE)*$D274</f>
        <v>0</v>
      </c>
      <c r="Q274" s="133">
        <f>VLOOKUP('E4 TB Allocation Details'!$C285, 'E2 Allocators'!$B$15:$W$285, MATCH(Q$12, 'E2 Allocators'!$B$15:$W$15, 0),FALSE)*$D274</f>
        <v>0</v>
      </c>
      <c r="R274" s="133">
        <f>VLOOKUP('E4 TB Allocation Details'!$C285, 'E2 Allocators'!$B$15:$W$285, MATCH(R$12, 'E2 Allocators'!$B$15:$W$15, 0),FALSE)*$D274</f>
        <v>0</v>
      </c>
      <c r="S274" s="133">
        <f>VLOOKUP('E4 TB Allocation Details'!$C285, 'E2 Allocators'!$B$15:$W$285, MATCH(S$12, 'E2 Allocators'!$B$15:$W$15, 0),FALSE)*$D274</f>
        <v>0</v>
      </c>
      <c r="T274" s="133">
        <f>VLOOKUP('E4 TB Allocation Details'!$C285, 'E2 Allocators'!$B$15:$W$285, MATCH(T$12, 'E2 Allocators'!$B$15:$W$15, 0),FALSE)*$D274</f>
        <v>0</v>
      </c>
      <c r="U274" s="133">
        <f>VLOOKUP('E4 TB Allocation Details'!$C285, 'E2 Allocators'!$B$15:$W$285, MATCH(U$12, 'E2 Allocators'!$B$15:$W$15, 0),FALSE)*$D274</f>
        <v>0</v>
      </c>
      <c r="V274" s="133">
        <f>VLOOKUP('E4 TB Allocation Details'!$C285, 'E2 Allocators'!$B$15:$W$285, MATCH(V$12, 'E2 Allocators'!$B$15:$W$15, 0),FALSE)*$D274</f>
        <v>0</v>
      </c>
      <c r="W274" s="133">
        <f>VLOOKUP('E4 TB Allocation Details'!$C285, 'E2 Allocators'!$B$15:$W$285, MATCH(W$12, 'E2 Allocators'!$B$15:$W$15, 0),FALSE)*$D274</f>
        <v>0</v>
      </c>
      <c r="X274" s="174">
        <f>VLOOKUP('E4 TB Allocation Details'!$C285, 'E2 Allocators'!$B$15:$W$285, MATCH(X$12, 'E2 Allocators'!$B$15:$W$15, 0),FALSE)*$D274</f>
        <v>0</v>
      </c>
    </row>
    <row r="275" spans="2:24" ht="16.149999999999999" customHeight="1" x14ac:dyDescent="0.2">
      <c r="B275" s="384" t="str">
        <f>'I3 TB Data'!B281</f>
        <v>Other amortization - Line Connection Dual Function Line - Dedicated to Domestic</v>
      </c>
      <c r="C275" s="381" t="s">
        <v>418</v>
      </c>
      <c r="D275" s="170">
        <f>'I3 TB Data'!G281</f>
        <v>0</v>
      </c>
      <c r="E275" s="133">
        <f>VLOOKUP('E4 TB Allocation Details'!$C286, 'E2 Allocators'!$B$15:$W$285, MATCH(E$12, 'E2 Allocators'!$B$15:$W$15, 0),FALSE)*$D275</f>
        <v>0</v>
      </c>
      <c r="F275" s="133">
        <f>VLOOKUP('E4 TB Allocation Details'!$C286, 'E2 Allocators'!$B$15:$W$285, MATCH(F$12, 'E2 Allocators'!$B$15:$W$15, 0),FALSE)*$D275</f>
        <v>0</v>
      </c>
      <c r="G275" s="133">
        <f>VLOOKUP('E4 TB Allocation Details'!$C286, 'E2 Allocators'!$B$15:$W$285, MATCH(G$12, 'E2 Allocators'!$B$15:$W$15, 0),FALSE)*$D275</f>
        <v>0</v>
      </c>
      <c r="H275" s="133">
        <f>VLOOKUP('E4 TB Allocation Details'!$C286, 'E2 Allocators'!$B$15:$W$285, MATCH(H$12, 'E2 Allocators'!$B$15:$W$15, 0),FALSE)*$D275</f>
        <v>0</v>
      </c>
      <c r="I275" s="133">
        <f>VLOOKUP('E4 TB Allocation Details'!$C286, 'E2 Allocators'!$B$15:$W$285, MATCH(I$12, 'E2 Allocators'!$B$15:$W$15, 0),FALSE)*$D275</f>
        <v>0</v>
      </c>
      <c r="J275" s="133">
        <f>VLOOKUP('E4 TB Allocation Details'!$C286, 'E2 Allocators'!$B$15:$W$285, MATCH(J$12, 'E2 Allocators'!$B$15:$W$15, 0),FALSE)*$D275</f>
        <v>0</v>
      </c>
      <c r="K275" s="133">
        <f>VLOOKUP('E4 TB Allocation Details'!$C286, 'E2 Allocators'!$B$15:$W$285, MATCH(K$12, 'E2 Allocators'!$B$15:$W$15, 0),FALSE)*$D275</f>
        <v>0</v>
      </c>
      <c r="L275" s="133">
        <f>VLOOKUP('E4 TB Allocation Details'!$C286, 'E2 Allocators'!$B$15:$W$285, MATCH(L$12, 'E2 Allocators'!$B$15:$W$15, 0),FALSE)*$D275</f>
        <v>0</v>
      </c>
      <c r="M275" s="133">
        <f>VLOOKUP('E4 TB Allocation Details'!$C286, 'E2 Allocators'!$B$15:$W$285, MATCH(M$12, 'E2 Allocators'!$B$15:$W$15, 0),FALSE)*$D275</f>
        <v>0</v>
      </c>
      <c r="N275" s="133">
        <f>VLOOKUP('E4 TB Allocation Details'!$C286, 'E2 Allocators'!$B$15:$W$285, MATCH(N$12, 'E2 Allocators'!$B$15:$W$15, 0),FALSE)*$D275</f>
        <v>0</v>
      </c>
      <c r="O275" s="133">
        <f>VLOOKUP('E4 TB Allocation Details'!$C286, 'E2 Allocators'!$B$15:$W$285, MATCH(O$12, 'E2 Allocators'!$B$15:$W$15, 0),FALSE)*$D275</f>
        <v>0</v>
      </c>
      <c r="P275" s="133">
        <f>VLOOKUP('E4 TB Allocation Details'!$C286, 'E2 Allocators'!$B$15:$W$285, MATCH(P$12, 'E2 Allocators'!$B$15:$W$15, 0),FALSE)*$D275</f>
        <v>0</v>
      </c>
      <c r="Q275" s="133">
        <f>VLOOKUP('E4 TB Allocation Details'!$C286, 'E2 Allocators'!$B$15:$W$285, MATCH(Q$12, 'E2 Allocators'!$B$15:$W$15, 0),FALSE)*$D275</f>
        <v>0</v>
      </c>
      <c r="R275" s="133">
        <f>VLOOKUP('E4 TB Allocation Details'!$C286, 'E2 Allocators'!$B$15:$W$285, MATCH(R$12, 'E2 Allocators'!$B$15:$W$15, 0),FALSE)*$D275</f>
        <v>0</v>
      </c>
      <c r="S275" s="133">
        <f>VLOOKUP('E4 TB Allocation Details'!$C286, 'E2 Allocators'!$B$15:$W$285, MATCH(S$12, 'E2 Allocators'!$B$15:$W$15, 0),FALSE)*$D275</f>
        <v>0</v>
      </c>
      <c r="T275" s="133">
        <f>VLOOKUP('E4 TB Allocation Details'!$C286, 'E2 Allocators'!$B$15:$W$285, MATCH(T$12, 'E2 Allocators'!$B$15:$W$15, 0),FALSE)*$D275</f>
        <v>0</v>
      </c>
      <c r="U275" s="133">
        <f>VLOOKUP('E4 TB Allocation Details'!$C286, 'E2 Allocators'!$B$15:$W$285, MATCH(U$12, 'E2 Allocators'!$B$15:$W$15, 0),FALSE)*$D275</f>
        <v>0</v>
      </c>
      <c r="V275" s="133">
        <f>VLOOKUP('E4 TB Allocation Details'!$C286, 'E2 Allocators'!$B$15:$W$285, MATCH(V$12, 'E2 Allocators'!$B$15:$W$15, 0),FALSE)*$D275</f>
        <v>0</v>
      </c>
      <c r="W275" s="133">
        <f>VLOOKUP('E4 TB Allocation Details'!$C286, 'E2 Allocators'!$B$15:$W$285, MATCH(W$12, 'E2 Allocators'!$B$15:$W$15, 0),FALSE)*$D275</f>
        <v>0</v>
      </c>
      <c r="X275" s="174">
        <f>VLOOKUP('E4 TB Allocation Details'!$C286, 'E2 Allocators'!$B$15:$W$285, MATCH(X$12, 'E2 Allocators'!$B$15:$W$15, 0),FALSE)*$D275</f>
        <v>0</v>
      </c>
    </row>
    <row r="276" spans="2:24" ht="16.149999999999999" customHeight="1" x14ac:dyDescent="0.2">
      <c r="B276" s="384" t="str">
        <f>'I3 TB Data'!B282</f>
        <v>Other amortization - Line Connection Dual Function Line - Dedicated to Interconnect</v>
      </c>
      <c r="C276" s="381" t="s">
        <v>418</v>
      </c>
      <c r="D276" s="170">
        <f>'I3 TB Data'!G282</f>
        <v>0</v>
      </c>
      <c r="E276" s="133">
        <f>VLOOKUP('E4 TB Allocation Details'!$C287, 'E2 Allocators'!$B$15:$W$285, MATCH(E$12, 'E2 Allocators'!$B$15:$W$15, 0),FALSE)*$D276</f>
        <v>0</v>
      </c>
      <c r="F276" s="133">
        <f>VLOOKUP('E4 TB Allocation Details'!$C287, 'E2 Allocators'!$B$15:$W$285, MATCH(F$12, 'E2 Allocators'!$B$15:$W$15, 0),FALSE)*$D276</f>
        <v>0</v>
      </c>
      <c r="G276" s="133">
        <f>VLOOKUP('E4 TB Allocation Details'!$C287, 'E2 Allocators'!$B$15:$W$285, MATCH(G$12, 'E2 Allocators'!$B$15:$W$15, 0),FALSE)*$D276</f>
        <v>0</v>
      </c>
      <c r="H276" s="133">
        <f>VLOOKUP('E4 TB Allocation Details'!$C287, 'E2 Allocators'!$B$15:$W$285, MATCH(H$12, 'E2 Allocators'!$B$15:$W$15, 0),FALSE)*$D276</f>
        <v>0</v>
      </c>
      <c r="I276" s="133">
        <f>VLOOKUP('E4 TB Allocation Details'!$C287, 'E2 Allocators'!$B$15:$W$285, MATCH(I$12, 'E2 Allocators'!$B$15:$W$15, 0),FALSE)*$D276</f>
        <v>0</v>
      </c>
      <c r="J276" s="133">
        <f>VLOOKUP('E4 TB Allocation Details'!$C287, 'E2 Allocators'!$B$15:$W$285, MATCH(J$12, 'E2 Allocators'!$B$15:$W$15, 0),FALSE)*$D276</f>
        <v>0</v>
      </c>
      <c r="K276" s="133">
        <f>VLOOKUP('E4 TB Allocation Details'!$C287, 'E2 Allocators'!$B$15:$W$285, MATCH(K$12, 'E2 Allocators'!$B$15:$W$15, 0),FALSE)*$D276</f>
        <v>0</v>
      </c>
      <c r="L276" s="133">
        <f>VLOOKUP('E4 TB Allocation Details'!$C287, 'E2 Allocators'!$B$15:$W$285, MATCH(L$12, 'E2 Allocators'!$B$15:$W$15, 0),FALSE)*$D276</f>
        <v>0</v>
      </c>
      <c r="M276" s="133">
        <f>VLOOKUP('E4 TB Allocation Details'!$C287, 'E2 Allocators'!$B$15:$W$285, MATCH(M$12, 'E2 Allocators'!$B$15:$W$15, 0),FALSE)*$D276</f>
        <v>0</v>
      </c>
      <c r="N276" s="133">
        <f>VLOOKUP('E4 TB Allocation Details'!$C287, 'E2 Allocators'!$B$15:$W$285, MATCH(N$12, 'E2 Allocators'!$B$15:$W$15, 0),FALSE)*$D276</f>
        <v>0</v>
      </c>
      <c r="O276" s="133">
        <f>VLOOKUP('E4 TB Allocation Details'!$C287, 'E2 Allocators'!$B$15:$W$285, MATCH(O$12, 'E2 Allocators'!$B$15:$W$15, 0),FALSE)*$D276</f>
        <v>0</v>
      </c>
      <c r="P276" s="133">
        <f>VLOOKUP('E4 TB Allocation Details'!$C287, 'E2 Allocators'!$B$15:$W$285, MATCH(P$12, 'E2 Allocators'!$B$15:$W$15, 0),FALSE)*$D276</f>
        <v>0</v>
      </c>
      <c r="Q276" s="133">
        <f>VLOOKUP('E4 TB Allocation Details'!$C287, 'E2 Allocators'!$B$15:$W$285, MATCH(Q$12, 'E2 Allocators'!$B$15:$W$15, 0),FALSE)*$D276</f>
        <v>0</v>
      </c>
      <c r="R276" s="133">
        <f>VLOOKUP('E4 TB Allocation Details'!$C287, 'E2 Allocators'!$B$15:$W$285, MATCH(R$12, 'E2 Allocators'!$B$15:$W$15, 0),FALSE)*$D276</f>
        <v>0</v>
      </c>
      <c r="S276" s="133">
        <f>VLOOKUP('E4 TB Allocation Details'!$C287, 'E2 Allocators'!$B$15:$W$285, MATCH(S$12, 'E2 Allocators'!$B$15:$W$15, 0),FALSE)*$D276</f>
        <v>0</v>
      </c>
      <c r="T276" s="133">
        <f>VLOOKUP('E4 TB Allocation Details'!$C287, 'E2 Allocators'!$B$15:$W$285, MATCH(T$12, 'E2 Allocators'!$B$15:$W$15, 0),FALSE)*$D276</f>
        <v>0</v>
      </c>
      <c r="U276" s="133">
        <f>VLOOKUP('E4 TB Allocation Details'!$C287, 'E2 Allocators'!$B$15:$W$285, MATCH(U$12, 'E2 Allocators'!$B$15:$W$15, 0),FALSE)*$D276</f>
        <v>0</v>
      </c>
      <c r="V276" s="133">
        <f>VLOOKUP('E4 TB Allocation Details'!$C287, 'E2 Allocators'!$B$15:$W$285, MATCH(V$12, 'E2 Allocators'!$B$15:$W$15, 0),FALSE)*$D276</f>
        <v>0</v>
      </c>
      <c r="W276" s="133">
        <f>VLOOKUP('E4 TB Allocation Details'!$C287, 'E2 Allocators'!$B$15:$W$285, MATCH(W$12, 'E2 Allocators'!$B$15:$W$15, 0),FALSE)*$D276</f>
        <v>0</v>
      </c>
      <c r="X276" s="174">
        <f>VLOOKUP('E4 TB Allocation Details'!$C287, 'E2 Allocators'!$B$15:$W$285, MATCH(X$12, 'E2 Allocators'!$B$15:$W$15, 0),FALSE)*$D276</f>
        <v>0</v>
      </c>
    </row>
    <row r="277" spans="2:24" ht="16.149999999999999" customHeight="1" x14ac:dyDescent="0.2">
      <c r="B277" s="384" t="str">
        <f>'I3 TB Data'!B283</f>
        <v>Other amortization - Line Connection Dual Function Line - Shared</v>
      </c>
      <c r="C277" s="381" t="s">
        <v>418</v>
      </c>
      <c r="D277" s="170">
        <f>'I3 TB Data'!G283</f>
        <v>0</v>
      </c>
      <c r="E277" s="133">
        <f>VLOOKUP('E4 TB Allocation Details'!$C288, 'E2 Allocators'!$B$15:$W$285, MATCH(E$12, 'E2 Allocators'!$B$15:$W$15, 0),FALSE)*$D277</f>
        <v>0</v>
      </c>
      <c r="F277" s="133">
        <f>VLOOKUP('E4 TB Allocation Details'!$C288, 'E2 Allocators'!$B$15:$W$285, MATCH(F$12, 'E2 Allocators'!$B$15:$W$15, 0),FALSE)*$D277</f>
        <v>0</v>
      </c>
      <c r="G277" s="133">
        <f>VLOOKUP('E4 TB Allocation Details'!$C288, 'E2 Allocators'!$B$15:$W$285, MATCH(G$12, 'E2 Allocators'!$B$15:$W$15, 0),FALSE)*$D277</f>
        <v>0</v>
      </c>
      <c r="H277" s="133">
        <f>VLOOKUP('E4 TB Allocation Details'!$C288, 'E2 Allocators'!$B$15:$W$285, MATCH(H$12, 'E2 Allocators'!$B$15:$W$15, 0),FALSE)*$D277</f>
        <v>0</v>
      </c>
      <c r="I277" s="133">
        <f>VLOOKUP('E4 TB Allocation Details'!$C288, 'E2 Allocators'!$B$15:$W$285, MATCH(I$12, 'E2 Allocators'!$B$15:$W$15, 0),FALSE)*$D277</f>
        <v>0</v>
      </c>
      <c r="J277" s="133">
        <f>VLOOKUP('E4 TB Allocation Details'!$C288, 'E2 Allocators'!$B$15:$W$285, MATCH(J$12, 'E2 Allocators'!$B$15:$W$15, 0),FALSE)*$D277</f>
        <v>0</v>
      </c>
      <c r="K277" s="133">
        <f>VLOOKUP('E4 TB Allocation Details'!$C288, 'E2 Allocators'!$B$15:$W$285, MATCH(K$12, 'E2 Allocators'!$B$15:$W$15, 0),FALSE)*$D277</f>
        <v>0</v>
      </c>
      <c r="L277" s="133">
        <f>VLOOKUP('E4 TB Allocation Details'!$C288, 'E2 Allocators'!$B$15:$W$285, MATCH(L$12, 'E2 Allocators'!$B$15:$W$15, 0),FALSE)*$D277</f>
        <v>0</v>
      </c>
      <c r="M277" s="133">
        <f>VLOOKUP('E4 TB Allocation Details'!$C288, 'E2 Allocators'!$B$15:$W$285, MATCH(M$12, 'E2 Allocators'!$B$15:$W$15, 0),FALSE)*$D277</f>
        <v>0</v>
      </c>
      <c r="N277" s="133">
        <f>VLOOKUP('E4 TB Allocation Details'!$C288, 'E2 Allocators'!$B$15:$W$285, MATCH(N$12, 'E2 Allocators'!$B$15:$W$15, 0),FALSE)*$D277</f>
        <v>0</v>
      </c>
      <c r="O277" s="133">
        <f>VLOOKUP('E4 TB Allocation Details'!$C288, 'E2 Allocators'!$B$15:$W$285, MATCH(O$12, 'E2 Allocators'!$B$15:$W$15, 0),FALSE)*$D277</f>
        <v>0</v>
      </c>
      <c r="P277" s="133">
        <f>VLOOKUP('E4 TB Allocation Details'!$C288, 'E2 Allocators'!$B$15:$W$285, MATCH(P$12, 'E2 Allocators'!$B$15:$W$15, 0),FALSE)*$D277</f>
        <v>0</v>
      </c>
      <c r="Q277" s="133">
        <f>VLOOKUP('E4 TB Allocation Details'!$C288, 'E2 Allocators'!$B$15:$W$285, MATCH(Q$12, 'E2 Allocators'!$B$15:$W$15, 0),FALSE)*$D277</f>
        <v>0</v>
      </c>
      <c r="R277" s="133">
        <f>VLOOKUP('E4 TB Allocation Details'!$C288, 'E2 Allocators'!$B$15:$W$285, MATCH(R$12, 'E2 Allocators'!$B$15:$W$15, 0),FALSE)*$D277</f>
        <v>0</v>
      </c>
      <c r="S277" s="133">
        <f>VLOOKUP('E4 TB Allocation Details'!$C288, 'E2 Allocators'!$B$15:$W$285, MATCH(S$12, 'E2 Allocators'!$B$15:$W$15, 0),FALSE)*$D277</f>
        <v>0</v>
      </c>
      <c r="T277" s="133">
        <f>VLOOKUP('E4 TB Allocation Details'!$C288, 'E2 Allocators'!$B$15:$W$285, MATCH(T$12, 'E2 Allocators'!$B$15:$W$15, 0),FALSE)*$D277</f>
        <v>0</v>
      </c>
      <c r="U277" s="133">
        <f>VLOOKUP('E4 TB Allocation Details'!$C288, 'E2 Allocators'!$B$15:$W$285, MATCH(U$12, 'E2 Allocators'!$B$15:$W$15, 0),FALSE)*$D277</f>
        <v>0</v>
      </c>
      <c r="V277" s="133">
        <f>VLOOKUP('E4 TB Allocation Details'!$C288, 'E2 Allocators'!$B$15:$W$285, MATCH(V$12, 'E2 Allocators'!$B$15:$W$15, 0),FALSE)*$D277</f>
        <v>0</v>
      </c>
      <c r="W277" s="133">
        <f>VLOOKUP('E4 TB Allocation Details'!$C288, 'E2 Allocators'!$B$15:$W$285, MATCH(W$12, 'E2 Allocators'!$B$15:$W$15, 0),FALSE)*$D277</f>
        <v>0</v>
      </c>
      <c r="X277" s="174">
        <f>VLOOKUP('E4 TB Allocation Details'!$C288, 'E2 Allocators'!$B$15:$W$285, MATCH(X$12, 'E2 Allocators'!$B$15:$W$15, 0),FALSE)*$D277</f>
        <v>0</v>
      </c>
    </row>
    <row r="278" spans="2:24" ht="16.149999999999999" customHeight="1" x14ac:dyDescent="0.2">
      <c r="B278" s="384" t="str">
        <f>'I3 TB Data'!B284</f>
        <v>Other amortization - Generation Line Connection - Dedicated to Domestic</v>
      </c>
      <c r="C278" s="381" t="s">
        <v>418</v>
      </c>
      <c r="D278" s="170">
        <f>'I3 TB Data'!G284</f>
        <v>0</v>
      </c>
      <c r="E278" s="133">
        <f>VLOOKUP('E4 TB Allocation Details'!$C289, 'E2 Allocators'!$B$15:$W$285, MATCH(E$12, 'E2 Allocators'!$B$15:$W$15, 0),FALSE)*$D278</f>
        <v>0</v>
      </c>
      <c r="F278" s="133">
        <f>VLOOKUP('E4 TB Allocation Details'!$C289, 'E2 Allocators'!$B$15:$W$285, MATCH(F$12, 'E2 Allocators'!$B$15:$W$15, 0),FALSE)*$D278</f>
        <v>0</v>
      </c>
      <c r="G278" s="133">
        <f>VLOOKUP('E4 TB Allocation Details'!$C289, 'E2 Allocators'!$B$15:$W$285, MATCH(G$12, 'E2 Allocators'!$B$15:$W$15, 0),FALSE)*$D278</f>
        <v>0</v>
      </c>
      <c r="H278" s="133">
        <f>VLOOKUP('E4 TB Allocation Details'!$C289, 'E2 Allocators'!$B$15:$W$285, MATCH(H$12, 'E2 Allocators'!$B$15:$W$15, 0),FALSE)*$D278</f>
        <v>0</v>
      </c>
      <c r="I278" s="133">
        <f>VLOOKUP('E4 TB Allocation Details'!$C289, 'E2 Allocators'!$B$15:$W$285, MATCH(I$12, 'E2 Allocators'!$B$15:$W$15, 0),FALSE)*$D278</f>
        <v>0</v>
      </c>
      <c r="J278" s="133">
        <f>VLOOKUP('E4 TB Allocation Details'!$C289, 'E2 Allocators'!$B$15:$W$285, MATCH(J$12, 'E2 Allocators'!$B$15:$W$15, 0),FALSE)*$D278</f>
        <v>0</v>
      </c>
      <c r="K278" s="133">
        <f>VLOOKUP('E4 TB Allocation Details'!$C289, 'E2 Allocators'!$B$15:$W$285, MATCH(K$12, 'E2 Allocators'!$B$15:$W$15, 0),FALSE)*$D278</f>
        <v>0</v>
      </c>
      <c r="L278" s="133">
        <f>VLOOKUP('E4 TB Allocation Details'!$C289, 'E2 Allocators'!$B$15:$W$285, MATCH(L$12, 'E2 Allocators'!$B$15:$W$15, 0),FALSE)*$D278</f>
        <v>0</v>
      </c>
      <c r="M278" s="133">
        <f>VLOOKUP('E4 TB Allocation Details'!$C289, 'E2 Allocators'!$B$15:$W$285, MATCH(M$12, 'E2 Allocators'!$B$15:$W$15, 0),FALSE)*$D278</f>
        <v>0</v>
      </c>
      <c r="N278" s="133">
        <f>VLOOKUP('E4 TB Allocation Details'!$C289, 'E2 Allocators'!$B$15:$W$285, MATCH(N$12, 'E2 Allocators'!$B$15:$W$15, 0),FALSE)*$D278</f>
        <v>0</v>
      </c>
      <c r="O278" s="133">
        <f>VLOOKUP('E4 TB Allocation Details'!$C289, 'E2 Allocators'!$B$15:$W$285, MATCH(O$12, 'E2 Allocators'!$B$15:$W$15, 0),FALSE)*$D278</f>
        <v>0</v>
      </c>
      <c r="P278" s="133">
        <f>VLOOKUP('E4 TB Allocation Details'!$C289, 'E2 Allocators'!$B$15:$W$285, MATCH(P$12, 'E2 Allocators'!$B$15:$W$15, 0),FALSE)*$D278</f>
        <v>0</v>
      </c>
      <c r="Q278" s="133">
        <f>VLOOKUP('E4 TB Allocation Details'!$C289, 'E2 Allocators'!$B$15:$W$285, MATCH(Q$12, 'E2 Allocators'!$B$15:$W$15, 0),FALSE)*$D278</f>
        <v>0</v>
      </c>
      <c r="R278" s="133">
        <f>VLOOKUP('E4 TB Allocation Details'!$C289, 'E2 Allocators'!$B$15:$W$285, MATCH(R$12, 'E2 Allocators'!$B$15:$W$15, 0),FALSE)*$D278</f>
        <v>0</v>
      </c>
      <c r="S278" s="133">
        <f>VLOOKUP('E4 TB Allocation Details'!$C289, 'E2 Allocators'!$B$15:$W$285, MATCH(S$12, 'E2 Allocators'!$B$15:$W$15, 0),FALSE)*$D278</f>
        <v>0</v>
      </c>
      <c r="T278" s="133">
        <f>VLOOKUP('E4 TB Allocation Details'!$C289, 'E2 Allocators'!$B$15:$W$285, MATCH(T$12, 'E2 Allocators'!$B$15:$W$15, 0),FALSE)*$D278</f>
        <v>0</v>
      </c>
      <c r="U278" s="133">
        <f>VLOOKUP('E4 TB Allocation Details'!$C289, 'E2 Allocators'!$B$15:$W$285, MATCH(U$12, 'E2 Allocators'!$B$15:$W$15, 0),FALSE)*$D278</f>
        <v>0</v>
      </c>
      <c r="V278" s="133">
        <f>VLOOKUP('E4 TB Allocation Details'!$C289, 'E2 Allocators'!$B$15:$W$285, MATCH(V$12, 'E2 Allocators'!$B$15:$W$15, 0),FALSE)*$D278</f>
        <v>0</v>
      </c>
      <c r="W278" s="133">
        <f>VLOOKUP('E4 TB Allocation Details'!$C289, 'E2 Allocators'!$B$15:$W$285, MATCH(W$12, 'E2 Allocators'!$B$15:$W$15, 0),FALSE)*$D278</f>
        <v>0</v>
      </c>
      <c r="X278" s="174">
        <f>VLOOKUP('E4 TB Allocation Details'!$C289, 'E2 Allocators'!$B$15:$W$285, MATCH(X$12, 'E2 Allocators'!$B$15:$W$15, 0),FALSE)*$D278</f>
        <v>0</v>
      </c>
    </row>
    <row r="279" spans="2:24" ht="11.25" customHeight="1" x14ac:dyDescent="0.2">
      <c r="B279" s="384" t="str">
        <f>'I3 TB Data'!B285</f>
        <v>Other amortization - Generation Line Connection - Dedicated to Interconnect</v>
      </c>
      <c r="C279" s="381" t="s">
        <v>418</v>
      </c>
      <c r="D279" s="170">
        <f>'I3 TB Data'!G285</f>
        <v>0</v>
      </c>
      <c r="E279" s="133">
        <f>VLOOKUP('E4 TB Allocation Details'!$C290, 'E2 Allocators'!$B$15:$W$285, MATCH(E$12, 'E2 Allocators'!$B$15:$W$15, 0),FALSE)*$D279</f>
        <v>0</v>
      </c>
      <c r="F279" s="133">
        <f>VLOOKUP('E4 TB Allocation Details'!$C290, 'E2 Allocators'!$B$15:$W$285, MATCH(F$12, 'E2 Allocators'!$B$15:$W$15, 0),FALSE)*$D279</f>
        <v>0</v>
      </c>
      <c r="G279" s="133">
        <f>VLOOKUP('E4 TB Allocation Details'!$C290, 'E2 Allocators'!$B$15:$W$285, MATCH(G$12, 'E2 Allocators'!$B$15:$W$15, 0),FALSE)*$D279</f>
        <v>0</v>
      </c>
      <c r="H279" s="133">
        <f>VLOOKUP('E4 TB Allocation Details'!$C290, 'E2 Allocators'!$B$15:$W$285, MATCH(H$12, 'E2 Allocators'!$B$15:$W$15, 0),FALSE)*$D279</f>
        <v>0</v>
      </c>
      <c r="I279" s="133">
        <f>VLOOKUP('E4 TB Allocation Details'!$C290, 'E2 Allocators'!$B$15:$W$285, MATCH(I$12, 'E2 Allocators'!$B$15:$W$15, 0),FALSE)*$D279</f>
        <v>0</v>
      </c>
      <c r="J279" s="133">
        <f>VLOOKUP('E4 TB Allocation Details'!$C290, 'E2 Allocators'!$B$15:$W$285, MATCH(J$12, 'E2 Allocators'!$B$15:$W$15, 0),FALSE)*$D279</f>
        <v>0</v>
      </c>
      <c r="K279" s="133">
        <f>VLOOKUP('E4 TB Allocation Details'!$C290, 'E2 Allocators'!$B$15:$W$285, MATCH(K$12, 'E2 Allocators'!$B$15:$W$15, 0),FALSE)*$D279</f>
        <v>0</v>
      </c>
      <c r="L279" s="133">
        <f>VLOOKUP('E4 TB Allocation Details'!$C290, 'E2 Allocators'!$B$15:$W$285, MATCH(L$12, 'E2 Allocators'!$B$15:$W$15, 0),FALSE)*$D279</f>
        <v>0</v>
      </c>
      <c r="M279" s="133">
        <f>VLOOKUP('E4 TB Allocation Details'!$C290, 'E2 Allocators'!$B$15:$W$285, MATCH(M$12, 'E2 Allocators'!$B$15:$W$15, 0),FALSE)*$D279</f>
        <v>0</v>
      </c>
      <c r="N279" s="133">
        <f>VLOOKUP('E4 TB Allocation Details'!$C290, 'E2 Allocators'!$B$15:$W$285, MATCH(N$12, 'E2 Allocators'!$B$15:$W$15, 0),FALSE)*$D279</f>
        <v>0</v>
      </c>
      <c r="O279" s="133">
        <f>VLOOKUP('E4 TB Allocation Details'!$C290, 'E2 Allocators'!$B$15:$W$285, MATCH(O$12, 'E2 Allocators'!$B$15:$W$15, 0),FALSE)*$D279</f>
        <v>0</v>
      </c>
      <c r="P279" s="133">
        <f>VLOOKUP('E4 TB Allocation Details'!$C290, 'E2 Allocators'!$B$15:$W$285, MATCH(P$12, 'E2 Allocators'!$B$15:$W$15, 0),FALSE)*$D279</f>
        <v>0</v>
      </c>
      <c r="Q279" s="133">
        <f>VLOOKUP('E4 TB Allocation Details'!$C290, 'E2 Allocators'!$B$15:$W$285, MATCH(Q$12, 'E2 Allocators'!$B$15:$W$15, 0),FALSE)*$D279</f>
        <v>0</v>
      </c>
      <c r="R279" s="133">
        <f>VLOOKUP('E4 TB Allocation Details'!$C290, 'E2 Allocators'!$B$15:$W$285, MATCH(R$12, 'E2 Allocators'!$B$15:$W$15, 0),FALSE)*$D279</f>
        <v>0</v>
      </c>
      <c r="S279" s="133">
        <f>VLOOKUP('E4 TB Allocation Details'!$C290, 'E2 Allocators'!$B$15:$W$285, MATCH(S$12, 'E2 Allocators'!$B$15:$W$15, 0),FALSE)*$D279</f>
        <v>0</v>
      </c>
      <c r="T279" s="133">
        <f>VLOOKUP('E4 TB Allocation Details'!$C290, 'E2 Allocators'!$B$15:$W$285, MATCH(T$12, 'E2 Allocators'!$B$15:$W$15, 0),FALSE)*$D279</f>
        <v>0</v>
      </c>
      <c r="U279" s="133">
        <f>VLOOKUP('E4 TB Allocation Details'!$C290, 'E2 Allocators'!$B$15:$W$285, MATCH(U$12, 'E2 Allocators'!$B$15:$W$15, 0),FALSE)*$D279</f>
        <v>0</v>
      </c>
      <c r="V279" s="133">
        <f>VLOOKUP('E4 TB Allocation Details'!$C290, 'E2 Allocators'!$B$15:$W$285, MATCH(V$12, 'E2 Allocators'!$B$15:$W$15, 0),FALSE)*$D279</f>
        <v>0</v>
      </c>
      <c r="W279" s="133">
        <f>VLOOKUP('E4 TB Allocation Details'!$C290, 'E2 Allocators'!$B$15:$W$285, MATCH(W$12, 'E2 Allocators'!$B$15:$W$15, 0),FALSE)*$D279</f>
        <v>0</v>
      </c>
      <c r="X279" s="174">
        <f>VLOOKUP('E4 TB Allocation Details'!$C290, 'E2 Allocators'!$B$15:$W$285, MATCH(X$12, 'E2 Allocators'!$B$15:$W$15, 0),FALSE)*$D279</f>
        <v>0</v>
      </c>
    </row>
    <row r="280" spans="2:24" ht="16.149999999999999" customHeight="1" x14ac:dyDescent="0.2">
      <c r="B280" s="384" t="str">
        <f>'I3 TB Data'!B286</f>
        <v>Other amortization - Generation Line Connection - Shared</v>
      </c>
      <c r="C280" s="381" t="s">
        <v>418</v>
      </c>
      <c r="D280" s="170">
        <f>'I3 TB Data'!G286</f>
        <v>0</v>
      </c>
      <c r="E280" s="133">
        <f>VLOOKUP('E4 TB Allocation Details'!$C291, 'E2 Allocators'!$B$15:$W$285, MATCH(E$12, 'E2 Allocators'!$B$15:$W$15, 0),FALSE)*$D280</f>
        <v>0</v>
      </c>
      <c r="F280" s="133">
        <f>VLOOKUP('E4 TB Allocation Details'!$C291, 'E2 Allocators'!$B$15:$W$285, MATCH(F$12, 'E2 Allocators'!$B$15:$W$15, 0),FALSE)*$D280</f>
        <v>0</v>
      </c>
      <c r="G280" s="133">
        <f>VLOOKUP('E4 TB Allocation Details'!$C291, 'E2 Allocators'!$B$15:$W$285, MATCH(G$12, 'E2 Allocators'!$B$15:$W$15, 0),FALSE)*$D280</f>
        <v>0</v>
      </c>
      <c r="H280" s="133">
        <f>VLOOKUP('E4 TB Allocation Details'!$C291, 'E2 Allocators'!$B$15:$W$285, MATCH(H$12, 'E2 Allocators'!$B$15:$W$15, 0),FALSE)*$D280</f>
        <v>0</v>
      </c>
      <c r="I280" s="133">
        <f>VLOOKUP('E4 TB Allocation Details'!$C291, 'E2 Allocators'!$B$15:$W$285, MATCH(I$12, 'E2 Allocators'!$B$15:$W$15, 0),FALSE)*$D280</f>
        <v>0</v>
      </c>
      <c r="J280" s="133">
        <f>VLOOKUP('E4 TB Allocation Details'!$C291, 'E2 Allocators'!$B$15:$W$285, MATCH(J$12, 'E2 Allocators'!$B$15:$W$15, 0),FALSE)*$D280</f>
        <v>0</v>
      </c>
      <c r="K280" s="133">
        <f>VLOOKUP('E4 TB Allocation Details'!$C291, 'E2 Allocators'!$B$15:$W$285, MATCH(K$12, 'E2 Allocators'!$B$15:$W$15, 0),FALSE)*$D280</f>
        <v>0</v>
      </c>
      <c r="L280" s="133">
        <f>VLOOKUP('E4 TB Allocation Details'!$C291, 'E2 Allocators'!$B$15:$W$285, MATCH(L$12, 'E2 Allocators'!$B$15:$W$15, 0),FALSE)*$D280</f>
        <v>0</v>
      </c>
      <c r="M280" s="133">
        <f>VLOOKUP('E4 TB Allocation Details'!$C291, 'E2 Allocators'!$B$15:$W$285, MATCH(M$12, 'E2 Allocators'!$B$15:$W$15, 0),FALSE)*$D280</f>
        <v>0</v>
      </c>
      <c r="N280" s="133">
        <f>VLOOKUP('E4 TB Allocation Details'!$C291, 'E2 Allocators'!$B$15:$W$285, MATCH(N$12, 'E2 Allocators'!$B$15:$W$15, 0),FALSE)*$D280</f>
        <v>0</v>
      </c>
      <c r="O280" s="133">
        <f>VLOOKUP('E4 TB Allocation Details'!$C291, 'E2 Allocators'!$B$15:$W$285, MATCH(O$12, 'E2 Allocators'!$B$15:$W$15, 0),FALSE)*$D280</f>
        <v>0</v>
      </c>
      <c r="P280" s="133">
        <f>VLOOKUP('E4 TB Allocation Details'!$C291, 'E2 Allocators'!$B$15:$W$285, MATCH(P$12, 'E2 Allocators'!$B$15:$W$15, 0),FALSE)*$D280</f>
        <v>0</v>
      </c>
      <c r="Q280" s="133">
        <f>VLOOKUP('E4 TB Allocation Details'!$C291, 'E2 Allocators'!$B$15:$W$285, MATCH(Q$12, 'E2 Allocators'!$B$15:$W$15, 0),FALSE)*$D280</f>
        <v>0</v>
      </c>
      <c r="R280" s="133">
        <f>VLOOKUP('E4 TB Allocation Details'!$C291, 'E2 Allocators'!$B$15:$W$285, MATCH(R$12, 'E2 Allocators'!$B$15:$W$15, 0),FALSE)*$D280</f>
        <v>0</v>
      </c>
      <c r="S280" s="133">
        <f>VLOOKUP('E4 TB Allocation Details'!$C291, 'E2 Allocators'!$B$15:$W$285, MATCH(S$12, 'E2 Allocators'!$B$15:$W$15, 0),FALSE)*$D280</f>
        <v>0</v>
      </c>
      <c r="T280" s="133">
        <f>VLOOKUP('E4 TB Allocation Details'!$C291, 'E2 Allocators'!$B$15:$W$285, MATCH(T$12, 'E2 Allocators'!$B$15:$W$15, 0),FALSE)*$D280</f>
        <v>0</v>
      </c>
      <c r="U280" s="133">
        <f>VLOOKUP('E4 TB Allocation Details'!$C291, 'E2 Allocators'!$B$15:$W$285, MATCH(U$12, 'E2 Allocators'!$B$15:$W$15, 0),FALSE)*$D280</f>
        <v>0</v>
      </c>
      <c r="V280" s="133">
        <f>VLOOKUP('E4 TB Allocation Details'!$C291, 'E2 Allocators'!$B$15:$W$285, MATCH(V$12, 'E2 Allocators'!$B$15:$W$15, 0),FALSE)*$D280</f>
        <v>0</v>
      </c>
      <c r="W280" s="133">
        <f>VLOOKUP('E4 TB Allocation Details'!$C291, 'E2 Allocators'!$B$15:$W$285, MATCH(W$12, 'E2 Allocators'!$B$15:$W$15, 0),FALSE)*$D280</f>
        <v>0</v>
      </c>
      <c r="X280" s="174">
        <f>VLOOKUP('E4 TB Allocation Details'!$C291, 'E2 Allocators'!$B$15:$W$285, MATCH(X$12, 'E2 Allocators'!$B$15:$W$15, 0),FALSE)*$D280</f>
        <v>0</v>
      </c>
    </row>
    <row r="281" spans="2:24" ht="16.149999999999999" customHeight="1" x14ac:dyDescent="0.2">
      <c r="B281" s="384" t="str">
        <f>'I3 TB Data'!B287</f>
        <v>Other amortization - Generation Transformation Connection - Dedicated to Domestic</v>
      </c>
      <c r="C281" s="381" t="s">
        <v>418</v>
      </c>
      <c r="D281" s="170">
        <f>'I3 TB Data'!G287</f>
        <v>0</v>
      </c>
      <c r="E281" s="133">
        <f>VLOOKUP('E4 TB Allocation Details'!$C292, 'E2 Allocators'!$B$15:$W$285, MATCH(E$12, 'E2 Allocators'!$B$15:$W$15, 0),FALSE)*$D281</f>
        <v>0</v>
      </c>
      <c r="F281" s="133">
        <f>VLOOKUP('E4 TB Allocation Details'!$C292, 'E2 Allocators'!$B$15:$W$285, MATCH(F$12, 'E2 Allocators'!$B$15:$W$15, 0),FALSE)*$D281</f>
        <v>0</v>
      </c>
      <c r="G281" s="133">
        <f>VLOOKUP('E4 TB Allocation Details'!$C292, 'E2 Allocators'!$B$15:$W$285, MATCH(G$12, 'E2 Allocators'!$B$15:$W$15, 0),FALSE)*$D281</f>
        <v>0</v>
      </c>
      <c r="H281" s="133">
        <f>VLOOKUP('E4 TB Allocation Details'!$C292, 'E2 Allocators'!$B$15:$W$285, MATCH(H$12, 'E2 Allocators'!$B$15:$W$15, 0),FALSE)*$D281</f>
        <v>0</v>
      </c>
      <c r="I281" s="133">
        <f>VLOOKUP('E4 TB Allocation Details'!$C292, 'E2 Allocators'!$B$15:$W$285, MATCH(I$12, 'E2 Allocators'!$B$15:$W$15, 0),FALSE)*$D281</f>
        <v>0</v>
      </c>
      <c r="J281" s="133">
        <f>VLOOKUP('E4 TB Allocation Details'!$C292, 'E2 Allocators'!$B$15:$W$285, MATCH(J$12, 'E2 Allocators'!$B$15:$W$15, 0),FALSE)*$D281</f>
        <v>0</v>
      </c>
      <c r="K281" s="133">
        <f>VLOOKUP('E4 TB Allocation Details'!$C292, 'E2 Allocators'!$B$15:$W$285, MATCH(K$12, 'E2 Allocators'!$B$15:$W$15, 0),FALSE)*$D281</f>
        <v>0</v>
      </c>
      <c r="L281" s="133">
        <f>VLOOKUP('E4 TB Allocation Details'!$C292, 'E2 Allocators'!$B$15:$W$285, MATCH(L$12, 'E2 Allocators'!$B$15:$W$15, 0),FALSE)*$D281</f>
        <v>0</v>
      </c>
      <c r="M281" s="133">
        <f>VLOOKUP('E4 TB Allocation Details'!$C292, 'E2 Allocators'!$B$15:$W$285, MATCH(M$12, 'E2 Allocators'!$B$15:$W$15, 0),FALSE)*$D281</f>
        <v>0</v>
      </c>
      <c r="N281" s="133">
        <f>VLOOKUP('E4 TB Allocation Details'!$C292, 'E2 Allocators'!$B$15:$W$285, MATCH(N$12, 'E2 Allocators'!$B$15:$W$15, 0),FALSE)*$D281</f>
        <v>0</v>
      </c>
      <c r="O281" s="133">
        <f>VLOOKUP('E4 TB Allocation Details'!$C292, 'E2 Allocators'!$B$15:$W$285, MATCH(O$12, 'E2 Allocators'!$B$15:$W$15, 0),FALSE)*$D281</f>
        <v>0</v>
      </c>
      <c r="P281" s="133">
        <f>VLOOKUP('E4 TB Allocation Details'!$C292, 'E2 Allocators'!$B$15:$W$285, MATCH(P$12, 'E2 Allocators'!$B$15:$W$15, 0),FALSE)*$D281</f>
        <v>0</v>
      </c>
      <c r="Q281" s="133">
        <f>VLOOKUP('E4 TB Allocation Details'!$C292, 'E2 Allocators'!$B$15:$W$285, MATCH(Q$12, 'E2 Allocators'!$B$15:$W$15, 0),FALSE)*$D281</f>
        <v>0</v>
      </c>
      <c r="R281" s="133">
        <f>VLOOKUP('E4 TB Allocation Details'!$C292, 'E2 Allocators'!$B$15:$W$285, MATCH(R$12, 'E2 Allocators'!$B$15:$W$15, 0),FALSE)*$D281</f>
        <v>0</v>
      </c>
      <c r="S281" s="133">
        <f>VLOOKUP('E4 TB Allocation Details'!$C292, 'E2 Allocators'!$B$15:$W$285, MATCH(S$12, 'E2 Allocators'!$B$15:$W$15, 0),FALSE)*$D281</f>
        <v>0</v>
      </c>
      <c r="T281" s="133">
        <f>VLOOKUP('E4 TB Allocation Details'!$C292, 'E2 Allocators'!$B$15:$W$285, MATCH(T$12, 'E2 Allocators'!$B$15:$W$15, 0),FALSE)*$D281</f>
        <v>0</v>
      </c>
      <c r="U281" s="133">
        <f>VLOOKUP('E4 TB Allocation Details'!$C292, 'E2 Allocators'!$B$15:$W$285, MATCH(U$12, 'E2 Allocators'!$B$15:$W$15, 0),FALSE)*$D281</f>
        <v>0</v>
      </c>
      <c r="V281" s="133">
        <f>VLOOKUP('E4 TB Allocation Details'!$C292, 'E2 Allocators'!$B$15:$W$285, MATCH(V$12, 'E2 Allocators'!$B$15:$W$15, 0),FALSE)*$D281</f>
        <v>0</v>
      </c>
      <c r="W281" s="133">
        <f>VLOOKUP('E4 TB Allocation Details'!$C292, 'E2 Allocators'!$B$15:$W$285, MATCH(W$12, 'E2 Allocators'!$B$15:$W$15, 0),FALSE)*$D281</f>
        <v>0</v>
      </c>
      <c r="X281" s="174">
        <f>VLOOKUP('E4 TB Allocation Details'!$C292, 'E2 Allocators'!$B$15:$W$285, MATCH(X$12, 'E2 Allocators'!$B$15:$W$15, 0),FALSE)*$D281</f>
        <v>0</v>
      </c>
    </row>
    <row r="282" spans="2:24" ht="16.149999999999999" customHeight="1" x14ac:dyDescent="0.2">
      <c r="B282" s="384" t="str">
        <f>'I3 TB Data'!B288</f>
        <v>Other amortization - Generation Transformation Connection - Dedicated to Interconnect</v>
      </c>
      <c r="C282" s="381" t="s">
        <v>418</v>
      </c>
      <c r="D282" s="170">
        <f>'I3 TB Data'!G288</f>
        <v>0</v>
      </c>
      <c r="E282" s="133">
        <f>VLOOKUP('E4 TB Allocation Details'!$C293, 'E2 Allocators'!$B$15:$W$285, MATCH(E$12, 'E2 Allocators'!$B$15:$W$15, 0),FALSE)*$D282</f>
        <v>0</v>
      </c>
      <c r="F282" s="133">
        <f>VLOOKUP('E4 TB Allocation Details'!$C293, 'E2 Allocators'!$B$15:$W$285, MATCH(F$12, 'E2 Allocators'!$B$15:$W$15, 0),FALSE)*$D282</f>
        <v>0</v>
      </c>
      <c r="G282" s="133">
        <f>VLOOKUP('E4 TB Allocation Details'!$C293, 'E2 Allocators'!$B$15:$W$285, MATCH(G$12, 'E2 Allocators'!$B$15:$W$15, 0),FALSE)*$D282</f>
        <v>0</v>
      </c>
      <c r="H282" s="133">
        <f>VLOOKUP('E4 TB Allocation Details'!$C293, 'E2 Allocators'!$B$15:$W$285, MATCH(H$12, 'E2 Allocators'!$B$15:$W$15, 0),FALSE)*$D282</f>
        <v>0</v>
      </c>
      <c r="I282" s="133">
        <f>VLOOKUP('E4 TB Allocation Details'!$C293, 'E2 Allocators'!$B$15:$W$285, MATCH(I$12, 'E2 Allocators'!$B$15:$W$15, 0),FALSE)*$D282</f>
        <v>0</v>
      </c>
      <c r="J282" s="133">
        <f>VLOOKUP('E4 TB Allocation Details'!$C293, 'E2 Allocators'!$B$15:$W$285, MATCH(J$12, 'E2 Allocators'!$B$15:$W$15, 0),FALSE)*$D282</f>
        <v>0</v>
      </c>
      <c r="K282" s="133">
        <f>VLOOKUP('E4 TB Allocation Details'!$C293, 'E2 Allocators'!$B$15:$W$285, MATCH(K$12, 'E2 Allocators'!$B$15:$W$15, 0),FALSE)*$D282</f>
        <v>0</v>
      </c>
      <c r="L282" s="133">
        <f>VLOOKUP('E4 TB Allocation Details'!$C293, 'E2 Allocators'!$B$15:$W$285, MATCH(L$12, 'E2 Allocators'!$B$15:$W$15, 0),FALSE)*$D282</f>
        <v>0</v>
      </c>
      <c r="M282" s="133">
        <f>VLOOKUP('E4 TB Allocation Details'!$C293, 'E2 Allocators'!$B$15:$W$285, MATCH(M$12, 'E2 Allocators'!$B$15:$W$15, 0),FALSE)*$D282</f>
        <v>0</v>
      </c>
      <c r="N282" s="133">
        <f>VLOOKUP('E4 TB Allocation Details'!$C293, 'E2 Allocators'!$B$15:$W$285, MATCH(N$12, 'E2 Allocators'!$B$15:$W$15, 0),FALSE)*$D282</f>
        <v>0</v>
      </c>
      <c r="O282" s="133">
        <f>VLOOKUP('E4 TB Allocation Details'!$C293, 'E2 Allocators'!$B$15:$W$285, MATCH(O$12, 'E2 Allocators'!$B$15:$W$15, 0),FALSE)*$D282</f>
        <v>0</v>
      </c>
      <c r="P282" s="133">
        <f>VLOOKUP('E4 TB Allocation Details'!$C293, 'E2 Allocators'!$B$15:$W$285, MATCH(P$12, 'E2 Allocators'!$B$15:$W$15, 0),FALSE)*$D282</f>
        <v>0</v>
      </c>
      <c r="Q282" s="133">
        <f>VLOOKUP('E4 TB Allocation Details'!$C293, 'E2 Allocators'!$B$15:$W$285, MATCH(Q$12, 'E2 Allocators'!$B$15:$W$15, 0),FALSE)*$D282</f>
        <v>0</v>
      </c>
      <c r="R282" s="133">
        <f>VLOOKUP('E4 TB Allocation Details'!$C293, 'E2 Allocators'!$B$15:$W$285, MATCH(R$12, 'E2 Allocators'!$B$15:$W$15, 0),FALSE)*$D282</f>
        <v>0</v>
      </c>
      <c r="S282" s="133">
        <f>VLOOKUP('E4 TB Allocation Details'!$C293, 'E2 Allocators'!$B$15:$W$285, MATCH(S$12, 'E2 Allocators'!$B$15:$W$15, 0),FALSE)*$D282</f>
        <v>0</v>
      </c>
      <c r="T282" s="133">
        <f>VLOOKUP('E4 TB Allocation Details'!$C293, 'E2 Allocators'!$B$15:$W$285, MATCH(T$12, 'E2 Allocators'!$B$15:$W$15, 0),FALSE)*$D282</f>
        <v>0</v>
      </c>
      <c r="U282" s="133">
        <f>VLOOKUP('E4 TB Allocation Details'!$C293, 'E2 Allocators'!$B$15:$W$285, MATCH(U$12, 'E2 Allocators'!$B$15:$W$15, 0),FALSE)*$D282</f>
        <v>0</v>
      </c>
      <c r="V282" s="133">
        <f>VLOOKUP('E4 TB Allocation Details'!$C293, 'E2 Allocators'!$B$15:$W$285, MATCH(V$12, 'E2 Allocators'!$B$15:$W$15, 0),FALSE)*$D282</f>
        <v>0</v>
      </c>
      <c r="W282" s="133">
        <f>VLOOKUP('E4 TB Allocation Details'!$C293, 'E2 Allocators'!$B$15:$W$285, MATCH(W$12, 'E2 Allocators'!$B$15:$W$15, 0),FALSE)*$D282</f>
        <v>0</v>
      </c>
      <c r="X282" s="174">
        <f>VLOOKUP('E4 TB Allocation Details'!$C293, 'E2 Allocators'!$B$15:$W$285, MATCH(X$12, 'E2 Allocators'!$B$15:$W$15, 0),FALSE)*$D282</f>
        <v>0</v>
      </c>
    </row>
    <row r="283" spans="2:24" ht="16.149999999999999" customHeight="1" x14ac:dyDescent="0.2">
      <c r="B283" s="384" t="str">
        <f>'I3 TB Data'!B289</f>
        <v>Other amortization - Generation Transformation Connection - Shared</v>
      </c>
      <c r="C283" s="381" t="s">
        <v>418</v>
      </c>
      <c r="D283" s="170">
        <f>'I3 TB Data'!G289</f>
        <v>0</v>
      </c>
      <c r="E283" s="133">
        <f>VLOOKUP('E4 TB Allocation Details'!$C294, 'E2 Allocators'!$B$15:$W$285, MATCH(E$12, 'E2 Allocators'!$B$15:$W$15, 0),FALSE)*$D283</f>
        <v>0</v>
      </c>
      <c r="F283" s="133">
        <f>VLOOKUP('E4 TB Allocation Details'!$C294, 'E2 Allocators'!$B$15:$W$285, MATCH(F$12, 'E2 Allocators'!$B$15:$W$15, 0),FALSE)*$D283</f>
        <v>0</v>
      </c>
      <c r="G283" s="133">
        <f>VLOOKUP('E4 TB Allocation Details'!$C294, 'E2 Allocators'!$B$15:$W$285, MATCH(G$12, 'E2 Allocators'!$B$15:$W$15, 0),FALSE)*$D283</f>
        <v>0</v>
      </c>
      <c r="H283" s="133">
        <f>VLOOKUP('E4 TB Allocation Details'!$C294, 'E2 Allocators'!$B$15:$W$285, MATCH(H$12, 'E2 Allocators'!$B$15:$W$15, 0),FALSE)*$D283</f>
        <v>0</v>
      </c>
      <c r="I283" s="133">
        <f>VLOOKUP('E4 TB Allocation Details'!$C294, 'E2 Allocators'!$B$15:$W$285, MATCH(I$12, 'E2 Allocators'!$B$15:$W$15, 0),FALSE)*$D283</f>
        <v>0</v>
      </c>
      <c r="J283" s="133">
        <f>VLOOKUP('E4 TB Allocation Details'!$C294, 'E2 Allocators'!$B$15:$W$285, MATCH(J$12, 'E2 Allocators'!$B$15:$W$15, 0),FALSE)*$D283</f>
        <v>0</v>
      </c>
      <c r="K283" s="133">
        <f>VLOOKUP('E4 TB Allocation Details'!$C294, 'E2 Allocators'!$B$15:$W$285, MATCH(K$12, 'E2 Allocators'!$B$15:$W$15, 0),FALSE)*$D283</f>
        <v>0</v>
      </c>
      <c r="L283" s="133">
        <f>VLOOKUP('E4 TB Allocation Details'!$C294, 'E2 Allocators'!$B$15:$W$285, MATCH(L$12, 'E2 Allocators'!$B$15:$W$15, 0),FALSE)*$D283</f>
        <v>0</v>
      </c>
      <c r="M283" s="133">
        <f>VLOOKUP('E4 TB Allocation Details'!$C294, 'E2 Allocators'!$B$15:$W$285, MATCH(M$12, 'E2 Allocators'!$B$15:$W$15, 0),FALSE)*$D283</f>
        <v>0</v>
      </c>
      <c r="N283" s="133">
        <f>VLOOKUP('E4 TB Allocation Details'!$C294, 'E2 Allocators'!$B$15:$W$285, MATCH(N$12, 'E2 Allocators'!$B$15:$W$15, 0),FALSE)*$D283</f>
        <v>0</v>
      </c>
      <c r="O283" s="133">
        <f>VLOOKUP('E4 TB Allocation Details'!$C294, 'E2 Allocators'!$B$15:$W$285, MATCH(O$12, 'E2 Allocators'!$B$15:$W$15, 0),FALSE)*$D283</f>
        <v>0</v>
      </c>
      <c r="P283" s="133">
        <f>VLOOKUP('E4 TB Allocation Details'!$C294, 'E2 Allocators'!$B$15:$W$285, MATCH(P$12, 'E2 Allocators'!$B$15:$W$15, 0),FALSE)*$D283</f>
        <v>0</v>
      </c>
      <c r="Q283" s="133">
        <f>VLOOKUP('E4 TB Allocation Details'!$C294, 'E2 Allocators'!$B$15:$W$285, MATCH(Q$12, 'E2 Allocators'!$B$15:$W$15, 0),FALSE)*$D283</f>
        <v>0</v>
      </c>
      <c r="R283" s="133">
        <f>VLOOKUP('E4 TB Allocation Details'!$C294, 'E2 Allocators'!$B$15:$W$285, MATCH(R$12, 'E2 Allocators'!$B$15:$W$15, 0),FALSE)*$D283</f>
        <v>0</v>
      </c>
      <c r="S283" s="133">
        <f>VLOOKUP('E4 TB Allocation Details'!$C294, 'E2 Allocators'!$B$15:$W$285, MATCH(S$12, 'E2 Allocators'!$B$15:$W$15, 0),FALSE)*$D283</f>
        <v>0</v>
      </c>
      <c r="T283" s="133">
        <f>VLOOKUP('E4 TB Allocation Details'!$C294, 'E2 Allocators'!$B$15:$W$285, MATCH(T$12, 'E2 Allocators'!$B$15:$W$15, 0),FALSE)*$D283</f>
        <v>0</v>
      </c>
      <c r="U283" s="133">
        <f>VLOOKUP('E4 TB Allocation Details'!$C294, 'E2 Allocators'!$B$15:$W$285, MATCH(U$12, 'E2 Allocators'!$B$15:$W$15, 0),FALSE)*$D283</f>
        <v>0</v>
      </c>
      <c r="V283" s="133">
        <f>VLOOKUP('E4 TB Allocation Details'!$C294, 'E2 Allocators'!$B$15:$W$285, MATCH(V$12, 'E2 Allocators'!$B$15:$W$15, 0),FALSE)*$D283</f>
        <v>0</v>
      </c>
      <c r="W283" s="133">
        <f>VLOOKUP('E4 TB Allocation Details'!$C294, 'E2 Allocators'!$B$15:$W$285, MATCH(W$12, 'E2 Allocators'!$B$15:$W$15, 0),FALSE)*$D283</f>
        <v>0</v>
      </c>
      <c r="X283" s="174">
        <f>VLOOKUP('E4 TB Allocation Details'!$C294, 'E2 Allocators'!$B$15:$W$285, MATCH(X$12, 'E2 Allocators'!$B$15:$W$15, 0),FALSE)*$D283</f>
        <v>0</v>
      </c>
    </row>
    <row r="284" spans="2:24" ht="16.149999999999999" customHeight="1" x14ac:dyDescent="0.2">
      <c r="B284" s="384" t="str">
        <f>'I3 TB Data'!B290</f>
        <v>Return on Debt - Network - Dedicated to Domestic</v>
      </c>
      <c r="C284" s="381" t="s">
        <v>419</v>
      </c>
      <c r="D284" s="170">
        <f>'I3 TB Data'!G290</f>
        <v>0</v>
      </c>
      <c r="E284" s="133">
        <f>VLOOKUP('E4 TB Allocation Details'!$C295, 'E2 Allocators'!$B$15:$W$285, MATCH(E$12, 'E2 Allocators'!$B$15:$W$15, 0),FALSE)*$D284</f>
        <v>0</v>
      </c>
      <c r="F284" s="133">
        <f>VLOOKUP('E4 TB Allocation Details'!$C295, 'E2 Allocators'!$B$15:$W$285, MATCH(F$12, 'E2 Allocators'!$B$15:$W$15, 0),FALSE)*$D284</f>
        <v>0</v>
      </c>
      <c r="G284" s="133">
        <f>VLOOKUP('E4 TB Allocation Details'!$C295, 'E2 Allocators'!$B$15:$W$285, MATCH(G$12, 'E2 Allocators'!$B$15:$W$15, 0),FALSE)*$D284</f>
        <v>0</v>
      </c>
      <c r="H284" s="133">
        <f>VLOOKUP('E4 TB Allocation Details'!$C295, 'E2 Allocators'!$B$15:$W$285, MATCH(H$12, 'E2 Allocators'!$B$15:$W$15, 0),FALSE)*$D284</f>
        <v>0</v>
      </c>
      <c r="I284" s="133">
        <f>VLOOKUP('E4 TB Allocation Details'!$C295, 'E2 Allocators'!$B$15:$W$285, MATCH(I$12, 'E2 Allocators'!$B$15:$W$15, 0),FALSE)*$D284</f>
        <v>0</v>
      </c>
      <c r="J284" s="133">
        <f>VLOOKUP('E4 TB Allocation Details'!$C295, 'E2 Allocators'!$B$15:$W$285, MATCH(J$12, 'E2 Allocators'!$B$15:$W$15, 0),FALSE)*$D284</f>
        <v>0</v>
      </c>
      <c r="K284" s="133">
        <f>VLOOKUP('E4 TB Allocation Details'!$C295, 'E2 Allocators'!$B$15:$W$285, MATCH(K$12, 'E2 Allocators'!$B$15:$W$15, 0),FALSE)*$D284</f>
        <v>0</v>
      </c>
      <c r="L284" s="133">
        <f>VLOOKUP('E4 TB Allocation Details'!$C295, 'E2 Allocators'!$B$15:$W$285, MATCH(L$12, 'E2 Allocators'!$B$15:$W$15, 0),FALSE)*$D284</f>
        <v>0</v>
      </c>
      <c r="M284" s="133">
        <f>VLOOKUP('E4 TB Allocation Details'!$C295, 'E2 Allocators'!$B$15:$W$285, MATCH(M$12, 'E2 Allocators'!$B$15:$W$15, 0),FALSE)*$D284</f>
        <v>0</v>
      </c>
      <c r="N284" s="133">
        <f>VLOOKUP('E4 TB Allocation Details'!$C295, 'E2 Allocators'!$B$15:$W$285, MATCH(N$12, 'E2 Allocators'!$B$15:$W$15, 0),FALSE)*$D284</f>
        <v>0</v>
      </c>
      <c r="O284" s="133">
        <f>VLOOKUP('E4 TB Allocation Details'!$C295, 'E2 Allocators'!$B$15:$W$285, MATCH(O$12, 'E2 Allocators'!$B$15:$W$15, 0),FALSE)*$D284</f>
        <v>0</v>
      </c>
      <c r="P284" s="133">
        <f>VLOOKUP('E4 TB Allocation Details'!$C295, 'E2 Allocators'!$B$15:$W$285, MATCH(P$12, 'E2 Allocators'!$B$15:$W$15, 0),FALSE)*$D284</f>
        <v>0</v>
      </c>
      <c r="Q284" s="133">
        <f>VLOOKUP('E4 TB Allocation Details'!$C295, 'E2 Allocators'!$B$15:$W$285, MATCH(Q$12, 'E2 Allocators'!$B$15:$W$15, 0),FALSE)*$D284</f>
        <v>0</v>
      </c>
      <c r="R284" s="133">
        <f>VLOOKUP('E4 TB Allocation Details'!$C295, 'E2 Allocators'!$B$15:$W$285, MATCH(R$12, 'E2 Allocators'!$B$15:$W$15, 0),FALSE)*$D284</f>
        <v>0</v>
      </c>
      <c r="S284" s="133">
        <f>VLOOKUP('E4 TB Allocation Details'!$C295, 'E2 Allocators'!$B$15:$W$285, MATCH(S$12, 'E2 Allocators'!$B$15:$W$15, 0),FALSE)*$D284</f>
        <v>0</v>
      </c>
      <c r="T284" s="133">
        <f>VLOOKUP('E4 TB Allocation Details'!$C295, 'E2 Allocators'!$B$15:$W$285, MATCH(T$12, 'E2 Allocators'!$B$15:$W$15, 0),FALSE)*$D284</f>
        <v>0</v>
      </c>
      <c r="U284" s="133">
        <f>VLOOKUP('E4 TB Allocation Details'!$C295, 'E2 Allocators'!$B$15:$W$285, MATCH(U$12, 'E2 Allocators'!$B$15:$W$15, 0),FALSE)*$D284</f>
        <v>0</v>
      </c>
      <c r="V284" s="133">
        <f>VLOOKUP('E4 TB Allocation Details'!$C295, 'E2 Allocators'!$B$15:$W$285, MATCH(V$12, 'E2 Allocators'!$B$15:$W$15, 0),FALSE)*$D284</f>
        <v>0</v>
      </c>
      <c r="W284" s="133">
        <f>VLOOKUP('E4 TB Allocation Details'!$C295, 'E2 Allocators'!$B$15:$W$285, MATCH(W$12, 'E2 Allocators'!$B$15:$W$15, 0),FALSE)*$D284</f>
        <v>0</v>
      </c>
      <c r="X284" s="174">
        <f>VLOOKUP('E4 TB Allocation Details'!$C295, 'E2 Allocators'!$B$15:$W$285, MATCH(X$12, 'E2 Allocators'!$B$15:$W$15, 0),FALSE)*$D284</f>
        <v>0</v>
      </c>
    </row>
    <row r="285" spans="2:24" ht="16.149999999999999" customHeight="1" x14ac:dyDescent="0.2">
      <c r="B285" s="384" t="str">
        <f>'I3 TB Data'!B291</f>
        <v>Return on Debt - Network - Dedicated to Interconnect</v>
      </c>
      <c r="C285" s="381" t="s">
        <v>419</v>
      </c>
      <c r="D285" s="170">
        <f>'I3 TB Data'!G291</f>
        <v>2190024.2910848041</v>
      </c>
      <c r="E285" s="133">
        <f>VLOOKUP('E4 TB Allocation Details'!$C296, 'E2 Allocators'!$B$15:$W$285, MATCH(E$12, 'E2 Allocators'!$B$15:$W$15, 0),FALSE)*$D285</f>
        <v>619503.81893483654</v>
      </c>
      <c r="F285" s="133">
        <f>VLOOKUP('E4 TB Allocation Details'!$C296, 'E2 Allocators'!$B$15:$W$285, MATCH(F$12, 'E2 Allocators'!$B$15:$W$15, 0),FALSE)*$D285</f>
        <v>1570520.4721499677</v>
      </c>
      <c r="G285" s="133">
        <f>VLOOKUP('E4 TB Allocation Details'!$C296, 'E2 Allocators'!$B$15:$W$285, MATCH(G$12, 'E2 Allocators'!$B$15:$W$15, 0),FALSE)*$D285</f>
        <v>0</v>
      </c>
      <c r="H285" s="133">
        <f>VLOOKUP('E4 TB Allocation Details'!$C296, 'E2 Allocators'!$B$15:$W$285, MATCH(H$12, 'E2 Allocators'!$B$15:$W$15, 0),FALSE)*$D285</f>
        <v>0</v>
      </c>
      <c r="I285" s="133">
        <f>VLOOKUP('E4 TB Allocation Details'!$C296, 'E2 Allocators'!$B$15:$W$285, MATCH(I$12, 'E2 Allocators'!$B$15:$W$15, 0),FALSE)*$D285</f>
        <v>0</v>
      </c>
      <c r="J285" s="133">
        <f>VLOOKUP('E4 TB Allocation Details'!$C296, 'E2 Allocators'!$B$15:$W$285, MATCH(J$12, 'E2 Allocators'!$B$15:$W$15, 0),FALSE)*$D285</f>
        <v>0</v>
      </c>
      <c r="K285" s="133">
        <f>VLOOKUP('E4 TB Allocation Details'!$C296, 'E2 Allocators'!$B$15:$W$285, MATCH(K$12, 'E2 Allocators'!$B$15:$W$15, 0),FALSE)*$D285</f>
        <v>0</v>
      </c>
      <c r="L285" s="133">
        <f>VLOOKUP('E4 TB Allocation Details'!$C296, 'E2 Allocators'!$B$15:$W$285, MATCH(L$12, 'E2 Allocators'!$B$15:$W$15, 0),FALSE)*$D285</f>
        <v>0</v>
      </c>
      <c r="M285" s="133">
        <f>VLOOKUP('E4 TB Allocation Details'!$C296, 'E2 Allocators'!$B$15:$W$285, MATCH(M$12, 'E2 Allocators'!$B$15:$W$15, 0),FALSE)*$D285</f>
        <v>0</v>
      </c>
      <c r="N285" s="133">
        <f>VLOOKUP('E4 TB Allocation Details'!$C296, 'E2 Allocators'!$B$15:$W$285, MATCH(N$12, 'E2 Allocators'!$B$15:$W$15, 0),FALSE)*$D285</f>
        <v>0</v>
      </c>
      <c r="O285" s="133">
        <f>VLOOKUP('E4 TB Allocation Details'!$C296, 'E2 Allocators'!$B$15:$W$285, MATCH(O$12, 'E2 Allocators'!$B$15:$W$15, 0),FALSE)*$D285</f>
        <v>0</v>
      </c>
      <c r="P285" s="133">
        <f>VLOOKUP('E4 TB Allocation Details'!$C296, 'E2 Allocators'!$B$15:$W$285, MATCH(P$12, 'E2 Allocators'!$B$15:$W$15, 0),FALSE)*$D285</f>
        <v>0</v>
      </c>
      <c r="Q285" s="133">
        <f>VLOOKUP('E4 TB Allocation Details'!$C296, 'E2 Allocators'!$B$15:$W$285, MATCH(Q$12, 'E2 Allocators'!$B$15:$W$15, 0),FALSE)*$D285</f>
        <v>0</v>
      </c>
      <c r="R285" s="133">
        <f>VLOOKUP('E4 TB Allocation Details'!$C296, 'E2 Allocators'!$B$15:$W$285, MATCH(R$12, 'E2 Allocators'!$B$15:$W$15, 0),FALSE)*$D285</f>
        <v>0</v>
      </c>
      <c r="S285" s="133">
        <f>VLOOKUP('E4 TB Allocation Details'!$C296, 'E2 Allocators'!$B$15:$W$285, MATCH(S$12, 'E2 Allocators'!$B$15:$W$15, 0),FALSE)*$D285</f>
        <v>0</v>
      </c>
      <c r="T285" s="133">
        <f>VLOOKUP('E4 TB Allocation Details'!$C296, 'E2 Allocators'!$B$15:$W$285, MATCH(T$12, 'E2 Allocators'!$B$15:$W$15, 0),FALSE)*$D285</f>
        <v>0</v>
      </c>
      <c r="U285" s="133">
        <f>VLOOKUP('E4 TB Allocation Details'!$C296, 'E2 Allocators'!$B$15:$W$285, MATCH(U$12, 'E2 Allocators'!$B$15:$W$15, 0),FALSE)*$D285</f>
        <v>0</v>
      </c>
      <c r="V285" s="133">
        <f>VLOOKUP('E4 TB Allocation Details'!$C296, 'E2 Allocators'!$B$15:$W$285, MATCH(V$12, 'E2 Allocators'!$B$15:$W$15, 0),FALSE)*$D285</f>
        <v>0</v>
      </c>
      <c r="W285" s="133">
        <f>VLOOKUP('E4 TB Allocation Details'!$C296, 'E2 Allocators'!$B$15:$W$285, MATCH(W$12, 'E2 Allocators'!$B$15:$W$15, 0),FALSE)*$D285</f>
        <v>0</v>
      </c>
      <c r="X285" s="174">
        <f>VLOOKUP('E4 TB Allocation Details'!$C296, 'E2 Allocators'!$B$15:$W$285, MATCH(X$12, 'E2 Allocators'!$B$15:$W$15, 0),FALSE)*$D285</f>
        <v>0</v>
      </c>
    </row>
    <row r="286" spans="2:24" ht="16.149999999999999" customHeight="1" x14ac:dyDescent="0.2">
      <c r="B286" s="384" t="str">
        <f>'I3 TB Data'!B292</f>
        <v>Return on Debt - Network - Shared</v>
      </c>
      <c r="C286" s="381" t="s">
        <v>419</v>
      </c>
      <c r="D286" s="170">
        <f>'I3 TB Data'!G292</f>
        <v>164455019.1864377</v>
      </c>
      <c r="E286" s="133">
        <f>VLOOKUP('E4 TB Allocation Details'!$C297, 'E2 Allocators'!$B$15:$W$285, MATCH(E$12, 'E2 Allocators'!$B$15:$W$15, 0),FALSE)*$D286</f>
        <v>146881598.9265008</v>
      </c>
      <c r="F286" s="133">
        <f>VLOOKUP('E4 TB Allocation Details'!$C297, 'E2 Allocators'!$B$15:$W$285, MATCH(F$12, 'E2 Allocators'!$B$15:$W$15, 0),FALSE)*$D286</f>
        <v>17573420.259936891</v>
      </c>
      <c r="G286" s="133">
        <f>VLOOKUP('E4 TB Allocation Details'!$C297, 'E2 Allocators'!$B$15:$W$285, MATCH(G$12, 'E2 Allocators'!$B$15:$W$15, 0),FALSE)*$D286</f>
        <v>0</v>
      </c>
      <c r="H286" s="133">
        <f>VLOOKUP('E4 TB Allocation Details'!$C297, 'E2 Allocators'!$B$15:$W$285, MATCH(H$12, 'E2 Allocators'!$B$15:$W$15, 0),FALSE)*$D286</f>
        <v>0</v>
      </c>
      <c r="I286" s="133">
        <f>VLOOKUP('E4 TB Allocation Details'!$C297, 'E2 Allocators'!$B$15:$W$285, MATCH(I$12, 'E2 Allocators'!$B$15:$W$15, 0),FALSE)*$D286</f>
        <v>0</v>
      </c>
      <c r="J286" s="133">
        <f>VLOOKUP('E4 TB Allocation Details'!$C297, 'E2 Allocators'!$B$15:$W$285, MATCH(J$12, 'E2 Allocators'!$B$15:$W$15, 0),FALSE)*$D286</f>
        <v>0</v>
      </c>
      <c r="K286" s="133">
        <f>VLOOKUP('E4 TB Allocation Details'!$C297, 'E2 Allocators'!$B$15:$W$285, MATCH(K$12, 'E2 Allocators'!$B$15:$W$15, 0),FALSE)*$D286</f>
        <v>0</v>
      </c>
      <c r="L286" s="133">
        <f>VLOOKUP('E4 TB Allocation Details'!$C297, 'E2 Allocators'!$B$15:$W$285, MATCH(L$12, 'E2 Allocators'!$B$15:$W$15, 0),FALSE)*$D286</f>
        <v>0</v>
      </c>
      <c r="M286" s="133">
        <f>VLOOKUP('E4 TB Allocation Details'!$C297, 'E2 Allocators'!$B$15:$W$285, MATCH(M$12, 'E2 Allocators'!$B$15:$W$15, 0),FALSE)*$D286</f>
        <v>0</v>
      </c>
      <c r="N286" s="133">
        <f>VLOOKUP('E4 TB Allocation Details'!$C297, 'E2 Allocators'!$B$15:$W$285, MATCH(N$12, 'E2 Allocators'!$B$15:$W$15, 0),FALSE)*$D286</f>
        <v>0</v>
      </c>
      <c r="O286" s="133">
        <f>VLOOKUP('E4 TB Allocation Details'!$C297, 'E2 Allocators'!$B$15:$W$285, MATCH(O$12, 'E2 Allocators'!$B$15:$W$15, 0),FALSE)*$D286</f>
        <v>0</v>
      </c>
      <c r="P286" s="133">
        <f>VLOOKUP('E4 TB Allocation Details'!$C297, 'E2 Allocators'!$B$15:$W$285, MATCH(P$12, 'E2 Allocators'!$B$15:$W$15, 0),FALSE)*$D286</f>
        <v>0</v>
      </c>
      <c r="Q286" s="133">
        <f>VLOOKUP('E4 TB Allocation Details'!$C297, 'E2 Allocators'!$B$15:$W$285, MATCH(Q$12, 'E2 Allocators'!$B$15:$W$15, 0),FALSE)*$D286</f>
        <v>0</v>
      </c>
      <c r="R286" s="133">
        <f>VLOOKUP('E4 TB Allocation Details'!$C297, 'E2 Allocators'!$B$15:$W$285, MATCH(R$12, 'E2 Allocators'!$B$15:$W$15, 0),FALSE)*$D286</f>
        <v>0</v>
      </c>
      <c r="S286" s="133">
        <f>VLOOKUP('E4 TB Allocation Details'!$C297, 'E2 Allocators'!$B$15:$W$285, MATCH(S$12, 'E2 Allocators'!$B$15:$W$15, 0),FALSE)*$D286</f>
        <v>0</v>
      </c>
      <c r="T286" s="133">
        <f>VLOOKUP('E4 TB Allocation Details'!$C297, 'E2 Allocators'!$B$15:$W$285, MATCH(T$12, 'E2 Allocators'!$B$15:$W$15, 0),FALSE)*$D286</f>
        <v>0</v>
      </c>
      <c r="U286" s="133">
        <f>VLOOKUP('E4 TB Allocation Details'!$C297, 'E2 Allocators'!$B$15:$W$285, MATCH(U$12, 'E2 Allocators'!$B$15:$W$15, 0),FALSE)*$D286</f>
        <v>0</v>
      </c>
      <c r="V286" s="133">
        <f>VLOOKUP('E4 TB Allocation Details'!$C297, 'E2 Allocators'!$B$15:$W$285, MATCH(V$12, 'E2 Allocators'!$B$15:$W$15, 0),FALSE)*$D286</f>
        <v>0</v>
      </c>
      <c r="W286" s="133">
        <f>VLOOKUP('E4 TB Allocation Details'!$C297, 'E2 Allocators'!$B$15:$W$285, MATCH(W$12, 'E2 Allocators'!$B$15:$W$15, 0),FALSE)*$D286</f>
        <v>0</v>
      </c>
      <c r="X286" s="174">
        <f>VLOOKUP('E4 TB Allocation Details'!$C297, 'E2 Allocators'!$B$15:$W$285, MATCH(X$12, 'E2 Allocators'!$B$15:$W$15, 0),FALSE)*$D286</f>
        <v>0</v>
      </c>
    </row>
    <row r="287" spans="2:24" ht="16.149999999999999" customHeight="1" x14ac:dyDescent="0.2">
      <c r="B287" s="384" t="str">
        <f>'I3 TB Data'!B293</f>
        <v>Return on Debt - Line Connection - Dedicated to Domestic</v>
      </c>
      <c r="C287" s="381" t="s">
        <v>419</v>
      </c>
      <c r="D287" s="170">
        <f>'I3 TB Data'!G293</f>
        <v>30747592.557364449</v>
      </c>
      <c r="E287" s="133">
        <f>VLOOKUP('E4 TB Allocation Details'!$C298, 'E2 Allocators'!$B$15:$W$285, MATCH(E$12, 'E2 Allocators'!$B$15:$W$15, 0),FALSE)*$D287</f>
        <v>30747592.557364449</v>
      </c>
      <c r="F287" s="133">
        <f>VLOOKUP('E4 TB Allocation Details'!$C298, 'E2 Allocators'!$B$15:$W$285, MATCH(F$12, 'E2 Allocators'!$B$15:$W$15, 0),FALSE)*$D287</f>
        <v>0</v>
      </c>
      <c r="G287" s="133">
        <f>VLOOKUP('E4 TB Allocation Details'!$C298, 'E2 Allocators'!$B$15:$W$285, MATCH(G$12, 'E2 Allocators'!$B$15:$W$15, 0),FALSE)*$D287</f>
        <v>0</v>
      </c>
      <c r="H287" s="133">
        <f>VLOOKUP('E4 TB Allocation Details'!$C298, 'E2 Allocators'!$B$15:$W$285, MATCH(H$12, 'E2 Allocators'!$B$15:$W$15, 0),FALSE)*$D287</f>
        <v>0</v>
      </c>
      <c r="I287" s="133">
        <f>VLOOKUP('E4 TB Allocation Details'!$C298, 'E2 Allocators'!$B$15:$W$285, MATCH(I$12, 'E2 Allocators'!$B$15:$W$15, 0),FALSE)*$D287</f>
        <v>0</v>
      </c>
      <c r="J287" s="133">
        <f>VLOOKUP('E4 TB Allocation Details'!$C298, 'E2 Allocators'!$B$15:$W$285, MATCH(J$12, 'E2 Allocators'!$B$15:$W$15, 0),FALSE)*$D287</f>
        <v>0</v>
      </c>
      <c r="K287" s="133">
        <f>VLOOKUP('E4 TB Allocation Details'!$C298, 'E2 Allocators'!$B$15:$W$285, MATCH(K$12, 'E2 Allocators'!$B$15:$W$15, 0),FALSE)*$D287</f>
        <v>0</v>
      </c>
      <c r="L287" s="133">
        <f>VLOOKUP('E4 TB Allocation Details'!$C298, 'E2 Allocators'!$B$15:$W$285, MATCH(L$12, 'E2 Allocators'!$B$15:$W$15, 0),FALSE)*$D287</f>
        <v>0</v>
      </c>
      <c r="M287" s="133">
        <f>VLOOKUP('E4 TB Allocation Details'!$C298, 'E2 Allocators'!$B$15:$W$285, MATCH(M$12, 'E2 Allocators'!$B$15:$W$15, 0),FALSE)*$D287</f>
        <v>0</v>
      </c>
      <c r="N287" s="133">
        <f>VLOOKUP('E4 TB Allocation Details'!$C298, 'E2 Allocators'!$B$15:$W$285, MATCH(N$12, 'E2 Allocators'!$B$15:$W$15, 0),FALSE)*$D287</f>
        <v>0</v>
      </c>
      <c r="O287" s="133">
        <f>VLOOKUP('E4 TB Allocation Details'!$C298, 'E2 Allocators'!$B$15:$W$285, MATCH(O$12, 'E2 Allocators'!$B$15:$W$15, 0),FALSE)*$D287</f>
        <v>0</v>
      </c>
      <c r="P287" s="133">
        <f>VLOOKUP('E4 TB Allocation Details'!$C298, 'E2 Allocators'!$B$15:$W$285, MATCH(P$12, 'E2 Allocators'!$B$15:$W$15, 0),FALSE)*$D287</f>
        <v>0</v>
      </c>
      <c r="Q287" s="133">
        <f>VLOOKUP('E4 TB Allocation Details'!$C298, 'E2 Allocators'!$B$15:$W$285, MATCH(Q$12, 'E2 Allocators'!$B$15:$W$15, 0),FALSE)*$D287</f>
        <v>0</v>
      </c>
      <c r="R287" s="133">
        <f>VLOOKUP('E4 TB Allocation Details'!$C298, 'E2 Allocators'!$B$15:$W$285, MATCH(R$12, 'E2 Allocators'!$B$15:$W$15, 0),FALSE)*$D287</f>
        <v>0</v>
      </c>
      <c r="S287" s="133">
        <f>VLOOKUP('E4 TB Allocation Details'!$C298, 'E2 Allocators'!$B$15:$W$285, MATCH(S$12, 'E2 Allocators'!$B$15:$W$15, 0),FALSE)*$D287</f>
        <v>0</v>
      </c>
      <c r="T287" s="133">
        <f>VLOOKUP('E4 TB Allocation Details'!$C298, 'E2 Allocators'!$B$15:$W$285, MATCH(T$12, 'E2 Allocators'!$B$15:$W$15, 0),FALSE)*$D287</f>
        <v>0</v>
      </c>
      <c r="U287" s="133">
        <f>VLOOKUP('E4 TB Allocation Details'!$C298, 'E2 Allocators'!$B$15:$W$285, MATCH(U$12, 'E2 Allocators'!$B$15:$W$15, 0),FALSE)*$D287</f>
        <v>0</v>
      </c>
      <c r="V287" s="133">
        <f>VLOOKUP('E4 TB Allocation Details'!$C298, 'E2 Allocators'!$B$15:$W$285, MATCH(V$12, 'E2 Allocators'!$B$15:$W$15, 0),FALSE)*$D287</f>
        <v>0</v>
      </c>
      <c r="W287" s="133">
        <f>VLOOKUP('E4 TB Allocation Details'!$C298, 'E2 Allocators'!$B$15:$W$285, MATCH(W$12, 'E2 Allocators'!$B$15:$W$15, 0),FALSE)*$D287</f>
        <v>0</v>
      </c>
      <c r="X287" s="174">
        <f>VLOOKUP('E4 TB Allocation Details'!$C298, 'E2 Allocators'!$B$15:$W$285, MATCH(X$12, 'E2 Allocators'!$B$15:$W$15, 0),FALSE)*$D287</f>
        <v>0</v>
      </c>
    </row>
    <row r="288" spans="2:24" ht="16.149999999999999" customHeight="1" x14ac:dyDescent="0.2">
      <c r="B288" s="384" t="str">
        <f>'I3 TB Data'!B294</f>
        <v>Return on Debt - Line Connection - Dedicated to Interconnect</v>
      </c>
      <c r="C288" s="381" t="s">
        <v>419</v>
      </c>
      <c r="D288" s="170">
        <f>'I3 TB Data'!G294</f>
        <v>0</v>
      </c>
      <c r="E288" s="133">
        <f>VLOOKUP('E4 TB Allocation Details'!$C299, 'E2 Allocators'!$B$15:$W$285, MATCH(E$12, 'E2 Allocators'!$B$15:$W$15, 0),FALSE)*$D288</f>
        <v>0</v>
      </c>
      <c r="F288" s="133">
        <f>VLOOKUP('E4 TB Allocation Details'!$C299, 'E2 Allocators'!$B$15:$W$285, MATCH(F$12, 'E2 Allocators'!$B$15:$W$15, 0),FALSE)*$D288</f>
        <v>0</v>
      </c>
      <c r="G288" s="133">
        <f>VLOOKUP('E4 TB Allocation Details'!$C299, 'E2 Allocators'!$B$15:$W$285, MATCH(G$12, 'E2 Allocators'!$B$15:$W$15, 0),FALSE)*$D288</f>
        <v>0</v>
      </c>
      <c r="H288" s="133">
        <f>VLOOKUP('E4 TB Allocation Details'!$C299, 'E2 Allocators'!$B$15:$W$285, MATCH(H$12, 'E2 Allocators'!$B$15:$W$15, 0),FALSE)*$D288</f>
        <v>0</v>
      </c>
      <c r="I288" s="133">
        <f>VLOOKUP('E4 TB Allocation Details'!$C299, 'E2 Allocators'!$B$15:$W$285, MATCH(I$12, 'E2 Allocators'!$B$15:$W$15, 0),FALSE)*$D288</f>
        <v>0</v>
      </c>
      <c r="J288" s="133">
        <f>VLOOKUP('E4 TB Allocation Details'!$C299, 'E2 Allocators'!$B$15:$W$285, MATCH(J$12, 'E2 Allocators'!$B$15:$W$15, 0),FALSE)*$D288</f>
        <v>0</v>
      </c>
      <c r="K288" s="133">
        <f>VLOOKUP('E4 TB Allocation Details'!$C299, 'E2 Allocators'!$B$15:$W$285, MATCH(K$12, 'E2 Allocators'!$B$15:$W$15, 0),FALSE)*$D288</f>
        <v>0</v>
      </c>
      <c r="L288" s="133">
        <f>VLOOKUP('E4 TB Allocation Details'!$C299, 'E2 Allocators'!$B$15:$W$285, MATCH(L$12, 'E2 Allocators'!$B$15:$W$15, 0),FALSE)*$D288</f>
        <v>0</v>
      </c>
      <c r="M288" s="133">
        <f>VLOOKUP('E4 TB Allocation Details'!$C299, 'E2 Allocators'!$B$15:$W$285, MATCH(M$12, 'E2 Allocators'!$B$15:$W$15, 0),FALSE)*$D288</f>
        <v>0</v>
      </c>
      <c r="N288" s="133">
        <f>VLOOKUP('E4 TB Allocation Details'!$C299, 'E2 Allocators'!$B$15:$W$285, MATCH(N$12, 'E2 Allocators'!$B$15:$W$15, 0),FALSE)*$D288</f>
        <v>0</v>
      </c>
      <c r="O288" s="133">
        <f>VLOOKUP('E4 TB Allocation Details'!$C299, 'E2 Allocators'!$B$15:$W$285, MATCH(O$12, 'E2 Allocators'!$B$15:$W$15, 0),FALSE)*$D288</f>
        <v>0</v>
      </c>
      <c r="P288" s="133">
        <f>VLOOKUP('E4 TB Allocation Details'!$C299, 'E2 Allocators'!$B$15:$W$285, MATCH(P$12, 'E2 Allocators'!$B$15:$W$15, 0),FALSE)*$D288</f>
        <v>0</v>
      </c>
      <c r="Q288" s="133">
        <f>VLOOKUP('E4 TB Allocation Details'!$C299, 'E2 Allocators'!$B$15:$W$285, MATCH(Q$12, 'E2 Allocators'!$B$15:$W$15, 0),FALSE)*$D288</f>
        <v>0</v>
      </c>
      <c r="R288" s="133">
        <f>VLOOKUP('E4 TB Allocation Details'!$C299, 'E2 Allocators'!$B$15:$W$285, MATCH(R$12, 'E2 Allocators'!$B$15:$W$15, 0),FALSE)*$D288</f>
        <v>0</v>
      </c>
      <c r="S288" s="133">
        <f>VLOOKUP('E4 TB Allocation Details'!$C299, 'E2 Allocators'!$B$15:$W$285, MATCH(S$12, 'E2 Allocators'!$B$15:$W$15, 0),FALSE)*$D288</f>
        <v>0</v>
      </c>
      <c r="T288" s="133">
        <f>VLOOKUP('E4 TB Allocation Details'!$C299, 'E2 Allocators'!$B$15:$W$285, MATCH(T$12, 'E2 Allocators'!$B$15:$W$15, 0),FALSE)*$D288</f>
        <v>0</v>
      </c>
      <c r="U288" s="133">
        <f>VLOOKUP('E4 TB Allocation Details'!$C299, 'E2 Allocators'!$B$15:$W$285, MATCH(U$12, 'E2 Allocators'!$B$15:$W$15, 0),FALSE)*$D288</f>
        <v>0</v>
      </c>
      <c r="V288" s="133">
        <f>VLOOKUP('E4 TB Allocation Details'!$C299, 'E2 Allocators'!$B$15:$W$285, MATCH(V$12, 'E2 Allocators'!$B$15:$W$15, 0),FALSE)*$D288</f>
        <v>0</v>
      </c>
      <c r="W288" s="133">
        <f>VLOOKUP('E4 TB Allocation Details'!$C299, 'E2 Allocators'!$B$15:$W$285, MATCH(W$12, 'E2 Allocators'!$B$15:$W$15, 0),FALSE)*$D288</f>
        <v>0</v>
      </c>
      <c r="X288" s="174">
        <f>VLOOKUP('E4 TB Allocation Details'!$C299, 'E2 Allocators'!$B$15:$W$285, MATCH(X$12, 'E2 Allocators'!$B$15:$W$15, 0),FALSE)*$D288</f>
        <v>0</v>
      </c>
    </row>
    <row r="289" spans="2:24" ht="16.149999999999999" customHeight="1" x14ac:dyDescent="0.2">
      <c r="B289" s="384" t="str">
        <f>'I3 TB Data'!B295</f>
        <v>Return on Debt - Line Connection - Shared</v>
      </c>
      <c r="C289" s="381" t="s">
        <v>419</v>
      </c>
      <c r="D289" s="170">
        <f>'I3 TB Data'!G295</f>
        <v>0</v>
      </c>
      <c r="E289" s="133">
        <f>VLOOKUP('E4 TB Allocation Details'!$C300, 'E2 Allocators'!$B$15:$W$285, MATCH(E$12, 'E2 Allocators'!$B$15:$W$15, 0),FALSE)*$D289</f>
        <v>0</v>
      </c>
      <c r="F289" s="133">
        <f>VLOOKUP('E4 TB Allocation Details'!$C300, 'E2 Allocators'!$B$15:$W$285, MATCH(F$12, 'E2 Allocators'!$B$15:$W$15, 0),FALSE)*$D289</f>
        <v>0</v>
      </c>
      <c r="G289" s="133">
        <f>VLOOKUP('E4 TB Allocation Details'!$C300, 'E2 Allocators'!$B$15:$W$285, MATCH(G$12, 'E2 Allocators'!$B$15:$W$15, 0),FALSE)*$D289</f>
        <v>0</v>
      </c>
      <c r="H289" s="133">
        <f>VLOOKUP('E4 TB Allocation Details'!$C300, 'E2 Allocators'!$B$15:$W$285, MATCH(H$12, 'E2 Allocators'!$B$15:$W$15, 0),FALSE)*$D289</f>
        <v>0</v>
      </c>
      <c r="I289" s="133">
        <f>VLOOKUP('E4 TB Allocation Details'!$C300, 'E2 Allocators'!$B$15:$W$285, MATCH(I$12, 'E2 Allocators'!$B$15:$W$15, 0),FALSE)*$D289</f>
        <v>0</v>
      </c>
      <c r="J289" s="133">
        <f>VLOOKUP('E4 TB Allocation Details'!$C300, 'E2 Allocators'!$B$15:$W$285, MATCH(J$12, 'E2 Allocators'!$B$15:$W$15, 0),FALSE)*$D289</f>
        <v>0</v>
      </c>
      <c r="K289" s="133">
        <f>VLOOKUP('E4 TB Allocation Details'!$C300, 'E2 Allocators'!$B$15:$W$285, MATCH(K$12, 'E2 Allocators'!$B$15:$W$15, 0),FALSE)*$D289</f>
        <v>0</v>
      </c>
      <c r="L289" s="133">
        <f>VLOOKUP('E4 TB Allocation Details'!$C300, 'E2 Allocators'!$B$15:$W$285, MATCH(L$12, 'E2 Allocators'!$B$15:$W$15, 0),FALSE)*$D289</f>
        <v>0</v>
      </c>
      <c r="M289" s="133">
        <f>VLOOKUP('E4 TB Allocation Details'!$C300, 'E2 Allocators'!$B$15:$W$285, MATCH(M$12, 'E2 Allocators'!$B$15:$W$15, 0),FALSE)*$D289</f>
        <v>0</v>
      </c>
      <c r="N289" s="133">
        <f>VLOOKUP('E4 TB Allocation Details'!$C300, 'E2 Allocators'!$B$15:$W$285, MATCH(N$12, 'E2 Allocators'!$B$15:$W$15, 0),FALSE)*$D289</f>
        <v>0</v>
      </c>
      <c r="O289" s="133">
        <f>VLOOKUP('E4 TB Allocation Details'!$C300, 'E2 Allocators'!$B$15:$W$285, MATCH(O$12, 'E2 Allocators'!$B$15:$W$15, 0),FALSE)*$D289</f>
        <v>0</v>
      </c>
      <c r="P289" s="133">
        <f>VLOOKUP('E4 TB Allocation Details'!$C300, 'E2 Allocators'!$B$15:$W$285, MATCH(P$12, 'E2 Allocators'!$B$15:$W$15, 0),FALSE)*$D289</f>
        <v>0</v>
      </c>
      <c r="Q289" s="133">
        <f>VLOOKUP('E4 TB Allocation Details'!$C300, 'E2 Allocators'!$B$15:$W$285, MATCH(Q$12, 'E2 Allocators'!$B$15:$W$15, 0),FALSE)*$D289</f>
        <v>0</v>
      </c>
      <c r="R289" s="133">
        <f>VLOOKUP('E4 TB Allocation Details'!$C300, 'E2 Allocators'!$B$15:$W$285, MATCH(R$12, 'E2 Allocators'!$B$15:$W$15, 0),FALSE)*$D289</f>
        <v>0</v>
      </c>
      <c r="S289" s="133">
        <f>VLOOKUP('E4 TB Allocation Details'!$C300, 'E2 Allocators'!$B$15:$W$285, MATCH(S$12, 'E2 Allocators'!$B$15:$W$15, 0),FALSE)*$D289</f>
        <v>0</v>
      </c>
      <c r="T289" s="133">
        <f>VLOOKUP('E4 TB Allocation Details'!$C300, 'E2 Allocators'!$B$15:$W$285, MATCH(T$12, 'E2 Allocators'!$B$15:$W$15, 0),FALSE)*$D289</f>
        <v>0</v>
      </c>
      <c r="U289" s="133">
        <f>VLOOKUP('E4 TB Allocation Details'!$C300, 'E2 Allocators'!$B$15:$W$285, MATCH(U$12, 'E2 Allocators'!$B$15:$W$15, 0),FALSE)*$D289</f>
        <v>0</v>
      </c>
      <c r="V289" s="133">
        <f>VLOOKUP('E4 TB Allocation Details'!$C300, 'E2 Allocators'!$B$15:$W$285, MATCH(V$12, 'E2 Allocators'!$B$15:$W$15, 0),FALSE)*$D289</f>
        <v>0</v>
      </c>
      <c r="W289" s="133">
        <f>VLOOKUP('E4 TB Allocation Details'!$C300, 'E2 Allocators'!$B$15:$W$285, MATCH(W$12, 'E2 Allocators'!$B$15:$W$15, 0),FALSE)*$D289</f>
        <v>0</v>
      </c>
      <c r="X289" s="174">
        <f>VLOOKUP('E4 TB Allocation Details'!$C300, 'E2 Allocators'!$B$15:$W$285, MATCH(X$12, 'E2 Allocators'!$B$15:$W$15, 0),FALSE)*$D289</f>
        <v>0</v>
      </c>
    </row>
    <row r="290" spans="2:24" ht="16.149999999999999" customHeight="1" x14ac:dyDescent="0.2">
      <c r="B290" s="384" t="str">
        <f>'I3 TB Data'!B296</f>
        <v>Return on Debt - Transformer Connection - Dedicated to Domestic</v>
      </c>
      <c r="C290" s="381" t="s">
        <v>419</v>
      </c>
      <c r="D290" s="170">
        <f>'I3 TB Data'!G296</f>
        <v>91938316.287218988</v>
      </c>
      <c r="E290" s="133">
        <f>VLOOKUP('E4 TB Allocation Details'!$C301, 'E2 Allocators'!$B$15:$W$285, MATCH(E$12, 'E2 Allocators'!$B$15:$W$15, 0),FALSE)*$D290</f>
        <v>91938316.287218988</v>
      </c>
      <c r="F290" s="133">
        <f>VLOOKUP('E4 TB Allocation Details'!$C301, 'E2 Allocators'!$B$15:$W$285, MATCH(F$12, 'E2 Allocators'!$B$15:$W$15, 0),FALSE)*$D290</f>
        <v>0</v>
      </c>
      <c r="G290" s="133">
        <f>VLOOKUP('E4 TB Allocation Details'!$C301, 'E2 Allocators'!$B$15:$W$285, MATCH(G$12, 'E2 Allocators'!$B$15:$W$15, 0),FALSE)*$D290</f>
        <v>0</v>
      </c>
      <c r="H290" s="133">
        <f>VLOOKUP('E4 TB Allocation Details'!$C301, 'E2 Allocators'!$B$15:$W$285, MATCH(H$12, 'E2 Allocators'!$B$15:$W$15, 0),FALSE)*$D290</f>
        <v>0</v>
      </c>
      <c r="I290" s="133">
        <f>VLOOKUP('E4 TB Allocation Details'!$C301, 'E2 Allocators'!$B$15:$W$285, MATCH(I$12, 'E2 Allocators'!$B$15:$W$15, 0),FALSE)*$D290</f>
        <v>0</v>
      </c>
      <c r="J290" s="133">
        <f>VLOOKUP('E4 TB Allocation Details'!$C301, 'E2 Allocators'!$B$15:$W$285, MATCH(J$12, 'E2 Allocators'!$B$15:$W$15, 0),FALSE)*$D290</f>
        <v>0</v>
      </c>
      <c r="K290" s="133">
        <f>VLOOKUP('E4 TB Allocation Details'!$C301, 'E2 Allocators'!$B$15:$W$285, MATCH(K$12, 'E2 Allocators'!$B$15:$W$15, 0),FALSE)*$D290</f>
        <v>0</v>
      </c>
      <c r="L290" s="133">
        <f>VLOOKUP('E4 TB Allocation Details'!$C301, 'E2 Allocators'!$B$15:$W$285, MATCH(L$12, 'E2 Allocators'!$B$15:$W$15, 0),FALSE)*$D290</f>
        <v>0</v>
      </c>
      <c r="M290" s="133">
        <f>VLOOKUP('E4 TB Allocation Details'!$C301, 'E2 Allocators'!$B$15:$W$285, MATCH(M$12, 'E2 Allocators'!$B$15:$W$15, 0),FALSE)*$D290</f>
        <v>0</v>
      </c>
      <c r="N290" s="133">
        <f>VLOOKUP('E4 TB Allocation Details'!$C301, 'E2 Allocators'!$B$15:$W$285, MATCH(N$12, 'E2 Allocators'!$B$15:$W$15, 0),FALSE)*$D290</f>
        <v>0</v>
      </c>
      <c r="O290" s="133">
        <f>VLOOKUP('E4 TB Allocation Details'!$C301, 'E2 Allocators'!$B$15:$W$285, MATCH(O$12, 'E2 Allocators'!$B$15:$W$15, 0),FALSE)*$D290</f>
        <v>0</v>
      </c>
      <c r="P290" s="133">
        <f>VLOOKUP('E4 TB Allocation Details'!$C301, 'E2 Allocators'!$B$15:$W$285, MATCH(P$12, 'E2 Allocators'!$B$15:$W$15, 0),FALSE)*$D290</f>
        <v>0</v>
      </c>
      <c r="Q290" s="133">
        <f>VLOOKUP('E4 TB Allocation Details'!$C301, 'E2 Allocators'!$B$15:$W$285, MATCH(Q$12, 'E2 Allocators'!$B$15:$W$15, 0),FALSE)*$D290</f>
        <v>0</v>
      </c>
      <c r="R290" s="133">
        <f>VLOOKUP('E4 TB Allocation Details'!$C301, 'E2 Allocators'!$B$15:$W$285, MATCH(R$12, 'E2 Allocators'!$B$15:$W$15, 0),FALSE)*$D290</f>
        <v>0</v>
      </c>
      <c r="S290" s="133">
        <f>VLOOKUP('E4 TB Allocation Details'!$C301, 'E2 Allocators'!$B$15:$W$285, MATCH(S$12, 'E2 Allocators'!$B$15:$W$15, 0),FALSE)*$D290</f>
        <v>0</v>
      </c>
      <c r="T290" s="133">
        <f>VLOOKUP('E4 TB Allocation Details'!$C301, 'E2 Allocators'!$B$15:$W$285, MATCH(T$12, 'E2 Allocators'!$B$15:$W$15, 0),FALSE)*$D290</f>
        <v>0</v>
      </c>
      <c r="U290" s="133">
        <f>VLOOKUP('E4 TB Allocation Details'!$C301, 'E2 Allocators'!$B$15:$W$285, MATCH(U$12, 'E2 Allocators'!$B$15:$W$15, 0),FALSE)*$D290</f>
        <v>0</v>
      </c>
      <c r="V290" s="133">
        <f>VLOOKUP('E4 TB Allocation Details'!$C301, 'E2 Allocators'!$B$15:$W$285, MATCH(V$12, 'E2 Allocators'!$B$15:$W$15, 0),FALSE)*$D290</f>
        <v>0</v>
      </c>
      <c r="W290" s="133">
        <f>VLOOKUP('E4 TB Allocation Details'!$C301, 'E2 Allocators'!$B$15:$W$285, MATCH(W$12, 'E2 Allocators'!$B$15:$W$15, 0),FALSE)*$D290</f>
        <v>0</v>
      </c>
      <c r="X290" s="174">
        <f>VLOOKUP('E4 TB Allocation Details'!$C301, 'E2 Allocators'!$B$15:$W$285, MATCH(X$12, 'E2 Allocators'!$B$15:$W$15, 0),FALSE)*$D290</f>
        <v>0</v>
      </c>
    </row>
    <row r="291" spans="2:24" ht="16.149999999999999" customHeight="1" x14ac:dyDescent="0.2">
      <c r="B291" s="384" t="str">
        <f>'I3 TB Data'!B297</f>
        <v>Return on Debt - Transformer Connection - Dedicated to Interconnect</v>
      </c>
      <c r="C291" s="381" t="s">
        <v>419</v>
      </c>
      <c r="D291" s="170">
        <f>'I3 TB Data'!G297</f>
        <v>0</v>
      </c>
      <c r="E291" s="133">
        <f>VLOOKUP('E4 TB Allocation Details'!$C302, 'E2 Allocators'!$B$15:$W$285, MATCH(E$12, 'E2 Allocators'!$B$15:$W$15, 0),FALSE)*$D291</f>
        <v>0</v>
      </c>
      <c r="F291" s="133">
        <f>VLOOKUP('E4 TB Allocation Details'!$C302, 'E2 Allocators'!$B$15:$W$285, MATCH(F$12, 'E2 Allocators'!$B$15:$W$15, 0),FALSE)*$D291</f>
        <v>0</v>
      </c>
      <c r="G291" s="133">
        <f>VLOOKUP('E4 TB Allocation Details'!$C302, 'E2 Allocators'!$B$15:$W$285, MATCH(G$12, 'E2 Allocators'!$B$15:$W$15, 0),FALSE)*$D291</f>
        <v>0</v>
      </c>
      <c r="H291" s="133">
        <f>VLOOKUP('E4 TB Allocation Details'!$C302, 'E2 Allocators'!$B$15:$W$285, MATCH(H$12, 'E2 Allocators'!$B$15:$W$15, 0),FALSE)*$D291</f>
        <v>0</v>
      </c>
      <c r="I291" s="133">
        <f>VLOOKUP('E4 TB Allocation Details'!$C302, 'E2 Allocators'!$B$15:$W$285, MATCH(I$12, 'E2 Allocators'!$B$15:$W$15, 0),FALSE)*$D291</f>
        <v>0</v>
      </c>
      <c r="J291" s="133">
        <f>VLOOKUP('E4 TB Allocation Details'!$C302, 'E2 Allocators'!$B$15:$W$285, MATCH(J$12, 'E2 Allocators'!$B$15:$W$15, 0),FALSE)*$D291</f>
        <v>0</v>
      </c>
      <c r="K291" s="133">
        <f>VLOOKUP('E4 TB Allocation Details'!$C302, 'E2 Allocators'!$B$15:$W$285, MATCH(K$12, 'E2 Allocators'!$B$15:$W$15, 0),FALSE)*$D291</f>
        <v>0</v>
      </c>
      <c r="L291" s="133">
        <f>VLOOKUP('E4 TB Allocation Details'!$C302, 'E2 Allocators'!$B$15:$W$285, MATCH(L$12, 'E2 Allocators'!$B$15:$W$15, 0),FALSE)*$D291</f>
        <v>0</v>
      </c>
      <c r="M291" s="133">
        <f>VLOOKUP('E4 TB Allocation Details'!$C302, 'E2 Allocators'!$B$15:$W$285, MATCH(M$12, 'E2 Allocators'!$B$15:$W$15, 0),FALSE)*$D291</f>
        <v>0</v>
      </c>
      <c r="N291" s="133">
        <f>VLOOKUP('E4 TB Allocation Details'!$C302, 'E2 Allocators'!$B$15:$W$285, MATCH(N$12, 'E2 Allocators'!$B$15:$W$15, 0),FALSE)*$D291</f>
        <v>0</v>
      </c>
      <c r="O291" s="133">
        <f>VLOOKUP('E4 TB Allocation Details'!$C302, 'E2 Allocators'!$B$15:$W$285, MATCH(O$12, 'E2 Allocators'!$B$15:$W$15, 0),FALSE)*$D291</f>
        <v>0</v>
      </c>
      <c r="P291" s="133">
        <f>VLOOKUP('E4 TB Allocation Details'!$C302, 'E2 Allocators'!$B$15:$W$285, MATCH(P$12, 'E2 Allocators'!$B$15:$W$15, 0),FALSE)*$D291</f>
        <v>0</v>
      </c>
      <c r="Q291" s="133">
        <f>VLOOKUP('E4 TB Allocation Details'!$C302, 'E2 Allocators'!$B$15:$W$285, MATCH(Q$12, 'E2 Allocators'!$B$15:$W$15, 0),FALSE)*$D291</f>
        <v>0</v>
      </c>
      <c r="R291" s="133">
        <f>VLOOKUP('E4 TB Allocation Details'!$C302, 'E2 Allocators'!$B$15:$W$285, MATCH(R$12, 'E2 Allocators'!$B$15:$W$15, 0),FALSE)*$D291</f>
        <v>0</v>
      </c>
      <c r="S291" s="133">
        <f>VLOOKUP('E4 TB Allocation Details'!$C302, 'E2 Allocators'!$B$15:$W$285, MATCH(S$12, 'E2 Allocators'!$B$15:$W$15, 0),FALSE)*$D291</f>
        <v>0</v>
      </c>
      <c r="T291" s="133">
        <f>VLOOKUP('E4 TB Allocation Details'!$C302, 'E2 Allocators'!$B$15:$W$285, MATCH(T$12, 'E2 Allocators'!$B$15:$W$15, 0),FALSE)*$D291</f>
        <v>0</v>
      </c>
      <c r="U291" s="133">
        <f>VLOOKUP('E4 TB Allocation Details'!$C302, 'E2 Allocators'!$B$15:$W$285, MATCH(U$12, 'E2 Allocators'!$B$15:$W$15, 0),FALSE)*$D291</f>
        <v>0</v>
      </c>
      <c r="V291" s="133">
        <f>VLOOKUP('E4 TB Allocation Details'!$C302, 'E2 Allocators'!$B$15:$W$285, MATCH(V$12, 'E2 Allocators'!$B$15:$W$15, 0),FALSE)*$D291</f>
        <v>0</v>
      </c>
      <c r="W291" s="133">
        <f>VLOOKUP('E4 TB Allocation Details'!$C302, 'E2 Allocators'!$B$15:$W$285, MATCH(W$12, 'E2 Allocators'!$B$15:$W$15, 0),FALSE)*$D291</f>
        <v>0</v>
      </c>
      <c r="X291" s="174">
        <f>VLOOKUP('E4 TB Allocation Details'!$C302, 'E2 Allocators'!$B$15:$W$285, MATCH(X$12, 'E2 Allocators'!$B$15:$W$15, 0),FALSE)*$D291</f>
        <v>0</v>
      </c>
    </row>
    <row r="292" spans="2:24" ht="16.149999999999999" customHeight="1" x14ac:dyDescent="0.2">
      <c r="B292" s="384" t="str">
        <f>'I3 TB Data'!B298</f>
        <v>Return on Debt - Transformer Connection - Shared</v>
      </c>
      <c r="C292" s="381" t="s">
        <v>419</v>
      </c>
      <c r="D292" s="170">
        <f>'I3 TB Data'!G298</f>
        <v>0</v>
      </c>
      <c r="E292" s="133">
        <f>VLOOKUP('E4 TB Allocation Details'!$C303, 'E2 Allocators'!$B$15:$W$285, MATCH(E$12, 'E2 Allocators'!$B$15:$W$15, 0),FALSE)*$D292</f>
        <v>0</v>
      </c>
      <c r="F292" s="133">
        <f>VLOOKUP('E4 TB Allocation Details'!$C303, 'E2 Allocators'!$B$15:$W$285, MATCH(F$12, 'E2 Allocators'!$B$15:$W$15, 0),FALSE)*$D292</f>
        <v>0</v>
      </c>
      <c r="G292" s="133">
        <f>VLOOKUP('E4 TB Allocation Details'!$C303, 'E2 Allocators'!$B$15:$W$285, MATCH(G$12, 'E2 Allocators'!$B$15:$W$15, 0),FALSE)*$D292</f>
        <v>0</v>
      </c>
      <c r="H292" s="133">
        <f>VLOOKUP('E4 TB Allocation Details'!$C303, 'E2 Allocators'!$B$15:$W$285, MATCH(H$12, 'E2 Allocators'!$B$15:$W$15, 0),FALSE)*$D292</f>
        <v>0</v>
      </c>
      <c r="I292" s="133">
        <f>VLOOKUP('E4 TB Allocation Details'!$C303, 'E2 Allocators'!$B$15:$W$285, MATCH(I$12, 'E2 Allocators'!$B$15:$W$15, 0),FALSE)*$D292</f>
        <v>0</v>
      </c>
      <c r="J292" s="133">
        <f>VLOOKUP('E4 TB Allocation Details'!$C303, 'E2 Allocators'!$B$15:$W$285, MATCH(J$12, 'E2 Allocators'!$B$15:$W$15, 0),FALSE)*$D292</f>
        <v>0</v>
      </c>
      <c r="K292" s="133">
        <f>VLOOKUP('E4 TB Allocation Details'!$C303, 'E2 Allocators'!$B$15:$W$285, MATCH(K$12, 'E2 Allocators'!$B$15:$W$15, 0),FALSE)*$D292</f>
        <v>0</v>
      </c>
      <c r="L292" s="133">
        <f>VLOOKUP('E4 TB Allocation Details'!$C303, 'E2 Allocators'!$B$15:$W$285, MATCH(L$12, 'E2 Allocators'!$B$15:$W$15, 0),FALSE)*$D292</f>
        <v>0</v>
      </c>
      <c r="M292" s="133">
        <f>VLOOKUP('E4 TB Allocation Details'!$C303, 'E2 Allocators'!$B$15:$W$285, MATCH(M$12, 'E2 Allocators'!$B$15:$W$15, 0),FALSE)*$D292</f>
        <v>0</v>
      </c>
      <c r="N292" s="133">
        <f>VLOOKUP('E4 TB Allocation Details'!$C303, 'E2 Allocators'!$B$15:$W$285, MATCH(N$12, 'E2 Allocators'!$B$15:$W$15, 0),FALSE)*$D292</f>
        <v>0</v>
      </c>
      <c r="O292" s="133">
        <f>VLOOKUP('E4 TB Allocation Details'!$C303, 'E2 Allocators'!$B$15:$W$285, MATCH(O$12, 'E2 Allocators'!$B$15:$W$15, 0),FALSE)*$D292</f>
        <v>0</v>
      </c>
      <c r="P292" s="133">
        <f>VLOOKUP('E4 TB Allocation Details'!$C303, 'E2 Allocators'!$B$15:$W$285, MATCH(P$12, 'E2 Allocators'!$B$15:$W$15, 0),FALSE)*$D292</f>
        <v>0</v>
      </c>
      <c r="Q292" s="133">
        <f>VLOOKUP('E4 TB Allocation Details'!$C303, 'E2 Allocators'!$B$15:$W$285, MATCH(Q$12, 'E2 Allocators'!$B$15:$W$15, 0),FALSE)*$D292</f>
        <v>0</v>
      </c>
      <c r="R292" s="133">
        <f>VLOOKUP('E4 TB Allocation Details'!$C303, 'E2 Allocators'!$B$15:$W$285, MATCH(R$12, 'E2 Allocators'!$B$15:$W$15, 0),FALSE)*$D292</f>
        <v>0</v>
      </c>
      <c r="S292" s="133">
        <f>VLOOKUP('E4 TB Allocation Details'!$C303, 'E2 Allocators'!$B$15:$W$285, MATCH(S$12, 'E2 Allocators'!$B$15:$W$15, 0),FALSE)*$D292</f>
        <v>0</v>
      </c>
      <c r="T292" s="133">
        <f>VLOOKUP('E4 TB Allocation Details'!$C303, 'E2 Allocators'!$B$15:$W$285, MATCH(T$12, 'E2 Allocators'!$B$15:$W$15, 0),FALSE)*$D292</f>
        <v>0</v>
      </c>
      <c r="U292" s="133">
        <f>VLOOKUP('E4 TB Allocation Details'!$C303, 'E2 Allocators'!$B$15:$W$285, MATCH(U$12, 'E2 Allocators'!$B$15:$W$15, 0),FALSE)*$D292</f>
        <v>0</v>
      </c>
      <c r="V292" s="133">
        <f>VLOOKUP('E4 TB Allocation Details'!$C303, 'E2 Allocators'!$B$15:$W$285, MATCH(V$12, 'E2 Allocators'!$B$15:$W$15, 0),FALSE)*$D292</f>
        <v>0</v>
      </c>
      <c r="W292" s="133">
        <f>VLOOKUP('E4 TB Allocation Details'!$C303, 'E2 Allocators'!$B$15:$W$285, MATCH(W$12, 'E2 Allocators'!$B$15:$W$15, 0),FALSE)*$D292</f>
        <v>0</v>
      </c>
      <c r="X292" s="174">
        <f>VLOOKUP('E4 TB Allocation Details'!$C303, 'E2 Allocators'!$B$15:$W$285, MATCH(X$12, 'E2 Allocators'!$B$15:$W$15, 0),FALSE)*$D292</f>
        <v>0</v>
      </c>
    </row>
    <row r="293" spans="2:24" ht="16.149999999999999" customHeight="1" x14ac:dyDescent="0.2">
      <c r="B293" s="384" t="str">
        <f>'I3 TB Data'!B299</f>
        <v>Return on Debt - Wholesale Revenue Meter - Dedicated to Domestic</v>
      </c>
      <c r="C293" s="381" t="s">
        <v>419</v>
      </c>
      <c r="D293" s="170">
        <f>'I3 TB Data'!G299</f>
        <v>0</v>
      </c>
      <c r="E293" s="133">
        <f>VLOOKUP('E4 TB Allocation Details'!$C304, 'E2 Allocators'!$B$15:$W$285, MATCH(E$12, 'E2 Allocators'!$B$15:$W$15, 0),FALSE)*$D293</f>
        <v>0</v>
      </c>
      <c r="F293" s="133">
        <f>VLOOKUP('E4 TB Allocation Details'!$C304, 'E2 Allocators'!$B$15:$W$285, MATCH(F$12, 'E2 Allocators'!$B$15:$W$15, 0),FALSE)*$D293</f>
        <v>0</v>
      </c>
      <c r="G293" s="133">
        <f>VLOOKUP('E4 TB Allocation Details'!$C304, 'E2 Allocators'!$B$15:$W$285, MATCH(G$12, 'E2 Allocators'!$B$15:$W$15, 0),FALSE)*$D293</f>
        <v>0</v>
      </c>
      <c r="H293" s="133">
        <f>VLOOKUP('E4 TB Allocation Details'!$C304, 'E2 Allocators'!$B$15:$W$285, MATCH(H$12, 'E2 Allocators'!$B$15:$W$15, 0),FALSE)*$D293</f>
        <v>0</v>
      </c>
      <c r="I293" s="133">
        <f>VLOOKUP('E4 TB Allocation Details'!$C304, 'E2 Allocators'!$B$15:$W$285, MATCH(I$12, 'E2 Allocators'!$B$15:$W$15, 0),FALSE)*$D293</f>
        <v>0</v>
      </c>
      <c r="J293" s="133">
        <f>VLOOKUP('E4 TB Allocation Details'!$C304, 'E2 Allocators'!$B$15:$W$285, MATCH(J$12, 'E2 Allocators'!$B$15:$W$15, 0),FALSE)*$D293</f>
        <v>0</v>
      </c>
      <c r="K293" s="133">
        <f>VLOOKUP('E4 TB Allocation Details'!$C304, 'E2 Allocators'!$B$15:$W$285, MATCH(K$12, 'E2 Allocators'!$B$15:$W$15, 0),FALSE)*$D293</f>
        <v>0</v>
      </c>
      <c r="L293" s="133">
        <f>VLOOKUP('E4 TB Allocation Details'!$C304, 'E2 Allocators'!$B$15:$W$285, MATCH(L$12, 'E2 Allocators'!$B$15:$W$15, 0),FALSE)*$D293</f>
        <v>0</v>
      </c>
      <c r="M293" s="133">
        <f>VLOOKUP('E4 TB Allocation Details'!$C304, 'E2 Allocators'!$B$15:$W$285, MATCH(M$12, 'E2 Allocators'!$B$15:$W$15, 0),FALSE)*$D293</f>
        <v>0</v>
      </c>
      <c r="N293" s="133">
        <f>VLOOKUP('E4 TB Allocation Details'!$C304, 'E2 Allocators'!$B$15:$W$285, MATCH(N$12, 'E2 Allocators'!$B$15:$W$15, 0),FALSE)*$D293</f>
        <v>0</v>
      </c>
      <c r="O293" s="133">
        <f>VLOOKUP('E4 TB Allocation Details'!$C304, 'E2 Allocators'!$B$15:$W$285, MATCH(O$12, 'E2 Allocators'!$B$15:$W$15, 0),FALSE)*$D293</f>
        <v>0</v>
      </c>
      <c r="P293" s="133">
        <f>VLOOKUP('E4 TB Allocation Details'!$C304, 'E2 Allocators'!$B$15:$W$285, MATCH(P$12, 'E2 Allocators'!$B$15:$W$15, 0),FALSE)*$D293</f>
        <v>0</v>
      </c>
      <c r="Q293" s="133">
        <f>VLOOKUP('E4 TB Allocation Details'!$C304, 'E2 Allocators'!$B$15:$W$285, MATCH(Q$12, 'E2 Allocators'!$B$15:$W$15, 0),FALSE)*$D293</f>
        <v>0</v>
      </c>
      <c r="R293" s="133">
        <f>VLOOKUP('E4 TB Allocation Details'!$C304, 'E2 Allocators'!$B$15:$W$285, MATCH(R$12, 'E2 Allocators'!$B$15:$W$15, 0),FALSE)*$D293</f>
        <v>0</v>
      </c>
      <c r="S293" s="133">
        <f>VLOOKUP('E4 TB Allocation Details'!$C304, 'E2 Allocators'!$B$15:$W$285, MATCH(S$12, 'E2 Allocators'!$B$15:$W$15, 0),FALSE)*$D293</f>
        <v>0</v>
      </c>
      <c r="T293" s="133">
        <f>VLOOKUP('E4 TB Allocation Details'!$C304, 'E2 Allocators'!$B$15:$W$285, MATCH(T$12, 'E2 Allocators'!$B$15:$W$15, 0),FALSE)*$D293</f>
        <v>0</v>
      </c>
      <c r="U293" s="133">
        <f>VLOOKUP('E4 TB Allocation Details'!$C304, 'E2 Allocators'!$B$15:$W$285, MATCH(U$12, 'E2 Allocators'!$B$15:$W$15, 0),FALSE)*$D293</f>
        <v>0</v>
      </c>
      <c r="V293" s="133">
        <f>VLOOKUP('E4 TB Allocation Details'!$C304, 'E2 Allocators'!$B$15:$W$285, MATCH(V$12, 'E2 Allocators'!$B$15:$W$15, 0),FALSE)*$D293</f>
        <v>0</v>
      </c>
      <c r="W293" s="133">
        <f>VLOOKUP('E4 TB Allocation Details'!$C304, 'E2 Allocators'!$B$15:$W$285, MATCH(W$12, 'E2 Allocators'!$B$15:$W$15, 0),FALSE)*$D293</f>
        <v>0</v>
      </c>
      <c r="X293" s="174">
        <f>VLOOKUP('E4 TB Allocation Details'!$C304, 'E2 Allocators'!$B$15:$W$285, MATCH(X$12, 'E2 Allocators'!$B$15:$W$15, 0),FALSE)*$D293</f>
        <v>0</v>
      </c>
    </row>
    <row r="294" spans="2:24" ht="16.149999999999999" customHeight="1" x14ac:dyDescent="0.2">
      <c r="B294" s="384" t="str">
        <f>'I3 TB Data'!B300</f>
        <v>Return on Debt - Wholesale Revenue Meter - Dedicated to Interconnect</v>
      </c>
      <c r="C294" s="381" t="s">
        <v>419</v>
      </c>
      <c r="D294" s="170">
        <f>'I3 TB Data'!G300</f>
        <v>0</v>
      </c>
      <c r="E294" s="133">
        <f>VLOOKUP('E4 TB Allocation Details'!$C305, 'E2 Allocators'!$B$15:$W$285, MATCH(E$12, 'E2 Allocators'!$B$15:$W$15, 0),FALSE)*$D294</f>
        <v>0</v>
      </c>
      <c r="F294" s="133">
        <f>VLOOKUP('E4 TB Allocation Details'!$C305, 'E2 Allocators'!$B$15:$W$285, MATCH(F$12, 'E2 Allocators'!$B$15:$W$15, 0),FALSE)*$D294</f>
        <v>0</v>
      </c>
      <c r="G294" s="133">
        <f>VLOOKUP('E4 TB Allocation Details'!$C305, 'E2 Allocators'!$B$15:$W$285, MATCH(G$12, 'E2 Allocators'!$B$15:$W$15, 0),FALSE)*$D294</f>
        <v>0</v>
      </c>
      <c r="H294" s="133">
        <f>VLOOKUP('E4 TB Allocation Details'!$C305, 'E2 Allocators'!$B$15:$W$285, MATCH(H$12, 'E2 Allocators'!$B$15:$W$15, 0),FALSE)*$D294</f>
        <v>0</v>
      </c>
      <c r="I294" s="133">
        <f>VLOOKUP('E4 TB Allocation Details'!$C305, 'E2 Allocators'!$B$15:$W$285, MATCH(I$12, 'E2 Allocators'!$B$15:$W$15, 0),FALSE)*$D294</f>
        <v>0</v>
      </c>
      <c r="J294" s="133">
        <f>VLOOKUP('E4 TB Allocation Details'!$C305, 'E2 Allocators'!$B$15:$W$285, MATCH(J$12, 'E2 Allocators'!$B$15:$W$15, 0),FALSE)*$D294</f>
        <v>0</v>
      </c>
      <c r="K294" s="133">
        <f>VLOOKUP('E4 TB Allocation Details'!$C305, 'E2 Allocators'!$B$15:$W$285, MATCH(K$12, 'E2 Allocators'!$B$15:$W$15, 0),FALSE)*$D294</f>
        <v>0</v>
      </c>
      <c r="L294" s="133">
        <f>VLOOKUP('E4 TB Allocation Details'!$C305, 'E2 Allocators'!$B$15:$W$285, MATCH(L$12, 'E2 Allocators'!$B$15:$W$15, 0),FALSE)*$D294</f>
        <v>0</v>
      </c>
      <c r="M294" s="133">
        <f>VLOOKUP('E4 TB Allocation Details'!$C305, 'E2 Allocators'!$B$15:$W$285, MATCH(M$12, 'E2 Allocators'!$B$15:$W$15, 0),FALSE)*$D294</f>
        <v>0</v>
      </c>
      <c r="N294" s="133">
        <f>VLOOKUP('E4 TB Allocation Details'!$C305, 'E2 Allocators'!$B$15:$W$285, MATCH(N$12, 'E2 Allocators'!$B$15:$W$15, 0),FALSE)*$D294</f>
        <v>0</v>
      </c>
      <c r="O294" s="133">
        <f>VLOOKUP('E4 TB Allocation Details'!$C305, 'E2 Allocators'!$B$15:$W$285, MATCH(O$12, 'E2 Allocators'!$B$15:$W$15, 0),FALSE)*$D294</f>
        <v>0</v>
      </c>
      <c r="P294" s="133">
        <f>VLOOKUP('E4 TB Allocation Details'!$C305, 'E2 Allocators'!$B$15:$W$285, MATCH(P$12, 'E2 Allocators'!$B$15:$W$15, 0),FALSE)*$D294</f>
        <v>0</v>
      </c>
      <c r="Q294" s="133">
        <f>VLOOKUP('E4 TB Allocation Details'!$C305, 'E2 Allocators'!$B$15:$W$285, MATCH(Q$12, 'E2 Allocators'!$B$15:$W$15, 0),FALSE)*$D294</f>
        <v>0</v>
      </c>
      <c r="R294" s="133">
        <f>VLOOKUP('E4 TB Allocation Details'!$C305, 'E2 Allocators'!$B$15:$W$285, MATCH(R$12, 'E2 Allocators'!$B$15:$W$15, 0),FALSE)*$D294</f>
        <v>0</v>
      </c>
      <c r="S294" s="133">
        <f>VLOOKUP('E4 TB Allocation Details'!$C305, 'E2 Allocators'!$B$15:$W$285, MATCH(S$12, 'E2 Allocators'!$B$15:$W$15, 0),FALSE)*$D294</f>
        <v>0</v>
      </c>
      <c r="T294" s="133">
        <f>VLOOKUP('E4 TB Allocation Details'!$C305, 'E2 Allocators'!$B$15:$W$285, MATCH(T$12, 'E2 Allocators'!$B$15:$W$15, 0),FALSE)*$D294</f>
        <v>0</v>
      </c>
      <c r="U294" s="133">
        <f>VLOOKUP('E4 TB Allocation Details'!$C305, 'E2 Allocators'!$B$15:$W$285, MATCH(U$12, 'E2 Allocators'!$B$15:$W$15, 0),FALSE)*$D294</f>
        <v>0</v>
      </c>
      <c r="V294" s="133">
        <f>VLOOKUP('E4 TB Allocation Details'!$C305, 'E2 Allocators'!$B$15:$W$285, MATCH(V$12, 'E2 Allocators'!$B$15:$W$15, 0),FALSE)*$D294</f>
        <v>0</v>
      </c>
      <c r="W294" s="133">
        <f>VLOOKUP('E4 TB Allocation Details'!$C305, 'E2 Allocators'!$B$15:$W$285, MATCH(W$12, 'E2 Allocators'!$B$15:$W$15, 0),FALSE)*$D294</f>
        <v>0</v>
      </c>
      <c r="X294" s="174">
        <f>VLOOKUP('E4 TB Allocation Details'!$C305, 'E2 Allocators'!$B$15:$W$285, MATCH(X$12, 'E2 Allocators'!$B$15:$W$15, 0),FALSE)*$D294</f>
        <v>0</v>
      </c>
    </row>
    <row r="295" spans="2:24" ht="16.149999999999999" customHeight="1" x14ac:dyDescent="0.2">
      <c r="B295" s="384" t="str">
        <f>'I3 TB Data'!B301</f>
        <v>Return on Debt - Wholesale Revenue Meter - Shared</v>
      </c>
      <c r="C295" s="381" t="s">
        <v>419</v>
      </c>
      <c r="D295" s="170">
        <f>'I3 TB Data'!G301</f>
        <v>0</v>
      </c>
      <c r="E295" s="133">
        <f>VLOOKUP('E4 TB Allocation Details'!$C306, 'E2 Allocators'!$B$15:$W$285, MATCH(E$12, 'E2 Allocators'!$B$15:$W$15, 0),FALSE)*$D295</f>
        <v>0</v>
      </c>
      <c r="F295" s="133">
        <f>VLOOKUP('E4 TB Allocation Details'!$C306, 'E2 Allocators'!$B$15:$W$285, MATCH(F$12, 'E2 Allocators'!$B$15:$W$15, 0),FALSE)*$D295</f>
        <v>0</v>
      </c>
      <c r="G295" s="133">
        <f>VLOOKUP('E4 TB Allocation Details'!$C306, 'E2 Allocators'!$B$15:$W$285, MATCH(G$12, 'E2 Allocators'!$B$15:$W$15, 0),FALSE)*$D295</f>
        <v>0</v>
      </c>
      <c r="H295" s="133">
        <f>VLOOKUP('E4 TB Allocation Details'!$C306, 'E2 Allocators'!$B$15:$W$285, MATCH(H$12, 'E2 Allocators'!$B$15:$W$15, 0),FALSE)*$D295</f>
        <v>0</v>
      </c>
      <c r="I295" s="133">
        <f>VLOOKUP('E4 TB Allocation Details'!$C306, 'E2 Allocators'!$B$15:$W$285, MATCH(I$12, 'E2 Allocators'!$B$15:$W$15, 0),FALSE)*$D295</f>
        <v>0</v>
      </c>
      <c r="J295" s="133">
        <f>VLOOKUP('E4 TB Allocation Details'!$C306, 'E2 Allocators'!$B$15:$W$285, MATCH(J$12, 'E2 Allocators'!$B$15:$W$15, 0),FALSE)*$D295</f>
        <v>0</v>
      </c>
      <c r="K295" s="133">
        <f>VLOOKUP('E4 TB Allocation Details'!$C306, 'E2 Allocators'!$B$15:$W$285, MATCH(K$12, 'E2 Allocators'!$B$15:$W$15, 0),FALSE)*$D295</f>
        <v>0</v>
      </c>
      <c r="L295" s="133">
        <f>VLOOKUP('E4 TB Allocation Details'!$C306, 'E2 Allocators'!$B$15:$W$285, MATCH(L$12, 'E2 Allocators'!$B$15:$W$15, 0),FALSE)*$D295</f>
        <v>0</v>
      </c>
      <c r="M295" s="133">
        <f>VLOOKUP('E4 TB Allocation Details'!$C306, 'E2 Allocators'!$B$15:$W$285, MATCH(M$12, 'E2 Allocators'!$B$15:$W$15, 0),FALSE)*$D295</f>
        <v>0</v>
      </c>
      <c r="N295" s="133">
        <f>VLOOKUP('E4 TB Allocation Details'!$C306, 'E2 Allocators'!$B$15:$W$285, MATCH(N$12, 'E2 Allocators'!$B$15:$W$15, 0),FALSE)*$D295</f>
        <v>0</v>
      </c>
      <c r="O295" s="133">
        <f>VLOOKUP('E4 TB Allocation Details'!$C306, 'E2 Allocators'!$B$15:$W$285, MATCH(O$12, 'E2 Allocators'!$B$15:$W$15, 0),FALSE)*$D295</f>
        <v>0</v>
      </c>
      <c r="P295" s="133">
        <f>VLOOKUP('E4 TB Allocation Details'!$C306, 'E2 Allocators'!$B$15:$W$285, MATCH(P$12, 'E2 Allocators'!$B$15:$W$15, 0),FALSE)*$D295</f>
        <v>0</v>
      </c>
      <c r="Q295" s="133">
        <f>VLOOKUP('E4 TB Allocation Details'!$C306, 'E2 Allocators'!$B$15:$W$285, MATCH(Q$12, 'E2 Allocators'!$B$15:$W$15, 0),FALSE)*$D295</f>
        <v>0</v>
      </c>
      <c r="R295" s="133">
        <f>VLOOKUP('E4 TB Allocation Details'!$C306, 'E2 Allocators'!$B$15:$W$285, MATCH(R$12, 'E2 Allocators'!$B$15:$W$15, 0),FALSE)*$D295</f>
        <v>0</v>
      </c>
      <c r="S295" s="133">
        <f>VLOOKUP('E4 TB Allocation Details'!$C306, 'E2 Allocators'!$B$15:$W$285, MATCH(S$12, 'E2 Allocators'!$B$15:$W$15, 0),FALSE)*$D295</f>
        <v>0</v>
      </c>
      <c r="T295" s="133">
        <f>VLOOKUP('E4 TB Allocation Details'!$C306, 'E2 Allocators'!$B$15:$W$285, MATCH(T$12, 'E2 Allocators'!$B$15:$W$15, 0),FALSE)*$D295</f>
        <v>0</v>
      </c>
      <c r="U295" s="133">
        <f>VLOOKUP('E4 TB Allocation Details'!$C306, 'E2 Allocators'!$B$15:$W$285, MATCH(U$12, 'E2 Allocators'!$B$15:$W$15, 0),FALSE)*$D295</f>
        <v>0</v>
      </c>
      <c r="V295" s="133">
        <f>VLOOKUP('E4 TB Allocation Details'!$C306, 'E2 Allocators'!$B$15:$W$285, MATCH(V$12, 'E2 Allocators'!$B$15:$W$15, 0),FALSE)*$D295</f>
        <v>0</v>
      </c>
      <c r="W295" s="133">
        <f>VLOOKUP('E4 TB Allocation Details'!$C306, 'E2 Allocators'!$B$15:$W$285, MATCH(W$12, 'E2 Allocators'!$B$15:$W$15, 0),FALSE)*$D295</f>
        <v>0</v>
      </c>
      <c r="X295" s="174">
        <f>VLOOKUP('E4 TB Allocation Details'!$C306, 'E2 Allocators'!$B$15:$W$285, MATCH(X$12, 'E2 Allocators'!$B$15:$W$15, 0),FALSE)*$D295</f>
        <v>0</v>
      </c>
    </row>
    <row r="296" spans="2:24" ht="16.149999999999999" customHeight="1" x14ac:dyDescent="0.2">
      <c r="B296" s="384" t="str">
        <f>'I3 TB Data'!B302</f>
        <v>Return on Debt - Network Dual Function Line - Dedicated to Domestic</v>
      </c>
      <c r="C296" s="381" t="s">
        <v>419</v>
      </c>
      <c r="D296" s="170">
        <f>'I3 TB Data'!G302</f>
        <v>0</v>
      </c>
      <c r="E296" s="133">
        <f>VLOOKUP('E4 TB Allocation Details'!$C307, 'E2 Allocators'!$B$15:$W$285, MATCH(E$12, 'E2 Allocators'!$B$15:$W$15, 0),FALSE)*$D296</f>
        <v>0</v>
      </c>
      <c r="F296" s="133">
        <f>VLOOKUP('E4 TB Allocation Details'!$C307, 'E2 Allocators'!$B$15:$W$285, MATCH(F$12, 'E2 Allocators'!$B$15:$W$15, 0),FALSE)*$D296</f>
        <v>0</v>
      </c>
      <c r="G296" s="133">
        <f>VLOOKUP('E4 TB Allocation Details'!$C307, 'E2 Allocators'!$B$15:$W$285, MATCH(G$12, 'E2 Allocators'!$B$15:$W$15, 0),FALSE)*$D296</f>
        <v>0</v>
      </c>
      <c r="H296" s="133">
        <f>VLOOKUP('E4 TB Allocation Details'!$C307, 'E2 Allocators'!$B$15:$W$285, MATCH(H$12, 'E2 Allocators'!$B$15:$W$15, 0),FALSE)*$D296</f>
        <v>0</v>
      </c>
      <c r="I296" s="133">
        <f>VLOOKUP('E4 TB Allocation Details'!$C307, 'E2 Allocators'!$B$15:$W$285, MATCH(I$12, 'E2 Allocators'!$B$15:$W$15, 0),FALSE)*$D296</f>
        <v>0</v>
      </c>
      <c r="J296" s="133">
        <f>VLOOKUP('E4 TB Allocation Details'!$C307, 'E2 Allocators'!$B$15:$W$285, MATCH(J$12, 'E2 Allocators'!$B$15:$W$15, 0),FALSE)*$D296</f>
        <v>0</v>
      </c>
      <c r="K296" s="133">
        <f>VLOOKUP('E4 TB Allocation Details'!$C307, 'E2 Allocators'!$B$15:$W$285, MATCH(K$12, 'E2 Allocators'!$B$15:$W$15, 0),FALSE)*$D296</f>
        <v>0</v>
      </c>
      <c r="L296" s="133">
        <f>VLOOKUP('E4 TB Allocation Details'!$C307, 'E2 Allocators'!$B$15:$W$285, MATCH(L$12, 'E2 Allocators'!$B$15:$W$15, 0),FALSE)*$D296</f>
        <v>0</v>
      </c>
      <c r="M296" s="133">
        <f>VLOOKUP('E4 TB Allocation Details'!$C307, 'E2 Allocators'!$B$15:$W$285, MATCH(M$12, 'E2 Allocators'!$B$15:$W$15, 0),FALSE)*$D296</f>
        <v>0</v>
      </c>
      <c r="N296" s="133">
        <f>VLOOKUP('E4 TB Allocation Details'!$C307, 'E2 Allocators'!$B$15:$W$285, MATCH(N$12, 'E2 Allocators'!$B$15:$W$15, 0),FALSE)*$D296</f>
        <v>0</v>
      </c>
      <c r="O296" s="133">
        <f>VLOOKUP('E4 TB Allocation Details'!$C307, 'E2 Allocators'!$B$15:$W$285, MATCH(O$12, 'E2 Allocators'!$B$15:$W$15, 0),FALSE)*$D296</f>
        <v>0</v>
      </c>
      <c r="P296" s="133">
        <f>VLOOKUP('E4 TB Allocation Details'!$C307, 'E2 Allocators'!$B$15:$W$285, MATCH(P$12, 'E2 Allocators'!$B$15:$W$15, 0),FALSE)*$D296</f>
        <v>0</v>
      </c>
      <c r="Q296" s="133">
        <f>VLOOKUP('E4 TB Allocation Details'!$C307, 'E2 Allocators'!$B$15:$W$285, MATCH(Q$12, 'E2 Allocators'!$B$15:$W$15, 0),FALSE)*$D296</f>
        <v>0</v>
      </c>
      <c r="R296" s="133">
        <f>VLOOKUP('E4 TB Allocation Details'!$C307, 'E2 Allocators'!$B$15:$W$285, MATCH(R$12, 'E2 Allocators'!$B$15:$W$15, 0),FALSE)*$D296</f>
        <v>0</v>
      </c>
      <c r="S296" s="133">
        <f>VLOOKUP('E4 TB Allocation Details'!$C307, 'E2 Allocators'!$B$15:$W$285, MATCH(S$12, 'E2 Allocators'!$B$15:$W$15, 0),FALSE)*$D296</f>
        <v>0</v>
      </c>
      <c r="T296" s="133">
        <f>VLOOKUP('E4 TB Allocation Details'!$C307, 'E2 Allocators'!$B$15:$W$285, MATCH(T$12, 'E2 Allocators'!$B$15:$W$15, 0),FALSE)*$D296</f>
        <v>0</v>
      </c>
      <c r="U296" s="133">
        <f>VLOOKUP('E4 TB Allocation Details'!$C307, 'E2 Allocators'!$B$15:$W$285, MATCH(U$12, 'E2 Allocators'!$B$15:$W$15, 0),FALSE)*$D296</f>
        <v>0</v>
      </c>
      <c r="V296" s="133">
        <f>VLOOKUP('E4 TB Allocation Details'!$C307, 'E2 Allocators'!$B$15:$W$285, MATCH(V$12, 'E2 Allocators'!$B$15:$W$15, 0),FALSE)*$D296</f>
        <v>0</v>
      </c>
      <c r="W296" s="133">
        <f>VLOOKUP('E4 TB Allocation Details'!$C307, 'E2 Allocators'!$B$15:$W$285, MATCH(W$12, 'E2 Allocators'!$B$15:$W$15, 0),FALSE)*$D296</f>
        <v>0</v>
      </c>
      <c r="X296" s="174">
        <f>VLOOKUP('E4 TB Allocation Details'!$C307, 'E2 Allocators'!$B$15:$W$285, MATCH(X$12, 'E2 Allocators'!$B$15:$W$15, 0),FALSE)*$D296</f>
        <v>0</v>
      </c>
    </row>
    <row r="297" spans="2:24" ht="16.149999999999999" customHeight="1" x14ac:dyDescent="0.2">
      <c r="B297" s="384" t="str">
        <f>'I3 TB Data'!B303</f>
        <v>Return on Debt - Network Dual Function Line - Dedicated to Interconnect</v>
      </c>
      <c r="C297" s="381" t="s">
        <v>419</v>
      </c>
      <c r="D297" s="170">
        <f>'I3 TB Data'!G303</f>
        <v>0</v>
      </c>
      <c r="E297" s="133">
        <f>VLOOKUP('E4 TB Allocation Details'!$C308, 'E2 Allocators'!$B$15:$W$285, MATCH(E$12, 'E2 Allocators'!$B$15:$W$15, 0),FALSE)*$D297</f>
        <v>0</v>
      </c>
      <c r="F297" s="133">
        <f>VLOOKUP('E4 TB Allocation Details'!$C308, 'E2 Allocators'!$B$15:$W$285, MATCH(F$12, 'E2 Allocators'!$B$15:$W$15, 0),FALSE)*$D297</f>
        <v>0</v>
      </c>
      <c r="G297" s="133">
        <f>VLOOKUP('E4 TB Allocation Details'!$C308, 'E2 Allocators'!$B$15:$W$285, MATCH(G$12, 'E2 Allocators'!$B$15:$W$15, 0),FALSE)*$D297</f>
        <v>0</v>
      </c>
      <c r="H297" s="133">
        <f>VLOOKUP('E4 TB Allocation Details'!$C308, 'E2 Allocators'!$B$15:$W$285, MATCH(H$12, 'E2 Allocators'!$B$15:$W$15, 0),FALSE)*$D297</f>
        <v>0</v>
      </c>
      <c r="I297" s="133">
        <f>VLOOKUP('E4 TB Allocation Details'!$C308, 'E2 Allocators'!$B$15:$W$285, MATCH(I$12, 'E2 Allocators'!$B$15:$W$15, 0),FALSE)*$D297</f>
        <v>0</v>
      </c>
      <c r="J297" s="133">
        <f>VLOOKUP('E4 TB Allocation Details'!$C308, 'E2 Allocators'!$B$15:$W$285, MATCH(J$12, 'E2 Allocators'!$B$15:$W$15, 0),FALSE)*$D297</f>
        <v>0</v>
      </c>
      <c r="K297" s="133">
        <f>VLOOKUP('E4 TB Allocation Details'!$C308, 'E2 Allocators'!$B$15:$W$285, MATCH(K$12, 'E2 Allocators'!$B$15:$W$15, 0),FALSE)*$D297</f>
        <v>0</v>
      </c>
      <c r="L297" s="133">
        <f>VLOOKUP('E4 TB Allocation Details'!$C308, 'E2 Allocators'!$B$15:$W$285, MATCH(L$12, 'E2 Allocators'!$B$15:$W$15, 0),FALSE)*$D297</f>
        <v>0</v>
      </c>
      <c r="M297" s="133">
        <f>VLOOKUP('E4 TB Allocation Details'!$C308, 'E2 Allocators'!$B$15:$W$285, MATCH(M$12, 'E2 Allocators'!$B$15:$W$15, 0),FALSE)*$D297</f>
        <v>0</v>
      </c>
      <c r="N297" s="133">
        <f>VLOOKUP('E4 TB Allocation Details'!$C308, 'E2 Allocators'!$B$15:$W$285, MATCH(N$12, 'E2 Allocators'!$B$15:$W$15, 0),FALSE)*$D297</f>
        <v>0</v>
      </c>
      <c r="O297" s="133">
        <f>VLOOKUP('E4 TB Allocation Details'!$C308, 'E2 Allocators'!$B$15:$W$285, MATCH(O$12, 'E2 Allocators'!$B$15:$W$15, 0),FALSE)*$D297</f>
        <v>0</v>
      </c>
      <c r="P297" s="133">
        <f>VLOOKUP('E4 TB Allocation Details'!$C308, 'E2 Allocators'!$B$15:$W$285, MATCH(P$12, 'E2 Allocators'!$B$15:$W$15, 0),FALSE)*$D297</f>
        <v>0</v>
      </c>
      <c r="Q297" s="133">
        <f>VLOOKUP('E4 TB Allocation Details'!$C308, 'E2 Allocators'!$B$15:$W$285, MATCH(Q$12, 'E2 Allocators'!$B$15:$W$15, 0),FALSE)*$D297</f>
        <v>0</v>
      </c>
      <c r="R297" s="133">
        <f>VLOOKUP('E4 TB Allocation Details'!$C308, 'E2 Allocators'!$B$15:$W$285, MATCH(R$12, 'E2 Allocators'!$B$15:$W$15, 0),FALSE)*$D297</f>
        <v>0</v>
      </c>
      <c r="S297" s="133">
        <f>VLOOKUP('E4 TB Allocation Details'!$C308, 'E2 Allocators'!$B$15:$W$285, MATCH(S$12, 'E2 Allocators'!$B$15:$W$15, 0),FALSE)*$D297</f>
        <v>0</v>
      </c>
      <c r="T297" s="133">
        <f>VLOOKUP('E4 TB Allocation Details'!$C308, 'E2 Allocators'!$B$15:$W$285, MATCH(T$12, 'E2 Allocators'!$B$15:$W$15, 0),FALSE)*$D297</f>
        <v>0</v>
      </c>
      <c r="U297" s="133">
        <f>VLOOKUP('E4 TB Allocation Details'!$C308, 'E2 Allocators'!$B$15:$W$285, MATCH(U$12, 'E2 Allocators'!$B$15:$W$15, 0),FALSE)*$D297</f>
        <v>0</v>
      </c>
      <c r="V297" s="133">
        <f>VLOOKUP('E4 TB Allocation Details'!$C308, 'E2 Allocators'!$B$15:$W$285, MATCH(V$12, 'E2 Allocators'!$B$15:$W$15, 0),FALSE)*$D297</f>
        <v>0</v>
      </c>
      <c r="W297" s="133">
        <f>VLOOKUP('E4 TB Allocation Details'!$C308, 'E2 Allocators'!$B$15:$W$285, MATCH(W$12, 'E2 Allocators'!$B$15:$W$15, 0),FALSE)*$D297</f>
        <v>0</v>
      </c>
      <c r="X297" s="174">
        <f>VLOOKUP('E4 TB Allocation Details'!$C308, 'E2 Allocators'!$B$15:$W$285, MATCH(X$12, 'E2 Allocators'!$B$15:$W$15, 0),FALSE)*$D297</f>
        <v>0</v>
      </c>
    </row>
    <row r="298" spans="2:24" ht="16.149999999999999" customHeight="1" x14ac:dyDescent="0.2">
      <c r="B298" s="384" t="str">
        <f>'I3 TB Data'!B304</f>
        <v>Return on Debt - Network Dual Function Line - Shared</v>
      </c>
      <c r="C298" s="381" t="s">
        <v>419</v>
      </c>
      <c r="D298" s="170">
        <f>'I3 TB Data'!G304</f>
        <v>34592398.046316132</v>
      </c>
      <c r="E298" s="133">
        <f>VLOOKUP('E4 TB Allocation Details'!$C309, 'E2 Allocators'!$B$15:$W$285, MATCH(E$12, 'E2 Allocators'!$B$15:$W$15, 0),FALSE)*$D298</f>
        <v>30895905.524079595</v>
      </c>
      <c r="F298" s="133">
        <f>VLOOKUP('E4 TB Allocation Details'!$C309, 'E2 Allocators'!$B$15:$W$285, MATCH(F$12, 'E2 Allocators'!$B$15:$W$15, 0),FALSE)*$D298</f>
        <v>3696492.5222365377</v>
      </c>
      <c r="G298" s="133">
        <f>VLOOKUP('E4 TB Allocation Details'!$C309, 'E2 Allocators'!$B$15:$W$285, MATCH(G$12, 'E2 Allocators'!$B$15:$W$15, 0),FALSE)*$D298</f>
        <v>0</v>
      </c>
      <c r="H298" s="133">
        <f>VLOOKUP('E4 TB Allocation Details'!$C309, 'E2 Allocators'!$B$15:$W$285, MATCH(H$12, 'E2 Allocators'!$B$15:$W$15, 0),FALSE)*$D298</f>
        <v>0</v>
      </c>
      <c r="I298" s="133">
        <f>VLOOKUP('E4 TB Allocation Details'!$C309, 'E2 Allocators'!$B$15:$W$285, MATCH(I$12, 'E2 Allocators'!$B$15:$W$15, 0),FALSE)*$D298</f>
        <v>0</v>
      </c>
      <c r="J298" s="133">
        <f>VLOOKUP('E4 TB Allocation Details'!$C309, 'E2 Allocators'!$B$15:$W$285, MATCH(J$12, 'E2 Allocators'!$B$15:$W$15, 0),FALSE)*$D298</f>
        <v>0</v>
      </c>
      <c r="K298" s="133">
        <f>VLOOKUP('E4 TB Allocation Details'!$C309, 'E2 Allocators'!$B$15:$W$285, MATCH(K$12, 'E2 Allocators'!$B$15:$W$15, 0),FALSE)*$D298</f>
        <v>0</v>
      </c>
      <c r="L298" s="133">
        <f>VLOOKUP('E4 TB Allocation Details'!$C309, 'E2 Allocators'!$B$15:$W$285, MATCH(L$12, 'E2 Allocators'!$B$15:$W$15, 0),FALSE)*$D298</f>
        <v>0</v>
      </c>
      <c r="M298" s="133">
        <f>VLOOKUP('E4 TB Allocation Details'!$C309, 'E2 Allocators'!$B$15:$W$285, MATCH(M$12, 'E2 Allocators'!$B$15:$W$15, 0),FALSE)*$D298</f>
        <v>0</v>
      </c>
      <c r="N298" s="133">
        <f>VLOOKUP('E4 TB Allocation Details'!$C309, 'E2 Allocators'!$B$15:$W$285, MATCH(N$12, 'E2 Allocators'!$B$15:$W$15, 0),FALSE)*$D298</f>
        <v>0</v>
      </c>
      <c r="O298" s="133">
        <f>VLOOKUP('E4 TB Allocation Details'!$C309, 'E2 Allocators'!$B$15:$W$285, MATCH(O$12, 'E2 Allocators'!$B$15:$W$15, 0),FALSE)*$D298</f>
        <v>0</v>
      </c>
      <c r="P298" s="133">
        <f>VLOOKUP('E4 TB Allocation Details'!$C309, 'E2 Allocators'!$B$15:$W$285, MATCH(P$12, 'E2 Allocators'!$B$15:$W$15, 0),FALSE)*$D298</f>
        <v>0</v>
      </c>
      <c r="Q298" s="133">
        <f>VLOOKUP('E4 TB Allocation Details'!$C309, 'E2 Allocators'!$B$15:$W$285, MATCH(Q$12, 'E2 Allocators'!$B$15:$W$15, 0),FALSE)*$D298</f>
        <v>0</v>
      </c>
      <c r="R298" s="133">
        <f>VLOOKUP('E4 TB Allocation Details'!$C309, 'E2 Allocators'!$B$15:$W$285, MATCH(R$12, 'E2 Allocators'!$B$15:$W$15, 0),FALSE)*$D298</f>
        <v>0</v>
      </c>
      <c r="S298" s="133">
        <f>VLOOKUP('E4 TB Allocation Details'!$C309, 'E2 Allocators'!$B$15:$W$285, MATCH(S$12, 'E2 Allocators'!$B$15:$W$15, 0),FALSE)*$D298</f>
        <v>0</v>
      </c>
      <c r="T298" s="133">
        <f>VLOOKUP('E4 TB Allocation Details'!$C309, 'E2 Allocators'!$B$15:$W$285, MATCH(T$12, 'E2 Allocators'!$B$15:$W$15, 0),FALSE)*$D298</f>
        <v>0</v>
      </c>
      <c r="U298" s="133">
        <f>VLOOKUP('E4 TB Allocation Details'!$C309, 'E2 Allocators'!$B$15:$W$285, MATCH(U$12, 'E2 Allocators'!$B$15:$W$15, 0),FALSE)*$D298</f>
        <v>0</v>
      </c>
      <c r="V298" s="133">
        <f>VLOOKUP('E4 TB Allocation Details'!$C309, 'E2 Allocators'!$B$15:$W$285, MATCH(V$12, 'E2 Allocators'!$B$15:$W$15, 0),FALSE)*$D298</f>
        <v>0</v>
      </c>
      <c r="W298" s="133">
        <f>VLOOKUP('E4 TB Allocation Details'!$C309, 'E2 Allocators'!$B$15:$W$285, MATCH(W$12, 'E2 Allocators'!$B$15:$W$15, 0),FALSE)*$D298</f>
        <v>0</v>
      </c>
      <c r="X298" s="174">
        <f>VLOOKUP('E4 TB Allocation Details'!$C309, 'E2 Allocators'!$B$15:$W$285, MATCH(X$12, 'E2 Allocators'!$B$15:$W$15, 0),FALSE)*$D298</f>
        <v>0</v>
      </c>
    </row>
    <row r="299" spans="2:24" ht="16.149999999999999" customHeight="1" x14ac:dyDescent="0.2">
      <c r="B299" s="384" t="str">
        <f>'I3 TB Data'!B305</f>
        <v>Return on Debt - Line Connection Dual Function Line - Dedicated to Domestic</v>
      </c>
      <c r="C299" s="381" t="s">
        <v>419</v>
      </c>
      <c r="D299" s="170">
        <f>'I3 TB Data'!G305</f>
        <v>5875780.9019371504</v>
      </c>
      <c r="E299" s="133">
        <f>VLOOKUP('E4 TB Allocation Details'!$C310, 'E2 Allocators'!$B$15:$W$285, MATCH(E$12, 'E2 Allocators'!$B$15:$W$15, 0),FALSE)*$D299</f>
        <v>5875780.9019371504</v>
      </c>
      <c r="F299" s="133">
        <f>VLOOKUP('E4 TB Allocation Details'!$C310, 'E2 Allocators'!$B$15:$W$285, MATCH(F$12, 'E2 Allocators'!$B$15:$W$15, 0),FALSE)*$D299</f>
        <v>0</v>
      </c>
      <c r="G299" s="133">
        <f>VLOOKUP('E4 TB Allocation Details'!$C310, 'E2 Allocators'!$B$15:$W$285, MATCH(G$12, 'E2 Allocators'!$B$15:$W$15, 0),FALSE)*$D299</f>
        <v>0</v>
      </c>
      <c r="H299" s="133">
        <f>VLOOKUP('E4 TB Allocation Details'!$C310, 'E2 Allocators'!$B$15:$W$285, MATCH(H$12, 'E2 Allocators'!$B$15:$W$15, 0),FALSE)*$D299</f>
        <v>0</v>
      </c>
      <c r="I299" s="133">
        <f>VLOOKUP('E4 TB Allocation Details'!$C310, 'E2 Allocators'!$B$15:$W$285, MATCH(I$12, 'E2 Allocators'!$B$15:$W$15, 0),FALSE)*$D299</f>
        <v>0</v>
      </c>
      <c r="J299" s="133">
        <f>VLOOKUP('E4 TB Allocation Details'!$C310, 'E2 Allocators'!$B$15:$W$285, MATCH(J$12, 'E2 Allocators'!$B$15:$W$15, 0),FALSE)*$D299</f>
        <v>0</v>
      </c>
      <c r="K299" s="133">
        <f>VLOOKUP('E4 TB Allocation Details'!$C310, 'E2 Allocators'!$B$15:$W$285, MATCH(K$12, 'E2 Allocators'!$B$15:$W$15, 0),FALSE)*$D299</f>
        <v>0</v>
      </c>
      <c r="L299" s="133">
        <f>VLOOKUP('E4 TB Allocation Details'!$C310, 'E2 Allocators'!$B$15:$W$285, MATCH(L$12, 'E2 Allocators'!$B$15:$W$15, 0),FALSE)*$D299</f>
        <v>0</v>
      </c>
      <c r="M299" s="133">
        <f>VLOOKUP('E4 TB Allocation Details'!$C310, 'E2 Allocators'!$B$15:$W$285, MATCH(M$12, 'E2 Allocators'!$B$15:$W$15, 0),FALSE)*$D299</f>
        <v>0</v>
      </c>
      <c r="N299" s="133">
        <f>VLOOKUP('E4 TB Allocation Details'!$C310, 'E2 Allocators'!$B$15:$W$285, MATCH(N$12, 'E2 Allocators'!$B$15:$W$15, 0),FALSE)*$D299</f>
        <v>0</v>
      </c>
      <c r="O299" s="133">
        <f>VLOOKUP('E4 TB Allocation Details'!$C310, 'E2 Allocators'!$B$15:$W$285, MATCH(O$12, 'E2 Allocators'!$B$15:$W$15, 0),FALSE)*$D299</f>
        <v>0</v>
      </c>
      <c r="P299" s="133">
        <f>VLOOKUP('E4 TB Allocation Details'!$C310, 'E2 Allocators'!$B$15:$W$285, MATCH(P$12, 'E2 Allocators'!$B$15:$W$15, 0),FALSE)*$D299</f>
        <v>0</v>
      </c>
      <c r="Q299" s="133">
        <f>VLOOKUP('E4 TB Allocation Details'!$C310, 'E2 Allocators'!$B$15:$W$285, MATCH(Q$12, 'E2 Allocators'!$B$15:$W$15, 0),FALSE)*$D299</f>
        <v>0</v>
      </c>
      <c r="R299" s="133">
        <f>VLOOKUP('E4 TB Allocation Details'!$C310, 'E2 Allocators'!$B$15:$W$285, MATCH(R$12, 'E2 Allocators'!$B$15:$W$15, 0),FALSE)*$D299</f>
        <v>0</v>
      </c>
      <c r="S299" s="133">
        <f>VLOOKUP('E4 TB Allocation Details'!$C310, 'E2 Allocators'!$B$15:$W$285, MATCH(S$12, 'E2 Allocators'!$B$15:$W$15, 0),FALSE)*$D299</f>
        <v>0</v>
      </c>
      <c r="T299" s="133">
        <f>VLOOKUP('E4 TB Allocation Details'!$C310, 'E2 Allocators'!$B$15:$W$285, MATCH(T$12, 'E2 Allocators'!$B$15:$W$15, 0),FALSE)*$D299</f>
        <v>0</v>
      </c>
      <c r="U299" s="133">
        <f>VLOOKUP('E4 TB Allocation Details'!$C310, 'E2 Allocators'!$B$15:$W$285, MATCH(U$12, 'E2 Allocators'!$B$15:$W$15, 0),FALSE)*$D299</f>
        <v>0</v>
      </c>
      <c r="V299" s="133">
        <f>VLOOKUP('E4 TB Allocation Details'!$C310, 'E2 Allocators'!$B$15:$W$285, MATCH(V$12, 'E2 Allocators'!$B$15:$W$15, 0),FALSE)*$D299</f>
        <v>0</v>
      </c>
      <c r="W299" s="133">
        <f>VLOOKUP('E4 TB Allocation Details'!$C310, 'E2 Allocators'!$B$15:$W$285, MATCH(W$12, 'E2 Allocators'!$B$15:$W$15, 0),FALSE)*$D299</f>
        <v>0</v>
      </c>
      <c r="X299" s="174">
        <f>VLOOKUP('E4 TB Allocation Details'!$C310, 'E2 Allocators'!$B$15:$W$285, MATCH(X$12, 'E2 Allocators'!$B$15:$W$15, 0),FALSE)*$D299</f>
        <v>0</v>
      </c>
    </row>
    <row r="300" spans="2:24" ht="16.149999999999999" customHeight="1" x14ac:dyDescent="0.2">
      <c r="B300" s="384" t="str">
        <f>'I3 TB Data'!B306</f>
        <v>Return on Debt - Line Connection Dual Function Line - Dedicated to Interconnect</v>
      </c>
      <c r="C300" s="381" t="s">
        <v>419</v>
      </c>
      <c r="D300" s="170">
        <f>'I3 TB Data'!G306</f>
        <v>0</v>
      </c>
      <c r="E300" s="133">
        <f>VLOOKUP('E4 TB Allocation Details'!$C311, 'E2 Allocators'!$B$15:$W$285, MATCH(E$12, 'E2 Allocators'!$B$15:$W$15, 0),FALSE)*$D300</f>
        <v>0</v>
      </c>
      <c r="F300" s="133">
        <f>VLOOKUP('E4 TB Allocation Details'!$C311, 'E2 Allocators'!$B$15:$W$285, MATCH(F$12, 'E2 Allocators'!$B$15:$W$15, 0),FALSE)*$D300</f>
        <v>0</v>
      </c>
      <c r="G300" s="133">
        <f>VLOOKUP('E4 TB Allocation Details'!$C311, 'E2 Allocators'!$B$15:$W$285, MATCH(G$12, 'E2 Allocators'!$B$15:$W$15, 0),FALSE)*$D300</f>
        <v>0</v>
      </c>
      <c r="H300" s="133">
        <f>VLOOKUP('E4 TB Allocation Details'!$C311, 'E2 Allocators'!$B$15:$W$285, MATCH(H$12, 'E2 Allocators'!$B$15:$W$15, 0),FALSE)*$D300</f>
        <v>0</v>
      </c>
      <c r="I300" s="133">
        <f>VLOOKUP('E4 TB Allocation Details'!$C311, 'E2 Allocators'!$B$15:$W$285, MATCH(I$12, 'E2 Allocators'!$B$15:$W$15, 0),FALSE)*$D300</f>
        <v>0</v>
      </c>
      <c r="J300" s="133">
        <f>VLOOKUP('E4 TB Allocation Details'!$C311, 'E2 Allocators'!$B$15:$W$285, MATCH(J$12, 'E2 Allocators'!$B$15:$W$15, 0),FALSE)*$D300</f>
        <v>0</v>
      </c>
      <c r="K300" s="133">
        <f>VLOOKUP('E4 TB Allocation Details'!$C311, 'E2 Allocators'!$B$15:$W$285, MATCH(K$12, 'E2 Allocators'!$B$15:$W$15, 0),FALSE)*$D300</f>
        <v>0</v>
      </c>
      <c r="L300" s="133">
        <f>VLOOKUP('E4 TB Allocation Details'!$C311, 'E2 Allocators'!$B$15:$W$285, MATCH(L$12, 'E2 Allocators'!$B$15:$W$15, 0),FALSE)*$D300</f>
        <v>0</v>
      </c>
      <c r="M300" s="133">
        <f>VLOOKUP('E4 TB Allocation Details'!$C311, 'E2 Allocators'!$B$15:$W$285, MATCH(M$12, 'E2 Allocators'!$B$15:$W$15, 0),FALSE)*$D300</f>
        <v>0</v>
      </c>
      <c r="N300" s="133">
        <f>VLOOKUP('E4 TB Allocation Details'!$C311, 'E2 Allocators'!$B$15:$W$285, MATCH(N$12, 'E2 Allocators'!$B$15:$W$15, 0),FALSE)*$D300</f>
        <v>0</v>
      </c>
      <c r="O300" s="133">
        <f>VLOOKUP('E4 TB Allocation Details'!$C311, 'E2 Allocators'!$B$15:$W$285, MATCH(O$12, 'E2 Allocators'!$B$15:$W$15, 0),FALSE)*$D300</f>
        <v>0</v>
      </c>
      <c r="P300" s="133">
        <f>VLOOKUP('E4 TB Allocation Details'!$C311, 'E2 Allocators'!$B$15:$W$285, MATCH(P$12, 'E2 Allocators'!$B$15:$W$15, 0),FALSE)*$D300</f>
        <v>0</v>
      </c>
      <c r="Q300" s="133">
        <f>VLOOKUP('E4 TB Allocation Details'!$C311, 'E2 Allocators'!$B$15:$W$285, MATCH(Q$12, 'E2 Allocators'!$B$15:$W$15, 0),FALSE)*$D300</f>
        <v>0</v>
      </c>
      <c r="R300" s="133">
        <f>VLOOKUP('E4 TB Allocation Details'!$C311, 'E2 Allocators'!$B$15:$W$285, MATCH(R$12, 'E2 Allocators'!$B$15:$W$15, 0),FALSE)*$D300</f>
        <v>0</v>
      </c>
      <c r="S300" s="133">
        <f>VLOOKUP('E4 TB Allocation Details'!$C311, 'E2 Allocators'!$B$15:$W$285, MATCH(S$12, 'E2 Allocators'!$B$15:$W$15, 0),FALSE)*$D300</f>
        <v>0</v>
      </c>
      <c r="T300" s="133">
        <f>VLOOKUP('E4 TB Allocation Details'!$C311, 'E2 Allocators'!$B$15:$W$285, MATCH(T$12, 'E2 Allocators'!$B$15:$W$15, 0),FALSE)*$D300</f>
        <v>0</v>
      </c>
      <c r="U300" s="133">
        <f>VLOOKUP('E4 TB Allocation Details'!$C311, 'E2 Allocators'!$B$15:$W$285, MATCH(U$12, 'E2 Allocators'!$B$15:$W$15, 0),FALSE)*$D300</f>
        <v>0</v>
      </c>
      <c r="V300" s="133">
        <f>VLOOKUP('E4 TB Allocation Details'!$C311, 'E2 Allocators'!$B$15:$W$285, MATCH(V$12, 'E2 Allocators'!$B$15:$W$15, 0),FALSE)*$D300</f>
        <v>0</v>
      </c>
      <c r="W300" s="133">
        <f>VLOOKUP('E4 TB Allocation Details'!$C311, 'E2 Allocators'!$B$15:$W$285, MATCH(W$12, 'E2 Allocators'!$B$15:$W$15, 0),FALSE)*$D300</f>
        <v>0</v>
      </c>
      <c r="X300" s="174">
        <f>VLOOKUP('E4 TB Allocation Details'!$C311, 'E2 Allocators'!$B$15:$W$285, MATCH(X$12, 'E2 Allocators'!$B$15:$W$15, 0),FALSE)*$D300</f>
        <v>0</v>
      </c>
    </row>
    <row r="301" spans="2:24" ht="16.149999999999999" customHeight="1" x14ac:dyDescent="0.2">
      <c r="B301" s="384" t="str">
        <f>'I3 TB Data'!B307</f>
        <v>Return on Debt - Line Connection Dual Function Line - Shared</v>
      </c>
      <c r="C301" s="381" t="s">
        <v>419</v>
      </c>
      <c r="D301" s="170">
        <f>'I3 TB Data'!G307</f>
        <v>0</v>
      </c>
      <c r="E301" s="133">
        <f>VLOOKUP('E4 TB Allocation Details'!$C312, 'E2 Allocators'!$B$15:$W$285, MATCH(E$12, 'E2 Allocators'!$B$15:$W$15, 0),FALSE)*$D301</f>
        <v>0</v>
      </c>
      <c r="F301" s="133">
        <f>VLOOKUP('E4 TB Allocation Details'!$C312, 'E2 Allocators'!$B$15:$W$285, MATCH(F$12, 'E2 Allocators'!$B$15:$W$15, 0),FALSE)*$D301</f>
        <v>0</v>
      </c>
      <c r="G301" s="133">
        <f>VLOOKUP('E4 TB Allocation Details'!$C312, 'E2 Allocators'!$B$15:$W$285, MATCH(G$12, 'E2 Allocators'!$B$15:$W$15, 0),FALSE)*$D301</f>
        <v>0</v>
      </c>
      <c r="H301" s="133">
        <f>VLOOKUP('E4 TB Allocation Details'!$C312, 'E2 Allocators'!$B$15:$W$285, MATCH(H$12, 'E2 Allocators'!$B$15:$W$15, 0),FALSE)*$D301</f>
        <v>0</v>
      </c>
      <c r="I301" s="133">
        <f>VLOOKUP('E4 TB Allocation Details'!$C312, 'E2 Allocators'!$B$15:$W$285, MATCH(I$12, 'E2 Allocators'!$B$15:$W$15, 0),FALSE)*$D301</f>
        <v>0</v>
      </c>
      <c r="J301" s="133">
        <f>VLOOKUP('E4 TB Allocation Details'!$C312, 'E2 Allocators'!$B$15:$W$285, MATCH(J$12, 'E2 Allocators'!$B$15:$W$15, 0),FALSE)*$D301</f>
        <v>0</v>
      </c>
      <c r="K301" s="133">
        <f>VLOOKUP('E4 TB Allocation Details'!$C312, 'E2 Allocators'!$B$15:$W$285, MATCH(K$12, 'E2 Allocators'!$B$15:$W$15, 0),FALSE)*$D301</f>
        <v>0</v>
      </c>
      <c r="L301" s="133">
        <f>VLOOKUP('E4 TB Allocation Details'!$C312, 'E2 Allocators'!$B$15:$W$285, MATCH(L$12, 'E2 Allocators'!$B$15:$W$15, 0),FALSE)*$D301</f>
        <v>0</v>
      </c>
      <c r="M301" s="133">
        <f>VLOOKUP('E4 TB Allocation Details'!$C312, 'E2 Allocators'!$B$15:$W$285, MATCH(M$12, 'E2 Allocators'!$B$15:$W$15, 0),FALSE)*$D301</f>
        <v>0</v>
      </c>
      <c r="N301" s="133">
        <f>VLOOKUP('E4 TB Allocation Details'!$C312, 'E2 Allocators'!$B$15:$W$285, MATCH(N$12, 'E2 Allocators'!$B$15:$W$15, 0),FALSE)*$D301</f>
        <v>0</v>
      </c>
      <c r="O301" s="133">
        <f>VLOOKUP('E4 TB Allocation Details'!$C312, 'E2 Allocators'!$B$15:$W$285, MATCH(O$12, 'E2 Allocators'!$B$15:$W$15, 0),FALSE)*$D301</f>
        <v>0</v>
      </c>
      <c r="P301" s="133">
        <f>VLOOKUP('E4 TB Allocation Details'!$C312, 'E2 Allocators'!$B$15:$W$285, MATCH(P$12, 'E2 Allocators'!$B$15:$W$15, 0),FALSE)*$D301</f>
        <v>0</v>
      </c>
      <c r="Q301" s="133">
        <f>VLOOKUP('E4 TB Allocation Details'!$C312, 'E2 Allocators'!$B$15:$W$285, MATCH(Q$12, 'E2 Allocators'!$B$15:$W$15, 0),FALSE)*$D301</f>
        <v>0</v>
      </c>
      <c r="R301" s="133">
        <f>VLOOKUP('E4 TB Allocation Details'!$C312, 'E2 Allocators'!$B$15:$W$285, MATCH(R$12, 'E2 Allocators'!$B$15:$W$15, 0),FALSE)*$D301</f>
        <v>0</v>
      </c>
      <c r="S301" s="133">
        <f>VLOOKUP('E4 TB Allocation Details'!$C312, 'E2 Allocators'!$B$15:$W$285, MATCH(S$12, 'E2 Allocators'!$B$15:$W$15, 0),FALSE)*$D301</f>
        <v>0</v>
      </c>
      <c r="T301" s="133">
        <f>VLOOKUP('E4 TB Allocation Details'!$C312, 'E2 Allocators'!$B$15:$W$285, MATCH(T$12, 'E2 Allocators'!$B$15:$W$15, 0),FALSE)*$D301</f>
        <v>0</v>
      </c>
      <c r="U301" s="133">
        <f>VLOOKUP('E4 TB Allocation Details'!$C312, 'E2 Allocators'!$B$15:$W$285, MATCH(U$12, 'E2 Allocators'!$B$15:$W$15, 0),FALSE)*$D301</f>
        <v>0</v>
      </c>
      <c r="V301" s="133">
        <f>VLOOKUP('E4 TB Allocation Details'!$C312, 'E2 Allocators'!$B$15:$W$285, MATCH(V$12, 'E2 Allocators'!$B$15:$W$15, 0),FALSE)*$D301</f>
        <v>0</v>
      </c>
      <c r="W301" s="133">
        <f>VLOOKUP('E4 TB Allocation Details'!$C312, 'E2 Allocators'!$B$15:$W$285, MATCH(W$12, 'E2 Allocators'!$B$15:$W$15, 0),FALSE)*$D301</f>
        <v>0</v>
      </c>
      <c r="X301" s="174">
        <f>VLOOKUP('E4 TB Allocation Details'!$C312, 'E2 Allocators'!$B$15:$W$285, MATCH(X$12, 'E2 Allocators'!$B$15:$W$15, 0),FALSE)*$D301</f>
        <v>0</v>
      </c>
    </row>
    <row r="302" spans="2:24" ht="16.149999999999999" customHeight="1" x14ac:dyDescent="0.2">
      <c r="B302" s="384" t="str">
        <f>'I3 TB Data'!B308</f>
        <v>Return on Debt - Generation Line Connection - Dedicated to Domestic</v>
      </c>
      <c r="C302" s="381" t="s">
        <v>419</v>
      </c>
      <c r="D302" s="170">
        <f>'I3 TB Data'!G308</f>
        <v>0</v>
      </c>
      <c r="E302" s="133">
        <f>VLOOKUP('E4 TB Allocation Details'!$C313, 'E2 Allocators'!$B$15:$W$285, MATCH(E$12, 'E2 Allocators'!$B$15:$W$15, 0),FALSE)*$D302</f>
        <v>0</v>
      </c>
      <c r="F302" s="133">
        <f>VLOOKUP('E4 TB Allocation Details'!$C313, 'E2 Allocators'!$B$15:$W$285, MATCH(F$12, 'E2 Allocators'!$B$15:$W$15, 0),FALSE)*$D302</f>
        <v>0</v>
      </c>
      <c r="G302" s="133">
        <f>VLOOKUP('E4 TB Allocation Details'!$C313, 'E2 Allocators'!$B$15:$W$285, MATCH(G$12, 'E2 Allocators'!$B$15:$W$15, 0),FALSE)*$D302</f>
        <v>0</v>
      </c>
      <c r="H302" s="133">
        <f>VLOOKUP('E4 TB Allocation Details'!$C313, 'E2 Allocators'!$B$15:$W$285, MATCH(H$12, 'E2 Allocators'!$B$15:$W$15, 0),FALSE)*$D302</f>
        <v>0</v>
      </c>
      <c r="I302" s="133">
        <f>VLOOKUP('E4 TB Allocation Details'!$C313, 'E2 Allocators'!$B$15:$W$285, MATCH(I$12, 'E2 Allocators'!$B$15:$W$15, 0),FALSE)*$D302</f>
        <v>0</v>
      </c>
      <c r="J302" s="133">
        <f>VLOOKUP('E4 TB Allocation Details'!$C313, 'E2 Allocators'!$B$15:$W$285, MATCH(J$12, 'E2 Allocators'!$B$15:$W$15, 0),FALSE)*$D302</f>
        <v>0</v>
      </c>
      <c r="K302" s="133">
        <f>VLOOKUP('E4 TB Allocation Details'!$C313, 'E2 Allocators'!$B$15:$W$285, MATCH(K$12, 'E2 Allocators'!$B$15:$W$15, 0),FALSE)*$D302</f>
        <v>0</v>
      </c>
      <c r="L302" s="133">
        <f>VLOOKUP('E4 TB Allocation Details'!$C313, 'E2 Allocators'!$B$15:$W$285, MATCH(L$12, 'E2 Allocators'!$B$15:$W$15, 0),FALSE)*$D302</f>
        <v>0</v>
      </c>
      <c r="M302" s="133">
        <f>VLOOKUP('E4 TB Allocation Details'!$C313, 'E2 Allocators'!$B$15:$W$285, MATCH(M$12, 'E2 Allocators'!$B$15:$W$15, 0),FALSE)*$D302</f>
        <v>0</v>
      </c>
      <c r="N302" s="133">
        <f>VLOOKUP('E4 TB Allocation Details'!$C313, 'E2 Allocators'!$B$15:$W$285, MATCH(N$12, 'E2 Allocators'!$B$15:$W$15, 0),FALSE)*$D302</f>
        <v>0</v>
      </c>
      <c r="O302" s="133">
        <f>VLOOKUP('E4 TB Allocation Details'!$C313, 'E2 Allocators'!$B$15:$W$285, MATCH(O$12, 'E2 Allocators'!$B$15:$W$15, 0),FALSE)*$D302</f>
        <v>0</v>
      </c>
      <c r="P302" s="133">
        <f>VLOOKUP('E4 TB Allocation Details'!$C313, 'E2 Allocators'!$B$15:$W$285, MATCH(P$12, 'E2 Allocators'!$B$15:$W$15, 0),FALSE)*$D302</f>
        <v>0</v>
      </c>
      <c r="Q302" s="133">
        <f>VLOOKUP('E4 TB Allocation Details'!$C313, 'E2 Allocators'!$B$15:$W$285, MATCH(Q$12, 'E2 Allocators'!$B$15:$W$15, 0),FALSE)*$D302</f>
        <v>0</v>
      </c>
      <c r="R302" s="133">
        <f>VLOOKUP('E4 TB Allocation Details'!$C313, 'E2 Allocators'!$B$15:$W$285, MATCH(R$12, 'E2 Allocators'!$B$15:$W$15, 0),FALSE)*$D302</f>
        <v>0</v>
      </c>
      <c r="S302" s="133">
        <f>VLOOKUP('E4 TB Allocation Details'!$C313, 'E2 Allocators'!$B$15:$W$285, MATCH(S$12, 'E2 Allocators'!$B$15:$W$15, 0),FALSE)*$D302</f>
        <v>0</v>
      </c>
      <c r="T302" s="133">
        <f>VLOOKUP('E4 TB Allocation Details'!$C313, 'E2 Allocators'!$B$15:$W$285, MATCH(T$12, 'E2 Allocators'!$B$15:$W$15, 0),FALSE)*$D302</f>
        <v>0</v>
      </c>
      <c r="U302" s="133">
        <f>VLOOKUP('E4 TB Allocation Details'!$C313, 'E2 Allocators'!$B$15:$W$285, MATCH(U$12, 'E2 Allocators'!$B$15:$W$15, 0),FALSE)*$D302</f>
        <v>0</v>
      </c>
      <c r="V302" s="133">
        <f>VLOOKUP('E4 TB Allocation Details'!$C313, 'E2 Allocators'!$B$15:$W$285, MATCH(V$12, 'E2 Allocators'!$B$15:$W$15, 0),FALSE)*$D302</f>
        <v>0</v>
      </c>
      <c r="W302" s="133">
        <f>VLOOKUP('E4 TB Allocation Details'!$C313, 'E2 Allocators'!$B$15:$W$285, MATCH(W$12, 'E2 Allocators'!$B$15:$W$15, 0),FALSE)*$D302</f>
        <v>0</v>
      </c>
      <c r="X302" s="174">
        <f>VLOOKUP('E4 TB Allocation Details'!$C313, 'E2 Allocators'!$B$15:$W$285, MATCH(X$12, 'E2 Allocators'!$B$15:$W$15, 0),FALSE)*$D302</f>
        <v>0</v>
      </c>
    </row>
    <row r="303" spans="2:24" ht="16.149999999999999" customHeight="1" x14ac:dyDescent="0.2">
      <c r="B303" s="384" t="str">
        <f>'I3 TB Data'!B309</f>
        <v>Return on Debt - Generation Line Connection - Dedicated to Interconnect</v>
      </c>
      <c r="C303" s="381" t="s">
        <v>419</v>
      </c>
      <c r="D303" s="170">
        <f>'I3 TB Data'!G309</f>
        <v>0</v>
      </c>
      <c r="E303" s="133">
        <f>VLOOKUP('E4 TB Allocation Details'!$C314, 'E2 Allocators'!$B$15:$W$285, MATCH(E$12, 'E2 Allocators'!$B$15:$W$15, 0),FALSE)*$D303</f>
        <v>0</v>
      </c>
      <c r="F303" s="133">
        <f>VLOOKUP('E4 TB Allocation Details'!$C314, 'E2 Allocators'!$B$15:$W$285, MATCH(F$12, 'E2 Allocators'!$B$15:$W$15, 0),FALSE)*$D303</f>
        <v>0</v>
      </c>
      <c r="G303" s="133">
        <f>VLOOKUP('E4 TB Allocation Details'!$C314, 'E2 Allocators'!$B$15:$W$285, MATCH(G$12, 'E2 Allocators'!$B$15:$W$15, 0),FALSE)*$D303</f>
        <v>0</v>
      </c>
      <c r="H303" s="133">
        <f>VLOOKUP('E4 TB Allocation Details'!$C314, 'E2 Allocators'!$B$15:$W$285, MATCH(H$12, 'E2 Allocators'!$B$15:$W$15, 0),FALSE)*$D303</f>
        <v>0</v>
      </c>
      <c r="I303" s="133">
        <f>VLOOKUP('E4 TB Allocation Details'!$C314, 'E2 Allocators'!$B$15:$W$285, MATCH(I$12, 'E2 Allocators'!$B$15:$W$15, 0),FALSE)*$D303</f>
        <v>0</v>
      </c>
      <c r="J303" s="133">
        <f>VLOOKUP('E4 TB Allocation Details'!$C314, 'E2 Allocators'!$B$15:$W$285, MATCH(J$12, 'E2 Allocators'!$B$15:$W$15, 0),FALSE)*$D303</f>
        <v>0</v>
      </c>
      <c r="K303" s="133">
        <f>VLOOKUP('E4 TB Allocation Details'!$C314, 'E2 Allocators'!$B$15:$W$285, MATCH(K$12, 'E2 Allocators'!$B$15:$W$15, 0),FALSE)*$D303</f>
        <v>0</v>
      </c>
      <c r="L303" s="133">
        <f>VLOOKUP('E4 TB Allocation Details'!$C314, 'E2 Allocators'!$B$15:$W$285, MATCH(L$12, 'E2 Allocators'!$B$15:$W$15, 0),FALSE)*$D303</f>
        <v>0</v>
      </c>
      <c r="M303" s="133">
        <f>VLOOKUP('E4 TB Allocation Details'!$C314, 'E2 Allocators'!$B$15:$W$285, MATCH(M$12, 'E2 Allocators'!$B$15:$W$15, 0),FALSE)*$D303</f>
        <v>0</v>
      </c>
      <c r="N303" s="133">
        <f>VLOOKUP('E4 TB Allocation Details'!$C314, 'E2 Allocators'!$B$15:$W$285, MATCH(N$12, 'E2 Allocators'!$B$15:$W$15, 0),FALSE)*$D303</f>
        <v>0</v>
      </c>
      <c r="O303" s="133">
        <f>VLOOKUP('E4 TB Allocation Details'!$C314, 'E2 Allocators'!$B$15:$W$285, MATCH(O$12, 'E2 Allocators'!$B$15:$W$15, 0),FALSE)*$D303</f>
        <v>0</v>
      </c>
      <c r="P303" s="133">
        <f>VLOOKUP('E4 TB Allocation Details'!$C314, 'E2 Allocators'!$B$15:$W$285, MATCH(P$12, 'E2 Allocators'!$B$15:$W$15, 0),FALSE)*$D303</f>
        <v>0</v>
      </c>
      <c r="Q303" s="133">
        <f>VLOOKUP('E4 TB Allocation Details'!$C314, 'E2 Allocators'!$B$15:$W$285, MATCH(Q$12, 'E2 Allocators'!$B$15:$W$15, 0),FALSE)*$D303</f>
        <v>0</v>
      </c>
      <c r="R303" s="133">
        <f>VLOOKUP('E4 TB Allocation Details'!$C314, 'E2 Allocators'!$B$15:$W$285, MATCH(R$12, 'E2 Allocators'!$B$15:$W$15, 0),FALSE)*$D303</f>
        <v>0</v>
      </c>
      <c r="S303" s="133">
        <f>VLOOKUP('E4 TB Allocation Details'!$C314, 'E2 Allocators'!$B$15:$W$285, MATCH(S$12, 'E2 Allocators'!$B$15:$W$15, 0),FALSE)*$D303</f>
        <v>0</v>
      </c>
      <c r="T303" s="133">
        <f>VLOOKUP('E4 TB Allocation Details'!$C314, 'E2 Allocators'!$B$15:$W$285, MATCH(T$12, 'E2 Allocators'!$B$15:$W$15, 0),FALSE)*$D303</f>
        <v>0</v>
      </c>
      <c r="U303" s="133">
        <f>VLOOKUP('E4 TB Allocation Details'!$C314, 'E2 Allocators'!$B$15:$W$285, MATCH(U$12, 'E2 Allocators'!$B$15:$W$15, 0),FALSE)*$D303</f>
        <v>0</v>
      </c>
      <c r="V303" s="133">
        <f>VLOOKUP('E4 TB Allocation Details'!$C314, 'E2 Allocators'!$B$15:$W$285, MATCH(V$12, 'E2 Allocators'!$B$15:$W$15, 0),FALSE)*$D303</f>
        <v>0</v>
      </c>
      <c r="W303" s="133">
        <f>VLOOKUP('E4 TB Allocation Details'!$C314, 'E2 Allocators'!$B$15:$W$285, MATCH(W$12, 'E2 Allocators'!$B$15:$W$15, 0),FALSE)*$D303</f>
        <v>0</v>
      </c>
      <c r="X303" s="174">
        <f>VLOOKUP('E4 TB Allocation Details'!$C314, 'E2 Allocators'!$B$15:$W$285, MATCH(X$12, 'E2 Allocators'!$B$15:$W$15, 0),FALSE)*$D303</f>
        <v>0</v>
      </c>
    </row>
    <row r="304" spans="2:24" ht="16.149999999999999" customHeight="1" x14ac:dyDescent="0.2">
      <c r="B304" s="384" t="str">
        <f>'I3 TB Data'!B310</f>
        <v>Return on Debt - Generation Line Connection - Shared</v>
      </c>
      <c r="C304" s="381" t="s">
        <v>419</v>
      </c>
      <c r="D304" s="170">
        <f>'I3 TB Data'!G310</f>
        <v>8284715.8166297683</v>
      </c>
      <c r="E304" s="133">
        <f>VLOOKUP('E4 TB Allocation Details'!$C315, 'E2 Allocators'!$B$15:$W$285, MATCH(E$12, 'E2 Allocators'!$B$15:$W$15, 0),FALSE)*$D304</f>
        <v>7399423.3305747872</v>
      </c>
      <c r="F304" s="133">
        <f>VLOOKUP('E4 TB Allocation Details'!$C315, 'E2 Allocators'!$B$15:$W$285, MATCH(F$12, 'E2 Allocators'!$B$15:$W$15, 0),FALSE)*$D304</f>
        <v>885292.48605498194</v>
      </c>
      <c r="G304" s="133">
        <f>VLOOKUP('E4 TB Allocation Details'!$C315, 'E2 Allocators'!$B$15:$W$285, MATCH(G$12, 'E2 Allocators'!$B$15:$W$15, 0),FALSE)*$D304</f>
        <v>0</v>
      </c>
      <c r="H304" s="133">
        <f>VLOOKUP('E4 TB Allocation Details'!$C315, 'E2 Allocators'!$B$15:$W$285, MATCH(H$12, 'E2 Allocators'!$B$15:$W$15, 0),FALSE)*$D304</f>
        <v>0</v>
      </c>
      <c r="I304" s="133">
        <f>VLOOKUP('E4 TB Allocation Details'!$C315, 'E2 Allocators'!$B$15:$W$285, MATCH(I$12, 'E2 Allocators'!$B$15:$W$15, 0),FALSE)*$D304</f>
        <v>0</v>
      </c>
      <c r="J304" s="133">
        <f>VLOOKUP('E4 TB Allocation Details'!$C315, 'E2 Allocators'!$B$15:$W$285, MATCH(J$12, 'E2 Allocators'!$B$15:$W$15, 0),FALSE)*$D304</f>
        <v>0</v>
      </c>
      <c r="K304" s="133">
        <f>VLOOKUP('E4 TB Allocation Details'!$C315, 'E2 Allocators'!$B$15:$W$285, MATCH(K$12, 'E2 Allocators'!$B$15:$W$15, 0),FALSE)*$D304</f>
        <v>0</v>
      </c>
      <c r="L304" s="133">
        <f>VLOOKUP('E4 TB Allocation Details'!$C315, 'E2 Allocators'!$B$15:$W$285, MATCH(L$12, 'E2 Allocators'!$B$15:$W$15, 0),FALSE)*$D304</f>
        <v>0</v>
      </c>
      <c r="M304" s="133">
        <f>VLOOKUP('E4 TB Allocation Details'!$C315, 'E2 Allocators'!$B$15:$W$285, MATCH(M$12, 'E2 Allocators'!$B$15:$W$15, 0),FALSE)*$D304</f>
        <v>0</v>
      </c>
      <c r="N304" s="133">
        <f>VLOOKUP('E4 TB Allocation Details'!$C315, 'E2 Allocators'!$B$15:$W$285, MATCH(N$12, 'E2 Allocators'!$B$15:$W$15, 0),FALSE)*$D304</f>
        <v>0</v>
      </c>
      <c r="O304" s="133">
        <f>VLOOKUP('E4 TB Allocation Details'!$C315, 'E2 Allocators'!$B$15:$W$285, MATCH(O$12, 'E2 Allocators'!$B$15:$W$15, 0),FALSE)*$D304</f>
        <v>0</v>
      </c>
      <c r="P304" s="133">
        <f>VLOOKUP('E4 TB Allocation Details'!$C315, 'E2 Allocators'!$B$15:$W$285, MATCH(P$12, 'E2 Allocators'!$B$15:$W$15, 0),FALSE)*$D304</f>
        <v>0</v>
      </c>
      <c r="Q304" s="133">
        <f>VLOOKUP('E4 TB Allocation Details'!$C315, 'E2 Allocators'!$B$15:$W$285, MATCH(Q$12, 'E2 Allocators'!$B$15:$W$15, 0),FALSE)*$D304</f>
        <v>0</v>
      </c>
      <c r="R304" s="133">
        <f>VLOOKUP('E4 TB Allocation Details'!$C315, 'E2 Allocators'!$B$15:$W$285, MATCH(R$12, 'E2 Allocators'!$B$15:$W$15, 0),FALSE)*$D304</f>
        <v>0</v>
      </c>
      <c r="S304" s="133">
        <f>VLOOKUP('E4 TB Allocation Details'!$C315, 'E2 Allocators'!$B$15:$W$285, MATCH(S$12, 'E2 Allocators'!$B$15:$W$15, 0),FALSE)*$D304</f>
        <v>0</v>
      </c>
      <c r="T304" s="133">
        <f>VLOOKUP('E4 TB Allocation Details'!$C315, 'E2 Allocators'!$B$15:$W$285, MATCH(T$12, 'E2 Allocators'!$B$15:$W$15, 0),FALSE)*$D304</f>
        <v>0</v>
      </c>
      <c r="U304" s="133">
        <f>VLOOKUP('E4 TB Allocation Details'!$C315, 'E2 Allocators'!$B$15:$W$285, MATCH(U$12, 'E2 Allocators'!$B$15:$W$15, 0),FALSE)*$D304</f>
        <v>0</v>
      </c>
      <c r="V304" s="133">
        <f>VLOOKUP('E4 TB Allocation Details'!$C315, 'E2 Allocators'!$B$15:$W$285, MATCH(V$12, 'E2 Allocators'!$B$15:$W$15, 0),FALSE)*$D304</f>
        <v>0</v>
      </c>
      <c r="W304" s="133">
        <f>VLOOKUP('E4 TB Allocation Details'!$C315, 'E2 Allocators'!$B$15:$W$285, MATCH(W$12, 'E2 Allocators'!$B$15:$W$15, 0),FALSE)*$D304</f>
        <v>0</v>
      </c>
      <c r="X304" s="174">
        <f>VLOOKUP('E4 TB Allocation Details'!$C315, 'E2 Allocators'!$B$15:$W$285, MATCH(X$12, 'E2 Allocators'!$B$15:$W$15, 0),FALSE)*$D304</f>
        <v>0</v>
      </c>
    </row>
    <row r="305" spans="2:24" ht="16.149999999999999" customHeight="1" x14ac:dyDescent="0.2">
      <c r="B305" s="384" t="str">
        <f>'I3 TB Data'!B311</f>
        <v>Return on Debt - Generation Transformation Connection - Dedicated to Domestic</v>
      </c>
      <c r="C305" s="381" t="s">
        <v>419</v>
      </c>
      <c r="D305" s="170">
        <f>'I3 TB Data'!G311</f>
        <v>0</v>
      </c>
      <c r="E305" s="133">
        <f>VLOOKUP('E4 TB Allocation Details'!$C316, 'E2 Allocators'!$B$15:$W$285, MATCH(E$12, 'E2 Allocators'!$B$15:$W$15, 0),FALSE)*$D305</f>
        <v>0</v>
      </c>
      <c r="F305" s="133">
        <f>VLOOKUP('E4 TB Allocation Details'!$C316, 'E2 Allocators'!$B$15:$W$285, MATCH(F$12, 'E2 Allocators'!$B$15:$W$15, 0),FALSE)*$D305</f>
        <v>0</v>
      </c>
      <c r="G305" s="133">
        <f>VLOOKUP('E4 TB Allocation Details'!$C316, 'E2 Allocators'!$B$15:$W$285, MATCH(G$12, 'E2 Allocators'!$B$15:$W$15, 0),FALSE)*$D305</f>
        <v>0</v>
      </c>
      <c r="H305" s="133">
        <f>VLOOKUP('E4 TB Allocation Details'!$C316, 'E2 Allocators'!$B$15:$W$285, MATCH(H$12, 'E2 Allocators'!$B$15:$W$15, 0),FALSE)*$D305</f>
        <v>0</v>
      </c>
      <c r="I305" s="133">
        <f>VLOOKUP('E4 TB Allocation Details'!$C316, 'E2 Allocators'!$B$15:$W$285, MATCH(I$12, 'E2 Allocators'!$B$15:$W$15, 0),FALSE)*$D305</f>
        <v>0</v>
      </c>
      <c r="J305" s="133">
        <f>VLOOKUP('E4 TB Allocation Details'!$C316, 'E2 Allocators'!$B$15:$W$285, MATCH(J$12, 'E2 Allocators'!$B$15:$W$15, 0),FALSE)*$D305</f>
        <v>0</v>
      </c>
      <c r="K305" s="133">
        <f>VLOOKUP('E4 TB Allocation Details'!$C316, 'E2 Allocators'!$B$15:$W$285, MATCH(K$12, 'E2 Allocators'!$B$15:$W$15, 0),FALSE)*$D305</f>
        <v>0</v>
      </c>
      <c r="L305" s="133">
        <f>VLOOKUP('E4 TB Allocation Details'!$C316, 'E2 Allocators'!$B$15:$W$285, MATCH(L$12, 'E2 Allocators'!$B$15:$W$15, 0),FALSE)*$D305</f>
        <v>0</v>
      </c>
      <c r="M305" s="133">
        <f>VLOOKUP('E4 TB Allocation Details'!$C316, 'E2 Allocators'!$B$15:$W$285, MATCH(M$12, 'E2 Allocators'!$B$15:$W$15, 0),FALSE)*$D305</f>
        <v>0</v>
      </c>
      <c r="N305" s="133">
        <f>VLOOKUP('E4 TB Allocation Details'!$C316, 'E2 Allocators'!$B$15:$W$285, MATCH(N$12, 'E2 Allocators'!$B$15:$W$15, 0),FALSE)*$D305</f>
        <v>0</v>
      </c>
      <c r="O305" s="133">
        <f>VLOOKUP('E4 TB Allocation Details'!$C316, 'E2 Allocators'!$B$15:$W$285, MATCH(O$12, 'E2 Allocators'!$B$15:$W$15, 0),FALSE)*$D305</f>
        <v>0</v>
      </c>
      <c r="P305" s="133">
        <f>VLOOKUP('E4 TB Allocation Details'!$C316, 'E2 Allocators'!$B$15:$W$285, MATCH(P$12, 'E2 Allocators'!$B$15:$W$15, 0),FALSE)*$D305</f>
        <v>0</v>
      </c>
      <c r="Q305" s="133">
        <f>VLOOKUP('E4 TB Allocation Details'!$C316, 'E2 Allocators'!$B$15:$W$285, MATCH(Q$12, 'E2 Allocators'!$B$15:$W$15, 0),FALSE)*$D305</f>
        <v>0</v>
      </c>
      <c r="R305" s="133">
        <f>VLOOKUP('E4 TB Allocation Details'!$C316, 'E2 Allocators'!$B$15:$W$285, MATCH(R$12, 'E2 Allocators'!$B$15:$W$15, 0),FALSE)*$D305</f>
        <v>0</v>
      </c>
      <c r="S305" s="133">
        <f>VLOOKUP('E4 TB Allocation Details'!$C316, 'E2 Allocators'!$B$15:$W$285, MATCH(S$12, 'E2 Allocators'!$B$15:$W$15, 0),FALSE)*$D305</f>
        <v>0</v>
      </c>
      <c r="T305" s="133">
        <f>VLOOKUP('E4 TB Allocation Details'!$C316, 'E2 Allocators'!$B$15:$W$285, MATCH(T$12, 'E2 Allocators'!$B$15:$W$15, 0),FALSE)*$D305</f>
        <v>0</v>
      </c>
      <c r="U305" s="133">
        <f>VLOOKUP('E4 TB Allocation Details'!$C316, 'E2 Allocators'!$B$15:$W$285, MATCH(U$12, 'E2 Allocators'!$B$15:$W$15, 0),FALSE)*$D305</f>
        <v>0</v>
      </c>
      <c r="V305" s="133">
        <f>VLOOKUP('E4 TB Allocation Details'!$C316, 'E2 Allocators'!$B$15:$W$285, MATCH(V$12, 'E2 Allocators'!$B$15:$W$15, 0),FALSE)*$D305</f>
        <v>0</v>
      </c>
      <c r="W305" s="133">
        <f>VLOOKUP('E4 TB Allocation Details'!$C316, 'E2 Allocators'!$B$15:$W$285, MATCH(W$12, 'E2 Allocators'!$B$15:$W$15, 0),FALSE)*$D305</f>
        <v>0</v>
      </c>
      <c r="X305" s="174">
        <f>VLOOKUP('E4 TB Allocation Details'!$C316, 'E2 Allocators'!$B$15:$W$285, MATCH(X$12, 'E2 Allocators'!$B$15:$W$15, 0),FALSE)*$D305</f>
        <v>0</v>
      </c>
    </row>
    <row r="306" spans="2:24" ht="16.149999999999999" customHeight="1" x14ac:dyDescent="0.2">
      <c r="B306" s="384" t="str">
        <f>'I3 TB Data'!B312</f>
        <v>Return on Debt - Generation Transformation Connection - Dedicated to Interconnect</v>
      </c>
      <c r="C306" s="381" t="s">
        <v>419</v>
      </c>
      <c r="D306" s="170">
        <f>'I3 TB Data'!G312</f>
        <v>0</v>
      </c>
      <c r="E306" s="133">
        <f>VLOOKUP('E4 TB Allocation Details'!$C317, 'E2 Allocators'!$B$15:$W$285, MATCH(E$12, 'E2 Allocators'!$B$15:$W$15, 0),FALSE)*$D306</f>
        <v>0</v>
      </c>
      <c r="F306" s="133">
        <f>VLOOKUP('E4 TB Allocation Details'!$C317, 'E2 Allocators'!$B$15:$W$285, MATCH(F$12, 'E2 Allocators'!$B$15:$W$15, 0),FALSE)*$D306</f>
        <v>0</v>
      </c>
      <c r="G306" s="133">
        <f>VLOOKUP('E4 TB Allocation Details'!$C317, 'E2 Allocators'!$B$15:$W$285, MATCH(G$12, 'E2 Allocators'!$B$15:$W$15, 0),FALSE)*$D306</f>
        <v>0</v>
      </c>
      <c r="H306" s="133">
        <f>VLOOKUP('E4 TB Allocation Details'!$C317, 'E2 Allocators'!$B$15:$W$285, MATCH(H$12, 'E2 Allocators'!$B$15:$W$15, 0),FALSE)*$D306</f>
        <v>0</v>
      </c>
      <c r="I306" s="133">
        <f>VLOOKUP('E4 TB Allocation Details'!$C317, 'E2 Allocators'!$B$15:$W$285, MATCH(I$12, 'E2 Allocators'!$B$15:$W$15, 0),FALSE)*$D306</f>
        <v>0</v>
      </c>
      <c r="J306" s="133">
        <f>VLOOKUP('E4 TB Allocation Details'!$C317, 'E2 Allocators'!$B$15:$W$285, MATCH(J$12, 'E2 Allocators'!$B$15:$W$15, 0),FALSE)*$D306</f>
        <v>0</v>
      </c>
      <c r="K306" s="133">
        <f>VLOOKUP('E4 TB Allocation Details'!$C317, 'E2 Allocators'!$B$15:$W$285, MATCH(K$12, 'E2 Allocators'!$B$15:$W$15, 0),FALSE)*$D306</f>
        <v>0</v>
      </c>
      <c r="L306" s="133">
        <f>VLOOKUP('E4 TB Allocation Details'!$C317, 'E2 Allocators'!$B$15:$W$285, MATCH(L$12, 'E2 Allocators'!$B$15:$W$15, 0),FALSE)*$D306</f>
        <v>0</v>
      </c>
      <c r="M306" s="133">
        <f>VLOOKUP('E4 TB Allocation Details'!$C317, 'E2 Allocators'!$B$15:$W$285, MATCH(M$12, 'E2 Allocators'!$B$15:$W$15, 0),FALSE)*$D306</f>
        <v>0</v>
      </c>
      <c r="N306" s="133">
        <f>VLOOKUP('E4 TB Allocation Details'!$C317, 'E2 Allocators'!$B$15:$W$285, MATCH(N$12, 'E2 Allocators'!$B$15:$W$15, 0),FALSE)*$D306</f>
        <v>0</v>
      </c>
      <c r="O306" s="133">
        <f>VLOOKUP('E4 TB Allocation Details'!$C317, 'E2 Allocators'!$B$15:$W$285, MATCH(O$12, 'E2 Allocators'!$B$15:$W$15, 0),FALSE)*$D306</f>
        <v>0</v>
      </c>
      <c r="P306" s="133">
        <f>VLOOKUP('E4 TB Allocation Details'!$C317, 'E2 Allocators'!$B$15:$W$285, MATCH(P$12, 'E2 Allocators'!$B$15:$W$15, 0),FALSE)*$D306</f>
        <v>0</v>
      </c>
      <c r="Q306" s="133">
        <f>VLOOKUP('E4 TB Allocation Details'!$C317, 'E2 Allocators'!$B$15:$W$285, MATCH(Q$12, 'E2 Allocators'!$B$15:$W$15, 0),FALSE)*$D306</f>
        <v>0</v>
      </c>
      <c r="R306" s="133">
        <f>VLOOKUP('E4 TB Allocation Details'!$C317, 'E2 Allocators'!$B$15:$W$285, MATCH(R$12, 'E2 Allocators'!$B$15:$W$15, 0),FALSE)*$D306</f>
        <v>0</v>
      </c>
      <c r="S306" s="133">
        <f>VLOOKUP('E4 TB Allocation Details'!$C317, 'E2 Allocators'!$B$15:$W$285, MATCH(S$12, 'E2 Allocators'!$B$15:$W$15, 0),FALSE)*$D306</f>
        <v>0</v>
      </c>
      <c r="T306" s="133">
        <f>VLOOKUP('E4 TB Allocation Details'!$C317, 'E2 Allocators'!$B$15:$W$285, MATCH(T$12, 'E2 Allocators'!$B$15:$W$15, 0),FALSE)*$D306</f>
        <v>0</v>
      </c>
      <c r="U306" s="133">
        <f>VLOOKUP('E4 TB Allocation Details'!$C317, 'E2 Allocators'!$B$15:$W$285, MATCH(U$12, 'E2 Allocators'!$B$15:$W$15, 0),FALSE)*$D306</f>
        <v>0</v>
      </c>
      <c r="V306" s="133">
        <f>VLOOKUP('E4 TB Allocation Details'!$C317, 'E2 Allocators'!$B$15:$W$285, MATCH(V$12, 'E2 Allocators'!$B$15:$W$15, 0),FALSE)*$D306</f>
        <v>0</v>
      </c>
      <c r="W306" s="133">
        <f>VLOOKUP('E4 TB Allocation Details'!$C317, 'E2 Allocators'!$B$15:$W$285, MATCH(W$12, 'E2 Allocators'!$B$15:$W$15, 0),FALSE)*$D306</f>
        <v>0</v>
      </c>
      <c r="X306" s="174">
        <f>VLOOKUP('E4 TB Allocation Details'!$C317, 'E2 Allocators'!$B$15:$W$285, MATCH(X$12, 'E2 Allocators'!$B$15:$W$15, 0),FALSE)*$D306</f>
        <v>0</v>
      </c>
    </row>
    <row r="307" spans="2:24" ht="16.149999999999999" customHeight="1" x14ac:dyDescent="0.2">
      <c r="B307" s="384" t="str">
        <f>'I3 TB Data'!B313</f>
        <v>Return on Debt - Generation Transformation Connection - Shared</v>
      </c>
      <c r="C307" s="381" t="s">
        <v>419</v>
      </c>
      <c r="D307" s="170">
        <f>'I3 TB Data'!G313</f>
        <v>1444087.362351534</v>
      </c>
      <c r="E307" s="133">
        <f>VLOOKUP('E4 TB Allocation Details'!$C318, 'E2 Allocators'!$B$15:$W$285, MATCH(E$12, 'E2 Allocators'!$B$15:$W$15, 0),FALSE)*$D307</f>
        <v>1289774.3213983874</v>
      </c>
      <c r="F307" s="133">
        <f>VLOOKUP('E4 TB Allocation Details'!$C318, 'E2 Allocators'!$B$15:$W$285, MATCH(F$12, 'E2 Allocators'!$B$15:$W$15, 0),FALSE)*$D307</f>
        <v>154313.04095314661</v>
      </c>
      <c r="G307" s="133">
        <f>VLOOKUP('E4 TB Allocation Details'!$C318, 'E2 Allocators'!$B$15:$W$285, MATCH(G$12, 'E2 Allocators'!$B$15:$W$15, 0),FALSE)*$D307</f>
        <v>0</v>
      </c>
      <c r="H307" s="133">
        <f>VLOOKUP('E4 TB Allocation Details'!$C318, 'E2 Allocators'!$B$15:$W$285, MATCH(H$12, 'E2 Allocators'!$B$15:$W$15, 0),FALSE)*$D307</f>
        <v>0</v>
      </c>
      <c r="I307" s="133">
        <f>VLOOKUP('E4 TB Allocation Details'!$C318, 'E2 Allocators'!$B$15:$W$285, MATCH(I$12, 'E2 Allocators'!$B$15:$W$15, 0),FALSE)*$D307</f>
        <v>0</v>
      </c>
      <c r="J307" s="133">
        <f>VLOOKUP('E4 TB Allocation Details'!$C318, 'E2 Allocators'!$B$15:$W$285, MATCH(J$12, 'E2 Allocators'!$B$15:$W$15, 0),FALSE)*$D307</f>
        <v>0</v>
      </c>
      <c r="K307" s="133">
        <f>VLOOKUP('E4 TB Allocation Details'!$C318, 'E2 Allocators'!$B$15:$W$285, MATCH(K$12, 'E2 Allocators'!$B$15:$W$15, 0),FALSE)*$D307</f>
        <v>0</v>
      </c>
      <c r="L307" s="133">
        <f>VLOOKUP('E4 TB Allocation Details'!$C318, 'E2 Allocators'!$B$15:$W$285, MATCH(L$12, 'E2 Allocators'!$B$15:$W$15, 0),FALSE)*$D307</f>
        <v>0</v>
      </c>
      <c r="M307" s="133">
        <f>VLOOKUP('E4 TB Allocation Details'!$C318, 'E2 Allocators'!$B$15:$W$285, MATCH(M$12, 'E2 Allocators'!$B$15:$W$15, 0),FALSE)*$D307</f>
        <v>0</v>
      </c>
      <c r="N307" s="133">
        <f>VLOOKUP('E4 TB Allocation Details'!$C318, 'E2 Allocators'!$B$15:$W$285, MATCH(N$12, 'E2 Allocators'!$B$15:$W$15, 0),FALSE)*$D307</f>
        <v>0</v>
      </c>
      <c r="O307" s="133">
        <f>VLOOKUP('E4 TB Allocation Details'!$C318, 'E2 Allocators'!$B$15:$W$285, MATCH(O$12, 'E2 Allocators'!$B$15:$W$15, 0),FALSE)*$D307</f>
        <v>0</v>
      </c>
      <c r="P307" s="133">
        <f>VLOOKUP('E4 TB Allocation Details'!$C318, 'E2 Allocators'!$B$15:$W$285, MATCH(P$12, 'E2 Allocators'!$B$15:$W$15, 0),FALSE)*$D307</f>
        <v>0</v>
      </c>
      <c r="Q307" s="133">
        <f>VLOOKUP('E4 TB Allocation Details'!$C318, 'E2 Allocators'!$B$15:$W$285, MATCH(Q$12, 'E2 Allocators'!$B$15:$W$15, 0),FALSE)*$D307</f>
        <v>0</v>
      </c>
      <c r="R307" s="133">
        <f>VLOOKUP('E4 TB Allocation Details'!$C318, 'E2 Allocators'!$B$15:$W$285, MATCH(R$12, 'E2 Allocators'!$B$15:$W$15, 0),FALSE)*$D307</f>
        <v>0</v>
      </c>
      <c r="S307" s="133">
        <f>VLOOKUP('E4 TB Allocation Details'!$C318, 'E2 Allocators'!$B$15:$W$285, MATCH(S$12, 'E2 Allocators'!$B$15:$W$15, 0),FALSE)*$D307</f>
        <v>0</v>
      </c>
      <c r="T307" s="133">
        <f>VLOOKUP('E4 TB Allocation Details'!$C318, 'E2 Allocators'!$B$15:$W$285, MATCH(T$12, 'E2 Allocators'!$B$15:$W$15, 0),FALSE)*$D307</f>
        <v>0</v>
      </c>
      <c r="U307" s="133">
        <f>VLOOKUP('E4 TB Allocation Details'!$C318, 'E2 Allocators'!$B$15:$W$285, MATCH(U$12, 'E2 Allocators'!$B$15:$W$15, 0),FALSE)*$D307</f>
        <v>0</v>
      </c>
      <c r="V307" s="133">
        <f>VLOOKUP('E4 TB Allocation Details'!$C318, 'E2 Allocators'!$B$15:$W$285, MATCH(V$12, 'E2 Allocators'!$B$15:$W$15, 0),FALSE)*$D307</f>
        <v>0</v>
      </c>
      <c r="W307" s="133">
        <f>VLOOKUP('E4 TB Allocation Details'!$C318, 'E2 Allocators'!$B$15:$W$285, MATCH(W$12, 'E2 Allocators'!$B$15:$W$15, 0),FALSE)*$D307</f>
        <v>0</v>
      </c>
      <c r="X307" s="174">
        <f>VLOOKUP('E4 TB Allocation Details'!$C318, 'E2 Allocators'!$B$15:$W$285, MATCH(X$12, 'E2 Allocators'!$B$15:$W$15, 0),FALSE)*$D307</f>
        <v>0</v>
      </c>
    </row>
    <row r="308" spans="2:24" ht="16.149999999999999" customHeight="1" x14ac:dyDescent="0.2">
      <c r="B308" s="384" t="str">
        <f>'I3 TB Data'!B314</f>
        <v>Return on Equity - Network - Dedicated to Domestic</v>
      </c>
      <c r="C308" s="381" t="s">
        <v>420</v>
      </c>
      <c r="D308" s="170">
        <f>'I3 TB Data'!G314</f>
        <v>0</v>
      </c>
      <c r="E308" s="133">
        <f>VLOOKUP('E4 TB Allocation Details'!$C319, 'E2 Allocators'!$B$15:$W$285, MATCH(E$12, 'E2 Allocators'!$B$15:$W$15, 0),FALSE)*$D308</f>
        <v>0</v>
      </c>
      <c r="F308" s="133">
        <f>VLOOKUP('E4 TB Allocation Details'!$C319, 'E2 Allocators'!$B$15:$W$285, MATCH(F$12, 'E2 Allocators'!$B$15:$W$15, 0),FALSE)*$D308</f>
        <v>0</v>
      </c>
      <c r="G308" s="133">
        <f>VLOOKUP('E4 TB Allocation Details'!$C319, 'E2 Allocators'!$B$15:$W$285, MATCH(G$12, 'E2 Allocators'!$B$15:$W$15, 0),FALSE)*$D308</f>
        <v>0</v>
      </c>
      <c r="H308" s="133">
        <f>VLOOKUP('E4 TB Allocation Details'!$C319, 'E2 Allocators'!$B$15:$W$285, MATCH(H$12, 'E2 Allocators'!$B$15:$W$15, 0),FALSE)*$D308</f>
        <v>0</v>
      </c>
      <c r="I308" s="133">
        <f>VLOOKUP('E4 TB Allocation Details'!$C319, 'E2 Allocators'!$B$15:$W$285, MATCH(I$12, 'E2 Allocators'!$B$15:$W$15, 0),FALSE)*$D308</f>
        <v>0</v>
      </c>
      <c r="J308" s="133">
        <f>VLOOKUP('E4 TB Allocation Details'!$C319, 'E2 Allocators'!$B$15:$W$285, MATCH(J$12, 'E2 Allocators'!$B$15:$W$15, 0),FALSE)*$D308</f>
        <v>0</v>
      </c>
      <c r="K308" s="133">
        <f>VLOOKUP('E4 TB Allocation Details'!$C319, 'E2 Allocators'!$B$15:$W$285, MATCH(K$12, 'E2 Allocators'!$B$15:$W$15, 0),FALSE)*$D308</f>
        <v>0</v>
      </c>
      <c r="L308" s="133">
        <f>VLOOKUP('E4 TB Allocation Details'!$C319, 'E2 Allocators'!$B$15:$W$285, MATCH(L$12, 'E2 Allocators'!$B$15:$W$15, 0),FALSE)*$D308</f>
        <v>0</v>
      </c>
      <c r="M308" s="133">
        <f>VLOOKUP('E4 TB Allocation Details'!$C319, 'E2 Allocators'!$B$15:$W$285, MATCH(M$12, 'E2 Allocators'!$B$15:$W$15, 0),FALSE)*$D308</f>
        <v>0</v>
      </c>
      <c r="N308" s="133">
        <f>VLOOKUP('E4 TB Allocation Details'!$C319, 'E2 Allocators'!$B$15:$W$285, MATCH(N$12, 'E2 Allocators'!$B$15:$W$15, 0),FALSE)*$D308</f>
        <v>0</v>
      </c>
      <c r="O308" s="133">
        <f>VLOOKUP('E4 TB Allocation Details'!$C319, 'E2 Allocators'!$B$15:$W$285, MATCH(O$12, 'E2 Allocators'!$B$15:$W$15, 0),FALSE)*$D308</f>
        <v>0</v>
      </c>
      <c r="P308" s="133">
        <f>VLOOKUP('E4 TB Allocation Details'!$C319, 'E2 Allocators'!$B$15:$W$285, MATCH(P$12, 'E2 Allocators'!$B$15:$W$15, 0),FALSE)*$D308</f>
        <v>0</v>
      </c>
      <c r="Q308" s="133">
        <f>VLOOKUP('E4 TB Allocation Details'!$C319, 'E2 Allocators'!$B$15:$W$285, MATCH(Q$12, 'E2 Allocators'!$B$15:$W$15, 0),FALSE)*$D308</f>
        <v>0</v>
      </c>
      <c r="R308" s="133">
        <f>VLOOKUP('E4 TB Allocation Details'!$C319, 'E2 Allocators'!$B$15:$W$285, MATCH(R$12, 'E2 Allocators'!$B$15:$W$15, 0),FALSE)*$D308</f>
        <v>0</v>
      </c>
      <c r="S308" s="133">
        <f>VLOOKUP('E4 TB Allocation Details'!$C319, 'E2 Allocators'!$B$15:$W$285, MATCH(S$12, 'E2 Allocators'!$B$15:$W$15, 0),FALSE)*$D308</f>
        <v>0</v>
      </c>
      <c r="T308" s="133">
        <f>VLOOKUP('E4 TB Allocation Details'!$C319, 'E2 Allocators'!$B$15:$W$285, MATCH(T$12, 'E2 Allocators'!$B$15:$W$15, 0),FALSE)*$D308</f>
        <v>0</v>
      </c>
      <c r="U308" s="133">
        <f>VLOOKUP('E4 TB Allocation Details'!$C319, 'E2 Allocators'!$B$15:$W$285, MATCH(U$12, 'E2 Allocators'!$B$15:$W$15, 0),FALSE)*$D308</f>
        <v>0</v>
      </c>
      <c r="V308" s="133">
        <f>VLOOKUP('E4 TB Allocation Details'!$C319, 'E2 Allocators'!$B$15:$W$285, MATCH(V$12, 'E2 Allocators'!$B$15:$W$15, 0),FALSE)*$D308</f>
        <v>0</v>
      </c>
      <c r="W308" s="133">
        <f>VLOOKUP('E4 TB Allocation Details'!$C319, 'E2 Allocators'!$B$15:$W$285, MATCH(W$12, 'E2 Allocators'!$B$15:$W$15, 0),FALSE)*$D308</f>
        <v>0</v>
      </c>
      <c r="X308" s="174">
        <f>VLOOKUP('E4 TB Allocation Details'!$C319, 'E2 Allocators'!$B$15:$W$285, MATCH(X$12, 'E2 Allocators'!$B$15:$W$15, 0),FALSE)*$D308</f>
        <v>0</v>
      </c>
    </row>
    <row r="309" spans="2:24" ht="16.149999999999999" customHeight="1" x14ac:dyDescent="0.2">
      <c r="B309" s="384" t="str">
        <f>'I3 TB Data'!B315</f>
        <v>Return on Equity - Network - Dedicated to Interconnect</v>
      </c>
      <c r="C309" s="381" t="s">
        <v>420</v>
      </c>
      <c r="D309" s="170">
        <f>'I3 TB Data'!G315</f>
        <v>3140048.4045837969</v>
      </c>
      <c r="E309" s="133">
        <f>VLOOKUP('E4 TB Allocation Details'!$C320, 'E2 Allocators'!$B$15:$W$285, MATCH(E$12, 'E2 Allocators'!$B$15:$W$15, 0),FALSE)*$D309</f>
        <v>888242.1926545545</v>
      </c>
      <c r="F309" s="133">
        <f>VLOOKUP('E4 TB Allocation Details'!$C320, 'E2 Allocators'!$B$15:$W$285, MATCH(F$12, 'E2 Allocators'!$B$15:$W$15, 0),FALSE)*$D309</f>
        <v>2251806.2119292421</v>
      </c>
      <c r="G309" s="133">
        <f>VLOOKUP('E4 TB Allocation Details'!$C320, 'E2 Allocators'!$B$15:$W$285, MATCH(G$12, 'E2 Allocators'!$B$15:$W$15, 0),FALSE)*$D309</f>
        <v>0</v>
      </c>
      <c r="H309" s="133">
        <f>VLOOKUP('E4 TB Allocation Details'!$C320, 'E2 Allocators'!$B$15:$W$285, MATCH(H$12, 'E2 Allocators'!$B$15:$W$15, 0),FALSE)*$D309</f>
        <v>0</v>
      </c>
      <c r="I309" s="133">
        <f>VLOOKUP('E4 TB Allocation Details'!$C320, 'E2 Allocators'!$B$15:$W$285, MATCH(I$12, 'E2 Allocators'!$B$15:$W$15, 0),FALSE)*$D309</f>
        <v>0</v>
      </c>
      <c r="J309" s="133">
        <f>VLOOKUP('E4 TB Allocation Details'!$C320, 'E2 Allocators'!$B$15:$W$285, MATCH(J$12, 'E2 Allocators'!$B$15:$W$15, 0),FALSE)*$D309</f>
        <v>0</v>
      </c>
      <c r="K309" s="133">
        <f>VLOOKUP('E4 TB Allocation Details'!$C320, 'E2 Allocators'!$B$15:$W$285, MATCH(K$12, 'E2 Allocators'!$B$15:$W$15, 0),FALSE)*$D309</f>
        <v>0</v>
      </c>
      <c r="L309" s="133">
        <f>VLOOKUP('E4 TB Allocation Details'!$C320, 'E2 Allocators'!$B$15:$W$285, MATCH(L$12, 'E2 Allocators'!$B$15:$W$15, 0),FALSE)*$D309</f>
        <v>0</v>
      </c>
      <c r="M309" s="133">
        <f>VLOOKUP('E4 TB Allocation Details'!$C320, 'E2 Allocators'!$B$15:$W$285, MATCH(M$12, 'E2 Allocators'!$B$15:$W$15, 0),FALSE)*$D309</f>
        <v>0</v>
      </c>
      <c r="N309" s="133">
        <f>VLOOKUP('E4 TB Allocation Details'!$C320, 'E2 Allocators'!$B$15:$W$285, MATCH(N$12, 'E2 Allocators'!$B$15:$W$15, 0),FALSE)*$D309</f>
        <v>0</v>
      </c>
      <c r="O309" s="133">
        <f>VLOOKUP('E4 TB Allocation Details'!$C320, 'E2 Allocators'!$B$15:$W$285, MATCH(O$12, 'E2 Allocators'!$B$15:$W$15, 0),FALSE)*$D309</f>
        <v>0</v>
      </c>
      <c r="P309" s="133">
        <f>VLOOKUP('E4 TB Allocation Details'!$C320, 'E2 Allocators'!$B$15:$W$285, MATCH(P$12, 'E2 Allocators'!$B$15:$W$15, 0),FALSE)*$D309</f>
        <v>0</v>
      </c>
      <c r="Q309" s="133">
        <f>VLOOKUP('E4 TB Allocation Details'!$C320, 'E2 Allocators'!$B$15:$W$285, MATCH(Q$12, 'E2 Allocators'!$B$15:$W$15, 0),FALSE)*$D309</f>
        <v>0</v>
      </c>
      <c r="R309" s="133">
        <f>VLOOKUP('E4 TB Allocation Details'!$C320, 'E2 Allocators'!$B$15:$W$285, MATCH(R$12, 'E2 Allocators'!$B$15:$W$15, 0),FALSE)*$D309</f>
        <v>0</v>
      </c>
      <c r="S309" s="133">
        <f>VLOOKUP('E4 TB Allocation Details'!$C320, 'E2 Allocators'!$B$15:$W$285, MATCH(S$12, 'E2 Allocators'!$B$15:$W$15, 0),FALSE)*$D309</f>
        <v>0</v>
      </c>
      <c r="T309" s="133">
        <f>VLOOKUP('E4 TB Allocation Details'!$C320, 'E2 Allocators'!$B$15:$W$285, MATCH(T$12, 'E2 Allocators'!$B$15:$W$15, 0),FALSE)*$D309</f>
        <v>0</v>
      </c>
      <c r="U309" s="133">
        <f>VLOOKUP('E4 TB Allocation Details'!$C320, 'E2 Allocators'!$B$15:$W$285, MATCH(U$12, 'E2 Allocators'!$B$15:$W$15, 0),FALSE)*$D309</f>
        <v>0</v>
      </c>
      <c r="V309" s="133">
        <f>VLOOKUP('E4 TB Allocation Details'!$C320, 'E2 Allocators'!$B$15:$W$285, MATCH(V$12, 'E2 Allocators'!$B$15:$W$15, 0),FALSE)*$D309</f>
        <v>0</v>
      </c>
      <c r="W309" s="133">
        <f>VLOOKUP('E4 TB Allocation Details'!$C320, 'E2 Allocators'!$B$15:$W$285, MATCH(W$12, 'E2 Allocators'!$B$15:$W$15, 0),FALSE)*$D309</f>
        <v>0</v>
      </c>
      <c r="X309" s="174">
        <f>VLOOKUP('E4 TB Allocation Details'!$C320, 'E2 Allocators'!$B$15:$W$285, MATCH(X$12, 'E2 Allocators'!$B$15:$W$15, 0),FALSE)*$D309</f>
        <v>0</v>
      </c>
    </row>
    <row r="310" spans="2:24" ht="16.149999999999999" customHeight="1" x14ac:dyDescent="0.2">
      <c r="B310" s="384" t="str">
        <f>'I3 TB Data'!B316</f>
        <v>Return on Equity - Network - Shared</v>
      </c>
      <c r="C310" s="381" t="s">
        <v>420</v>
      </c>
      <c r="D310" s="170">
        <f>'I3 TB Data'!G316</f>
        <v>235794973.92989194</v>
      </c>
      <c r="E310" s="133">
        <f>VLOOKUP('E4 TB Allocation Details'!$C321, 'E2 Allocators'!$B$15:$W$285, MATCH(E$12, 'E2 Allocators'!$B$15:$W$15, 0),FALSE)*$D310</f>
        <v>210598271.55771783</v>
      </c>
      <c r="F310" s="133">
        <f>VLOOKUP('E4 TB Allocation Details'!$C321, 'E2 Allocators'!$B$15:$W$285, MATCH(F$12, 'E2 Allocators'!$B$15:$W$15, 0),FALSE)*$D310</f>
        <v>25196702.372174114</v>
      </c>
      <c r="G310" s="133">
        <f>VLOOKUP('E4 TB Allocation Details'!$C321, 'E2 Allocators'!$B$15:$W$285, MATCH(G$12, 'E2 Allocators'!$B$15:$W$15, 0),FALSE)*$D310</f>
        <v>0</v>
      </c>
      <c r="H310" s="133">
        <f>VLOOKUP('E4 TB Allocation Details'!$C321, 'E2 Allocators'!$B$15:$W$285, MATCH(H$12, 'E2 Allocators'!$B$15:$W$15, 0),FALSE)*$D310</f>
        <v>0</v>
      </c>
      <c r="I310" s="133">
        <f>VLOOKUP('E4 TB Allocation Details'!$C321, 'E2 Allocators'!$B$15:$W$285, MATCH(I$12, 'E2 Allocators'!$B$15:$W$15, 0),FALSE)*$D310</f>
        <v>0</v>
      </c>
      <c r="J310" s="133">
        <f>VLOOKUP('E4 TB Allocation Details'!$C321, 'E2 Allocators'!$B$15:$W$285, MATCH(J$12, 'E2 Allocators'!$B$15:$W$15, 0),FALSE)*$D310</f>
        <v>0</v>
      </c>
      <c r="K310" s="133">
        <f>VLOOKUP('E4 TB Allocation Details'!$C321, 'E2 Allocators'!$B$15:$W$285, MATCH(K$12, 'E2 Allocators'!$B$15:$W$15, 0),FALSE)*$D310</f>
        <v>0</v>
      </c>
      <c r="L310" s="133">
        <f>VLOOKUP('E4 TB Allocation Details'!$C321, 'E2 Allocators'!$B$15:$W$285, MATCH(L$12, 'E2 Allocators'!$B$15:$W$15, 0),FALSE)*$D310</f>
        <v>0</v>
      </c>
      <c r="M310" s="133">
        <f>VLOOKUP('E4 TB Allocation Details'!$C321, 'E2 Allocators'!$B$15:$W$285, MATCH(M$12, 'E2 Allocators'!$B$15:$W$15, 0),FALSE)*$D310</f>
        <v>0</v>
      </c>
      <c r="N310" s="133">
        <f>VLOOKUP('E4 TB Allocation Details'!$C321, 'E2 Allocators'!$B$15:$W$285, MATCH(N$12, 'E2 Allocators'!$B$15:$W$15, 0),FALSE)*$D310</f>
        <v>0</v>
      </c>
      <c r="O310" s="133">
        <f>VLOOKUP('E4 TB Allocation Details'!$C321, 'E2 Allocators'!$B$15:$W$285, MATCH(O$12, 'E2 Allocators'!$B$15:$W$15, 0),FALSE)*$D310</f>
        <v>0</v>
      </c>
      <c r="P310" s="133">
        <f>VLOOKUP('E4 TB Allocation Details'!$C321, 'E2 Allocators'!$B$15:$W$285, MATCH(P$12, 'E2 Allocators'!$B$15:$W$15, 0),FALSE)*$D310</f>
        <v>0</v>
      </c>
      <c r="Q310" s="133">
        <f>VLOOKUP('E4 TB Allocation Details'!$C321, 'E2 Allocators'!$B$15:$W$285, MATCH(Q$12, 'E2 Allocators'!$B$15:$W$15, 0),FALSE)*$D310</f>
        <v>0</v>
      </c>
      <c r="R310" s="133">
        <f>VLOOKUP('E4 TB Allocation Details'!$C321, 'E2 Allocators'!$B$15:$W$285, MATCH(R$12, 'E2 Allocators'!$B$15:$W$15, 0),FALSE)*$D310</f>
        <v>0</v>
      </c>
      <c r="S310" s="133">
        <f>VLOOKUP('E4 TB Allocation Details'!$C321, 'E2 Allocators'!$B$15:$W$285, MATCH(S$12, 'E2 Allocators'!$B$15:$W$15, 0),FALSE)*$D310</f>
        <v>0</v>
      </c>
      <c r="T310" s="133">
        <f>VLOOKUP('E4 TB Allocation Details'!$C321, 'E2 Allocators'!$B$15:$W$285, MATCH(T$12, 'E2 Allocators'!$B$15:$W$15, 0),FALSE)*$D310</f>
        <v>0</v>
      </c>
      <c r="U310" s="133">
        <f>VLOOKUP('E4 TB Allocation Details'!$C321, 'E2 Allocators'!$B$15:$W$285, MATCH(U$12, 'E2 Allocators'!$B$15:$W$15, 0),FALSE)*$D310</f>
        <v>0</v>
      </c>
      <c r="V310" s="133">
        <f>VLOOKUP('E4 TB Allocation Details'!$C321, 'E2 Allocators'!$B$15:$W$285, MATCH(V$12, 'E2 Allocators'!$B$15:$W$15, 0),FALSE)*$D310</f>
        <v>0</v>
      </c>
      <c r="W310" s="133">
        <f>VLOOKUP('E4 TB Allocation Details'!$C321, 'E2 Allocators'!$B$15:$W$285, MATCH(W$12, 'E2 Allocators'!$B$15:$W$15, 0),FALSE)*$D310</f>
        <v>0</v>
      </c>
      <c r="X310" s="174">
        <f>VLOOKUP('E4 TB Allocation Details'!$C321, 'E2 Allocators'!$B$15:$W$285, MATCH(X$12, 'E2 Allocators'!$B$15:$W$15, 0),FALSE)*$D310</f>
        <v>0</v>
      </c>
    </row>
    <row r="311" spans="2:24" ht="16.149999999999999" customHeight="1" x14ac:dyDescent="0.2">
      <c r="B311" s="384" t="str">
        <f>'I3 TB Data'!B317</f>
        <v>Return on Equity - Line Connection - Dedicated to Domestic</v>
      </c>
      <c r="C311" s="381" t="s">
        <v>420</v>
      </c>
      <c r="D311" s="170">
        <f>'I3 TB Data'!G317</f>
        <v>44085779.93750035</v>
      </c>
      <c r="E311" s="133">
        <f>VLOOKUP('E4 TB Allocation Details'!$C322, 'E2 Allocators'!$B$15:$W$285, MATCH(E$12, 'E2 Allocators'!$B$15:$W$15, 0),FALSE)*$D311</f>
        <v>44085779.93750035</v>
      </c>
      <c r="F311" s="133">
        <f>VLOOKUP('E4 TB Allocation Details'!$C322, 'E2 Allocators'!$B$15:$W$285, MATCH(F$12, 'E2 Allocators'!$B$15:$W$15, 0),FALSE)*$D311</f>
        <v>0</v>
      </c>
      <c r="G311" s="133">
        <f>VLOOKUP('E4 TB Allocation Details'!$C322, 'E2 Allocators'!$B$15:$W$285, MATCH(G$12, 'E2 Allocators'!$B$15:$W$15, 0),FALSE)*$D311</f>
        <v>0</v>
      </c>
      <c r="H311" s="133">
        <f>VLOOKUP('E4 TB Allocation Details'!$C322, 'E2 Allocators'!$B$15:$W$285, MATCH(H$12, 'E2 Allocators'!$B$15:$W$15, 0),FALSE)*$D311</f>
        <v>0</v>
      </c>
      <c r="I311" s="133">
        <f>VLOOKUP('E4 TB Allocation Details'!$C322, 'E2 Allocators'!$B$15:$W$285, MATCH(I$12, 'E2 Allocators'!$B$15:$W$15, 0),FALSE)*$D311</f>
        <v>0</v>
      </c>
      <c r="J311" s="133">
        <f>VLOOKUP('E4 TB Allocation Details'!$C322, 'E2 Allocators'!$B$15:$W$285, MATCH(J$12, 'E2 Allocators'!$B$15:$W$15, 0),FALSE)*$D311</f>
        <v>0</v>
      </c>
      <c r="K311" s="133">
        <f>VLOOKUP('E4 TB Allocation Details'!$C322, 'E2 Allocators'!$B$15:$W$285, MATCH(K$12, 'E2 Allocators'!$B$15:$W$15, 0),FALSE)*$D311</f>
        <v>0</v>
      </c>
      <c r="L311" s="133">
        <f>VLOOKUP('E4 TB Allocation Details'!$C322, 'E2 Allocators'!$B$15:$W$285, MATCH(L$12, 'E2 Allocators'!$B$15:$W$15, 0),FALSE)*$D311</f>
        <v>0</v>
      </c>
      <c r="M311" s="133">
        <f>VLOOKUP('E4 TB Allocation Details'!$C322, 'E2 Allocators'!$B$15:$W$285, MATCH(M$12, 'E2 Allocators'!$B$15:$W$15, 0),FALSE)*$D311</f>
        <v>0</v>
      </c>
      <c r="N311" s="133">
        <f>VLOOKUP('E4 TB Allocation Details'!$C322, 'E2 Allocators'!$B$15:$W$285, MATCH(N$12, 'E2 Allocators'!$B$15:$W$15, 0),FALSE)*$D311</f>
        <v>0</v>
      </c>
      <c r="O311" s="133">
        <f>VLOOKUP('E4 TB Allocation Details'!$C322, 'E2 Allocators'!$B$15:$W$285, MATCH(O$12, 'E2 Allocators'!$B$15:$W$15, 0),FALSE)*$D311</f>
        <v>0</v>
      </c>
      <c r="P311" s="133">
        <f>VLOOKUP('E4 TB Allocation Details'!$C322, 'E2 Allocators'!$B$15:$W$285, MATCH(P$12, 'E2 Allocators'!$B$15:$W$15, 0),FALSE)*$D311</f>
        <v>0</v>
      </c>
      <c r="Q311" s="133">
        <f>VLOOKUP('E4 TB Allocation Details'!$C322, 'E2 Allocators'!$B$15:$W$285, MATCH(Q$12, 'E2 Allocators'!$B$15:$W$15, 0),FALSE)*$D311</f>
        <v>0</v>
      </c>
      <c r="R311" s="133">
        <f>VLOOKUP('E4 TB Allocation Details'!$C322, 'E2 Allocators'!$B$15:$W$285, MATCH(R$12, 'E2 Allocators'!$B$15:$W$15, 0),FALSE)*$D311</f>
        <v>0</v>
      </c>
      <c r="S311" s="133">
        <f>VLOOKUP('E4 TB Allocation Details'!$C322, 'E2 Allocators'!$B$15:$W$285, MATCH(S$12, 'E2 Allocators'!$B$15:$W$15, 0),FALSE)*$D311</f>
        <v>0</v>
      </c>
      <c r="T311" s="133">
        <f>VLOOKUP('E4 TB Allocation Details'!$C322, 'E2 Allocators'!$B$15:$W$285, MATCH(T$12, 'E2 Allocators'!$B$15:$W$15, 0),FALSE)*$D311</f>
        <v>0</v>
      </c>
      <c r="U311" s="133">
        <f>VLOOKUP('E4 TB Allocation Details'!$C322, 'E2 Allocators'!$B$15:$W$285, MATCH(U$12, 'E2 Allocators'!$B$15:$W$15, 0),FALSE)*$D311</f>
        <v>0</v>
      </c>
      <c r="V311" s="133">
        <f>VLOOKUP('E4 TB Allocation Details'!$C322, 'E2 Allocators'!$B$15:$W$285, MATCH(V$12, 'E2 Allocators'!$B$15:$W$15, 0),FALSE)*$D311</f>
        <v>0</v>
      </c>
      <c r="W311" s="133">
        <f>VLOOKUP('E4 TB Allocation Details'!$C322, 'E2 Allocators'!$B$15:$W$285, MATCH(W$12, 'E2 Allocators'!$B$15:$W$15, 0),FALSE)*$D311</f>
        <v>0</v>
      </c>
      <c r="X311" s="174">
        <f>VLOOKUP('E4 TB Allocation Details'!$C322, 'E2 Allocators'!$B$15:$W$285, MATCH(X$12, 'E2 Allocators'!$B$15:$W$15, 0),FALSE)*$D311</f>
        <v>0</v>
      </c>
    </row>
    <row r="312" spans="2:24" ht="16.149999999999999" customHeight="1" x14ac:dyDescent="0.2">
      <c r="B312" s="384" t="str">
        <f>'I3 TB Data'!B318</f>
        <v>Return on Equity - Line Connection - Dedicated to Interconnect</v>
      </c>
      <c r="C312" s="381" t="s">
        <v>420</v>
      </c>
      <c r="D312" s="170">
        <f>'I3 TB Data'!G318</f>
        <v>0</v>
      </c>
      <c r="E312" s="133">
        <f>VLOOKUP('E4 TB Allocation Details'!$C323, 'E2 Allocators'!$B$15:$W$285, MATCH(E$12, 'E2 Allocators'!$B$15:$W$15, 0),FALSE)*$D312</f>
        <v>0</v>
      </c>
      <c r="F312" s="133">
        <f>VLOOKUP('E4 TB Allocation Details'!$C323, 'E2 Allocators'!$B$15:$W$285, MATCH(F$12, 'E2 Allocators'!$B$15:$W$15, 0),FALSE)*$D312</f>
        <v>0</v>
      </c>
      <c r="G312" s="133">
        <f>VLOOKUP('E4 TB Allocation Details'!$C323, 'E2 Allocators'!$B$15:$W$285, MATCH(G$12, 'E2 Allocators'!$B$15:$W$15, 0),FALSE)*$D312</f>
        <v>0</v>
      </c>
      <c r="H312" s="133">
        <f>VLOOKUP('E4 TB Allocation Details'!$C323, 'E2 Allocators'!$B$15:$W$285, MATCH(H$12, 'E2 Allocators'!$B$15:$W$15, 0),FALSE)*$D312</f>
        <v>0</v>
      </c>
      <c r="I312" s="133">
        <f>VLOOKUP('E4 TB Allocation Details'!$C323, 'E2 Allocators'!$B$15:$W$285, MATCH(I$12, 'E2 Allocators'!$B$15:$W$15, 0),FALSE)*$D312</f>
        <v>0</v>
      </c>
      <c r="J312" s="133">
        <f>VLOOKUP('E4 TB Allocation Details'!$C323, 'E2 Allocators'!$B$15:$W$285, MATCH(J$12, 'E2 Allocators'!$B$15:$W$15, 0),FALSE)*$D312</f>
        <v>0</v>
      </c>
      <c r="K312" s="133">
        <f>VLOOKUP('E4 TB Allocation Details'!$C323, 'E2 Allocators'!$B$15:$W$285, MATCH(K$12, 'E2 Allocators'!$B$15:$W$15, 0),FALSE)*$D312</f>
        <v>0</v>
      </c>
      <c r="L312" s="133">
        <f>VLOOKUP('E4 TB Allocation Details'!$C323, 'E2 Allocators'!$B$15:$W$285, MATCH(L$12, 'E2 Allocators'!$B$15:$W$15, 0),FALSE)*$D312</f>
        <v>0</v>
      </c>
      <c r="M312" s="133">
        <f>VLOOKUP('E4 TB Allocation Details'!$C323, 'E2 Allocators'!$B$15:$W$285, MATCH(M$12, 'E2 Allocators'!$B$15:$W$15, 0),FALSE)*$D312</f>
        <v>0</v>
      </c>
      <c r="N312" s="133">
        <f>VLOOKUP('E4 TB Allocation Details'!$C323, 'E2 Allocators'!$B$15:$W$285, MATCH(N$12, 'E2 Allocators'!$B$15:$W$15, 0),FALSE)*$D312</f>
        <v>0</v>
      </c>
      <c r="O312" s="133">
        <f>VLOOKUP('E4 TB Allocation Details'!$C323, 'E2 Allocators'!$B$15:$W$285, MATCH(O$12, 'E2 Allocators'!$B$15:$W$15, 0),FALSE)*$D312</f>
        <v>0</v>
      </c>
      <c r="P312" s="133">
        <f>VLOOKUP('E4 TB Allocation Details'!$C323, 'E2 Allocators'!$B$15:$W$285, MATCH(P$12, 'E2 Allocators'!$B$15:$W$15, 0),FALSE)*$D312</f>
        <v>0</v>
      </c>
      <c r="Q312" s="133">
        <f>VLOOKUP('E4 TB Allocation Details'!$C323, 'E2 Allocators'!$B$15:$W$285, MATCH(Q$12, 'E2 Allocators'!$B$15:$W$15, 0),FALSE)*$D312</f>
        <v>0</v>
      </c>
      <c r="R312" s="133">
        <f>VLOOKUP('E4 TB Allocation Details'!$C323, 'E2 Allocators'!$B$15:$W$285, MATCH(R$12, 'E2 Allocators'!$B$15:$W$15, 0),FALSE)*$D312</f>
        <v>0</v>
      </c>
      <c r="S312" s="133">
        <f>VLOOKUP('E4 TB Allocation Details'!$C323, 'E2 Allocators'!$B$15:$W$285, MATCH(S$12, 'E2 Allocators'!$B$15:$W$15, 0),FALSE)*$D312</f>
        <v>0</v>
      </c>
      <c r="T312" s="133">
        <f>VLOOKUP('E4 TB Allocation Details'!$C323, 'E2 Allocators'!$B$15:$W$285, MATCH(T$12, 'E2 Allocators'!$B$15:$W$15, 0),FALSE)*$D312</f>
        <v>0</v>
      </c>
      <c r="U312" s="133">
        <f>VLOOKUP('E4 TB Allocation Details'!$C323, 'E2 Allocators'!$B$15:$W$285, MATCH(U$12, 'E2 Allocators'!$B$15:$W$15, 0),FALSE)*$D312</f>
        <v>0</v>
      </c>
      <c r="V312" s="133">
        <f>VLOOKUP('E4 TB Allocation Details'!$C323, 'E2 Allocators'!$B$15:$W$285, MATCH(V$12, 'E2 Allocators'!$B$15:$W$15, 0),FALSE)*$D312</f>
        <v>0</v>
      </c>
      <c r="W312" s="133">
        <f>VLOOKUP('E4 TB Allocation Details'!$C323, 'E2 Allocators'!$B$15:$W$285, MATCH(W$12, 'E2 Allocators'!$B$15:$W$15, 0),FALSE)*$D312</f>
        <v>0</v>
      </c>
      <c r="X312" s="174">
        <f>VLOOKUP('E4 TB Allocation Details'!$C323, 'E2 Allocators'!$B$15:$W$285, MATCH(X$12, 'E2 Allocators'!$B$15:$W$15, 0),FALSE)*$D312</f>
        <v>0</v>
      </c>
    </row>
    <row r="313" spans="2:24" ht="16.149999999999999" customHeight="1" x14ac:dyDescent="0.2">
      <c r="B313" s="384" t="str">
        <f>'I3 TB Data'!B319</f>
        <v>Return on Equity - Line Connection - Shared</v>
      </c>
      <c r="C313" s="381" t="s">
        <v>420</v>
      </c>
      <c r="D313" s="170">
        <f>'I3 TB Data'!G319</f>
        <v>0</v>
      </c>
      <c r="E313" s="133">
        <f>VLOOKUP('E4 TB Allocation Details'!$C324, 'E2 Allocators'!$B$15:$W$285, MATCH(E$12, 'E2 Allocators'!$B$15:$W$15, 0),FALSE)*$D313</f>
        <v>0</v>
      </c>
      <c r="F313" s="133">
        <f>VLOOKUP('E4 TB Allocation Details'!$C324, 'E2 Allocators'!$B$15:$W$285, MATCH(F$12, 'E2 Allocators'!$B$15:$W$15, 0),FALSE)*$D313</f>
        <v>0</v>
      </c>
      <c r="G313" s="133">
        <f>VLOOKUP('E4 TB Allocation Details'!$C324, 'E2 Allocators'!$B$15:$W$285, MATCH(G$12, 'E2 Allocators'!$B$15:$W$15, 0),FALSE)*$D313</f>
        <v>0</v>
      </c>
      <c r="H313" s="133">
        <f>VLOOKUP('E4 TB Allocation Details'!$C324, 'E2 Allocators'!$B$15:$W$285, MATCH(H$12, 'E2 Allocators'!$B$15:$W$15, 0),FALSE)*$D313</f>
        <v>0</v>
      </c>
      <c r="I313" s="133">
        <f>VLOOKUP('E4 TB Allocation Details'!$C324, 'E2 Allocators'!$B$15:$W$285, MATCH(I$12, 'E2 Allocators'!$B$15:$W$15, 0),FALSE)*$D313</f>
        <v>0</v>
      </c>
      <c r="J313" s="133">
        <f>VLOOKUP('E4 TB Allocation Details'!$C324, 'E2 Allocators'!$B$15:$W$285, MATCH(J$12, 'E2 Allocators'!$B$15:$W$15, 0),FALSE)*$D313</f>
        <v>0</v>
      </c>
      <c r="K313" s="133">
        <f>VLOOKUP('E4 TB Allocation Details'!$C324, 'E2 Allocators'!$B$15:$W$285, MATCH(K$12, 'E2 Allocators'!$B$15:$W$15, 0),FALSE)*$D313</f>
        <v>0</v>
      </c>
      <c r="L313" s="133">
        <f>VLOOKUP('E4 TB Allocation Details'!$C324, 'E2 Allocators'!$B$15:$W$285, MATCH(L$12, 'E2 Allocators'!$B$15:$W$15, 0),FALSE)*$D313</f>
        <v>0</v>
      </c>
      <c r="M313" s="133">
        <f>VLOOKUP('E4 TB Allocation Details'!$C324, 'E2 Allocators'!$B$15:$W$285, MATCH(M$12, 'E2 Allocators'!$B$15:$W$15, 0),FALSE)*$D313</f>
        <v>0</v>
      </c>
      <c r="N313" s="133">
        <f>VLOOKUP('E4 TB Allocation Details'!$C324, 'E2 Allocators'!$B$15:$W$285, MATCH(N$12, 'E2 Allocators'!$B$15:$W$15, 0),FALSE)*$D313</f>
        <v>0</v>
      </c>
      <c r="O313" s="133">
        <f>VLOOKUP('E4 TB Allocation Details'!$C324, 'E2 Allocators'!$B$15:$W$285, MATCH(O$12, 'E2 Allocators'!$B$15:$W$15, 0),FALSE)*$D313</f>
        <v>0</v>
      </c>
      <c r="P313" s="133">
        <f>VLOOKUP('E4 TB Allocation Details'!$C324, 'E2 Allocators'!$B$15:$W$285, MATCH(P$12, 'E2 Allocators'!$B$15:$W$15, 0),FALSE)*$D313</f>
        <v>0</v>
      </c>
      <c r="Q313" s="133">
        <f>VLOOKUP('E4 TB Allocation Details'!$C324, 'E2 Allocators'!$B$15:$W$285, MATCH(Q$12, 'E2 Allocators'!$B$15:$W$15, 0),FALSE)*$D313</f>
        <v>0</v>
      </c>
      <c r="R313" s="133">
        <f>VLOOKUP('E4 TB Allocation Details'!$C324, 'E2 Allocators'!$B$15:$W$285, MATCH(R$12, 'E2 Allocators'!$B$15:$W$15, 0),FALSE)*$D313</f>
        <v>0</v>
      </c>
      <c r="S313" s="133">
        <f>VLOOKUP('E4 TB Allocation Details'!$C324, 'E2 Allocators'!$B$15:$W$285, MATCH(S$12, 'E2 Allocators'!$B$15:$W$15, 0),FALSE)*$D313</f>
        <v>0</v>
      </c>
      <c r="T313" s="133">
        <f>VLOOKUP('E4 TB Allocation Details'!$C324, 'E2 Allocators'!$B$15:$W$285, MATCH(T$12, 'E2 Allocators'!$B$15:$W$15, 0),FALSE)*$D313</f>
        <v>0</v>
      </c>
      <c r="U313" s="133">
        <f>VLOOKUP('E4 TB Allocation Details'!$C324, 'E2 Allocators'!$B$15:$W$285, MATCH(U$12, 'E2 Allocators'!$B$15:$W$15, 0),FALSE)*$D313</f>
        <v>0</v>
      </c>
      <c r="V313" s="133">
        <f>VLOOKUP('E4 TB Allocation Details'!$C324, 'E2 Allocators'!$B$15:$W$285, MATCH(V$12, 'E2 Allocators'!$B$15:$W$15, 0),FALSE)*$D313</f>
        <v>0</v>
      </c>
      <c r="W313" s="133">
        <f>VLOOKUP('E4 TB Allocation Details'!$C324, 'E2 Allocators'!$B$15:$W$285, MATCH(W$12, 'E2 Allocators'!$B$15:$W$15, 0),FALSE)*$D313</f>
        <v>0</v>
      </c>
      <c r="X313" s="174">
        <f>VLOOKUP('E4 TB Allocation Details'!$C324, 'E2 Allocators'!$B$15:$W$285, MATCH(X$12, 'E2 Allocators'!$B$15:$W$15, 0),FALSE)*$D313</f>
        <v>0</v>
      </c>
    </row>
    <row r="314" spans="2:24" ht="16.149999999999999" customHeight="1" x14ac:dyDescent="0.2">
      <c r="B314" s="384" t="str">
        <f>'I3 TB Data'!B320</f>
        <v>Return on Equity - Transformer Connection - Dedicated to Domestic</v>
      </c>
      <c r="C314" s="381" t="s">
        <v>420</v>
      </c>
      <c r="D314" s="170">
        <f>'I3 TB Data'!G320</f>
        <v>131820804.24998517</v>
      </c>
      <c r="E314" s="133">
        <f>VLOOKUP('E4 TB Allocation Details'!$C325, 'E2 Allocators'!$B$15:$W$285, MATCH(E$12, 'E2 Allocators'!$B$15:$W$15, 0),FALSE)*$D314</f>
        <v>131820804.24998517</v>
      </c>
      <c r="F314" s="133">
        <f>VLOOKUP('E4 TB Allocation Details'!$C325, 'E2 Allocators'!$B$15:$W$285, MATCH(F$12, 'E2 Allocators'!$B$15:$W$15, 0),FALSE)*$D314</f>
        <v>0</v>
      </c>
      <c r="G314" s="133">
        <f>VLOOKUP('E4 TB Allocation Details'!$C325, 'E2 Allocators'!$B$15:$W$285, MATCH(G$12, 'E2 Allocators'!$B$15:$W$15, 0),FALSE)*$D314</f>
        <v>0</v>
      </c>
      <c r="H314" s="133">
        <f>VLOOKUP('E4 TB Allocation Details'!$C325, 'E2 Allocators'!$B$15:$W$285, MATCH(H$12, 'E2 Allocators'!$B$15:$W$15, 0),FALSE)*$D314</f>
        <v>0</v>
      </c>
      <c r="I314" s="133">
        <f>VLOOKUP('E4 TB Allocation Details'!$C325, 'E2 Allocators'!$B$15:$W$285, MATCH(I$12, 'E2 Allocators'!$B$15:$W$15, 0),FALSE)*$D314</f>
        <v>0</v>
      </c>
      <c r="J314" s="133">
        <f>VLOOKUP('E4 TB Allocation Details'!$C325, 'E2 Allocators'!$B$15:$W$285, MATCH(J$12, 'E2 Allocators'!$B$15:$W$15, 0),FALSE)*$D314</f>
        <v>0</v>
      </c>
      <c r="K314" s="133">
        <f>VLOOKUP('E4 TB Allocation Details'!$C325, 'E2 Allocators'!$B$15:$W$285, MATCH(K$12, 'E2 Allocators'!$B$15:$W$15, 0),FALSE)*$D314</f>
        <v>0</v>
      </c>
      <c r="L314" s="133">
        <f>VLOOKUP('E4 TB Allocation Details'!$C325, 'E2 Allocators'!$B$15:$W$285, MATCH(L$12, 'E2 Allocators'!$B$15:$W$15, 0),FALSE)*$D314</f>
        <v>0</v>
      </c>
      <c r="M314" s="133">
        <f>VLOOKUP('E4 TB Allocation Details'!$C325, 'E2 Allocators'!$B$15:$W$285, MATCH(M$12, 'E2 Allocators'!$B$15:$W$15, 0),FALSE)*$D314</f>
        <v>0</v>
      </c>
      <c r="N314" s="133">
        <f>VLOOKUP('E4 TB Allocation Details'!$C325, 'E2 Allocators'!$B$15:$W$285, MATCH(N$12, 'E2 Allocators'!$B$15:$W$15, 0),FALSE)*$D314</f>
        <v>0</v>
      </c>
      <c r="O314" s="133">
        <f>VLOOKUP('E4 TB Allocation Details'!$C325, 'E2 Allocators'!$B$15:$W$285, MATCH(O$12, 'E2 Allocators'!$B$15:$W$15, 0),FALSE)*$D314</f>
        <v>0</v>
      </c>
      <c r="P314" s="133">
        <f>VLOOKUP('E4 TB Allocation Details'!$C325, 'E2 Allocators'!$B$15:$W$285, MATCH(P$12, 'E2 Allocators'!$B$15:$W$15, 0),FALSE)*$D314</f>
        <v>0</v>
      </c>
      <c r="Q314" s="133">
        <f>VLOOKUP('E4 TB Allocation Details'!$C325, 'E2 Allocators'!$B$15:$W$285, MATCH(Q$12, 'E2 Allocators'!$B$15:$W$15, 0),FALSE)*$D314</f>
        <v>0</v>
      </c>
      <c r="R314" s="133">
        <f>VLOOKUP('E4 TB Allocation Details'!$C325, 'E2 Allocators'!$B$15:$W$285, MATCH(R$12, 'E2 Allocators'!$B$15:$W$15, 0),FALSE)*$D314</f>
        <v>0</v>
      </c>
      <c r="S314" s="133">
        <f>VLOOKUP('E4 TB Allocation Details'!$C325, 'E2 Allocators'!$B$15:$W$285, MATCH(S$12, 'E2 Allocators'!$B$15:$W$15, 0),FALSE)*$D314</f>
        <v>0</v>
      </c>
      <c r="T314" s="133">
        <f>VLOOKUP('E4 TB Allocation Details'!$C325, 'E2 Allocators'!$B$15:$W$285, MATCH(T$12, 'E2 Allocators'!$B$15:$W$15, 0),FALSE)*$D314</f>
        <v>0</v>
      </c>
      <c r="U314" s="133">
        <f>VLOOKUP('E4 TB Allocation Details'!$C325, 'E2 Allocators'!$B$15:$W$285, MATCH(U$12, 'E2 Allocators'!$B$15:$W$15, 0),FALSE)*$D314</f>
        <v>0</v>
      </c>
      <c r="V314" s="133">
        <f>VLOOKUP('E4 TB Allocation Details'!$C325, 'E2 Allocators'!$B$15:$W$285, MATCH(V$12, 'E2 Allocators'!$B$15:$W$15, 0),FALSE)*$D314</f>
        <v>0</v>
      </c>
      <c r="W314" s="133">
        <f>VLOOKUP('E4 TB Allocation Details'!$C325, 'E2 Allocators'!$B$15:$W$285, MATCH(W$12, 'E2 Allocators'!$B$15:$W$15, 0),FALSE)*$D314</f>
        <v>0</v>
      </c>
      <c r="X314" s="174">
        <f>VLOOKUP('E4 TB Allocation Details'!$C325, 'E2 Allocators'!$B$15:$W$285, MATCH(X$12, 'E2 Allocators'!$B$15:$W$15, 0),FALSE)*$D314</f>
        <v>0</v>
      </c>
    </row>
    <row r="315" spans="2:24" ht="16.149999999999999" customHeight="1" x14ac:dyDescent="0.2">
      <c r="B315" s="384" t="str">
        <f>'I3 TB Data'!B321</f>
        <v>Return on Equity - Transformer Connection - Dedicated to Interconnect</v>
      </c>
      <c r="C315" s="381" t="s">
        <v>420</v>
      </c>
      <c r="D315" s="170">
        <f>'I3 TB Data'!G321</f>
        <v>0</v>
      </c>
      <c r="E315" s="133">
        <f>VLOOKUP('E4 TB Allocation Details'!$C326, 'E2 Allocators'!$B$15:$W$285, MATCH(E$12, 'E2 Allocators'!$B$15:$W$15, 0),FALSE)*$D315</f>
        <v>0</v>
      </c>
      <c r="F315" s="133">
        <f>VLOOKUP('E4 TB Allocation Details'!$C326, 'E2 Allocators'!$B$15:$W$285, MATCH(F$12, 'E2 Allocators'!$B$15:$W$15, 0),FALSE)*$D315</f>
        <v>0</v>
      </c>
      <c r="G315" s="133">
        <f>VLOOKUP('E4 TB Allocation Details'!$C326, 'E2 Allocators'!$B$15:$W$285, MATCH(G$12, 'E2 Allocators'!$B$15:$W$15, 0),FALSE)*$D315</f>
        <v>0</v>
      </c>
      <c r="H315" s="133">
        <f>VLOOKUP('E4 TB Allocation Details'!$C326, 'E2 Allocators'!$B$15:$W$285, MATCH(H$12, 'E2 Allocators'!$B$15:$W$15, 0),FALSE)*$D315</f>
        <v>0</v>
      </c>
      <c r="I315" s="133">
        <f>VLOOKUP('E4 TB Allocation Details'!$C326, 'E2 Allocators'!$B$15:$W$285, MATCH(I$12, 'E2 Allocators'!$B$15:$W$15, 0),FALSE)*$D315</f>
        <v>0</v>
      </c>
      <c r="J315" s="133">
        <f>VLOOKUP('E4 TB Allocation Details'!$C326, 'E2 Allocators'!$B$15:$W$285, MATCH(J$12, 'E2 Allocators'!$B$15:$W$15, 0),FALSE)*$D315</f>
        <v>0</v>
      </c>
      <c r="K315" s="133">
        <f>VLOOKUP('E4 TB Allocation Details'!$C326, 'E2 Allocators'!$B$15:$W$285, MATCH(K$12, 'E2 Allocators'!$B$15:$W$15, 0),FALSE)*$D315</f>
        <v>0</v>
      </c>
      <c r="L315" s="133">
        <f>VLOOKUP('E4 TB Allocation Details'!$C326, 'E2 Allocators'!$B$15:$W$285, MATCH(L$12, 'E2 Allocators'!$B$15:$W$15, 0),FALSE)*$D315</f>
        <v>0</v>
      </c>
      <c r="M315" s="133">
        <f>VLOOKUP('E4 TB Allocation Details'!$C326, 'E2 Allocators'!$B$15:$W$285, MATCH(M$12, 'E2 Allocators'!$B$15:$W$15, 0),FALSE)*$D315</f>
        <v>0</v>
      </c>
      <c r="N315" s="133">
        <f>VLOOKUP('E4 TB Allocation Details'!$C326, 'E2 Allocators'!$B$15:$W$285, MATCH(N$12, 'E2 Allocators'!$B$15:$W$15, 0),FALSE)*$D315</f>
        <v>0</v>
      </c>
      <c r="O315" s="133">
        <f>VLOOKUP('E4 TB Allocation Details'!$C326, 'E2 Allocators'!$B$15:$W$285, MATCH(O$12, 'E2 Allocators'!$B$15:$W$15, 0),FALSE)*$D315</f>
        <v>0</v>
      </c>
      <c r="P315" s="133">
        <f>VLOOKUP('E4 TB Allocation Details'!$C326, 'E2 Allocators'!$B$15:$W$285, MATCH(P$12, 'E2 Allocators'!$B$15:$W$15, 0),FALSE)*$D315</f>
        <v>0</v>
      </c>
      <c r="Q315" s="133">
        <f>VLOOKUP('E4 TB Allocation Details'!$C326, 'E2 Allocators'!$B$15:$W$285, MATCH(Q$12, 'E2 Allocators'!$B$15:$W$15, 0),FALSE)*$D315</f>
        <v>0</v>
      </c>
      <c r="R315" s="133">
        <f>VLOOKUP('E4 TB Allocation Details'!$C326, 'E2 Allocators'!$B$15:$W$285, MATCH(R$12, 'E2 Allocators'!$B$15:$W$15, 0),FALSE)*$D315</f>
        <v>0</v>
      </c>
      <c r="S315" s="133">
        <f>VLOOKUP('E4 TB Allocation Details'!$C326, 'E2 Allocators'!$B$15:$W$285, MATCH(S$12, 'E2 Allocators'!$B$15:$W$15, 0),FALSE)*$D315</f>
        <v>0</v>
      </c>
      <c r="T315" s="133">
        <f>VLOOKUP('E4 TB Allocation Details'!$C326, 'E2 Allocators'!$B$15:$W$285, MATCH(T$12, 'E2 Allocators'!$B$15:$W$15, 0),FALSE)*$D315</f>
        <v>0</v>
      </c>
      <c r="U315" s="133">
        <f>VLOOKUP('E4 TB Allocation Details'!$C326, 'E2 Allocators'!$B$15:$W$285, MATCH(U$12, 'E2 Allocators'!$B$15:$W$15, 0),FALSE)*$D315</f>
        <v>0</v>
      </c>
      <c r="V315" s="133">
        <f>VLOOKUP('E4 TB Allocation Details'!$C326, 'E2 Allocators'!$B$15:$W$285, MATCH(V$12, 'E2 Allocators'!$B$15:$W$15, 0),FALSE)*$D315</f>
        <v>0</v>
      </c>
      <c r="W315" s="133">
        <f>VLOOKUP('E4 TB Allocation Details'!$C326, 'E2 Allocators'!$B$15:$W$285, MATCH(W$12, 'E2 Allocators'!$B$15:$W$15, 0),FALSE)*$D315</f>
        <v>0</v>
      </c>
      <c r="X315" s="174">
        <f>VLOOKUP('E4 TB Allocation Details'!$C326, 'E2 Allocators'!$B$15:$W$285, MATCH(X$12, 'E2 Allocators'!$B$15:$W$15, 0),FALSE)*$D315</f>
        <v>0</v>
      </c>
    </row>
    <row r="316" spans="2:24" ht="16.149999999999999" customHeight="1" x14ac:dyDescent="0.2">
      <c r="B316" s="384" t="str">
        <f>'I3 TB Data'!B322</f>
        <v>Return on Equity - Transformer Connection - Shared</v>
      </c>
      <c r="C316" s="381" t="s">
        <v>420</v>
      </c>
      <c r="D316" s="170">
        <f>'I3 TB Data'!G322</f>
        <v>0</v>
      </c>
      <c r="E316" s="133">
        <f>VLOOKUP('E4 TB Allocation Details'!$C327, 'E2 Allocators'!$B$15:$W$285, MATCH(E$12, 'E2 Allocators'!$B$15:$W$15, 0),FALSE)*$D316</f>
        <v>0</v>
      </c>
      <c r="F316" s="133">
        <f>VLOOKUP('E4 TB Allocation Details'!$C327, 'E2 Allocators'!$B$15:$W$285, MATCH(F$12, 'E2 Allocators'!$B$15:$W$15, 0),FALSE)*$D316</f>
        <v>0</v>
      </c>
      <c r="G316" s="133">
        <f>VLOOKUP('E4 TB Allocation Details'!$C327, 'E2 Allocators'!$B$15:$W$285, MATCH(G$12, 'E2 Allocators'!$B$15:$W$15, 0),FALSE)*$D316</f>
        <v>0</v>
      </c>
      <c r="H316" s="133">
        <f>VLOOKUP('E4 TB Allocation Details'!$C327, 'E2 Allocators'!$B$15:$W$285, MATCH(H$12, 'E2 Allocators'!$B$15:$W$15, 0),FALSE)*$D316</f>
        <v>0</v>
      </c>
      <c r="I316" s="133">
        <f>VLOOKUP('E4 TB Allocation Details'!$C327, 'E2 Allocators'!$B$15:$W$285, MATCH(I$12, 'E2 Allocators'!$B$15:$W$15, 0),FALSE)*$D316</f>
        <v>0</v>
      </c>
      <c r="J316" s="133">
        <f>VLOOKUP('E4 TB Allocation Details'!$C327, 'E2 Allocators'!$B$15:$W$285, MATCH(J$12, 'E2 Allocators'!$B$15:$W$15, 0),FALSE)*$D316</f>
        <v>0</v>
      </c>
      <c r="K316" s="133">
        <f>VLOOKUP('E4 TB Allocation Details'!$C327, 'E2 Allocators'!$B$15:$W$285, MATCH(K$12, 'E2 Allocators'!$B$15:$W$15, 0),FALSE)*$D316</f>
        <v>0</v>
      </c>
      <c r="L316" s="133">
        <f>VLOOKUP('E4 TB Allocation Details'!$C327, 'E2 Allocators'!$B$15:$W$285, MATCH(L$12, 'E2 Allocators'!$B$15:$W$15, 0),FALSE)*$D316</f>
        <v>0</v>
      </c>
      <c r="M316" s="133">
        <f>VLOOKUP('E4 TB Allocation Details'!$C327, 'E2 Allocators'!$B$15:$W$285, MATCH(M$12, 'E2 Allocators'!$B$15:$W$15, 0),FALSE)*$D316</f>
        <v>0</v>
      </c>
      <c r="N316" s="133">
        <f>VLOOKUP('E4 TB Allocation Details'!$C327, 'E2 Allocators'!$B$15:$W$285, MATCH(N$12, 'E2 Allocators'!$B$15:$W$15, 0),FALSE)*$D316</f>
        <v>0</v>
      </c>
      <c r="O316" s="133">
        <f>VLOOKUP('E4 TB Allocation Details'!$C327, 'E2 Allocators'!$B$15:$W$285, MATCH(O$12, 'E2 Allocators'!$B$15:$W$15, 0),FALSE)*$D316</f>
        <v>0</v>
      </c>
      <c r="P316" s="133">
        <f>VLOOKUP('E4 TB Allocation Details'!$C327, 'E2 Allocators'!$B$15:$W$285, MATCH(P$12, 'E2 Allocators'!$B$15:$W$15, 0),FALSE)*$D316</f>
        <v>0</v>
      </c>
      <c r="Q316" s="133">
        <f>VLOOKUP('E4 TB Allocation Details'!$C327, 'E2 Allocators'!$B$15:$W$285, MATCH(Q$12, 'E2 Allocators'!$B$15:$W$15, 0),FALSE)*$D316</f>
        <v>0</v>
      </c>
      <c r="R316" s="133">
        <f>VLOOKUP('E4 TB Allocation Details'!$C327, 'E2 Allocators'!$B$15:$W$285, MATCH(R$12, 'E2 Allocators'!$B$15:$W$15, 0),FALSE)*$D316</f>
        <v>0</v>
      </c>
      <c r="S316" s="133">
        <f>VLOOKUP('E4 TB Allocation Details'!$C327, 'E2 Allocators'!$B$15:$W$285, MATCH(S$12, 'E2 Allocators'!$B$15:$W$15, 0),FALSE)*$D316</f>
        <v>0</v>
      </c>
      <c r="T316" s="133">
        <f>VLOOKUP('E4 TB Allocation Details'!$C327, 'E2 Allocators'!$B$15:$W$285, MATCH(T$12, 'E2 Allocators'!$B$15:$W$15, 0),FALSE)*$D316</f>
        <v>0</v>
      </c>
      <c r="U316" s="133">
        <f>VLOOKUP('E4 TB Allocation Details'!$C327, 'E2 Allocators'!$B$15:$W$285, MATCH(U$12, 'E2 Allocators'!$B$15:$W$15, 0),FALSE)*$D316</f>
        <v>0</v>
      </c>
      <c r="V316" s="133">
        <f>VLOOKUP('E4 TB Allocation Details'!$C327, 'E2 Allocators'!$B$15:$W$285, MATCH(V$12, 'E2 Allocators'!$B$15:$W$15, 0),FALSE)*$D316</f>
        <v>0</v>
      </c>
      <c r="W316" s="133">
        <f>VLOOKUP('E4 TB Allocation Details'!$C327, 'E2 Allocators'!$B$15:$W$285, MATCH(W$12, 'E2 Allocators'!$B$15:$W$15, 0),FALSE)*$D316</f>
        <v>0</v>
      </c>
      <c r="X316" s="174">
        <f>VLOOKUP('E4 TB Allocation Details'!$C327, 'E2 Allocators'!$B$15:$W$285, MATCH(X$12, 'E2 Allocators'!$B$15:$W$15, 0),FALSE)*$D316</f>
        <v>0</v>
      </c>
    </row>
    <row r="317" spans="2:24" ht="16.149999999999999" customHeight="1" x14ac:dyDescent="0.2">
      <c r="B317" s="384" t="str">
        <f>'I3 TB Data'!B323</f>
        <v>Return on Equity - Wholesale Revenue Meter - Dedicated to Domestic</v>
      </c>
      <c r="C317" s="381" t="s">
        <v>420</v>
      </c>
      <c r="D317" s="170">
        <f>'I3 TB Data'!G323</f>
        <v>0</v>
      </c>
      <c r="E317" s="133">
        <f>VLOOKUP('E4 TB Allocation Details'!$C328, 'E2 Allocators'!$B$15:$W$285, MATCH(E$12, 'E2 Allocators'!$B$15:$W$15, 0),FALSE)*$D317</f>
        <v>0</v>
      </c>
      <c r="F317" s="133">
        <f>VLOOKUP('E4 TB Allocation Details'!$C328, 'E2 Allocators'!$B$15:$W$285, MATCH(F$12, 'E2 Allocators'!$B$15:$W$15, 0),FALSE)*$D317</f>
        <v>0</v>
      </c>
      <c r="G317" s="133">
        <f>VLOOKUP('E4 TB Allocation Details'!$C328, 'E2 Allocators'!$B$15:$W$285, MATCH(G$12, 'E2 Allocators'!$B$15:$W$15, 0),FALSE)*$D317</f>
        <v>0</v>
      </c>
      <c r="H317" s="133">
        <f>VLOOKUP('E4 TB Allocation Details'!$C328, 'E2 Allocators'!$B$15:$W$285, MATCH(H$12, 'E2 Allocators'!$B$15:$W$15, 0),FALSE)*$D317</f>
        <v>0</v>
      </c>
      <c r="I317" s="133">
        <f>VLOOKUP('E4 TB Allocation Details'!$C328, 'E2 Allocators'!$B$15:$W$285, MATCH(I$12, 'E2 Allocators'!$B$15:$W$15, 0),FALSE)*$D317</f>
        <v>0</v>
      </c>
      <c r="J317" s="133">
        <f>VLOOKUP('E4 TB Allocation Details'!$C328, 'E2 Allocators'!$B$15:$W$285, MATCH(J$12, 'E2 Allocators'!$B$15:$W$15, 0),FALSE)*$D317</f>
        <v>0</v>
      </c>
      <c r="K317" s="133">
        <f>VLOOKUP('E4 TB Allocation Details'!$C328, 'E2 Allocators'!$B$15:$W$285, MATCH(K$12, 'E2 Allocators'!$B$15:$W$15, 0),FALSE)*$D317</f>
        <v>0</v>
      </c>
      <c r="L317" s="133">
        <f>VLOOKUP('E4 TB Allocation Details'!$C328, 'E2 Allocators'!$B$15:$W$285, MATCH(L$12, 'E2 Allocators'!$B$15:$W$15, 0),FALSE)*$D317</f>
        <v>0</v>
      </c>
      <c r="M317" s="133">
        <f>VLOOKUP('E4 TB Allocation Details'!$C328, 'E2 Allocators'!$B$15:$W$285, MATCH(M$12, 'E2 Allocators'!$B$15:$W$15, 0),FALSE)*$D317</f>
        <v>0</v>
      </c>
      <c r="N317" s="133">
        <f>VLOOKUP('E4 TB Allocation Details'!$C328, 'E2 Allocators'!$B$15:$W$285, MATCH(N$12, 'E2 Allocators'!$B$15:$W$15, 0),FALSE)*$D317</f>
        <v>0</v>
      </c>
      <c r="O317" s="133">
        <f>VLOOKUP('E4 TB Allocation Details'!$C328, 'E2 Allocators'!$B$15:$W$285, MATCH(O$12, 'E2 Allocators'!$B$15:$W$15, 0),FALSE)*$D317</f>
        <v>0</v>
      </c>
      <c r="P317" s="133">
        <f>VLOOKUP('E4 TB Allocation Details'!$C328, 'E2 Allocators'!$B$15:$W$285, MATCH(P$12, 'E2 Allocators'!$B$15:$W$15, 0),FALSE)*$D317</f>
        <v>0</v>
      </c>
      <c r="Q317" s="133">
        <f>VLOOKUP('E4 TB Allocation Details'!$C328, 'E2 Allocators'!$B$15:$W$285, MATCH(Q$12, 'E2 Allocators'!$B$15:$W$15, 0),FALSE)*$D317</f>
        <v>0</v>
      </c>
      <c r="R317" s="133">
        <f>VLOOKUP('E4 TB Allocation Details'!$C328, 'E2 Allocators'!$B$15:$W$285, MATCH(R$12, 'E2 Allocators'!$B$15:$W$15, 0),FALSE)*$D317</f>
        <v>0</v>
      </c>
      <c r="S317" s="133">
        <f>VLOOKUP('E4 TB Allocation Details'!$C328, 'E2 Allocators'!$B$15:$W$285, MATCH(S$12, 'E2 Allocators'!$B$15:$W$15, 0),FALSE)*$D317</f>
        <v>0</v>
      </c>
      <c r="T317" s="133">
        <f>VLOOKUP('E4 TB Allocation Details'!$C328, 'E2 Allocators'!$B$15:$W$285, MATCH(T$12, 'E2 Allocators'!$B$15:$W$15, 0),FALSE)*$D317</f>
        <v>0</v>
      </c>
      <c r="U317" s="133">
        <f>VLOOKUP('E4 TB Allocation Details'!$C328, 'E2 Allocators'!$B$15:$W$285, MATCH(U$12, 'E2 Allocators'!$B$15:$W$15, 0),FALSE)*$D317</f>
        <v>0</v>
      </c>
      <c r="V317" s="133">
        <f>VLOOKUP('E4 TB Allocation Details'!$C328, 'E2 Allocators'!$B$15:$W$285, MATCH(V$12, 'E2 Allocators'!$B$15:$W$15, 0),FALSE)*$D317</f>
        <v>0</v>
      </c>
      <c r="W317" s="133">
        <f>VLOOKUP('E4 TB Allocation Details'!$C328, 'E2 Allocators'!$B$15:$W$285, MATCH(W$12, 'E2 Allocators'!$B$15:$W$15, 0),FALSE)*$D317</f>
        <v>0</v>
      </c>
      <c r="X317" s="174">
        <f>VLOOKUP('E4 TB Allocation Details'!$C328, 'E2 Allocators'!$B$15:$W$285, MATCH(X$12, 'E2 Allocators'!$B$15:$W$15, 0),FALSE)*$D317</f>
        <v>0</v>
      </c>
    </row>
    <row r="318" spans="2:24" ht="16.149999999999999" customHeight="1" x14ac:dyDescent="0.2">
      <c r="B318" s="384" t="str">
        <f>'I3 TB Data'!B324</f>
        <v>Return on Equity - Wholesale Revenue Meter - Dedicated to Interconnect</v>
      </c>
      <c r="C318" s="381" t="s">
        <v>420</v>
      </c>
      <c r="D318" s="170">
        <f>'I3 TB Data'!G324</f>
        <v>0</v>
      </c>
      <c r="E318" s="133">
        <f>VLOOKUP('E4 TB Allocation Details'!$C329, 'E2 Allocators'!$B$15:$W$285, MATCH(E$12, 'E2 Allocators'!$B$15:$W$15, 0),FALSE)*$D318</f>
        <v>0</v>
      </c>
      <c r="F318" s="133">
        <f>VLOOKUP('E4 TB Allocation Details'!$C329, 'E2 Allocators'!$B$15:$W$285, MATCH(F$12, 'E2 Allocators'!$B$15:$W$15, 0),FALSE)*$D318</f>
        <v>0</v>
      </c>
      <c r="G318" s="133">
        <f>VLOOKUP('E4 TB Allocation Details'!$C329, 'E2 Allocators'!$B$15:$W$285, MATCH(G$12, 'E2 Allocators'!$B$15:$W$15, 0),FALSE)*$D318</f>
        <v>0</v>
      </c>
      <c r="H318" s="133">
        <f>VLOOKUP('E4 TB Allocation Details'!$C329, 'E2 Allocators'!$B$15:$W$285, MATCH(H$12, 'E2 Allocators'!$B$15:$W$15, 0),FALSE)*$D318</f>
        <v>0</v>
      </c>
      <c r="I318" s="133">
        <f>VLOOKUP('E4 TB Allocation Details'!$C329, 'E2 Allocators'!$B$15:$W$285, MATCH(I$12, 'E2 Allocators'!$B$15:$W$15, 0),FALSE)*$D318</f>
        <v>0</v>
      </c>
      <c r="J318" s="133">
        <f>VLOOKUP('E4 TB Allocation Details'!$C329, 'E2 Allocators'!$B$15:$W$285, MATCH(J$12, 'E2 Allocators'!$B$15:$W$15, 0),FALSE)*$D318</f>
        <v>0</v>
      </c>
      <c r="K318" s="133">
        <f>VLOOKUP('E4 TB Allocation Details'!$C329, 'E2 Allocators'!$B$15:$W$285, MATCH(K$12, 'E2 Allocators'!$B$15:$W$15, 0),FALSE)*$D318</f>
        <v>0</v>
      </c>
      <c r="L318" s="133">
        <f>VLOOKUP('E4 TB Allocation Details'!$C329, 'E2 Allocators'!$B$15:$W$285, MATCH(L$12, 'E2 Allocators'!$B$15:$W$15, 0),FALSE)*$D318</f>
        <v>0</v>
      </c>
      <c r="M318" s="133">
        <f>VLOOKUP('E4 TB Allocation Details'!$C329, 'E2 Allocators'!$B$15:$W$285, MATCH(M$12, 'E2 Allocators'!$B$15:$W$15, 0),FALSE)*$D318</f>
        <v>0</v>
      </c>
      <c r="N318" s="133">
        <f>VLOOKUP('E4 TB Allocation Details'!$C329, 'E2 Allocators'!$B$15:$W$285, MATCH(N$12, 'E2 Allocators'!$B$15:$W$15, 0),FALSE)*$D318</f>
        <v>0</v>
      </c>
      <c r="O318" s="133">
        <f>VLOOKUP('E4 TB Allocation Details'!$C329, 'E2 Allocators'!$B$15:$W$285, MATCH(O$12, 'E2 Allocators'!$B$15:$W$15, 0),FALSE)*$D318</f>
        <v>0</v>
      </c>
      <c r="P318" s="133">
        <f>VLOOKUP('E4 TB Allocation Details'!$C329, 'E2 Allocators'!$B$15:$W$285, MATCH(P$12, 'E2 Allocators'!$B$15:$W$15, 0),FALSE)*$D318</f>
        <v>0</v>
      </c>
      <c r="Q318" s="133">
        <f>VLOOKUP('E4 TB Allocation Details'!$C329, 'E2 Allocators'!$B$15:$W$285, MATCH(Q$12, 'E2 Allocators'!$B$15:$W$15, 0),FALSE)*$D318</f>
        <v>0</v>
      </c>
      <c r="R318" s="133">
        <f>VLOOKUP('E4 TB Allocation Details'!$C329, 'E2 Allocators'!$B$15:$W$285, MATCH(R$12, 'E2 Allocators'!$B$15:$W$15, 0),FALSE)*$D318</f>
        <v>0</v>
      </c>
      <c r="S318" s="133">
        <f>VLOOKUP('E4 TB Allocation Details'!$C329, 'E2 Allocators'!$B$15:$W$285, MATCH(S$12, 'E2 Allocators'!$B$15:$W$15, 0),FALSE)*$D318</f>
        <v>0</v>
      </c>
      <c r="T318" s="133">
        <f>VLOOKUP('E4 TB Allocation Details'!$C329, 'E2 Allocators'!$B$15:$W$285, MATCH(T$12, 'E2 Allocators'!$B$15:$W$15, 0),FALSE)*$D318</f>
        <v>0</v>
      </c>
      <c r="U318" s="133">
        <f>VLOOKUP('E4 TB Allocation Details'!$C329, 'E2 Allocators'!$B$15:$W$285, MATCH(U$12, 'E2 Allocators'!$B$15:$W$15, 0),FALSE)*$D318</f>
        <v>0</v>
      </c>
      <c r="V318" s="133">
        <f>VLOOKUP('E4 TB Allocation Details'!$C329, 'E2 Allocators'!$B$15:$W$285, MATCH(V$12, 'E2 Allocators'!$B$15:$W$15, 0),FALSE)*$D318</f>
        <v>0</v>
      </c>
      <c r="W318" s="133">
        <f>VLOOKUP('E4 TB Allocation Details'!$C329, 'E2 Allocators'!$B$15:$W$285, MATCH(W$12, 'E2 Allocators'!$B$15:$W$15, 0),FALSE)*$D318</f>
        <v>0</v>
      </c>
      <c r="X318" s="174">
        <f>VLOOKUP('E4 TB Allocation Details'!$C329, 'E2 Allocators'!$B$15:$W$285, MATCH(X$12, 'E2 Allocators'!$B$15:$W$15, 0),FALSE)*$D318</f>
        <v>0</v>
      </c>
    </row>
    <row r="319" spans="2:24" ht="16.149999999999999" customHeight="1" x14ac:dyDescent="0.2">
      <c r="B319" s="384" t="str">
        <f>'I3 TB Data'!B325</f>
        <v>Return on Equity - Wholesale Revenue Meter - Shared</v>
      </c>
      <c r="C319" s="381" t="s">
        <v>420</v>
      </c>
      <c r="D319" s="170">
        <f>'I3 TB Data'!G325</f>
        <v>0</v>
      </c>
      <c r="E319" s="133">
        <f>VLOOKUP('E4 TB Allocation Details'!$C330, 'E2 Allocators'!$B$15:$W$285, MATCH(E$12, 'E2 Allocators'!$B$15:$W$15, 0),FALSE)*$D319</f>
        <v>0</v>
      </c>
      <c r="F319" s="133">
        <f>VLOOKUP('E4 TB Allocation Details'!$C330, 'E2 Allocators'!$B$15:$W$285, MATCH(F$12, 'E2 Allocators'!$B$15:$W$15, 0),FALSE)*$D319</f>
        <v>0</v>
      </c>
      <c r="G319" s="133">
        <f>VLOOKUP('E4 TB Allocation Details'!$C330, 'E2 Allocators'!$B$15:$W$285, MATCH(G$12, 'E2 Allocators'!$B$15:$W$15, 0),FALSE)*$D319</f>
        <v>0</v>
      </c>
      <c r="H319" s="133">
        <f>VLOOKUP('E4 TB Allocation Details'!$C330, 'E2 Allocators'!$B$15:$W$285, MATCH(H$12, 'E2 Allocators'!$B$15:$W$15, 0),FALSE)*$D319</f>
        <v>0</v>
      </c>
      <c r="I319" s="133">
        <f>VLOOKUP('E4 TB Allocation Details'!$C330, 'E2 Allocators'!$B$15:$W$285, MATCH(I$12, 'E2 Allocators'!$B$15:$W$15, 0),FALSE)*$D319</f>
        <v>0</v>
      </c>
      <c r="J319" s="133">
        <f>VLOOKUP('E4 TB Allocation Details'!$C330, 'E2 Allocators'!$B$15:$W$285, MATCH(J$12, 'E2 Allocators'!$B$15:$W$15, 0),FALSE)*$D319</f>
        <v>0</v>
      </c>
      <c r="K319" s="133">
        <f>VLOOKUP('E4 TB Allocation Details'!$C330, 'E2 Allocators'!$B$15:$W$285, MATCH(K$12, 'E2 Allocators'!$B$15:$W$15, 0),FALSE)*$D319</f>
        <v>0</v>
      </c>
      <c r="L319" s="133">
        <f>VLOOKUP('E4 TB Allocation Details'!$C330, 'E2 Allocators'!$B$15:$W$285, MATCH(L$12, 'E2 Allocators'!$B$15:$W$15, 0),FALSE)*$D319</f>
        <v>0</v>
      </c>
      <c r="M319" s="133">
        <f>VLOOKUP('E4 TB Allocation Details'!$C330, 'E2 Allocators'!$B$15:$W$285, MATCH(M$12, 'E2 Allocators'!$B$15:$W$15, 0),FALSE)*$D319</f>
        <v>0</v>
      </c>
      <c r="N319" s="133">
        <f>VLOOKUP('E4 TB Allocation Details'!$C330, 'E2 Allocators'!$B$15:$W$285, MATCH(N$12, 'E2 Allocators'!$B$15:$W$15, 0),FALSE)*$D319</f>
        <v>0</v>
      </c>
      <c r="O319" s="133">
        <f>VLOOKUP('E4 TB Allocation Details'!$C330, 'E2 Allocators'!$B$15:$W$285, MATCH(O$12, 'E2 Allocators'!$B$15:$W$15, 0),FALSE)*$D319</f>
        <v>0</v>
      </c>
      <c r="P319" s="133">
        <f>VLOOKUP('E4 TB Allocation Details'!$C330, 'E2 Allocators'!$B$15:$W$285, MATCH(P$12, 'E2 Allocators'!$B$15:$W$15, 0),FALSE)*$D319</f>
        <v>0</v>
      </c>
      <c r="Q319" s="133">
        <f>VLOOKUP('E4 TB Allocation Details'!$C330, 'E2 Allocators'!$B$15:$W$285, MATCH(Q$12, 'E2 Allocators'!$B$15:$W$15, 0),FALSE)*$D319</f>
        <v>0</v>
      </c>
      <c r="R319" s="133">
        <f>VLOOKUP('E4 TB Allocation Details'!$C330, 'E2 Allocators'!$B$15:$W$285, MATCH(R$12, 'E2 Allocators'!$B$15:$W$15, 0),FALSE)*$D319</f>
        <v>0</v>
      </c>
      <c r="S319" s="133">
        <f>VLOOKUP('E4 TB Allocation Details'!$C330, 'E2 Allocators'!$B$15:$W$285, MATCH(S$12, 'E2 Allocators'!$B$15:$W$15, 0),FALSE)*$D319</f>
        <v>0</v>
      </c>
      <c r="T319" s="133">
        <f>VLOOKUP('E4 TB Allocation Details'!$C330, 'E2 Allocators'!$B$15:$W$285, MATCH(T$12, 'E2 Allocators'!$B$15:$W$15, 0),FALSE)*$D319</f>
        <v>0</v>
      </c>
      <c r="U319" s="133">
        <f>VLOOKUP('E4 TB Allocation Details'!$C330, 'E2 Allocators'!$B$15:$W$285, MATCH(U$12, 'E2 Allocators'!$B$15:$W$15, 0),FALSE)*$D319</f>
        <v>0</v>
      </c>
      <c r="V319" s="133">
        <f>VLOOKUP('E4 TB Allocation Details'!$C330, 'E2 Allocators'!$B$15:$W$285, MATCH(V$12, 'E2 Allocators'!$B$15:$W$15, 0),FALSE)*$D319</f>
        <v>0</v>
      </c>
      <c r="W319" s="133">
        <f>VLOOKUP('E4 TB Allocation Details'!$C330, 'E2 Allocators'!$B$15:$W$285, MATCH(W$12, 'E2 Allocators'!$B$15:$W$15, 0),FALSE)*$D319</f>
        <v>0</v>
      </c>
      <c r="X319" s="174">
        <f>VLOOKUP('E4 TB Allocation Details'!$C330, 'E2 Allocators'!$B$15:$W$285, MATCH(X$12, 'E2 Allocators'!$B$15:$W$15, 0),FALSE)*$D319</f>
        <v>0</v>
      </c>
    </row>
    <row r="320" spans="2:24" ht="16.149999999999999" customHeight="1" x14ac:dyDescent="0.2">
      <c r="B320" s="384" t="str">
        <f>'I3 TB Data'!B326</f>
        <v>Return on Equity - Network Dual Function Line - Dedicated to Domestic</v>
      </c>
      <c r="C320" s="381" t="s">
        <v>420</v>
      </c>
      <c r="D320" s="170">
        <f>'I3 TB Data'!G326</f>
        <v>0</v>
      </c>
      <c r="E320" s="133">
        <f>VLOOKUP('E4 TB Allocation Details'!$C331, 'E2 Allocators'!$B$15:$W$285, MATCH(E$12, 'E2 Allocators'!$B$15:$W$15, 0),FALSE)*$D320</f>
        <v>0</v>
      </c>
      <c r="F320" s="133">
        <f>VLOOKUP('E4 TB Allocation Details'!$C331, 'E2 Allocators'!$B$15:$W$285, MATCH(F$12, 'E2 Allocators'!$B$15:$W$15, 0),FALSE)*$D320</f>
        <v>0</v>
      </c>
      <c r="G320" s="133">
        <f>VLOOKUP('E4 TB Allocation Details'!$C331, 'E2 Allocators'!$B$15:$W$285, MATCH(G$12, 'E2 Allocators'!$B$15:$W$15, 0),FALSE)*$D320</f>
        <v>0</v>
      </c>
      <c r="H320" s="133">
        <f>VLOOKUP('E4 TB Allocation Details'!$C331, 'E2 Allocators'!$B$15:$W$285, MATCH(H$12, 'E2 Allocators'!$B$15:$W$15, 0),FALSE)*$D320</f>
        <v>0</v>
      </c>
      <c r="I320" s="133">
        <f>VLOOKUP('E4 TB Allocation Details'!$C331, 'E2 Allocators'!$B$15:$W$285, MATCH(I$12, 'E2 Allocators'!$B$15:$W$15, 0),FALSE)*$D320</f>
        <v>0</v>
      </c>
      <c r="J320" s="133">
        <f>VLOOKUP('E4 TB Allocation Details'!$C331, 'E2 Allocators'!$B$15:$W$285, MATCH(J$12, 'E2 Allocators'!$B$15:$W$15, 0),FALSE)*$D320</f>
        <v>0</v>
      </c>
      <c r="K320" s="133">
        <f>VLOOKUP('E4 TB Allocation Details'!$C331, 'E2 Allocators'!$B$15:$W$285, MATCH(K$12, 'E2 Allocators'!$B$15:$W$15, 0),FALSE)*$D320</f>
        <v>0</v>
      </c>
      <c r="L320" s="133">
        <f>VLOOKUP('E4 TB Allocation Details'!$C331, 'E2 Allocators'!$B$15:$W$285, MATCH(L$12, 'E2 Allocators'!$B$15:$W$15, 0),FALSE)*$D320</f>
        <v>0</v>
      </c>
      <c r="M320" s="133">
        <f>VLOOKUP('E4 TB Allocation Details'!$C331, 'E2 Allocators'!$B$15:$W$285, MATCH(M$12, 'E2 Allocators'!$B$15:$W$15, 0),FALSE)*$D320</f>
        <v>0</v>
      </c>
      <c r="N320" s="133">
        <f>VLOOKUP('E4 TB Allocation Details'!$C331, 'E2 Allocators'!$B$15:$W$285, MATCH(N$12, 'E2 Allocators'!$B$15:$W$15, 0),FALSE)*$D320</f>
        <v>0</v>
      </c>
      <c r="O320" s="133">
        <f>VLOOKUP('E4 TB Allocation Details'!$C331, 'E2 Allocators'!$B$15:$W$285, MATCH(O$12, 'E2 Allocators'!$B$15:$W$15, 0),FALSE)*$D320</f>
        <v>0</v>
      </c>
      <c r="P320" s="133">
        <f>VLOOKUP('E4 TB Allocation Details'!$C331, 'E2 Allocators'!$B$15:$W$285, MATCH(P$12, 'E2 Allocators'!$B$15:$W$15, 0),FALSE)*$D320</f>
        <v>0</v>
      </c>
      <c r="Q320" s="133">
        <f>VLOOKUP('E4 TB Allocation Details'!$C331, 'E2 Allocators'!$B$15:$W$285, MATCH(Q$12, 'E2 Allocators'!$B$15:$W$15, 0),FALSE)*$D320</f>
        <v>0</v>
      </c>
      <c r="R320" s="133">
        <f>VLOOKUP('E4 TB Allocation Details'!$C331, 'E2 Allocators'!$B$15:$W$285, MATCH(R$12, 'E2 Allocators'!$B$15:$W$15, 0),FALSE)*$D320</f>
        <v>0</v>
      </c>
      <c r="S320" s="133">
        <f>VLOOKUP('E4 TB Allocation Details'!$C331, 'E2 Allocators'!$B$15:$W$285, MATCH(S$12, 'E2 Allocators'!$B$15:$W$15, 0),FALSE)*$D320</f>
        <v>0</v>
      </c>
      <c r="T320" s="133">
        <f>VLOOKUP('E4 TB Allocation Details'!$C331, 'E2 Allocators'!$B$15:$W$285, MATCH(T$12, 'E2 Allocators'!$B$15:$W$15, 0),FALSE)*$D320</f>
        <v>0</v>
      </c>
      <c r="U320" s="133">
        <f>VLOOKUP('E4 TB Allocation Details'!$C331, 'E2 Allocators'!$B$15:$W$285, MATCH(U$12, 'E2 Allocators'!$B$15:$W$15, 0),FALSE)*$D320</f>
        <v>0</v>
      </c>
      <c r="V320" s="133">
        <f>VLOOKUP('E4 TB Allocation Details'!$C331, 'E2 Allocators'!$B$15:$W$285, MATCH(V$12, 'E2 Allocators'!$B$15:$W$15, 0),FALSE)*$D320</f>
        <v>0</v>
      </c>
      <c r="W320" s="133">
        <f>VLOOKUP('E4 TB Allocation Details'!$C331, 'E2 Allocators'!$B$15:$W$285, MATCH(W$12, 'E2 Allocators'!$B$15:$W$15, 0),FALSE)*$D320</f>
        <v>0</v>
      </c>
      <c r="X320" s="174">
        <f>VLOOKUP('E4 TB Allocation Details'!$C331, 'E2 Allocators'!$B$15:$W$285, MATCH(X$12, 'E2 Allocators'!$B$15:$W$15, 0),FALSE)*$D320</f>
        <v>0</v>
      </c>
    </row>
    <row r="321" spans="2:24" ht="16.149999999999999" customHeight="1" x14ac:dyDescent="0.2">
      <c r="B321" s="384" t="str">
        <f>'I3 TB Data'!B327</f>
        <v>Return on Equity - Network Dual Function Line - Dedicated to Interconnect</v>
      </c>
      <c r="C321" s="381" t="s">
        <v>420</v>
      </c>
      <c r="D321" s="170">
        <f>'I3 TB Data'!G327</f>
        <v>0</v>
      </c>
      <c r="E321" s="133">
        <f>VLOOKUP('E4 TB Allocation Details'!$C332, 'E2 Allocators'!$B$15:$W$285, MATCH(E$12, 'E2 Allocators'!$B$15:$W$15, 0),FALSE)*$D321</f>
        <v>0</v>
      </c>
      <c r="F321" s="133">
        <f>VLOOKUP('E4 TB Allocation Details'!$C332, 'E2 Allocators'!$B$15:$W$285, MATCH(F$12, 'E2 Allocators'!$B$15:$W$15, 0),FALSE)*$D321</f>
        <v>0</v>
      </c>
      <c r="G321" s="133">
        <f>VLOOKUP('E4 TB Allocation Details'!$C332, 'E2 Allocators'!$B$15:$W$285, MATCH(G$12, 'E2 Allocators'!$B$15:$W$15, 0),FALSE)*$D321</f>
        <v>0</v>
      </c>
      <c r="H321" s="133">
        <f>VLOOKUP('E4 TB Allocation Details'!$C332, 'E2 Allocators'!$B$15:$W$285, MATCH(H$12, 'E2 Allocators'!$B$15:$W$15, 0),FALSE)*$D321</f>
        <v>0</v>
      </c>
      <c r="I321" s="133">
        <f>VLOOKUP('E4 TB Allocation Details'!$C332, 'E2 Allocators'!$B$15:$W$285, MATCH(I$12, 'E2 Allocators'!$B$15:$W$15, 0),FALSE)*$D321</f>
        <v>0</v>
      </c>
      <c r="J321" s="133">
        <f>VLOOKUP('E4 TB Allocation Details'!$C332, 'E2 Allocators'!$B$15:$W$285, MATCH(J$12, 'E2 Allocators'!$B$15:$W$15, 0),FALSE)*$D321</f>
        <v>0</v>
      </c>
      <c r="K321" s="133">
        <f>VLOOKUP('E4 TB Allocation Details'!$C332, 'E2 Allocators'!$B$15:$W$285, MATCH(K$12, 'E2 Allocators'!$B$15:$W$15, 0),FALSE)*$D321</f>
        <v>0</v>
      </c>
      <c r="L321" s="133">
        <f>VLOOKUP('E4 TB Allocation Details'!$C332, 'E2 Allocators'!$B$15:$W$285, MATCH(L$12, 'E2 Allocators'!$B$15:$W$15, 0),FALSE)*$D321</f>
        <v>0</v>
      </c>
      <c r="M321" s="133">
        <f>VLOOKUP('E4 TB Allocation Details'!$C332, 'E2 Allocators'!$B$15:$W$285, MATCH(M$12, 'E2 Allocators'!$B$15:$W$15, 0),FALSE)*$D321</f>
        <v>0</v>
      </c>
      <c r="N321" s="133">
        <f>VLOOKUP('E4 TB Allocation Details'!$C332, 'E2 Allocators'!$B$15:$W$285, MATCH(N$12, 'E2 Allocators'!$B$15:$W$15, 0),FALSE)*$D321</f>
        <v>0</v>
      </c>
      <c r="O321" s="133">
        <f>VLOOKUP('E4 TB Allocation Details'!$C332, 'E2 Allocators'!$B$15:$W$285, MATCH(O$12, 'E2 Allocators'!$B$15:$W$15, 0),FALSE)*$D321</f>
        <v>0</v>
      </c>
      <c r="P321" s="133">
        <f>VLOOKUP('E4 TB Allocation Details'!$C332, 'E2 Allocators'!$B$15:$W$285, MATCH(P$12, 'E2 Allocators'!$B$15:$W$15, 0),FALSE)*$D321</f>
        <v>0</v>
      </c>
      <c r="Q321" s="133">
        <f>VLOOKUP('E4 TB Allocation Details'!$C332, 'E2 Allocators'!$B$15:$W$285, MATCH(Q$12, 'E2 Allocators'!$B$15:$W$15, 0),FALSE)*$D321</f>
        <v>0</v>
      </c>
      <c r="R321" s="133">
        <f>VLOOKUP('E4 TB Allocation Details'!$C332, 'E2 Allocators'!$B$15:$W$285, MATCH(R$12, 'E2 Allocators'!$B$15:$W$15, 0),FALSE)*$D321</f>
        <v>0</v>
      </c>
      <c r="S321" s="133">
        <f>VLOOKUP('E4 TB Allocation Details'!$C332, 'E2 Allocators'!$B$15:$W$285, MATCH(S$12, 'E2 Allocators'!$B$15:$W$15, 0),FALSE)*$D321</f>
        <v>0</v>
      </c>
      <c r="T321" s="133">
        <f>VLOOKUP('E4 TB Allocation Details'!$C332, 'E2 Allocators'!$B$15:$W$285, MATCH(T$12, 'E2 Allocators'!$B$15:$W$15, 0),FALSE)*$D321</f>
        <v>0</v>
      </c>
      <c r="U321" s="133">
        <f>VLOOKUP('E4 TB Allocation Details'!$C332, 'E2 Allocators'!$B$15:$W$285, MATCH(U$12, 'E2 Allocators'!$B$15:$W$15, 0),FALSE)*$D321</f>
        <v>0</v>
      </c>
      <c r="V321" s="133">
        <f>VLOOKUP('E4 TB Allocation Details'!$C332, 'E2 Allocators'!$B$15:$W$285, MATCH(V$12, 'E2 Allocators'!$B$15:$W$15, 0),FALSE)*$D321</f>
        <v>0</v>
      </c>
      <c r="W321" s="133">
        <f>VLOOKUP('E4 TB Allocation Details'!$C332, 'E2 Allocators'!$B$15:$W$285, MATCH(W$12, 'E2 Allocators'!$B$15:$W$15, 0),FALSE)*$D321</f>
        <v>0</v>
      </c>
      <c r="X321" s="174">
        <f>VLOOKUP('E4 TB Allocation Details'!$C332, 'E2 Allocators'!$B$15:$W$285, MATCH(X$12, 'E2 Allocators'!$B$15:$W$15, 0),FALSE)*$D321</f>
        <v>0</v>
      </c>
    </row>
    <row r="322" spans="2:24" ht="16.149999999999999" customHeight="1" x14ac:dyDescent="0.2">
      <c r="B322" s="384" t="str">
        <f>'I3 TB Data'!B328</f>
        <v>Return on Equity - Network Dual Function Line - Shared</v>
      </c>
      <c r="C322" s="381" t="s">
        <v>420</v>
      </c>
      <c r="D322" s="170">
        <f>'I3 TB Data'!G328</f>
        <v>49598447.258435674</v>
      </c>
      <c r="E322" s="133">
        <f>VLOOKUP('E4 TB Allocation Details'!$C333, 'E2 Allocators'!$B$15:$W$285, MATCH(E$12, 'E2 Allocators'!$B$15:$W$15, 0),FALSE)*$D322</f>
        <v>44298430.49868764</v>
      </c>
      <c r="F322" s="133">
        <f>VLOOKUP('E4 TB Allocation Details'!$C333, 'E2 Allocators'!$B$15:$W$285, MATCH(F$12, 'E2 Allocators'!$B$15:$W$15, 0),FALSE)*$D322</f>
        <v>5300016.759748037</v>
      </c>
      <c r="G322" s="133">
        <f>VLOOKUP('E4 TB Allocation Details'!$C333, 'E2 Allocators'!$B$15:$W$285, MATCH(G$12, 'E2 Allocators'!$B$15:$W$15, 0),FALSE)*$D322</f>
        <v>0</v>
      </c>
      <c r="H322" s="133">
        <f>VLOOKUP('E4 TB Allocation Details'!$C333, 'E2 Allocators'!$B$15:$W$285, MATCH(H$12, 'E2 Allocators'!$B$15:$W$15, 0),FALSE)*$D322</f>
        <v>0</v>
      </c>
      <c r="I322" s="133">
        <f>VLOOKUP('E4 TB Allocation Details'!$C333, 'E2 Allocators'!$B$15:$W$285, MATCH(I$12, 'E2 Allocators'!$B$15:$W$15, 0),FALSE)*$D322</f>
        <v>0</v>
      </c>
      <c r="J322" s="133">
        <f>VLOOKUP('E4 TB Allocation Details'!$C333, 'E2 Allocators'!$B$15:$W$285, MATCH(J$12, 'E2 Allocators'!$B$15:$W$15, 0),FALSE)*$D322</f>
        <v>0</v>
      </c>
      <c r="K322" s="133">
        <f>VLOOKUP('E4 TB Allocation Details'!$C333, 'E2 Allocators'!$B$15:$W$285, MATCH(K$12, 'E2 Allocators'!$B$15:$W$15, 0),FALSE)*$D322</f>
        <v>0</v>
      </c>
      <c r="L322" s="133">
        <f>VLOOKUP('E4 TB Allocation Details'!$C333, 'E2 Allocators'!$B$15:$W$285, MATCH(L$12, 'E2 Allocators'!$B$15:$W$15, 0),FALSE)*$D322</f>
        <v>0</v>
      </c>
      <c r="M322" s="133">
        <f>VLOOKUP('E4 TB Allocation Details'!$C333, 'E2 Allocators'!$B$15:$W$285, MATCH(M$12, 'E2 Allocators'!$B$15:$W$15, 0),FALSE)*$D322</f>
        <v>0</v>
      </c>
      <c r="N322" s="133">
        <f>VLOOKUP('E4 TB Allocation Details'!$C333, 'E2 Allocators'!$B$15:$W$285, MATCH(N$12, 'E2 Allocators'!$B$15:$W$15, 0),FALSE)*$D322</f>
        <v>0</v>
      </c>
      <c r="O322" s="133">
        <f>VLOOKUP('E4 TB Allocation Details'!$C333, 'E2 Allocators'!$B$15:$W$285, MATCH(O$12, 'E2 Allocators'!$B$15:$W$15, 0),FALSE)*$D322</f>
        <v>0</v>
      </c>
      <c r="P322" s="133">
        <f>VLOOKUP('E4 TB Allocation Details'!$C333, 'E2 Allocators'!$B$15:$W$285, MATCH(P$12, 'E2 Allocators'!$B$15:$W$15, 0),FALSE)*$D322</f>
        <v>0</v>
      </c>
      <c r="Q322" s="133">
        <f>VLOOKUP('E4 TB Allocation Details'!$C333, 'E2 Allocators'!$B$15:$W$285, MATCH(Q$12, 'E2 Allocators'!$B$15:$W$15, 0),FALSE)*$D322</f>
        <v>0</v>
      </c>
      <c r="R322" s="133">
        <f>VLOOKUP('E4 TB Allocation Details'!$C333, 'E2 Allocators'!$B$15:$W$285, MATCH(R$12, 'E2 Allocators'!$B$15:$W$15, 0),FALSE)*$D322</f>
        <v>0</v>
      </c>
      <c r="S322" s="133">
        <f>VLOOKUP('E4 TB Allocation Details'!$C333, 'E2 Allocators'!$B$15:$W$285, MATCH(S$12, 'E2 Allocators'!$B$15:$W$15, 0),FALSE)*$D322</f>
        <v>0</v>
      </c>
      <c r="T322" s="133">
        <f>VLOOKUP('E4 TB Allocation Details'!$C333, 'E2 Allocators'!$B$15:$W$285, MATCH(T$12, 'E2 Allocators'!$B$15:$W$15, 0),FALSE)*$D322</f>
        <v>0</v>
      </c>
      <c r="U322" s="133">
        <f>VLOOKUP('E4 TB Allocation Details'!$C333, 'E2 Allocators'!$B$15:$W$285, MATCH(U$12, 'E2 Allocators'!$B$15:$W$15, 0),FALSE)*$D322</f>
        <v>0</v>
      </c>
      <c r="V322" s="133">
        <f>VLOOKUP('E4 TB Allocation Details'!$C333, 'E2 Allocators'!$B$15:$W$285, MATCH(V$12, 'E2 Allocators'!$B$15:$W$15, 0),FALSE)*$D322</f>
        <v>0</v>
      </c>
      <c r="W322" s="133">
        <f>VLOOKUP('E4 TB Allocation Details'!$C333, 'E2 Allocators'!$B$15:$W$285, MATCH(W$12, 'E2 Allocators'!$B$15:$W$15, 0),FALSE)*$D322</f>
        <v>0</v>
      </c>
      <c r="X322" s="174">
        <f>VLOOKUP('E4 TB Allocation Details'!$C333, 'E2 Allocators'!$B$15:$W$285, MATCH(X$12, 'E2 Allocators'!$B$15:$W$15, 0),FALSE)*$D322</f>
        <v>0</v>
      </c>
    </row>
    <row r="323" spans="2:24" ht="16.149999999999999" customHeight="1" x14ac:dyDescent="0.2">
      <c r="B323" s="384" t="str">
        <f>'I3 TB Data'!B329</f>
        <v>Return on Equity - Line Connection Dual Function Line - Dedicated to Domestic</v>
      </c>
      <c r="C323" s="381" t="s">
        <v>420</v>
      </c>
      <c r="D323" s="170">
        <f>'I3 TB Data'!G329</f>
        <v>8424672.0558850858</v>
      </c>
      <c r="E323" s="133">
        <f>VLOOKUP('E4 TB Allocation Details'!$C334, 'E2 Allocators'!$B$15:$W$285, MATCH(E$12, 'E2 Allocators'!$B$15:$W$15, 0),FALSE)*$D323</f>
        <v>8424672.0558850858</v>
      </c>
      <c r="F323" s="133">
        <f>VLOOKUP('E4 TB Allocation Details'!$C334, 'E2 Allocators'!$B$15:$W$285, MATCH(F$12, 'E2 Allocators'!$B$15:$W$15, 0),FALSE)*$D323</f>
        <v>0</v>
      </c>
      <c r="G323" s="133">
        <f>VLOOKUP('E4 TB Allocation Details'!$C334, 'E2 Allocators'!$B$15:$W$285, MATCH(G$12, 'E2 Allocators'!$B$15:$W$15, 0),FALSE)*$D323</f>
        <v>0</v>
      </c>
      <c r="H323" s="133">
        <f>VLOOKUP('E4 TB Allocation Details'!$C334, 'E2 Allocators'!$B$15:$W$285, MATCH(H$12, 'E2 Allocators'!$B$15:$W$15, 0),FALSE)*$D323</f>
        <v>0</v>
      </c>
      <c r="I323" s="133">
        <f>VLOOKUP('E4 TB Allocation Details'!$C334, 'E2 Allocators'!$B$15:$W$285, MATCH(I$12, 'E2 Allocators'!$B$15:$W$15, 0),FALSE)*$D323</f>
        <v>0</v>
      </c>
      <c r="J323" s="133">
        <f>VLOOKUP('E4 TB Allocation Details'!$C334, 'E2 Allocators'!$B$15:$W$285, MATCH(J$12, 'E2 Allocators'!$B$15:$W$15, 0),FALSE)*$D323</f>
        <v>0</v>
      </c>
      <c r="K323" s="133">
        <f>VLOOKUP('E4 TB Allocation Details'!$C334, 'E2 Allocators'!$B$15:$W$285, MATCH(K$12, 'E2 Allocators'!$B$15:$W$15, 0),FALSE)*$D323</f>
        <v>0</v>
      </c>
      <c r="L323" s="133">
        <f>VLOOKUP('E4 TB Allocation Details'!$C334, 'E2 Allocators'!$B$15:$W$285, MATCH(L$12, 'E2 Allocators'!$B$15:$W$15, 0),FALSE)*$D323</f>
        <v>0</v>
      </c>
      <c r="M323" s="133">
        <f>VLOOKUP('E4 TB Allocation Details'!$C334, 'E2 Allocators'!$B$15:$W$285, MATCH(M$12, 'E2 Allocators'!$B$15:$W$15, 0),FALSE)*$D323</f>
        <v>0</v>
      </c>
      <c r="N323" s="133">
        <f>VLOOKUP('E4 TB Allocation Details'!$C334, 'E2 Allocators'!$B$15:$W$285, MATCH(N$12, 'E2 Allocators'!$B$15:$W$15, 0),FALSE)*$D323</f>
        <v>0</v>
      </c>
      <c r="O323" s="133">
        <f>VLOOKUP('E4 TB Allocation Details'!$C334, 'E2 Allocators'!$B$15:$W$285, MATCH(O$12, 'E2 Allocators'!$B$15:$W$15, 0),FALSE)*$D323</f>
        <v>0</v>
      </c>
      <c r="P323" s="133">
        <f>VLOOKUP('E4 TB Allocation Details'!$C334, 'E2 Allocators'!$B$15:$W$285, MATCH(P$12, 'E2 Allocators'!$B$15:$W$15, 0),FALSE)*$D323</f>
        <v>0</v>
      </c>
      <c r="Q323" s="133">
        <f>VLOOKUP('E4 TB Allocation Details'!$C334, 'E2 Allocators'!$B$15:$W$285, MATCH(Q$12, 'E2 Allocators'!$B$15:$W$15, 0),FALSE)*$D323</f>
        <v>0</v>
      </c>
      <c r="R323" s="133">
        <f>VLOOKUP('E4 TB Allocation Details'!$C334, 'E2 Allocators'!$B$15:$W$285, MATCH(R$12, 'E2 Allocators'!$B$15:$W$15, 0),FALSE)*$D323</f>
        <v>0</v>
      </c>
      <c r="S323" s="133">
        <f>VLOOKUP('E4 TB Allocation Details'!$C334, 'E2 Allocators'!$B$15:$W$285, MATCH(S$12, 'E2 Allocators'!$B$15:$W$15, 0),FALSE)*$D323</f>
        <v>0</v>
      </c>
      <c r="T323" s="133">
        <f>VLOOKUP('E4 TB Allocation Details'!$C334, 'E2 Allocators'!$B$15:$W$285, MATCH(T$12, 'E2 Allocators'!$B$15:$W$15, 0),FALSE)*$D323</f>
        <v>0</v>
      </c>
      <c r="U323" s="133">
        <f>VLOOKUP('E4 TB Allocation Details'!$C334, 'E2 Allocators'!$B$15:$W$285, MATCH(U$12, 'E2 Allocators'!$B$15:$W$15, 0),FALSE)*$D323</f>
        <v>0</v>
      </c>
      <c r="V323" s="133">
        <f>VLOOKUP('E4 TB Allocation Details'!$C334, 'E2 Allocators'!$B$15:$W$285, MATCH(V$12, 'E2 Allocators'!$B$15:$W$15, 0),FALSE)*$D323</f>
        <v>0</v>
      </c>
      <c r="W323" s="133">
        <f>VLOOKUP('E4 TB Allocation Details'!$C334, 'E2 Allocators'!$B$15:$W$285, MATCH(W$12, 'E2 Allocators'!$B$15:$W$15, 0),FALSE)*$D323</f>
        <v>0</v>
      </c>
      <c r="X323" s="174">
        <f>VLOOKUP('E4 TB Allocation Details'!$C334, 'E2 Allocators'!$B$15:$W$285, MATCH(X$12, 'E2 Allocators'!$B$15:$W$15, 0),FALSE)*$D323</f>
        <v>0</v>
      </c>
    </row>
    <row r="324" spans="2:24" ht="16.149999999999999" customHeight="1" x14ac:dyDescent="0.2">
      <c r="B324" s="384" t="str">
        <f>'I3 TB Data'!B330</f>
        <v>Return on Equity - Line Connection Dual Function Line - Dedicated to Interconnect</v>
      </c>
      <c r="C324" s="381" t="s">
        <v>420</v>
      </c>
      <c r="D324" s="170">
        <f>'I3 TB Data'!G330</f>
        <v>0</v>
      </c>
      <c r="E324" s="133">
        <f>VLOOKUP('E4 TB Allocation Details'!$C335, 'E2 Allocators'!$B$15:$W$285, MATCH(E$12, 'E2 Allocators'!$B$15:$W$15, 0),FALSE)*$D324</f>
        <v>0</v>
      </c>
      <c r="F324" s="133">
        <f>VLOOKUP('E4 TB Allocation Details'!$C335, 'E2 Allocators'!$B$15:$W$285, MATCH(F$12, 'E2 Allocators'!$B$15:$W$15, 0),FALSE)*$D324</f>
        <v>0</v>
      </c>
      <c r="G324" s="133">
        <f>VLOOKUP('E4 TB Allocation Details'!$C335, 'E2 Allocators'!$B$15:$W$285, MATCH(G$12, 'E2 Allocators'!$B$15:$W$15, 0),FALSE)*$D324</f>
        <v>0</v>
      </c>
      <c r="H324" s="133">
        <f>VLOOKUP('E4 TB Allocation Details'!$C335, 'E2 Allocators'!$B$15:$W$285, MATCH(H$12, 'E2 Allocators'!$B$15:$W$15, 0),FALSE)*$D324</f>
        <v>0</v>
      </c>
      <c r="I324" s="133">
        <f>VLOOKUP('E4 TB Allocation Details'!$C335, 'E2 Allocators'!$B$15:$W$285, MATCH(I$12, 'E2 Allocators'!$B$15:$W$15, 0),FALSE)*$D324</f>
        <v>0</v>
      </c>
      <c r="J324" s="133">
        <f>VLOOKUP('E4 TB Allocation Details'!$C335, 'E2 Allocators'!$B$15:$W$285, MATCH(J$12, 'E2 Allocators'!$B$15:$W$15, 0),FALSE)*$D324</f>
        <v>0</v>
      </c>
      <c r="K324" s="133">
        <f>VLOOKUP('E4 TB Allocation Details'!$C335, 'E2 Allocators'!$B$15:$W$285, MATCH(K$12, 'E2 Allocators'!$B$15:$W$15, 0),FALSE)*$D324</f>
        <v>0</v>
      </c>
      <c r="L324" s="133">
        <f>VLOOKUP('E4 TB Allocation Details'!$C335, 'E2 Allocators'!$B$15:$W$285, MATCH(L$12, 'E2 Allocators'!$B$15:$W$15, 0),FALSE)*$D324</f>
        <v>0</v>
      </c>
      <c r="M324" s="133">
        <f>VLOOKUP('E4 TB Allocation Details'!$C335, 'E2 Allocators'!$B$15:$W$285, MATCH(M$12, 'E2 Allocators'!$B$15:$W$15, 0),FALSE)*$D324</f>
        <v>0</v>
      </c>
      <c r="N324" s="133">
        <f>VLOOKUP('E4 TB Allocation Details'!$C335, 'E2 Allocators'!$B$15:$W$285, MATCH(N$12, 'E2 Allocators'!$B$15:$W$15, 0),FALSE)*$D324</f>
        <v>0</v>
      </c>
      <c r="O324" s="133">
        <f>VLOOKUP('E4 TB Allocation Details'!$C335, 'E2 Allocators'!$B$15:$W$285, MATCH(O$12, 'E2 Allocators'!$B$15:$W$15, 0),FALSE)*$D324</f>
        <v>0</v>
      </c>
      <c r="P324" s="133">
        <f>VLOOKUP('E4 TB Allocation Details'!$C335, 'E2 Allocators'!$B$15:$W$285, MATCH(P$12, 'E2 Allocators'!$B$15:$W$15, 0),FALSE)*$D324</f>
        <v>0</v>
      </c>
      <c r="Q324" s="133">
        <f>VLOOKUP('E4 TB Allocation Details'!$C335, 'E2 Allocators'!$B$15:$W$285, MATCH(Q$12, 'E2 Allocators'!$B$15:$W$15, 0),FALSE)*$D324</f>
        <v>0</v>
      </c>
      <c r="R324" s="133">
        <f>VLOOKUP('E4 TB Allocation Details'!$C335, 'E2 Allocators'!$B$15:$W$285, MATCH(R$12, 'E2 Allocators'!$B$15:$W$15, 0),FALSE)*$D324</f>
        <v>0</v>
      </c>
      <c r="S324" s="133">
        <f>VLOOKUP('E4 TB Allocation Details'!$C335, 'E2 Allocators'!$B$15:$W$285, MATCH(S$12, 'E2 Allocators'!$B$15:$W$15, 0),FALSE)*$D324</f>
        <v>0</v>
      </c>
      <c r="T324" s="133">
        <f>VLOOKUP('E4 TB Allocation Details'!$C335, 'E2 Allocators'!$B$15:$W$285, MATCH(T$12, 'E2 Allocators'!$B$15:$W$15, 0),FALSE)*$D324</f>
        <v>0</v>
      </c>
      <c r="U324" s="133">
        <f>VLOOKUP('E4 TB Allocation Details'!$C335, 'E2 Allocators'!$B$15:$W$285, MATCH(U$12, 'E2 Allocators'!$B$15:$W$15, 0),FALSE)*$D324</f>
        <v>0</v>
      </c>
      <c r="V324" s="133">
        <f>VLOOKUP('E4 TB Allocation Details'!$C335, 'E2 Allocators'!$B$15:$W$285, MATCH(V$12, 'E2 Allocators'!$B$15:$W$15, 0),FALSE)*$D324</f>
        <v>0</v>
      </c>
      <c r="W324" s="133">
        <f>VLOOKUP('E4 TB Allocation Details'!$C335, 'E2 Allocators'!$B$15:$W$285, MATCH(W$12, 'E2 Allocators'!$B$15:$W$15, 0),FALSE)*$D324</f>
        <v>0</v>
      </c>
      <c r="X324" s="174">
        <f>VLOOKUP('E4 TB Allocation Details'!$C335, 'E2 Allocators'!$B$15:$W$285, MATCH(X$12, 'E2 Allocators'!$B$15:$W$15, 0),FALSE)*$D324</f>
        <v>0</v>
      </c>
    </row>
    <row r="325" spans="2:24" ht="16.149999999999999" customHeight="1" x14ac:dyDescent="0.2">
      <c r="B325" s="384" t="str">
        <f>'I3 TB Data'!B331</f>
        <v>Return on Equity - Line Connection Dual Function Line - Shared</v>
      </c>
      <c r="C325" s="381" t="s">
        <v>420</v>
      </c>
      <c r="D325" s="170">
        <f>'I3 TB Data'!G331</f>
        <v>0</v>
      </c>
      <c r="E325" s="133">
        <f>VLOOKUP('E4 TB Allocation Details'!$C336, 'E2 Allocators'!$B$15:$W$285, MATCH(E$12, 'E2 Allocators'!$B$15:$W$15, 0),FALSE)*$D325</f>
        <v>0</v>
      </c>
      <c r="F325" s="133">
        <f>VLOOKUP('E4 TB Allocation Details'!$C336, 'E2 Allocators'!$B$15:$W$285, MATCH(F$12, 'E2 Allocators'!$B$15:$W$15, 0),FALSE)*$D325</f>
        <v>0</v>
      </c>
      <c r="G325" s="133">
        <f>VLOOKUP('E4 TB Allocation Details'!$C336, 'E2 Allocators'!$B$15:$W$285, MATCH(G$12, 'E2 Allocators'!$B$15:$W$15, 0),FALSE)*$D325</f>
        <v>0</v>
      </c>
      <c r="H325" s="133">
        <f>VLOOKUP('E4 TB Allocation Details'!$C336, 'E2 Allocators'!$B$15:$W$285, MATCH(H$12, 'E2 Allocators'!$B$15:$W$15, 0),FALSE)*$D325</f>
        <v>0</v>
      </c>
      <c r="I325" s="133">
        <f>VLOOKUP('E4 TB Allocation Details'!$C336, 'E2 Allocators'!$B$15:$W$285, MATCH(I$12, 'E2 Allocators'!$B$15:$W$15, 0),FALSE)*$D325</f>
        <v>0</v>
      </c>
      <c r="J325" s="133">
        <f>VLOOKUP('E4 TB Allocation Details'!$C336, 'E2 Allocators'!$B$15:$W$285, MATCH(J$12, 'E2 Allocators'!$B$15:$W$15, 0),FALSE)*$D325</f>
        <v>0</v>
      </c>
      <c r="K325" s="133">
        <f>VLOOKUP('E4 TB Allocation Details'!$C336, 'E2 Allocators'!$B$15:$W$285, MATCH(K$12, 'E2 Allocators'!$B$15:$W$15, 0),FALSE)*$D325</f>
        <v>0</v>
      </c>
      <c r="L325" s="133">
        <f>VLOOKUP('E4 TB Allocation Details'!$C336, 'E2 Allocators'!$B$15:$W$285, MATCH(L$12, 'E2 Allocators'!$B$15:$W$15, 0),FALSE)*$D325</f>
        <v>0</v>
      </c>
      <c r="M325" s="133">
        <f>VLOOKUP('E4 TB Allocation Details'!$C336, 'E2 Allocators'!$B$15:$W$285, MATCH(M$12, 'E2 Allocators'!$B$15:$W$15, 0),FALSE)*$D325</f>
        <v>0</v>
      </c>
      <c r="N325" s="133">
        <f>VLOOKUP('E4 TB Allocation Details'!$C336, 'E2 Allocators'!$B$15:$W$285, MATCH(N$12, 'E2 Allocators'!$B$15:$W$15, 0),FALSE)*$D325</f>
        <v>0</v>
      </c>
      <c r="O325" s="133">
        <f>VLOOKUP('E4 TB Allocation Details'!$C336, 'E2 Allocators'!$B$15:$W$285, MATCH(O$12, 'E2 Allocators'!$B$15:$W$15, 0),FALSE)*$D325</f>
        <v>0</v>
      </c>
      <c r="P325" s="133">
        <f>VLOOKUP('E4 TB Allocation Details'!$C336, 'E2 Allocators'!$B$15:$W$285, MATCH(P$12, 'E2 Allocators'!$B$15:$W$15, 0),FALSE)*$D325</f>
        <v>0</v>
      </c>
      <c r="Q325" s="133">
        <f>VLOOKUP('E4 TB Allocation Details'!$C336, 'E2 Allocators'!$B$15:$W$285, MATCH(Q$12, 'E2 Allocators'!$B$15:$W$15, 0),FALSE)*$D325</f>
        <v>0</v>
      </c>
      <c r="R325" s="133">
        <f>VLOOKUP('E4 TB Allocation Details'!$C336, 'E2 Allocators'!$B$15:$W$285, MATCH(R$12, 'E2 Allocators'!$B$15:$W$15, 0),FALSE)*$D325</f>
        <v>0</v>
      </c>
      <c r="S325" s="133">
        <f>VLOOKUP('E4 TB Allocation Details'!$C336, 'E2 Allocators'!$B$15:$W$285, MATCH(S$12, 'E2 Allocators'!$B$15:$W$15, 0),FALSE)*$D325</f>
        <v>0</v>
      </c>
      <c r="T325" s="133">
        <f>VLOOKUP('E4 TB Allocation Details'!$C336, 'E2 Allocators'!$B$15:$W$285, MATCH(T$12, 'E2 Allocators'!$B$15:$W$15, 0),FALSE)*$D325</f>
        <v>0</v>
      </c>
      <c r="U325" s="133">
        <f>VLOOKUP('E4 TB Allocation Details'!$C336, 'E2 Allocators'!$B$15:$W$285, MATCH(U$12, 'E2 Allocators'!$B$15:$W$15, 0),FALSE)*$D325</f>
        <v>0</v>
      </c>
      <c r="V325" s="133">
        <f>VLOOKUP('E4 TB Allocation Details'!$C336, 'E2 Allocators'!$B$15:$W$285, MATCH(V$12, 'E2 Allocators'!$B$15:$W$15, 0),FALSE)*$D325</f>
        <v>0</v>
      </c>
      <c r="W325" s="133">
        <f>VLOOKUP('E4 TB Allocation Details'!$C336, 'E2 Allocators'!$B$15:$W$285, MATCH(W$12, 'E2 Allocators'!$B$15:$W$15, 0),FALSE)*$D325</f>
        <v>0</v>
      </c>
      <c r="X325" s="174">
        <f>VLOOKUP('E4 TB Allocation Details'!$C336, 'E2 Allocators'!$B$15:$W$285, MATCH(X$12, 'E2 Allocators'!$B$15:$W$15, 0),FALSE)*$D325</f>
        <v>0</v>
      </c>
    </row>
    <row r="326" spans="2:24" ht="16.149999999999999" customHeight="1" x14ac:dyDescent="0.2">
      <c r="B326" s="384" t="str">
        <f>'I3 TB Data'!B332</f>
        <v>Return on Equity - Generation Line Connection - Dedicated to Domestic</v>
      </c>
      <c r="C326" s="381" t="s">
        <v>420</v>
      </c>
      <c r="D326" s="170">
        <f>'I3 TB Data'!G332</f>
        <v>0</v>
      </c>
      <c r="E326" s="133">
        <f>VLOOKUP('E4 TB Allocation Details'!$C337, 'E2 Allocators'!$B$15:$W$285, MATCH(E$12, 'E2 Allocators'!$B$15:$W$15, 0),FALSE)*$D326</f>
        <v>0</v>
      </c>
      <c r="F326" s="133">
        <f>VLOOKUP('E4 TB Allocation Details'!$C337, 'E2 Allocators'!$B$15:$W$285, MATCH(F$12, 'E2 Allocators'!$B$15:$W$15, 0),FALSE)*$D326</f>
        <v>0</v>
      </c>
      <c r="G326" s="133">
        <f>VLOOKUP('E4 TB Allocation Details'!$C337, 'E2 Allocators'!$B$15:$W$285, MATCH(G$12, 'E2 Allocators'!$B$15:$W$15, 0),FALSE)*$D326</f>
        <v>0</v>
      </c>
      <c r="H326" s="133">
        <f>VLOOKUP('E4 TB Allocation Details'!$C337, 'E2 Allocators'!$B$15:$W$285, MATCH(H$12, 'E2 Allocators'!$B$15:$W$15, 0),FALSE)*$D326</f>
        <v>0</v>
      </c>
      <c r="I326" s="133">
        <f>VLOOKUP('E4 TB Allocation Details'!$C337, 'E2 Allocators'!$B$15:$W$285, MATCH(I$12, 'E2 Allocators'!$B$15:$W$15, 0),FALSE)*$D326</f>
        <v>0</v>
      </c>
      <c r="J326" s="133">
        <f>VLOOKUP('E4 TB Allocation Details'!$C337, 'E2 Allocators'!$B$15:$W$285, MATCH(J$12, 'E2 Allocators'!$B$15:$W$15, 0),FALSE)*$D326</f>
        <v>0</v>
      </c>
      <c r="K326" s="133">
        <f>VLOOKUP('E4 TB Allocation Details'!$C337, 'E2 Allocators'!$B$15:$W$285, MATCH(K$12, 'E2 Allocators'!$B$15:$W$15, 0),FALSE)*$D326</f>
        <v>0</v>
      </c>
      <c r="L326" s="133">
        <f>VLOOKUP('E4 TB Allocation Details'!$C337, 'E2 Allocators'!$B$15:$W$285, MATCH(L$12, 'E2 Allocators'!$B$15:$W$15, 0),FALSE)*$D326</f>
        <v>0</v>
      </c>
      <c r="M326" s="133">
        <f>VLOOKUP('E4 TB Allocation Details'!$C337, 'E2 Allocators'!$B$15:$W$285, MATCH(M$12, 'E2 Allocators'!$B$15:$W$15, 0),FALSE)*$D326</f>
        <v>0</v>
      </c>
      <c r="N326" s="133">
        <f>VLOOKUP('E4 TB Allocation Details'!$C337, 'E2 Allocators'!$B$15:$W$285, MATCH(N$12, 'E2 Allocators'!$B$15:$W$15, 0),FALSE)*$D326</f>
        <v>0</v>
      </c>
      <c r="O326" s="133">
        <f>VLOOKUP('E4 TB Allocation Details'!$C337, 'E2 Allocators'!$B$15:$W$285, MATCH(O$12, 'E2 Allocators'!$B$15:$W$15, 0),FALSE)*$D326</f>
        <v>0</v>
      </c>
      <c r="P326" s="133">
        <f>VLOOKUP('E4 TB Allocation Details'!$C337, 'E2 Allocators'!$B$15:$W$285, MATCH(P$12, 'E2 Allocators'!$B$15:$W$15, 0),FALSE)*$D326</f>
        <v>0</v>
      </c>
      <c r="Q326" s="133">
        <f>VLOOKUP('E4 TB Allocation Details'!$C337, 'E2 Allocators'!$B$15:$W$285, MATCH(Q$12, 'E2 Allocators'!$B$15:$W$15, 0),FALSE)*$D326</f>
        <v>0</v>
      </c>
      <c r="R326" s="133">
        <f>VLOOKUP('E4 TB Allocation Details'!$C337, 'E2 Allocators'!$B$15:$W$285, MATCH(R$12, 'E2 Allocators'!$B$15:$W$15, 0),FALSE)*$D326</f>
        <v>0</v>
      </c>
      <c r="S326" s="133">
        <f>VLOOKUP('E4 TB Allocation Details'!$C337, 'E2 Allocators'!$B$15:$W$285, MATCH(S$12, 'E2 Allocators'!$B$15:$W$15, 0),FALSE)*$D326</f>
        <v>0</v>
      </c>
      <c r="T326" s="133">
        <f>VLOOKUP('E4 TB Allocation Details'!$C337, 'E2 Allocators'!$B$15:$W$285, MATCH(T$12, 'E2 Allocators'!$B$15:$W$15, 0),FALSE)*$D326</f>
        <v>0</v>
      </c>
      <c r="U326" s="133">
        <f>VLOOKUP('E4 TB Allocation Details'!$C337, 'E2 Allocators'!$B$15:$W$285, MATCH(U$12, 'E2 Allocators'!$B$15:$W$15, 0),FALSE)*$D326</f>
        <v>0</v>
      </c>
      <c r="V326" s="133">
        <f>VLOOKUP('E4 TB Allocation Details'!$C337, 'E2 Allocators'!$B$15:$W$285, MATCH(V$12, 'E2 Allocators'!$B$15:$W$15, 0),FALSE)*$D326</f>
        <v>0</v>
      </c>
      <c r="W326" s="133">
        <f>VLOOKUP('E4 TB Allocation Details'!$C337, 'E2 Allocators'!$B$15:$W$285, MATCH(W$12, 'E2 Allocators'!$B$15:$W$15, 0),FALSE)*$D326</f>
        <v>0</v>
      </c>
      <c r="X326" s="174">
        <f>VLOOKUP('E4 TB Allocation Details'!$C337, 'E2 Allocators'!$B$15:$W$285, MATCH(X$12, 'E2 Allocators'!$B$15:$W$15, 0),FALSE)*$D326</f>
        <v>0</v>
      </c>
    </row>
    <row r="327" spans="2:24" ht="16.149999999999999" customHeight="1" x14ac:dyDescent="0.2">
      <c r="B327" s="384" t="str">
        <f>'I3 TB Data'!B333</f>
        <v>Return on Equity - Generation Line Connection - Dedicated to Interconnect</v>
      </c>
      <c r="C327" s="381" t="s">
        <v>420</v>
      </c>
      <c r="D327" s="170">
        <f>'I3 TB Data'!G333</f>
        <v>0</v>
      </c>
      <c r="E327" s="133">
        <f>VLOOKUP('E4 TB Allocation Details'!$C338, 'E2 Allocators'!$B$15:$W$285, MATCH(E$12, 'E2 Allocators'!$B$15:$W$15, 0),FALSE)*$D327</f>
        <v>0</v>
      </c>
      <c r="F327" s="133">
        <f>VLOOKUP('E4 TB Allocation Details'!$C338, 'E2 Allocators'!$B$15:$W$285, MATCH(F$12, 'E2 Allocators'!$B$15:$W$15, 0),FALSE)*$D327</f>
        <v>0</v>
      </c>
      <c r="G327" s="133">
        <f>VLOOKUP('E4 TB Allocation Details'!$C338, 'E2 Allocators'!$B$15:$W$285, MATCH(G$12, 'E2 Allocators'!$B$15:$W$15, 0),FALSE)*$D327</f>
        <v>0</v>
      </c>
      <c r="H327" s="133">
        <f>VLOOKUP('E4 TB Allocation Details'!$C338, 'E2 Allocators'!$B$15:$W$285, MATCH(H$12, 'E2 Allocators'!$B$15:$W$15, 0),FALSE)*$D327</f>
        <v>0</v>
      </c>
      <c r="I327" s="133">
        <f>VLOOKUP('E4 TB Allocation Details'!$C338, 'E2 Allocators'!$B$15:$W$285, MATCH(I$12, 'E2 Allocators'!$B$15:$W$15, 0),FALSE)*$D327</f>
        <v>0</v>
      </c>
      <c r="J327" s="133">
        <f>VLOOKUP('E4 TB Allocation Details'!$C338, 'E2 Allocators'!$B$15:$W$285, MATCH(J$12, 'E2 Allocators'!$B$15:$W$15, 0),FALSE)*$D327</f>
        <v>0</v>
      </c>
      <c r="K327" s="133">
        <f>VLOOKUP('E4 TB Allocation Details'!$C338, 'E2 Allocators'!$B$15:$W$285, MATCH(K$12, 'E2 Allocators'!$B$15:$W$15, 0),FALSE)*$D327</f>
        <v>0</v>
      </c>
      <c r="L327" s="133">
        <f>VLOOKUP('E4 TB Allocation Details'!$C338, 'E2 Allocators'!$B$15:$W$285, MATCH(L$12, 'E2 Allocators'!$B$15:$W$15, 0),FALSE)*$D327</f>
        <v>0</v>
      </c>
      <c r="M327" s="133">
        <f>VLOOKUP('E4 TB Allocation Details'!$C338, 'E2 Allocators'!$B$15:$W$285, MATCH(M$12, 'E2 Allocators'!$B$15:$W$15, 0),FALSE)*$D327</f>
        <v>0</v>
      </c>
      <c r="N327" s="133">
        <f>VLOOKUP('E4 TB Allocation Details'!$C338, 'E2 Allocators'!$B$15:$W$285, MATCH(N$12, 'E2 Allocators'!$B$15:$W$15, 0),FALSE)*$D327</f>
        <v>0</v>
      </c>
      <c r="O327" s="133">
        <f>VLOOKUP('E4 TB Allocation Details'!$C338, 'E2 Allocators'!$B$15:$W$285, MATCH(O$12, 'E2 Allocators'!$B$15:$W$15, 0),FALSE)*$D327</f>
        <v>0</v>
      </c>
      <c r="P327" s="133">
        <f>VLOOKUP('E4 TB Allocation Details'!$C338, 'E2 Allocators'!$B$15:$W$285, MATCH(P$12, 'E2 Allocators'!$B$15:$W$15, 0),FALSE)*$D327</f>
        <v>0</v>
      </c>
      <c r="Q327" s="133">
        <f>VLOOKUP('E4 TB Allocation Details'!$C338, 'E2 Allocators'!$B$15:$W$285, MATCH(Q$12, 'E2 Allocators'!$B$15:$W$15, 0),FALSE)*$D327</f>
        <v>0</v>
      </c>
      <c r="R327" s="133">
        <f>VLOOKUP('E4 TB Allocation Details'!$C338, 'E2 Allocators'!$B$15:$W$285, MATCH(R$12, 'E2 Allocators'!$B$15:$W$15, 0),FALSE)*$D327</f>
        <v>0</v>
      </c>
      <c r="S327" s="133">
        <f>VLOOKUP('E4 TB Allocation Details'!$C338, 'E2 Allocators'!$B$15:$W$285, MATCH(S$12, 'E2 Allocators'!$B$15:$W$15, 0),FALSE)*$D327</f>
        <v>0</v>
      </c>
      <c r="T327" s="133">
        <f>VLOOKUP('E4 TB Allocation Details'!$C338, 'E2 Allocators'!$B$15:$W$285, MATCH(T$12, 'E2 Allocators'!$B$15:$W$15, 0),FALSE)*$D327</f>
        <v>0</v>
      </c>
      <c r="U327" s="133">
        <f>VLOOKUP('E4 TB Allocation Details'!$C338, 'E2 Allocators'!$B$15:$W$285, MATCH(U$12, 'E2 Allocators'!$B$15:$W$15, 0),FALSE)*$D327</f>
        <v>0</v>
      </c>
      <c r="V327" s="133">
        <f>VLOOKUP('E4 TB Allocation Details'!$C338, 'E2 Allocators'!$B$15:$W$285, MATCH(V$12, 'E2 Allocators'!$B$15:$W$15, 0),FALSE)*$D327</f>
        <v>0</v>
      </c>
      <c r="W327" s="133">
        <f>VLOOKUP('E4 TB Allocation Details'!$C338, 'E2 Allocators'!$B$15:$W$285, MATCH(W$12, 'E2 Allocators'!$B$15:$W$15, 0),FALSE)*$D327</f>
        <v>0</v>
      </c>
      <c r="X327" s="174">
        <f>VLOOKUP('E4 TB Allocation Details'!$C338, 'E2 Allocators'!$B$15:$W$285, MATCH(X$12, 'E2 Allocators'!$B$15:$W$15, 0),FALSE)*$D327</f>
        <v>0</v>
      </c>
    </row>
    <row r="328" spans="2:24" ht="16.149999999999999" customHeight="1" x14ac:dyDescent="0.2">
      <c r="B328" s="384" t="str">
        <f>'I3 TB Data'!B334</f>
        <v>Return on Equity - Generation Line Connection - Shared</v>
      </c>
      <c r="C328" s="381" t="s">
        <v>420</v>
      </c>
      <c r="D328" s="170">
        <f>'I3 TB Data'!G334</f>
        <v>11878593.670553539</v>
      </c>
      <c r="E328" s="133">
        <f>VLOOKUP('E4 TB Allocation Details'!$C339, 'E2 Allocators'!$B$15:$W$285, MATCH(E$12, 'E2 Allocators'!$B$15:$W$15, 0),FALSE)*$D328</f>
        <v>10609264.709343709</v>
      </c>
      <c r="F328" s="133">
        <f>VLOOKUP('E4 TB Allocation Details'!$C339, 'E2 Allocators'!$B$15:$W$285, MATCH(F$12, 'E2 Allocators'!$B$15:$W$15, 0),FALSE)*$D328</f>
        <v>1269328.9612098304</v>
      </c>
      <c r="G328" s="133">
        <f>VLOOKUP('E4 TB Allocation Details'!$C339, 'E2 Allocators'!$B$15:$W$285, MATCH(G$12, 'E2 Allocators'!$B$15:$W$15, 0),FALSE)*$D328</f>
        <v>0</v>
      </c>
      <c r="H328" s="133">
        <f>VLOOKUP('E4 TB Allocation Details'!$C339, 'E2 Allocators'!$B$15:$W$285, MATCH(H$12, 'E2 Allocators'!$B$15:$W$15, 0),FALSE)*$D328</f>
        <v>0</v>
      </c>
      <c r="I328" s="133">
        <f>VLOOKUP('E4 TB Allocation Details'!$C339, 'E2 Allocators'!$B$15:$W$285, MATCH(I$12, 'E2 Allocators'!$B$15:$W$15, 0),FALSE)*$D328</f>
        <v>0</v>
      </c>
      <c r="J328" s="133">
        <f>VLOOKUP('E4 TB Allocation Details'!$C339, 'E2 Allocators'!$B$15:$W$285, MATCH(J$12, 'E2 Allocators'!$B$15:$W$15, 0),FALSE)*$D328</f>
        <v>0</v>
      </c>
      <c r="K328" s="133">
        <f>VLOOKUP('E4 TB Allocation Details'!$C339, 'E2 Allocators'!$B$15:$W$285, MATCH(K$12, 'E2 Allocators'!$B$15:$W$15, 0),FALSE)*$D328</f>
        <v>0</v>
      </c>
      <c r="L328" s="133">
        <f>VLOOKUP('E4 TB Allocation Details'!$C339, 'E2 Allocators'!$B$15:$W$285, MATCH(L$12, 'E2 Allocators'!$B$15:$W$15, 0),FALSE)*$D328</f>
        <v>0</v>
      </c>
      <c r="M328" s="133">
        <f>VLOOKUP('E4 TB Allocation Details'!$C339, 'E2 Allocators'!$B$15:$W$285, MATCH(M$12, 'E2 Allocators'!$B$15:$W$15, 0),FALSE)*$D328</f>
        <v>0</v>
      </c>
      <c r="N328" s="133">
        <f>VLOOKUP('E4 TB Allocation Details'!$C339, 'E2 Allocators'!$B$15:$W$285, MATCH(N$12, 'E2 Allocators'!$B$15:$W$15, 0),FALSE)*$D328</f>
        <v>0</v>
      </c>
      <c r="O328" s="133">
        <f>VLOOKUP('E4 TB Allocation Details'!$C339, 'E2 Allocators'!$B$15:$W$285, MATCH(O$12, 'E2 Allocators'!$B$15:$W$15, 0),FALSE)*$D328</f>
        <v>0</v>
      </c>
      <c r="P328" s="133">
        <f>VLOOKUP('E4 TB Allocation Details'!$C339, 'E2 Allocators'!$B$15:$W$285, MATCH(P$12, 'E2 Allocators'!$B$15:$W$15, 0),FALSE)*$D328</f>
        <v>0</v>
      </c>
      <c r="Q328" s="133">
        <f>VLOOKUP('E4 TB Allocation Details'!$C339, 'E2 Allocators'!$B$15:$W$285, MATCH(Q$12, 'E2 Allocators'!$B$15:$W$15, 0),FALSE)*$D328</f>
        <v>0</v>
      </c>
      <c r="R328" s="133">
        <f>VLOOKUP('E4 TB Allocation Details'!$C339, 'E2 Allocators'!$B$15:$W$285, MATCH(R$12, 'E2 Allocators'!$B$15:$W$15, 0),FALSE)*$D328</f>
        <v>0</v>
      </c>
      <c r="S328" s="133">
        <f>VLOOKUP('E4 TB Allocation Details'!$C339, 'E2 Allocators'!$B$15:$W$285, MATCH(S$12, 'E2 Allocators'!$B$15:$W$15, 0),FALSE)*$D328</f>
        <v>0</v>
      </c>
      <c r="T328" s="133">
        <f>VLOOKUP('E4 TB Allocation Details'!$C339, 'E2 Allocators'!$B$15:$W$285, MATCH(T$12, 'E2 Allocators'!$B$15:$W$15, 0),FALSE)*$D328</f>
        <v>0</v>
      </c>
      <c r="U328" s="133">
        <f>VLOOKUP('E4 TB Allocation Details'!$C339, 'E2 Allocators'!$B$15:$W$285, MATCH(U$12, 'E2 Allocators'!$B$15:$W$15, 0),FALSE)*$D328</f>
        <v>0</v>
      </c>
      <c r="V328" s="133">
        <f>VLOOKUP('E4 TB Allocation Details'!$C339, 'E2 Allocators'!$B$15:$W$285, MATCH(V$12, 'E2 Allocators'!$B$15:$W$15, 0),FALSE)*$D328</f>
        <v>0</v>
      </c>
      <c r="W328" s="133">
        <f>VLOOKUP('E4 TB Allocation Details'!$C339, 'E2 Allocators'!$B$15:$W$285, MATCH(W$12, 'E2 Allocators'!$B$15:$W$15, 0),FALSE)*$D328</f>
        <v>0</v>
      </c>
      <c r="X328" s="174">
        <f>VLOOKUP('E4 TB Allocation Details'!$C339, 'E2 Allocators'!$B$15:$W$285, MATCH(X$12, 'E2 Allocators'!$B$15:$W$15, 0),FALSE)*$D328</f>
        <v>0</v>
      </c>
    </row>
    <row r="329" spans="2:24" ht="16.149999999999999" customHeight="1" x14ac:dyDescent="0.2">
      <c r="B329" s="384" t="str">
        <f>'I3 TB Data'!B335</f>
        <v>Return on Equity - Generation Transformation Connection - Dedicated to Domestic</v>
      </c>
      <c r="C329" s="381" t="s">
        <v>420</v>
      </c>
      <c r="D329" s="170">
        <f>'I3 TB Data'!G335</f>
        <v>0</v>
      </c>
      <c r="E329" s="133">
        <f>VLOOKUP('E4 TB Allocation Details'!$C340, 'E2 Allocators'!$B$15:$W$285, MATCH(E$12, 'E2 Allocators'!$B$15:$W$15, 0),FALSE)*$D329</f>
        <v>0</v>
      </c>
      <c r="F329" s="133">
        <f>VLOOKUP('E4 TB Allocation Details'!$C340, 'E2 Allocators'!$B$15:$W$285, MATCH(F$12, 'E2 Allocators'!$B$15:$W$15, 0),FALSE)*$D329</f>
        <v>0</v>
      </c>
      <c r="G329" s="133">
        <f>VLOOKUP('E4 TB Allocation Details'!$C340, 'E2 Allocators'!$B$15:$W$285, MATCH(G$12, 'E2 Allocators'!$B$15:$W$15, 0),FALSE)*$D329</f>
        <v>0</v>
      </c>
      <c r="H329" s="133">
        <f>VLOOKUP('E4 TB Allocation Details'!$C340, 'E2 Allocators'!$B$15:$W$285, MATCH(H$12, 'E2 Allocators'!$B$15:$W$15, 0),FALSE)*$D329</f>
        <v>0</v>
      </c>
      <c r="I329" s="133">
        <f>VLOOKUP('E4 TB Allocation Details'!$C340, 'E2 Allocators'!$B$15:$W$285, MATCH(I$12, 'E2 Allocators'!$B$15:$W$15, 0),FALSE)*$D329</f>
        <v>0</v>
      </c>
      <c r="J329" s="133">
        <f>VLOOKUP('E4 TB Allocation Details'!$C340, 'E2 Allocators'!$B$15:$W$285, MATCH(J$12, 'E2 Allocators'!$B$15:$W$15, 0),FALSE)*$D329</f>
        <v>0</v>
      </c>
      <c r="K329" s="133">
        <f>VLOOKUP('E4 TB Allocation Details'!$C340, 'E2 Allocators'!$B$15:$W$285, MATCH(K$12, 'E2 Allocators'!$B$15:$W$15, 0),FALSE)*$D329</f>
        <v>0</v>
      </c>
      <c r="L329" s="133">
        <f>VLOOKUP('E4 TB Allocation Details'!$C340, 'E2 Allocators'!$B$15:$W$285, MATCH(L$12, 'E2 Allocators'!$B$15:$W$15, 0),FALSE)*$D329</f>
        <v>0</v>
      </c>
      <c r="M329" s="133">
        <f>VLOOKUP('E4 TB Allocation Details'!$C340, 'E2 Allocators'!$B$15:$W$285, MATCH(M$12, 'E2 Allocators'!$B$15:$W$15, 0),FALSE)*$D329</f>
        <v>0</v>
      </c>
      <c r="N329" s="133">
        <f>VLOOKUP('E4 TB Allocation Details'!$C340, 'E2 Allocators'!$B$15:$W$285, MATCH(N$12, 'E2 Allocators'!$B$15:$W$15, 0),FALSE)*$D329</f>
        <v>0</v>
      </c>
      <c r="O329" s="133">
        <f>VLOOKUP('E4 TB Allocation Details'!$C340, 'E2 Allocators'!$B$15:$W$285, MATCH(O$12, 'E2 Allocators'!$B$15:$W$15, 0),FALSE)*$D329</f>
        <v>0</v>
      </c>
      <c r="P329" s="133">
        <f>VLOOKUP('E4 TB Allocation Details'!$C340, 'E2 Allocators'!$B$15:$W$285, MATCH(P$12, 'E2 Allocators'!$B$15:$W$15, 0),FALSE)*$D329</f>
        <v>0</v>
      </c>
      <c r="Q329" s="133">
        <f>VLOOKUP('E4 TB Allocation Details'!$C340, 'E2 Allocators'!$B$15:$W$285, MATCH(Q$12, 'E2 Allocators'!$B$15:$W$15, 0),FALSE)*$D329</f>
        <v>0</v>
      </c>
      <c r="R329" s="133">
        <f>VLOOKUP('E4 TB Allocation Details'!$C340, 'E2 Allocators'!$B$15:$W$285, MATCH(R$12, 'E2 Allocators'!$B$15:$W$15, 0),FALSE)*$D329</f>
        <v>0</v>
      </c>
      <c r="S329" s="133">
        <f>VLOOKUP('E4 TB Allocation Details'!$C340, 'E2 Allocators'!$B$15:$W$285, MATCH(S$12, 'E2 Allocators'!$B$15:$W$15, 0),FALSE)*$D329</f>
        <v>0</v>
      </c>
      <c r="T329" s="133">
        <f>VLOOKUP('E4 TB Allocation Details'!$C340, 'E2 Allocators'!$B$15:$W$285, MATCH(T$12, 'E2 Allocators'!$B$15:$W$15, 0),FALSE)*$D329</f>
        <v>0</v>
      </c>
      <c r="U329" s="133">
        <f>VLOOKUP('E4 TB Allocation Details'!$C340, 'E2 Allocators'!$B$15:$W$285, MATCH(U$12, 'E2 Allocators'!$B$15:$W$15, 0),FALSE)*$D329</f>
        <v>0</v>
      </c>
      <c r="V329" s="133">
        <f>VLOOKUP('E4 TB Allocation Details'!$C340, 'E2 Allocators'!$B$15:$W$285, MATCH(V$12, 'E2 Allocators'!$B$15:$W$15, 0),FALSE)*$D329</f>
        <v>0</v>
      </c>
      <c r="W329" s="133">
        <f>VLOOKUP('E4 TB Allocation Details'!$C340, 'E2 Allocators'!$B$15:$W$285, MATCH(W$12, 'E2 Allocators'!$B$15:$W$15, 0),FALSE)*$D329</f>
        <v>0</v>
      </c>
      <c r="X329" s="174">
        <f>VLOOKUP('E4 TB Allocation Details'!$C340, 'E2 Allocators'!$B$15:$W$285, MATCH(X$12, 'E2 Allocators'!$B$15:$W$15, 0),FALSE)*$D329</f>
        <v>0</v>
      </c>
    </row>
    <row r="330" spans="2:24" ht="16.149999999999999" customHeight="1" x14ac:dyDescent="0.2">
      <c r="B330" s="384" t="str">
        <f>'I3 TB Data'!B336</f>
        <v>Return on Equity - Generation Transformation Connection - Dedicated to Interconnect</v>
      </c>
      <c r="C330" s="381" t="s">
        <v>420</v>
      </c>
      <c r="D330" s="170">
        <f>'I3 TB Data'!G336</f>
        <v>0</v>
      </c>
      <c r="E330" s="133">
        <f>VLOOKUP('E4 TB Allocation Details'!$C341, 'E2 Allocators'!$B$15:$W$285, MATCH(E$12, 'E2 Allocators'!$B$15:$W$15, 0),FALSE)*$D330</f>
        <v>0</v>
      </c>
      <c r="F330" s="133">
        <f>VLOOKUP('E4 TB Allocation Details'!$C341, 'E2 Allocators'!$B$15:$W$285, MATCH(F$12, 'E2 Allocators'!$B$15:$W$15, 0),FALSE)*$D330</f>
        <v>0</v>
      </c>
      <c r="G330" s="133">
        <f>VLOOKUP('E4 TB Allocation Details'!$C341, 'E2 Allocators'!$B$15:$W$285, MATCH(G$12, 'E2 Allocators'!$B$15:$W$15, 0),FALSE)*$D330</f>
        <v>0</v>
      </c>
      <c r="H330" s="133">
        <f>VLOOKUP('E4 TB Allocation Details'!$C341, 'E2 Allocators'!$B$15:$W$285, MATCH(H$12, 'E2 Allocators'!$B$15:$W$15, 0),FALSE)*$D330</f>
        <v>0</v>
      </c>
      <c r="I330" s="133">
        <f>VLOOKUP('E4 TB Allocation Details'!$C341, 'E2 Allocators'!$B$15:$W$285, MATCH(I$12, 'E2 Allocators'!$B$15:$W$15, 0),FALSE)*$D330</f>
        <v>0</v>
      </c>
      <c r="J330" s="133">
        <f>VLOOKUP('E4 TB Allocation Details'!$C341, 'E2 Allocators'!$B$15:$W$285, MATCH(J$12, 'E2 Allocators'!$B$15:$W$15, 0),FALSE)*$D330</f>
        <v>0</v>
      </c>
      <c r="K330" s="133">
        <f>VLOOKUP('E4 TB Allocation Details'!$C341, 'E2 Allocators'!$B$15:$W$285, MATCH(K$12, 'E2 Allocators'!$B$15:$W$15, 0),FALSE)*$D330</f>
        <v>0</v>
      </c>
      <c r="L330" s="133">
        <f>VLOOKUP('E4 TB Allocation Details'!$C341, 'E2 Allocators'!$B$15:$W$285, MATCH(L$12, 'E2 Allocators'!$B$15:$W$15, 0),FALSE)*$D330</f>
        <v>0</v>
      </c>
      <c r="M330" s="133">
        <f>VLOOKUP('E4 TB Allocation Details'!$C341, 'E2 Allocators'!$B$15:$W$285, MATCH(M$12, 'E2 Allocators'!$B$15:$W$15, 0),FALSE)*$D330</f>
        <v>0</v>
      </c>
      <c r="N330" s="133">
        <f>VLOOKUP('E4 TB Allocation Details'!$C341, 'E2 Allocators'!$B$15:$W$285, MATCH(N$12, 'E2 Allocators'!$B$15:$W$15, 0),FALSE)*$D330</f>
        <v>0</v>
      </c>
      <c r="O330" s="133">
        <f>VLOOKUP('E4 TB Allocation Details'!$C341, 'E2 Allocators'!$B$15:$W$285, MATCH(O$12, 'E2 Allocators'!$B$15:$W$15, 0),FALSE)*$D330</f>
        <v>0</v>
      </c>
      <c r="P330" s="133">
        <f>VLOOKUP('E4 TB Allocation Details'!$C341, 'E2 Allocators'!$B$15:$W$285, MATCH(P$12, 'E2 Allocators'!$B$15:$W$15, 0),FALSE)*$D330</f>
        <v>0</v>
      </c>
      <c r="Q330" s="133">
        <f>VLOOKUP('E4 TB Allocation Details'!$C341, 'E2 Allocators'!$B$15:$W$285, MATCH(Q$12, 'E2 Allocators'!$B$15:$W$15, 0),FALSE)*$D330</f>
        <v>0</v>
      </c>
      <c r="R330" s="133">
        <f>VLOOKUP('E4 TB Allocation Details'!$C341, 'E2 Allocators'!$B$15:$W$285, MATCH(R$12, 'E2 Allocators'!$B$15:$W$15, 0),FALSE)*$D330</f>
        <v>0</v>
      </c>
      <c r="S330" s="133">
        <f>VLOOKUP('E4 TB Allocation Details'!$C341, 'E2 Allocators'!$B$15:$W$285, MATCH(S$12, 'E2 Allocators'!$B$15:$W$15, 0),FALSE)*$D330</f>
        <v>0</v>
      </c>
      <c r="T330" s="133">
        <f>VLOOKUP('E4 TB Allocation Details'!$C341, 'E2 Allocators'!$B$15:$W$285, MATCH(T$12, 'E2 Allocators'!$B$15:$W$15, 0),FALSE)*$D330</f>
        <v>0</v>
      </c>
      <c r="U330" s="133">
        <f>VLOOKUP('E4 TB Allocation Details'!$C341, 'E2 Allocators'!$B$15:$W$285, MATCH(U$12, 'E2 Allocators'!$B$15:$W$15, 0),FALSE)*$D330</f>
        <v>0</v>
      </c>
      <c r="V330" s="133">
        <f>VLOOKUP('E4 TB Allocation Details'!$C341, 'E2 Allocators'!$B$15:$W$285, MATCH(V$12, 'E2 Allocators'!$B$15:$W$15, 0),FALSE)*$D330</f>
        <v>0</v>
      </c>
      <c r="W330" s="133">
        <f>VLOOKUP('E4 TB Allocation Details'!$C341, 'E2 Allocators'!$B$15:$W$285, MATCH(W$12, 'E2 Allocators'!$B$15:$W$15, 0),FALSE)*$D330</f>
        <v>0</v>
      </c>
      <c r="X330" s="174">
        <f>VLOOKUP('E4 TB Allocation Details'!$C341, 'E2 Allocators'!$B$15:$W$285, MATCH(X$12, 'E2 Allocators'!$B$15:$W$15, 0),FALSE)*$D330</f>
        <v>0</v>
      </c>
    </row>
    <row r="331" spans="2:24" ht="16.149999999999999" customHeight="1" x14ac:dyDescent="0.2">
      <c r="B331" s="384" t="str">
        <f>'I3 TB Data'!B337</f>
        <v>Return on Equity - Generation Transformation Connection - Shared</v>
      </c>
      <c r="C331" s="381" t="s">
        <v>420</v>
      </c>
      <c r="D331" s="170">
        <f>'I3 TB Data'!G337</f>
        <v>2070526.9054278128</v>
      </c>
      <c r="E331" s="133">
        <f>VLOOKUP('E4 TB Allocation Details'!$C342, 'E2 Allocators'!$B$15:$W$285, MATCH(E$12, 'E2 Allocators'!$B$15:$W$15, 0),FALSE)*$D331</f>
        <v>1849273.4608774853</v>
      </c>
      <c r="F331" s="133">
        <f>VLOOKUP('E4 TB Allocation Details'!$C342, 'E2 Allocators'!$B$15:$W$285, MATCH(F$12, 'E2 Allocators'!$B$15:$W$15, 0),FALSE)*$D331</f>
        <v>221253.44455032764</v>
      </c>
      <c r="G331" s="133">
        <f>VLOOKUP('E4 TB Allocation Details'!$C342, 'E2 Allocators'!$B$15:$W$285, MATCH(G$12, 'E2 Allocators'!$B$15:$W$15, 0),FALSE)*$D331</f>
        <v>0</v>
      </c>
      <c r="H331" s="133">
        <f>VLOOKUP('E4 TB Allocation Details'!$C342, 'E2 Allocators'!$B$15:$W$285, MATCH(H$12, 'E2 Allocators'!$B$15:$W$15, 0),FALSE)*$D331</f>
        <v>0</v>
      </c>
      <c r="I331" s="133">
        <f>VLOOKUP('E4 TB Allocation Details'!$C342, 'E2 Allocators'!$B$15:$W$285, MATCH(I$12, 'E2 Allocators'!$B$15:$W$15, 0),FALSE)*$D331</f>
        <v>0</v>
      </c>
      <c r="J331" s="133">
        <f>VLOOKUP('E4 TB Allocation Details'!$C342, 'E2 Allocators'!$B$15:$W$285, MATCH(J$12, 'E2 Allocators'!$B$15:$W$15, 0),FALSE)*$D331</f>
        <v>0</v>
      </c>
      <c r="K331" s="133">
        <f>VLOOKUP('E4 TB Allocation Details'!$C342, 'E2 Allocators'!$B$15:$W$285, MATCH(K$12, 'E2 Allocators'!$B$15:$W$15, 0),FALSE)*$D331</f>
        <v>0</v>
      </c>
      <c r="L331" s="133">
        <f>VLOOKUP('E4 TB Allocation Details'!$C342, 'E2 Allocators'!$B$15:$W$285, MATCH(L$12, 'E2 Allocators'!$B$15:$W$15, 0),FALSE)*$D331</f>
        <v>0</v>
      </c>
      <c r="M331" s="133">
        <f>VLOOKUP('E4 TB Allocation Details'!$C342, 'E2 Allocators'!$B$15:$W$285, MATCH(M$12, 'E2 Allocators'!$B$15:$W$15, 0),FALSE)*$D331</f>
        <v>0</v>
      </c>
      <c r="N331" s="133">
        <f>VLOOKUP('E4 TB Allocation Details'!$C342, 'E2 Allocators'!$B$15:$W$285, MATCH(N$12, 'E2 Allocators'!$B$15:$W$15, 0),FALSE)*$D331</f>
        <v>0</v>
      </c>
      <c r="O331" s="133">
        <f>VLOOKUP('E4 TB Allocation Details'!$C342, 'E2 Allocators'!$B$15:$W$285, MATCH(O$12, 'E2 Allocators'!$B$15:$W$15, 0),FALSE)*$D331</f>
        <v>0</v>
      </c>
      <c r="P331" s="133">
        <f>VLOOKUP('E4 TB Allocation Details'!$C342, 'E2 Allocators'!$B$15:$W$285, MATCH(P$12, 'E2 Allocators'!$B$15:$W$15, 0),FALSE)*$D331</f>
        <v>0</v>
      </c>
      <c r="Q331" s="133">
        <f>VLOOKUP('E4 TB Allocation Details'!$C342, 'E2 Allocators'!$B$15:$W$285, MATCH(Q$12, 'E2 Allocators'!$B$15:$W$15, 0),FALSE)*$D331</f>
        <v>0</v>
      </c>
      <c r="R331" s="133">
        <f>VLOOKUP('E4 TB Allocation Details'!$C342, 'E2 Allocators'!$B$15:$W$285, MATCH(R$12, 'E2 Allocators'!$B$15:$W$15, 0),FALSE)*$D331</f>
        <v>0</v>
      </c>
      <c r="S331" s="133">
        <f>VLOOKUP('E4 TB Allocation Details'!$C342, 'E2 Allocators'!$B$15:$W$285, MATCH(S$12, 'E2 Allocators'!$B$15:$W$15, 0),FALSE)*$D331</f>
        <v>0</v>
      </c>
      <c r="T331" s="133">
        <f>VLOOKUP('E4 TB Allocation Details'!$C342, 'E2 Allocators'!$B$15:$W$285, MATCH(T$12, 'E2 Allocators'!$B$15:$W$15, 0),FALSE)*$D331</f>
        <v>0</v>
      </c>
      <c r="U331" s="133">
        <f>VLOOKUP('E4 TB Allocation Details'!$C342, 'E2 Allocators'!$B$15:$W$285, MATCH(U$12, 'E2 Allocators'!$B$15:$W$15, 0),FALSE)*$D331</f>
        <v>0</v>
      </c>
      <c r="V331" s="133">
        <f>VLOOKUP('E4 TB Allocation Details'!$C342, 'E2 Allocators'!$B$15:$W$285, MATCH(V$12, 'E2 Allocators'!$B$15:$W$15, 0),FALSE)*$D331</f>
        <v>0</v>
      </c>
      <c r="W331" s="133">
        <f>VLOOKUP('E4 TB Allocation Details'!$C342, 'E2 Allocators'!$B$15:$W$285, MATCH(W$12, 'E2 Allocators'!$B$15:$W$15, 0),FALSE)*$D331</f>
        <v>0</v>
      </c>
      <c r="X331" s="174">
        <f>VLOOKUP('E4 TB Allocation Details'!$C342, 'E2 Allocators'!$B$15:$W$285, MATCH(X$12, 'E2 Allocators'!$B$15:$W$15, 0),FALSE)*$D331</f>
        <v>0</v>
      </c>
    </row>
    <row r="332" spans="2:24" ht="16.149999999999999" customHeight="1" x14ac:dyDescent="0.2">
      <c r="B332" s="384" t="str">
        <f>'I3 TB Data'!B338</f>
        <v>Income Tax - Network - Dedicated to Domestic</v>
      </c>
      <c r="C332" s="381" t="s">
        <v>421</v>
      </c>
      <c r="D332" s="170">
        <f>'I3 TB Data'!G338</f>
        <v>0</v>
      </c>
      <c r="E332" s="133">
        <f>VLOOKUP('E4 TB Allocation Details'!$C343, 'E2 Allocators'!$B$15:$W$285, MATCH(E$12, 'E2 Allocators'!$B$15:$W$15, 0),FALSE)*$D332</f>
        <v>0</v>
      </c>
      <c r="F332" s="133">
        <f>VLOOKUP('E4 TB Allocation Details'!$C343, 'E2 Allocators'!$B$15:$W$285, MATCH(F$12, 'E2 Allocators'!$B$15:$W$15, 0),FALSE)*$D332</f>
        <v>0</v>
      </c>
      <c r="G332" s="133">
        <f>VLOOKUP('E4 TB Allocation Details'!$C343, 'E2 Allocators'!$B$15:$W$285, MATCH(G$12, 'E2 Allocators'!$B$15:$W$15, 0),FALSE)*$D332</f>
        <v>0</v>
      </c>
      <c r="H332" s="133">
        <f>VLOOKUP('E4 TB Allocation Details'!$C343, 'E2 Allocators'!$B$15:$W$285, MATCH(H$12, 'E2 Allocators'!$B$15:$W$15, 0),FALSE)*$D332</f>
        <v>0</v>
      </c>
      <c r="I332" s="133">
        <f>VLOOKUP('E4 TB Allocation Details'!$C343, 'E2 Allocators'!$B$15:$W$285, MATCH(I$12, 'E2 Allocators'!$B$15:$W$15, 0),FALSE)*$D332</f>
        <v>0</v>
      </c>
      <c r="J332" s="133">
        <f>VLOOKUP('E4 TB Allocation Details'!$C343, 'E2 Allocators'!$B$15:$W$285, MATCH(J$12, 'E2 Allocators'!$B$15:$W$15, 0),FALSE)*$D332</f>
        <v>0</v>
      </c>
      <c r="K332" s="133">
        <f>VLOOKUP('E4 TB Allocation Details'!$C343, 'E2 Allocators'!$B$15:$W$285, MATCH(K$12, 'E2 Allocators'!$B$15:$W$15, 0),FALSE)*$D332</f>
        <v>0</v>
      </c>
      <c r="L332" s="133">
        <f>VLOOKUP('E4 TB Allocation Details'!$C343, 'E2 Allocators'!$B$15:$W$285, MATCH(L$12, 'E2 Allocators'!$B$15:$W$15, 0),FALSE)*$D332</f>
        <v>0</v>
      </c>
      <c r="M332" s="133">
        <f>VLOOKUP('E4 TB Allocation Details'!$C343, 'E2 Allocators'!$B$15:$W$285, MATCH(M$12, 'E2 Allocators'!$B$15:$W$15, 0),FALSE)*$D332</f>
        <v>0</v>
      </c>
      <c r="N332" s="133">
        <f>VLOOKUP('E4 TB Allocation Details'!$C343, 'E2 Allocators'!$B$15:$W$285, MATCH(N$12, 'E2 Allocators'!$B$15:$W$15, 0),FALSE)*$D332</f>
        <v>0</v>
      </c>
      <c r="O332" s="133">
        <f>VLOOKUP('E4 TB Allocation Details'!$C343, 'E2 Allocators'!$B$15:$W$285, MATCH(O$12, 'E2 Allocators'!$B$15:$W$15, 0),FALSE)*$D332</f>
        <v>0</v>
      </c>
      <c r="P332" s="133">
        <f>VLOOKUP('E4 TB Allocation Details'!$C343, 'E2 Allocators'!$B$15:$W$285, MATCH(P$12, 'E2 Allocators'!$B$15:$W$15, 0),FALSE)*$D332</f>
        <v>0</v>
      </c>
      <c r="Q332" s="133">
        <f>VLOOKUP('E4 TB Allocation Details'!$C343, 'E2 Allocators'!$B$15:$W$285, MATCH(Q$12, 'E2 Allocators'!$B$15:$W$15, 0),FALSE)*$D332</f>
        <v>0</v>
      </c>
      <c r="R332" s="133">
        <f>VLOOKUP('E4 TB Allocation Details'!$C343, 'E2 Allocators'!$B$15:$W$285, MATCH(R$12, 'E2 Allocators'!$B$15:$W$15, 0),FALSE)*$D332</f>
        <v>0</v>
      </c>
      <c r="S332" s="133">
        <f>VLOOKUP('E4 TB Allocation Details'!$C343, 'E2 Allocators'!$B$15:$W$285, MATCH(S$12, 'E2 Allocators'!$B$15:$W$15, 0),FALSE)*$D332</f>
        <v>0</v>
      </c>
      <c r="T332" s="133">
        <f>VLOOKUP('E4 TB Allocation Details'!$C343, 'E2 Allocators'!$B$15:$W$285, MATCH(T$12, 'E2 Allocators'!$B$15:$W$15, 0),FALSE)*$D332</f>
        <v>0</v>
      </c>
      <c r="U332" s="133">
        <f>VLOOKUP('E4 TB Allocation Details'!$C343, 'E2 Allocators'!$B$15:$W$285, MATCH(U$12, 'E2 Allocators'!$B$15:$W$15, 0),FALSE)*$D332</f>
        <v>0</v>
      </c>
      <c r="V332" s="133">
        <f>VLOOKUP('E4 TB Allocation Details'!$C343, 'E2 Allocators'!$B$15:$W$285, MATCH(V$12, 'E2 Allocators'!$B$15:$W$15, 0),FALSE)*$D332</f>
        <v>0</v>
      </c>
      <c r="W332" s="133">
        <f>VLOOKUP('E4 TB Allocation Details'!$C343, 'E2 Allocators'!$B$15:$W$285, MATCH(W$12, 'E2 Allocators'!$B$15:$W$15, 0),FALSE)*$D332</f>
        <v>0</v>
      </c>
      <c r="X332" s="174">
        <f>VLOOKUP('E4 TB Allocation Details'!$C343, 'E2 Allocators'!$B$15:$W$285, MATCH(X$12, 'E2 Allocators'!$B$15:$W$15, 0),FALSE)*$D332</f>
        <v>0</v>
      </c>
    </row>
    <row r="333" spans="2:24" ht="16.149999999999999" customHeight="1" x14ac:dyDescent="0.2">
      <c r="B333" s="384" t="str">
        <f>'I3 TB Data'!B339</f>
        <v>Income Tax - Network - Dedicated to Interconnect</v>
      </c>
      <c r="C333" s="381" t="s">
        <v>421</v>
      </c>
      <c r="D333" s="170">
        <f>'I3 TB Data'!G339</f>
        <v>261217.49405830837</v>
      </c>
      <c r="E333" s="133">
        <f>VLOOKUP('E4 TB Allocation Details'!$C344, 'E2 Allocators'!$B$15:$W$285, MATCH(E$12, 'E2 Allocators'!$B$15:$W$15, 0),FALSE)*$D333</f>
        <v>73891.981838042397</v>
      </c>
      <c r="F333" s="133">
        <f>VLOOKUP('E4 TB Allocation Details'!$C344, 'E2 Allocators'!$B$15:$W$285, MATCH(F$12, 'E2 Allocators'!$B$15:$W$15, 0),FALSE)*$D333</f>
        <v>187325.51222026598</v>
      </c>
      <c r="G333" s="133">
        <f>VLOOKUP('E4 TB Allocation Details'!$C344, 'E2 Allocators'!$B$15:$W$285, MATCH(G$12, 'E2 Allocators'!$B$15:$W$15, 0),FALSE)*$D333</f>
        <v>0</v>
      </c>
      <c r="H333" s="133">
        <f>VLOOKUP('E4 TB Allocation Details'!$C344, 'E2 Allocators'!$B$15:$W$285, MATCH(H$12, 'E2 Allocators'!$B$15:$W$15, 0),FALSE)*$D333</f>
        <v>0</v>
      </c>
      <c r="I333" s="133">
        <f>VLOOKUP('E4 TB Allocation Details'!$C344, 'E2 Allocators'!$B$15:$W$285, MATCH(I$12, 'E2 Allocators'!$B$15:$W$15, 0),FALSE)*$D333</f>
        <v>0</v>
      </c>
      <c r="J333" s="133">
        <f>VLOOKUP('E4 TB Allocation Details'!$C344, 'E2 Allocators'!$B$15:$W$285, MATCH(J$12, 'E2 Allocators'!$B$15:$W$15, 0),FALSE)*$D333</f>
        <v>0</v>
      </c>
      <c r="K333" s="133">
        <f>VLOOKUP('E4 TB Allocation Details'!$C344, 'E2 Allocators'!$B$15:$W$285, MATCH(K$12, 'E2 Allocators'!$B$15:$W$15, 0),FALSE)*$D333</f>
        <v>0</v>
      </c>
      <c r="L333" s="133">
        <f>VLOOKUP('E4 TB Allocation Details'!$C344, 'E2 Allocators'!$B$15:$W$285, MATCH(L$12, 'E2 Allocators'!$B$15:$W$15, 0),FALSE)*$D333</f>
        <v>0</v>
      </c>
      <c r="M333" s="133">
        <f>VLOOKUP('E4 TB Allocation Details'!$C344, 'E2 Allocators'!$B$15:$W$285, MATCH(M$12, 'E2 Allocators'!$B$15:$W$15, 0),FALSE)*$D333</f>
        <v>0</v>
      </c>
      <c r="N333" s="133">
        <f>VLOOKUP('E4 TB Allocation Details'!$C344, 'E2 Allocators'!$B$15:$W$285, MATCH(N$12, 'E2 Allocators'!$B$15:$W$15, 0),FALSE)*$D333</f>
        <v>0</v>
      </c>
      <c r="O333" s="133">
        <f>VLOOKUP('E4 TB Allocation Details'!$C344, 'E2 Allocators'!$B$15:$W$285, MATCH(O$12, 'E2 Allocators'!$B$15:$W$15, 0),FALSE)*$D333</f>
        <v>0</v>
      </c>
      <c r="P333" s="133">
        <f>VLOOKUP('E4 TB Allocation Details'!$C344, 'E2 Allocators'!$B$15:$W$285, MATCH(P$12, 'E2 Allocators'!$B$15:$W$15, 0),FALSE)*$D333</f>
        <v>0</v>
      </c>
      <c r="Q333" s="133">
        <f>VLOOKUP('E4 TB Allocation Details'!$C344, 'E2 Allocators'!$B$15:$W$285, MATCH(Q$12, 'E2 Allocators'!$B$15:$W$15, 0),FALSE)*$D333</f>
        <v>0</v>
      </c>
      <c r="R333" s="133">
        <f>VLOOKUP('E4 TB Allocation Details'!$C344, 'E2 Allocators'!$B$15:$W$285, MATCH(R$12, 'E2 Allocators'!$B$15:$W$15, 0),FALSE)*$D333</f>
        <v>0</v>
      </c>
      <c r="S333" s="133">
        <f>VLOOKUP('E4 TB Allocation Details'!$C344, 'E2 Allocators'!$B$15:$W$285, MATCH(S$12, 'E2 Allocators'!$B$15:$W$15, 0),FALSE)*$D333</f>
        <v>0</v>
      </c>
      <c r="T333" s="133">
        <f>VLOOKUP('E4 TB Allocation Details'!$C344, 'E2 Allocators'!$B$15:$W$285, MATCH(T$12, 'E2 Allocators'!$B$15:$W$15, 0),FALSE)*$D333</f>
        <v>0</v>
      </c>
      <c r="U333" s="133">
        <f>VLOOKUP('E4 TB Allocation Details'!$C344, 'E2 Allocators'!$B$15:$W$285, MATCH(U$12, 'E2 Allocators'!$B$15:$W$15, 0),FALSE)*$D333</f>
        <v>0</v>
      </c>
      <c r="V333" s="133">
        <f>VLOOKUP('E4 TB Allocation Details'!$C344, 'E2 Allocators'!$B$15:$W$285, MATCH(V$12, 'E2 Allocators'!$B$15:$W$15, 0),FALSE)*$D333</f>
        <v>0</v>
      </c>
      <c r="W333" s="133">
        <f>VLOOKUP('E4 TB Allocation Details'!$C344, 'E2 Allocators'!$B$15:$W$285, MATCH(W$12, 'E2 Allocators'!$B$15:$W$15, 0),FALSE)*$D333</f>
        <v>0</v>
      </c>
      <c r="X333" s="174">
        <f>VLOOKUP('E4 TB Allocation Details'!$C344, 'E2 Allocators'!$B$15:$W$285, MATCH(X$12, 'E2 Allocators'!$B$15:$W$15, 0),FALSE)*$D333</f>
        <v>0</v>
      </c>
    </row>
    <row r="334" spans="2:24" ht="16.149999999999999" customHeight="1" x14ac:dyDescent="0.2">
      <c r="B334" s="384" t="str">
        <f>'I3 TB Data'!B340</f>
        <v>Income Tax - Network - Shared</v>
      </c>
      <c r="C334" s="381" t="s">
        <v>421</v>
      </c>
      <c r="D334" s="170">
        <f>'I3 TB Data'!G340</f>
        <v>19615548.63663784</v>
      </c>
      <c r="E334" s="133">
        <f>VLOOKUP('E4 TB Allocation Details'!$C345, 'E2 Allocators'!$B$15:$W$285, MATCH(E$12, 'E2 Allocators'!$B$15:$W$15, 0),FALSE)*$D334</f>
        <v>17519460.104185823</v>
      </c>
      <c r="F334" s="133">
        <f>VLOOKUP('E4 TB Allocation Details'!$C345, 'E2 Allocators'!$B$15:$W$285, MATCH(F$12, 'E2 Allocators'!$B$15:$W$15, 0),FALSE)*$D334</f>
        <v>2096088.5324520194</v>
      </c>
      <c r="G334" s="133">
        <f>VLOOKUP('E4 TB Allocation Details'!$C345, 'E2 Allocators'!$B$15:$W$285, MATCH(G$12, 'E2 Allocators'!$B$15:$W$15, 0),FALSE)*$D334</f>
        <v>0</v>
      </c>
      <c r="H334" s="133">
        <f>VLOOKUP('E4 TB Allocation Details'!$C345, 'E2 Allocators'!$B$15:$W$285, MATCH(H$12, 'E2 Allocators'!$B$15:$W$15, 0),FALSE)*$D334</f>
        <v>0</v>
      </c>
      <c r="I334" s="133">
        <f>VLOOKUP('E4 TB Allocation Details'!$C345, 'E2 Allocators'!$B$15:$W$285, MATCH(I$12, 'E2 Allocators'!$B$15:$W$15, 0),FALSE)*$D334</f>
        <v>0</v>
      </c>
      <c r="J334" s="133">
        <f>VLOOKUP('E4 TB Allocation Details'!$C345, 'E2 Allocators'!$B$15:$W$285, MATCH(J$12, 'E2 Allocators'!$B$15:$W$15, 0),FALSE)*$D334</f>
        <v>0</v>
      </c>
      <c r="K334" s="133">
        <f>VLOOKUP('E4 TB Allocation Details'!$C345, 'E2 Allocators'!$B$15:$W$285, MATCH(K$12, 'E2 Allocators'!$B$15:$W$15, 0),FALSE)*$D334</f>
        <v>0</v>
      </c>
      <c r="L334" s="133">
        <f>VLOOKUP('E4 TB Allocation Details'!$C345, 'E2 Allocators'!$B$15:$W$285, MATCH(L$12, 'E2 Allocators'!$B$15:$W$15, 0),FALSE)*$D334</f>
        <v>0</v>
      </c>
      <c r="M334" s="133">
        <f>VLOOKUP('E4 TB Allocation Details'!$C345, 'E2 Allocators'!$B$15:$W$285, MATCH(M$12, 'E2 Allocators'!$B$15:$W$15, 0),FALSE)*$D334</f>
        <v>0</v>
      </c>
      <c r="N334" s="133">
        <f>VLOOKUP('E4 TB Allocation Details'!$C345, 'E2 Allocators'!$B$15:$W$285, MATCH(N$12, 'E2 Allocators'!$B$15:$W$15, 0),FALSE)*$D334</f>
        <v>0</v>
      </c>
      <c r="O334" s="133">
        <f>VLOOKUP('E4 TB Allocation Details'!$C345, 'E2 Allocators'!$B$15:$W$285, MATCH(O$12, 'E2 Allocators'!$B$15:$W$15, 0),FALSE)*$D334</f>
        <v>0</v>
      </c>
      <c r="P334" s="133">
        <f>VLOOKUP('E4 TB Allocation Details'!$C345, 'E2 Allocators'!$B$15:$W$285, MATCH(P$12, 'E2 Allocators'!$B$15:$W$15, 0),FALSE)*$D334</f>
        <v>0</v>
      </c>
      <c r="Q334" s="133">
        <f>VLOOKUP('E4 TB Allocation Details'!$C345, 'E2 Allocators'!$B$15:$W$285, MATCH(Q$12, 'E2 Allocators'!$B$15:$W$15, 0),FALSE)*$D334</f>
        <v>0</v>
      </c>
      <c r="R334" s="133">
        <f>VLOOKUP('E4 TB Allocation Details'!$C345, 'E2 Allocators'!$B$15:$W$285, MATCH(R$12, 'E2 Allocators'!$B$15:$W$15, 0),FALSE)*$D334</f>
        <v>0</v>
      </c>
      <c r="S334" s="133">
        <f>VLOOKUP('E4 TB Allocation Details'!$C345, 'E2 Allocators'!$B$15:$W$285, MATCH(S$12, 'E2 Allocators'!$B$15:$W$15, 0),FALSE)*$D334</f>
        <v>0</v>
      </c>
      <c r="T334" s="133">
        <f>VLOOKUP('E4 TB Allocation Details'!$C345, 'E2 Allocators'!$B$15:$W$285, MATCH(T$12, 'E2 Allocators'!$B$15:$W$15, 0),FALSE)*$D334</f>
        <v>0</v>
      </c>
      <c r="U334" s="133">
        <f>VLOOKUP('E4 TB Allocation Details'!$C345, 'E2 Allocators'!$B$15:$W$285, MATCH(U$12, 'E2 Allocators'!$B$15:$W$15, 0),FALSE)*$D334</f>
        <v>0</v>
      </c>
      <c r="V334" s="133">
        <f>VLOOKUP('E4 TB Allocation Details'!$C345, 'E2 Allocators'!$B$15:$W$285, MATCH(V$12, 'E2 Allocators'!$B$15:$W$15, 0),FALSE)*$D334</f>
        <v>0</v>
      </c>
      <c r="W334" s="133">
        <f>VLOOKUP('E4 TB Allocation Details'!$C345, 'E2 Allocators'!$B$15:$W$285, MATCH(W$12, 'E2 Allocators'!$B$15:$W$15, 0),FALSE)*$D334</f>
        <v>0</v>
      </c>
      <c r="X334" s="174">
        <f>VLOOKUP('E4 TB Allocation Details'!$C345, 'E2 Allocators'!$B$15:$W$285, MATCH(X$12, 'E2 Allocators'!$B$15:$W$15, 0),FALSE)*$D334</f>
        <v>0</v>
      </c>
    </row>
    <row r="335" spans="2:24" ht="16.149999999999999" customHeight="1" x14ac:dyDescent="0.2">
      <c r="B335" s="384" t="str">
        <f>'I3 TB Data'!B341</f>
        <v>Income Tax - Line Connection - Dedicated to Domestic</v>
      </c>
      <c r="C335" s="381" t="s">
        <v>421</v>
      </c>
      <c r="D335" s="170">
        <f>'I3 TB Data'!G341</f>
        <v>3667452.0501241419</v>
      </c>
      <c r="E335" s="133">
        <f>VLOOKUP('E4 TB Allocation Details'!$C346, 'E2 Allocators'!$B$15:$W$285, MATCH(E$12, 'E2 Allocators'!$B$15:$W$15, 0),FALSE)*$D335</f>
        <v>3667452.0501241419</v>
      </c>
      <c r="F335" s="133">
        <f>VLOOKUP('E4 TB Allocation Details'!$C346, 'E2 Allocators'!$B$15:$W$285, MATCH(F$12, 'E2 Allocators'!$B$15:$W$15, 0),FALSE)*$D335</f>
        <v>0</v>
      </c>
      <c r="G335" s="133">
        <f>VLOOKUP('E4 TB Allocation Details'!$C346, 'E2 Allocators'!$B$15:$W$285, MATCH(G$12, 'E2 Allocators'!$B$15:$W$15, 0),FALSE)*$D335</f>
        <v>0</v>
      </c>
      <c r="H335" s="133">
        <f>VLOOKUP('E4 TB Allocation Details'!$C346, 'E2 Allocators'!$B$15:$W$285, MATCH(H$12, 'E2 Allocators'!$B$15:$W$15, 0),FALSE)*$D335</f>
        <v>0</v>
      </c>
      <c r="I335" s="133">
        <f>VLOOKUP('E4 TB Allocation Details'!$C346, 'E2 Allocators'!$B$15:$W$285, MATCH(I$12, 'E2 Allocators'!$B$15:$W$15, 0),FALSE)*$D335</f>
        <v>0</v>
      </c>
      <c r="J335" s="133">
        <f>VLOOKUP('E4 TB Allocation Details'!$C346, 'E2 Allocators'!$B$15:$W$285, MATCH(J$12, 'E2 Allocators'!$B$15:$W$15, 0),FALSE)*$D335</f>
        <v>0</v>
      </c>
      <c r="K335" s="133">
        <f>VLOOKUP('E4 TB Allocation Details'!$C346, 'E2 Allocators'!$B$15:$W$285, MATCH(K$12, 'E2 Allocators'!$B$15:$W$15, 0),FALSE)*$D335</f>
        <v>0</v>
      </c>
      <c r="L335" s="133">
        <f>VLOOKUP('E4 TB Allocation Details'!$C346, 'E2 Allocators'!$B$15:$W$285, MATCH(L$12, 'E2 Allocators'!$B$15:$W$15, 0),FALSE)*$D335</f>
        <v>0</v>
      </c>
      <c r="M335" s="133">
        <f>VLOOKUP('E4 TB Allocation Details'!$C346, 'E2 Allocators'!$B$15:$W$285, MATCH(M$12, 'E2 Allocators'!$B$15:$W$15, 0),FALSE)*$D335</f>
        <v>0</v>
      </c>
      <c r="N335" s="133">
        <f>VLOOKUP('E4 TB Allocation Details'!$C346, 'E2 Allocators'!$B$15:$W$285, MATCH(N$12, 'E2 Allocators'!$B$15:$W$15, 0),FALSE)*$D335</f>
        <v>0</v>
      </c>
      <c r="O335" s="133">
        <f>VLOOKUP('E4 TB Allocation Details'!$C346, 'E2 Allocators'!$B$15:$W$285, MATCH(O$12, 'E2 Allocators'!$B$15:$W$15, 0),FALSE)*$D335</f>
        <v>0</v>
      </c>
      <c r="P335" s="133">
        <f>VLOOKUP('E4 TB Allocation Details'!$C346, 'E2 Allocators'!$B$15:$W$285, MATCH(P$12, 'E2 Allocators'!$B$15:$W$15, 0),FALSE)*$D335</f>
        <v>0</v>
      </c>
      <c r="Q335" s="133">
        <f>VLOOKUP('E4 TB Allocation Details'!$C346, 'E2 Allocators'!$B$15:$W$285, MATCH(Q$12, 'E2 Allocators'!$B$15:$W$15, 0),FALSE)*$D335</f>
        <v>0</v>
      </c>
      <c r="R335" s="133">
        <f>VLOOKUP('E4 TB Allocation Details'!$C346, 'E2 Allocators'!$B$15:$W$285, MATCH(R$12, 'E2 Allocators'!$B$15:$W$15, 0),FALSE)*$D335</f>
        <v>0</v>
      </c>
      <c r="S335" s="133">
        <f>VLOOKUP('E4 TB Allocation Details'!$C346, 'E2 Allocators'!$B$15:$W$285, MATCH(S$12, 'E2 Allocators'!$B$15:$W$15, 0),FALSE)*$D335</f>
        <v>0</v>
      </c>
      <c r="T335" s="133">
        <f>VLOOKUP('E4 TB Allocation Details'!$C346, 'E2 Allocators'!$B$15:$W$285, MATCH(T$12, 'E2 Allocators'!$B$15:$W$15, 0),FALSE)*$D335</f>
        <v>0</v>
      </c>
      <c r="U335" s="133">
        <f>VLOOKUP('E4 TB Allocation Details'!$C346, 'E2 Allocators'!$B$15:$W$285, MATCH(U$12, 'E2 Allocators'!$B$15:$W$15, 0),FALSE)*$D335</f>
        <v>0</v>
      </c>
      <c r="V335" s="133">
        <f>VLOOKUP('E4 TB Allocation Details'!$C346, 'E2 Allocators'!$B$15:$W$285, MATCH(V$12, 'E2 Allocators'!$B$15:$W$15, 0),FALSE)*$D335</f>
        <v>0</v>
      </c>
      <c r="W335" s="133">
        <f>VLOOKUP('E4 TB Allocation Details'!$C346, 'E2 Allocators'!$B$15:$W$285, MATCH(W$12, 'E2 Allocators'!$B$15:$W$15, 0),FALSE)*$D335</f>
        <v>0</v>
      </c>
      <c r="X335" s="174">
        <f>VLOOKUP('E4 TB Allocation Details'!$C346, 'E2 Allocators'!$B$15:$W$285, MATCH(X$12, 'E2 Allocators'!$B$15:$W$15, 0),FALSE)*$D335</f>
        <v>0</v>
      </c>
    </row>
    <row r="336" spans="2:24" ht="16.149999999999999" customHeight="1" x14ac:dyDescent="0.2">
      <c r="B336" s="384" t="str">
        <f>'I3 TB Data'!B342</f>
        <v>Income Tax - Line Connection - Dedicated to Interconnect</v>
      </c>
      <c r="C336" s="381" t="s">
        <v>421</v>
      </c>
      <c r="D336" s="170">
        <f>'I3 TB Data'!G342</f>
        <v>0</v>
      </c>
      <c r="E336" s="133">
        <f>VLOOKUP('E4 TB Allocation Details'!$C347, 'E2 Allocators'!$B$15:$W$285, MATCH(E$12, 'E2 Allocators'!$B$15:$W$15, 0),FALSE)*$D336</f>
        <v>0</v>
      </c>
      <c r="F336" s="133">
        <f>VLOOKUP('E4 TB Allocation Details'!$C347, 'E2 Allocators'!$B$15:$W$285, MATCH(F$12, 'E2 Allocators'!$B$15:$W$15, 0),FALSE)*$D336</f>
        <v>0</v>
      </c>
      <c r="G336" s="133">
        <f>VLOOKUP('E4 TB Allocation Details'!$C347, 'E2 Allocators'!$B$15:$W$285, MATCH(G$12, 'E2 Allocators'!$B$15:$W$15, 0),FALSE)*$D336</f>
        <v>0</v>
      </c>
      <c r="H336" s="133">
        <f>VLOOKUP('E4 TB Allocation Details'!$C347, 'E2 Allocators'!$B$15:$W$285, MATCH(H$12, 'E2 Allocators'!$B$15:$W$15, 0),FALSE)*$D336</f>
        <v>0</v>
      </c>
      <c r="I336" s="133">
        <f>VLOOKUP('E4 TB Allocation Details'!$C347, 'E2 Allocators'!$B$15:$W$285, MATCH(I$12, 'E2 Allocators'!$B$15:$W$15, 0),FALSE)*$D336</f>
        <v>0</v>
      </c>
      <c r="J336" s="133">
        <f>VLOOKUP('E4 TB Allocation Details'!$C347, 'E2 Allocators'!$B$15:$W$285, MATCH(J$12, 'E2 Allocators'!$B$15:$W$15, 0),FALSE)*$D336</f>
        <v>0</v>
      </c>
      <c r="K336" s="133">
        <f>VLOOKUP('E4 TB Allocation Details'!$C347, 'E2 Allocators'!$B$15:$W$285, MATCH(K$12, 'E2 Allocators'!$B$15:$W$15, 0),FALSE)*$D336</f>
        <v>0</v>
      </c>
      <c r="L336" s="133">
        <f>VLOOKUP('E4 TB Allocation Details'!$C347, 'E2 Allocators'!$B$15:$W$285, MATCH(L$12, 'E2 Allocators'!$B$15:$W$15, 0),FALSE)*$D336</f>
        <v>0</v>
      </c>
      <c r="M336" s="133">
        <f>VLOOKUP('E4 TB Allocation Details'!$C347, 'E2 Allocators'!$B$15:$W$285, MATCH(M$12, 'E2 Allocators'!$B$15:$W$15, 0),FALSE)*$D336</f>
        <v>0</v>
      </c>
      <c r="N336" s="133">
        <f>VLOOKUP('E4 TB Allocation Details'!$C347, 'E2 Allocators'!$B$15:$W$285, MATCH(N$12, 'E2 Allocators'!$B$15:$W$15, 0),FALSE)*$D336</f>
        <v>0</v>
      </c>
      <c r="O336" s="133">
        <f>VLOOKUP('E4 TB Allocation Details'!$C347, 'E2 Allocators'!$B$15:$W$285, MATCH(O$12, 'E2 Allocators'!$B$15:$W$15, 0),FALSE)*$D336</f>
        <v>0</v>
      </c>
      <c r="P336" s="133">
        <f>VLOOKUP('E4 TB Allocation Details'!$C347, 'E2 Allocators'!$B$15:$W$285, MATCH(P$12, 'E2 Allocators'!$B$15:$W$15, 0),FALSE)*$D336</f>
        <v>0</v>
      </c>
      <c r="Q336" s="133">
        <f>VLOOKUP('E4 TB Allocation Details'!$C347, 'E2 Allocators'!$B$15:$W$285, MATCH(Q$12, 'E2 Allocators'!$B$15:$W$15, 0),FALSE)*$D336</f>
        <v>0</v>
      </c>
      <c r="R336" s="133">
        <f>VLOOKUP('E4 TB Allocation Details'!$C347, 'E2 Allocators'!$B$15:$W$285, MATCH(R$12, 'E2 Allocators'!$B$15:$W$15, 0),FALSE)*$D336</f>
        <v>0</v>
      </c>
      <c r="S336" s="133">
        <f>VLOOKUP('E4 TB Allocation Details'!$C347, 'E2 Allocators'!$B$15:$W$285, MATCH(S$12, 'E2 Allocators'!$B$15:$W$15, 0),FALSE)*$D336</f>
        <v>0</v>
      </c>
      <c r="T336" s="133">
        <f>VLOOKUP('E4 TB Allocation Details'!$C347, 'E2 Allocators'!$B$15:$W$285, MATCH(T$12, 'E2 Allocators'!$B$15:$W$15, 0),FALSE)*$D336</f>
        <v>0</v>
      </c>
      <c r="U336" s="133">
        <f>VLOOKUP('E4 TB Allocation Details'!$C347, 'E2 Allocators'!$B$15:$W$285, MATCH(U$12, 'E2 Allocators'!$B$15:$W$15, 0),FALSE)*$D336</f>
        <v>0</v>
      </c>
      <c r="V336" s="133">
        <f>VLOOKUP('E4 TB Allocation Details'!$C347, 'E2 Allocators'!$B$15:$W$285, MATCH(V$12, 'E2 Allocators'!$B$15:$W$15, 0),FALSE)*$D336</f>
        <v>0</v>
      </c>
      <c r="W336" s="133">
        <f>VLOOKUP('E4 TB Allocation Details'!$C347, 'E2 Allocators'!$B$15:$W$285, MATCH(W$12, 'E2 Allocators'!$B$15:$W$15, 0),FALSE)*$D336</f>
        <v>0</v>
      </c>
      <c r="X336" s="174">
        <f>VLOOKUP('E4 TB Allocation Details'!$C347, 'E2 Allocators'!$B$15:$W$285, MATCH(X$12, 'E2 Allocators'!$B$15:$W$15, 0),FALSE)*$D336</f>
        <v>0</v>
      </c>
    </row>
    <row r="337" spans="2:24" ht="16.149999999999999" customHeight="1" x14ac:dyDescent="0.2">
      <c r="B337" s="384" t="str">
        <f>'I3 TB Data'!B343</f>
        <v>Income Tax - Line Connection - Shared</v>
      </c>
      <c r="C337" s="381" t="s">
        <v>421</v>
      </c>
      <c r="D337" s="170">
        <f>'I3 TB Data'!G343</f>
        <v>0</v>
      </c>
      <c r="E337" s="133">
        <f>VLOOKUP('E4 TB Allocation Details'!$C348, 'E2 Allocators'!$B$15:$W$285, MATCH(E$12, 'E2 Allocators'!$B$15:$W$15, 0),FALSE)*$D337</f>
        <v>0</v>
      </c>
      <c r="F337" s="133">
        <f>VLOOKUP('E4 TB Allocation Details'!$C348, 'E2 Allocators'!$B$15:$W$285, MATCH(F$12, 'E2 Allocators'!$B$15:$W$15, 0),FALSE)*$D337</f>
        <v>0</v>
      </c>
      <c r="G337" s="133">
        <f>VLOOKUP('E4 TB Allocation Details'!$C348, 'E2 Allocators'!$B$15:$W$285, MATCH(G$12, 'E2 Allocators'!$B$15:$W$15, 0),FALSE)*$D337</f>
        <v>0</v>
      </c>
      <c r="H337" s="133">
        <f>VLOOKUP('E4 TB Allocation Details'!$C348, 'E2 Allocators'!$B$15:$W$285, MATCH(H$12, 'E2 Allocators'!$B$15:$W$15, 0),FALSE)*$D337</f>
        <v>0</v>
      </c>
      <c r="I337" s="133">
        <f>VLOOKUP('E4 TB Allocation Details'!$C348, 'E2 Allocators'!$B$15:$W$285, MATCH(I$12, 'E2 Allocators'!$B$15:$W$15, 0),FALSE)*$D337</f>
        <v>0</v>
      </c>
      <c r="J337" s="133">
        <f>VLOOKUP('E4 TB Allocation Details'!$C348, 'E2 Allocators'!$B$15:$W$285, MATCH(J$12, 'E2 Allocators'!$B$15:$W$15, 0),FALSE)*$D337</f>
        <v>0</v>
      </c>
      <c r="K337" s="133">
        <f>VLOOKUP('E4 TB Allocation Details'!$C348, 'E2 Allocators'!$B$15:$W$285, MATCH(K$12, 'E2 Allocators'!$B$15:$W$15, 0),FALSE)*$D337</f>
        <v>0</v>
      </c>
      <c r="L337" s="133">
        <f>VLOOKUP('E4 TB Allocation Details'!$C348, 'E2 Allocators'!$B$15:$W$285, MATCH(L$12, 'E2 Allocators'!$B$15:$W$15, 0),FALSE)*$D337</f>
        <v>0</v>
      </c>
      <c r="M337" s="133">
        <f>VLOOKUP('E4 TB Allocation Details'!$C348, 'E2 Allocators'!$B$15:$W$285, MATCH(M$12, 'E2 Allocators'!$B$15:$W$15, 0),FALSE)*$D337</f>
        <v>0</v>
      </c>
      <c r="N337" s="133">
        <f>VLOOKUP('E4 TB Allocation Details'!$C348, 'E2 Allocators'!$B$15:$W$285, MATCH(N$12, 'E2 Allocators'!$B$15:$W$15, 0),FALSE)*$D337</f>
        <v>0</v>
      </c>
      <c r="O337" s="133">
        <f>VLOOKUP('E4 TB Allocation Details'!$C348, 'E2 Allocators'!$B$15:$W$285, MATCH(O$12, 'E2 Allocators'!$B$15:$W$15, 0),FALSE)*$D337</f>
        <v>0</v>
      </c>
      <c r="P337" s="133">
        <f>VLOOKUP('E4 TB Allocation Details'!$C348, 'E2 Allocators'!$B$15:$W$285, MATCH(P$12, 'E2 Allocators'!$B$15:$W$15, 0),FALSE)*$D337</f>
        <v>0</v>
      </c>
      <c r="Q337" s="133">
        <f>VLOOKUP('E4 TB Allocation Details'!$C348, 'E2 Allocators'!$B$15:$W$285, MATCH(Q$12, 'E2 Allocators'!$B$15:$W$15, 0),FALSE)*$D337</f>
        <v>0</v>
      </c>
      <c r="R337" s="133">
        <f>VLOOKUP('E4 TB Allocation Details'!$C348, 'E2 Allocators'!$B$15:$W$285, MATCH(R$12, 'E2 Allocators'!$B$15:$W$15, 0),FALSE)*$D337</f>
        <v>0</v>
      </c>
      <c r="S337" s="133">
        <f>VLOOKUP('E4 TB Allocation Details'!$C348, 'E2 Allocators'!$B$15:$W$285, MATCH(S$12, 'E2 Allocators'!$B$15:$W$15, 0),FALSE)*$D337</f>
        <v>0</v>
      </c>
      <c r="T337" s="133">
        <f>VLOOKUP('E4 TB Allocation Details'!$C348, 'E2 Allocators'!$B$15:$W$285, MATCH(T$12, 'E2 Allocators'!$B$15:$W$15, 0),FALSE)*$D337</f>
        <v>0</v>
      </c>
      <c r="U337" s="133">
        <f>VLOOKUP('E4 TB Allocation Details'!$C348, 'E2 Allocators'!$B$15:$W$285, MATCH(U$12, 'E2 Allocators'!$B$15:$W$15, 0),FALSE)*$D337</f>
        <v>0</v>
      </c>
      <c r="V337" s="133">
        <f>VLOOKUP('E4 TB Allocation Details'!$C348, 'E2 Allocators'!$B$15:$W$285, MATCH(V$12, 'E2 Allocators'!$B$15:$W$15, 0),FALSE)*$D337</f>
        <v>0</v>
      </c>
      <c r="W337" s="133">
        <f>VLOOKUP('E4 TB Allocation Details'!$C348, 'E2 Allocators'!$B$15:$W$285, MATCH(W$12, 'E2 Allocators'!$B$15:$W$15, 0),FALSE)*$D337</f>
        <v>0</v>
      </c>
      <c r="X337" s="174">
        <f>VLOOKUP('E4 TB Allocation Details'!$C348, 'E2 Allocators'!$B$15:$W$285, MATCH(X$12, 'E2 Allocators'!$B$15:$W$15, 0),FALSE)*$D337</f>
        <v>0</v>
      </c>
    </row>
    <row r="338" spans="2:24" ht="16.149999999999999" customHeight="1" x14ac:dyDescent="0.2">
      <c r="B338" s="384" t="str">
        <f>'I3 TB Data'!B344</f>
        <v>Income Tax - Transformer Connection - Dedicated to Domestic</v>
      </c>
      <c r="C338" s="381" t="s">
        <v>421</v>
      </c>
      <c r="D338" s="170">
        <f>'I3 TB Data'!G344</f>
        <v>10966041.192443345</v>
      </c>
      <c r="E338" s="133">
        <f>VLOOKUP('E4 TB Allocation Details'!$C349, 'E2 Allocators'!$B$15:$W$285, MATCH(E$12, 'E2 Allocators'!$B$15:$W$15, 0),FALSE)*$D338</f>
        <v>10966041.192443345</v>
      </c>
      <c r="F338" s="133">
        <f>VLOOKUP('E4 TB Allocation Details'!$C349, 'E2 Allocators'!$B$15:$W$285, MATCH(F$12, 'E2 Allocators'!$B$15:$W$15, 0),FALSE)*$D338</f>
        <v>0</v>
      </c>
      <c r="G338" s="133">
        <f>VLOOKUP('E4 TB Allocation Details'!$C349, 'E2 Allocators'!$B$15:$W$285, MATCH(G$12, 'E2 Allocators'!$B$15:$W$15, 0),FALSE)*$D338</f>
        <v>0</v>
      </c>
      <c r="H338" s="133">
        <f>VLOOKUP('E4 TB Allocation Details'!$C349, 'E2 Allocators'!$B$15:$W$285, MATCH(H$12, 'E2 Allocators'!$B$15:$W$15, 0),FALSE)*$D338</f>
        <v>0</v>
      </c>
      <c r="I338" s="133">
        <f>VLOOKUP('E4 TB Allocation Details'!$C349, 'E2 Allocators'!$B$15:$W$285, MATCH(I$12, 'E2 Allocators'!$B$15:$W$15, 0),FALSE)*$D338</f>
        <v>0</v>
      </c>
      <c r="J338" s="133">
        <f>VLOOKUP('E4 TB Allocation Details'!$C349, 'E2 Allocators'!$B$15:$W$285, MATCH(J$12, 'E2 Allocators'!$B$15:$W$15, 0),FALSE)*$D338</f>
        <v>0</v>
      </c>
      <c r="K338" s="133">
        <f>VLOOKUP('E4 TB Allocation Details'!$C349, 'E2 Allocators'!$B$15:$W$285, MATCH(K$12, 'E2 Allocators'!$B$15:$W$15, 0),FALSE)*$D338</f>
        <v>0</v>
      </c>
      <c r="L338" s="133">
        <f>VLOOKUP('E4 TB Allocation Details'!$C349, 'E2 Allocators'!$B$15:$W$285, MATCH(L$12, 'E2 Allocators'!$B$15:$W$15, 0),FALSE)*$D338</f>
        <v>0</v>
      </c>
      <c r="M338" s="133">
        <f>VLOOKUP('E4 TB Allocation Details'!$C349, 'E2 Allocators'!$B$15:$W$285, MATCH(M$12, 'E2 Allocators'!$B$15:$W$15, 0),FALSE)*$D338</f>
        <v>0</v>
      </c>
      <c r="N338" s="133">
        <f>VLOOKUP('E4 TB Allocation Details'!$C349, 'E2 Allocators'!$B$15:$W$285, MATCH(N$12, 'E2 Allocators'!$B$15:$W$15, 0),FALSE)*$D338</f>
        <v>0</v>
      </c>
      <c r="O338" s="133">
        <f>VLOOKUP('E4 TB Allocation Details'!$C349, 'E2 Allocators'!$B$15:$W$285, MATCH(O$12, 'E2 Allocators'!$B$15:$W$15, 0),FALSE)*$D338</f>
        <v>0</v>
      </c>
      <c r="P338" s="133">
        <f>VLOOKUP('E4 TB Allocation Details'!$C349, 'E2 Allocators'!$B$15:$W$285, MATCH(P$12, 'E2 Allocators'!$B$15:$W$15, 0),FALSE)*$D338</f>
        <v>0</v>
      </c>
      <c r="Q338" s="133">
        <f>VLOOKUP('E4 TB Allocation Details'!$C349, 'E2 Allocators'!$B$15:$W$285, MATCH(Q$12, 'E2 Allocators'!$B$15:$W$15, 0),FALSE)*$D338</f>
        <v>0</v>
      </c>
      <c r="R338" s="133">
        <f>VLOOKUP('E4 TB Allocation Details'!$C349, 'E2 Allocators'!$B$15:$W$285, MATCH(R$12, 'E2 Allocators'!$B$15:$W$15, 0),FALSE)*$D338</f>
        <v>0</v>
      </c>
      <c r="S338" s="133">
        <f>VLOOKUP('E4 TB Allocation Details'!$C349, 'E2 Allocators'!$B$15:$W$285, MATCH(S$12, 'E2 Allocators'!$B$15:$W$15, 0),FALSE)*$D338</f>
        <v>0</v>
      </c>
      <c r="T338" s="133">
        <f>VLOOKUP('E4 TB Allocation Details'!$C349, 'E2 Allocators'!$B$15:$W$285, MATCH(T$12, 'E2 Allocators'!$B$15:$W$15, 0),FALSE)*$D338</f>
        <v>0</v>
      </c>
      <c r="U338" s="133">
        <f>VLOOKUP('E4 TB Allocation Details'!$C349, 'E2 Allocators'!$B$15:$W$285, MATCH(U$12, 'E2 Allocators'!$B$15:$W$15, 0),FALSE)*$D338</f>
        <v>0</v>
      </c>
      <c r="V338" s="133">
        <f>VLOOKUP('E4 TB Allocation Details'!$C349, 'E2 Allocators'!$B$15:$W$285, MATCH(V$12, 'E2 Allocators'!$B$15:$W$15, 0),FALSE)*$D338</f>
        <v>0</v>
      </c>
      <c r="W338" s="133">
        <f>VLOOKUP('E4 TB Allocation Details'!$C349, 'E2 Allocators'!$B$15:$W$285, MATCH(W$12, 'E2 Allocators'!$B$15:$W$15, 0),FALSE)*$D338</f>
        <v>0</v>
      </c>
      <c r="X338" s="174">
        <f>VLOOKUP('E4 TB Allocation Details'!$C349, 'E2 Allocators'!$B$15:$W$285, MATCH(X$12, 'E2 Allocators'!$B$15:$W$15, 0),FALSE)*$D338</f>
        <v>0</v>
      </c>
    </row>
    <row r="339" spans="2:24" ht="16.149999999999999" customHeight="1" x14ac:dyDescent="0.2">
      <c r="B339" s="384" t="str">
        <f>'I3 TB Data'!B345</f>
        <v>Income Tax - Transformer Connection - Dedicated to Interconnect</v>
      </c>
      <c r="C339" s="381" t="s">
        <v>421</v>
      </c>
      <c r="D339" s="170">
        <f>'I3 TB Data'!G345</f>
        <v>0</v>
      </c>
      <c r="E339" s="133">
        <f>VLOOKUP('E4 TB Allocation Details'!$C350, 'E2 Allocators'!$B$15:$W$285, MATCH(E$12, 'E2 Allocators'!$B$15:$W$15, 0),FALSE)*$D339</f>
        <v>0</v>
      </c>
      <c r="F339" s="133">
        <f>VLOOKUP('E4 TB Allocation Details'!$C350, 'E2 Allocators'!$B$15:$W$285, MATCH(F$12, 'E2 Allocators'!$B$15:$W$15, 0),FALSE)*$D339</f>
        <v>0</v>
      </c>
      <c r="G339" s="133">
        <f>VLOOKUP('E4 TB Allocation Details'!$C350, 'E2 Allocators'!$B$15:$W$285, MATCH(G$12, 'E2 Allocators'!$B$15:$W$15, 0),FALSE)*$D339</f>
        <v>0</v>
      </c>
      <c r="H339" s="133">
        <f>VLOOKUP('E4 TB Allocation Details'!$C350, 'E2 Allocators'!$B$15:$W$285, MATCH(H$12, 'E2 Allocators'!$B$15:$W$15, 0),FALSE)*$D339</f>
        <v>0</v>
      </c>
      <c r="I339" s="133">
        <f>VLOOKUP('E4 TB Allocation Details'!$C350, 'E2 Allocators'!$B$15:$W$285, MATCH(I$12, 'E2 Allocators'!$B$15:$W$15, 0),FALSE)*$D339</f>
        <v>0</v>
      </c>
      <c r="J339" s="133">
        <f>VLOOKUP('E4 TB Allocation Details'!$C350, 'E2 Allocators'!$B$15:$W$285, MATCH(J$12, 'E2 Allocators'!$B$15:$W$15, 0),FALSE)*$D339</f>
        <v>0</v>
      </c>
      <c r="K339" s="133">
        <f>VLOOKUP('E4 TB Allocation Details'!$C350, 'E2 Allocators'!$B$15:$W$285, MATCH(K$12, 'E2 Allocators'!$B$15:$W$15, 0),FALSE)*$D339</f>
        <v>0</v>
      </c>
      <c r="L339" s="133">
        <f>VLOOKUP('E4 TB Allocation Details'!$C350, 'E2 Allocators'!$B$15:$W$285, MATCH(L$12, 'E2 Allocators'!$B$15:$W$15, 0),FALSE)*$D339</f>
        <v>0</v>
      </c>
      <c r="M339" s="133">
        <f>VLOOKUP('E4 TB Allocation Details'!$C350, 'E2 Allocators'!$B$15:$W$285, MATCH(M$12, 'E2 Allocators'!$B$15:$W$15, 0),FALSE)*$D339</f>
        <v>0</v>
      </c>
      <c r="N339" s="133">
        <f>VLOOKUP('E4 TB Allocation Details'!$C350, 'E2 Allocators'!$B$15:$W$285, MATCH(N$12, 'E2 Allocators'!$B$15:$W$15, 0),FALSE)*$D339</f>
        <v>0</v>
      </c>
      <c r="O339" s="133">
        <f>VLOOKUP('E4 TB Allocation Details'!$C350, 'E2 Allocators'!$B$15:$W$285, MATCH(O$12, 'E2 Allocators'!$B$15:$W$15, 0),FALSE)*$D339</f>
        <v>0</v>
      </c>
      <c r="P339" s="133">
        <f>VLOOKUP('E4 TB Allocation Details'!$C350, 'E2 Allocators'!$B$15:$W$285, MATCH(P$12, 'E2 Allocators'!$B$15:$W$15, 0),FALSE)*$D339</f>
        <v>0</v>
      </c>
      <c r="Q339" s="133">
        <f>VLOOKUP('E4 TB Allocation Details'!$C350, 'E2 Allocators'!$B$15:$W$285, MATCH(Q$12, 'E2 Allocators'!$B$15:$W$15, 0),FALSE)*$D339</f>
        <v>0</v>
      </c>
      <c r="R339" s="133">
        <f>VLOOKUP('E4 TB Allocation Details'!$C350, 'E2 Allocators'!$B$15:$W$285, MATCH(R$12, 'E2 Allocators'!$B$15:$W$15, 0),FALSE)*$D339</f>
        <v>0</v>
      </c>
      <c r="S339" s="133">
        <f>VLOOKUP('E4 TB Allocation Details'!$C350, 'E2 Allocators'!$B$15:$W$285, MATCH(S$12, 'E2 Allocators'!$B$15:$W$15, 0),FALSE)*$D339</f>
        <v>0</v>
      </c>
      <c r="T339" s="133">
        <f>VLOOKUP('E4 TB Allocation Details'!$C350, 'E2 Allocators'!$B$15:$W$285, MATCH(T$12, 'E2 Allocators'!$B$15:$W$15, 0),FALSE)*$D339</f>
        <v>0</v>
      </c>
      <c r="U339" s="133">
        <f>VLOOKUP('E4 TB Allocation Details'!$C350, 'E2 Allocators'!$B$15:$W$285, MATCH(U$12, 'E2 Allocators'!$B$15:$W$15, 0),FALSE)*$D339</f>
        <v>0</v>
      </c>
      <c r="V339" s="133">
        <f>VLOOKUP('E4 TB Allocation Details'!$C350, 'E2 Allocators'!$B$15:$W$285, MATCH(V$12, 'E2 Allocators'!$B$15:$W$15, 0),FALSE)*$D339</f>
        <v>0</v>
      </c>
      <c r="W339" s="133">
        <f>VLOOKUP('E4 TB Allocation Details'!$C350, 'E2 Allocators'!$B$15:$W$285, MATCH(W$12, 'E2 Allocators'!$B$15:$W$15, 0),FALSE)*$D339</f>
        <v>0</v>
      </c>
      <c r="X339" s="174">
        <f>VLOOKUP('E4 TB Allocation Details'!$C350, 'E2 Allocators'!$B$15:$W$285, MATCH(X$12, 'E2 Allocators'!$B$15:$W$15, 0),FALSE)*$D339</f>
        <v>0</v>
      </c>
    </row>
    <row r="340" spans="2:24" ht="16.149999999999999" customHeight="1" x14ac:dyDescent="0.2">
      <c r="B340" s="384" t="str">
        <f>'I3 TB Data'!B346</f>
        <v>Income Tax - Transformer Connection - Shared</v>
      </c>
      <c r="C340" s="381" t="s">
        <v>421</v>
      </c>
      <c r="D340" s="170">
        <f>'I3 TB Data'!G346</f>
        <v>0</v>
      </c>
      <c r="E340" s="133">
        <f>VLOOKUP('E4 TB Allocation Details'!$C351, 'E2 Allocators'!$B$15:$W$285, MATCH(E$12, 'E2 Allocators'!$B$15:$W$15, 0),FALSE)*$D340</f>
        <v>0</v>
      </c>
      <c r="F340" s="133">
        <f>VLOOKUP('E4 TB Allocation Details'!$C351, 'E2 Allocators'!$B$15:$W$285, MATCH(F$12, 'E2 Allocators'!$B$15:$W$15, 0),FALSE)*$D340</f>
        <v>0</v>
      </c>
      <c r="G340" s="133">
        <f>VLOOKUP('E4 TB Allocation Details'!$C351, 'E2 Allocators'!$B$15:$W$285, MATCH(G$12, 'E2 Allocators'!$B$15:$W$15, 0),FALSE)*$D340</f>
        <v>0</v>
      </c>
      <c r="H340" s="133">
        <f>VLOOKUP('E4 TB Allocation Details'!$C351, 'E2 Allocators'!$B$15:$W$285, MATCH(H$12, 'E2 Allocators'!$B$15:$W$15, 0),FALSE)*$D340</f>
        <v>0</v>
      </c>
      <c r="I340" s="133">
        <f>VLOOKUP('E4 TB Allocation Details'!$C351, 'E2 Allocators'!$B$15:$W$285, MATCH(I$12, 'E2 Allocators'!$B$15:$W$15, 0),FALSE)*$D340</f>
        <v>0</v>
      </c>
      <c r="J340" s="133">
        <f>VLOOKUP('E4 TB Allocation Details'!$C351, 'E2 Allocators'!$B$15:$W$285, MATCH(J$12, 'E2 Allocators'!$B$15:$W$15, 0),FALSE)*$D340</f>
        <v>0</v>
      </c>
      <c r="K340" s="133">
        <f>VLOOKUP('E4 TB Allocation Details'!$C351, 'E2 Allocators'!$B$15:$W$285, MATCH(K$12, 'E2 Allocators'!$B$15:$W$15, 0),FALSE)*$D340</f>
        <v>0</v>
      </c>
      <c r="L340" s="133">
        <f>VLOOKUP('E4 TB Allocation Details'!$C351, 'E2 Allocators'!$B$15:$W$285, MATCH(L$12, 'E2 Allocators'!$B$15:$W$15, 0),FALSE)*$D340</f>
        <v>0</v>
      </c>
      <c r="M340" s="133">
        <f>VLOOKUP('E4 TB Allocation Details'!$C351, 'E2 Allocators'!$B$15:$W$285, MATCH(M$12, 'E2 Allocators'!$B$15:$W$15, 0),FALSE)*$D340</f>
        <v>0</v>
      </c>
      <c r="N340" s="133">
        <f>VLOOKUP('E4 TB Allocation Details'!$C351, 'E2 Allocators'!$B$15:$W$285, MATCH(N$12, 'E2 Allocators'!$B$15:$W$15, 0),FALSE)*$D340</f>
        <v>0</v>
      </c>
      <c r="O340" s="133">
        <f>VLOOKUP('E4 TB Allocation Details'!$C351, 'E2 Allocators'!$B$15:$W$285, MATCH(O$12, 'E2 Allocators'!$B$15:$W$15, 0),FALSE)*$D340</f>
        <v>0</v>
      </c>
      <c r="P340" s="133">
        <f>VLOOKUP('E4 TB Allocation Details'!$C351, 'E2 Allocators'!$B$15:$W$285, MATCH(P$12, 'E2 Allocators'!$B$15:$W$15, 0),FALSE)*$D340</f>
        <v>0</v>
      </c>
      <c r="Q340" s="133">
        <f>VLOOKUP('E4 TB Allocation Details'!$C351, 'E2 Allocators'!$B$15:$W$285, MATCH(Q$12, 'E2 Allocators'!$B$15:$W$15, 0),FALSE)*$D340</f>
        <v>0</v>
      </c>
      <c r="R340" s="133">
        <f>VLOOKUP('E4 TB Allocation Details'!$C351, 'E2 Allocators'!$B$15:$W$285, MATCH(R$12, 'E2 Allocators'!$B$15:$W$15, 0),FALSE)*$D340</f>
        <v>0</v>
      </c>
      <c r="S340" s="133">
        <f>VLOOKUP('E4 TB Allocation Details'!$C351, 'E2 Allocators'!$B$15:$W$285, MATCH(S$12, 'E2 Allocators'!$B$15:$W$15, 0),FALSE)*$D340</f>
        <v>0</v>
      </c>
      <c r="T340" s="133">
        <f>VLOOKUP('E4 TB Allocation Details'!$C351, 'E2 Allocators'!$B$15:$W$285, MATCH(T$12, 'E2 Allocators'!$B$15:$W$15, 0),FALSE)*$D340</f>
        <v>0</v>
      </c>
      <c r="U340" s="133">
        <f>VLOOKUP('E4 TB Allocation Details'!$C351, 'E2 Allocators'!$B$15:$W$285, MATCH(U$12, 'E2 Allocators'!$B$15:$W$15, 0),FALSE)*$D340</f>
        <v>0</v>
      </c>
      <c r="V340" s="133">
        <f>VLOOKUP('E4 TB Allocation Details'!$C351, 'E2 Allocators'!$B$15:$W$285, MATCH(V$12, 'E2 Allocators'!$B$15:$W$15, 0),FALSE)*$D340</f>
        <v>0</v>
      </c>
      <c r="W340" s="133">
        <f>VLOOKUP('E4 TB Allocation Details'!$C351, 'E2 Allocators'!$B$15:$W$285, MATCH(W$12, 'E2 Allocators'!$B$15:$W$15, 0),FALSE)*$D340</f>
        <v>0</v>
      </c>
      <c r="X340" s="174">
        <f>VLOOKUP('E4 TB Allocation Details'!$C351, 'E2 Allocators'!$B$15:$W$285, MATCH(X$12, 'E2 Allocators'!$B$15:$W$15, 0),FALSE)*$D340</f>
        <v>0</v>
      </c>
    </row>
    <row r="341" spans="2:24" ht="16.149999999999999" customHeight="1" x14ac:dyDescent="0.2">
      <c r="B341" s="384" t="str">
        <f>'I3 TB Data'!B347</f>
        <v>Income Tax - Wholesale Revenue Meter - Dedicated to Domestic</v>
      </c>
      <c r="C341" s="381" t="s">
        <v>421</v>
      </c>
      <c r="D341" s="170">
        <f>'I3 TB Data'!G347</f>
        <v>0</v>
      </c>
      <c r="E341" s="133">
        <f>VLOOKUP('E4 TB Allocation Details'!$C352, 'E2 Allocators'!$B$15:$W$285, MATCH(E$12, 'E2 Allocators'!$B$15:$W$15, 0),FALSE)*$D341</f>
        <v>0</v>
      </c>
      <c r="F341" s="133">
        <f>VLOOKUP('E4 TB Allocation Details'!$C352, 'E2 Allocators'!$B$15:$W$285, MATCH(F$12, 'E2 Allocators'!$B$15:$W$15, 0),FALSE)*$D341</f>
        <v>0</v>
      </c>
      <c r="G341" s="133">
        <f>VLOOKUP('E4 TB Allocation Details'!$C352, 'E2 Allocators'!$B$15:$W$285, MATCH(G$12, 'E2 Allocators'!$B$15:$W$15, 0),FALSE)*$D341</f>
        <v>0</v>
      </c>
      <c r="H341" s="133">
        <f>VLOOKUP('E4 TB Allocation Details'!$C352, 'E2 Allocators'!$B$15:$W$285, MATCH(H$12, 'E2 Allocators'!$B$15:$W$15, 0),FALSE)*$D341</f>
        <v>0</v>
      </c>
      <c r="I341" s="133">
        <f>VLOOKUP('E4 TB Allocation Details'!$C352, 'E2 Allocators'!$B$15:$W$285, MATCH(I$12, 'E2 Allocators'!$B$15:$W$15, 0),FALSE)*$D341</f>
        <v>0</v>
      </c>
      <c r="J341" s="133">
        <f>VLOOKUP('E4 TB Allocation Details'!$C352, 'E2 Allocators'!$B$15:$W$285, MATCH(J$12, 'E2 Allocators'!$B$15:$W$15, 0),FALSE)*$D341</f>
        <v>0</v>
      </c>
      <c r="K341" s="133">
        <f>VLOOKUP('E4 TB Allocation Details'!$C352, 'E2 Allocators'!$B$15:$W$285, MATCH(K$12, 'E2 Allocators'!$B$15:$W$15, 0),FALSE)*$D341</f>
        <v>0</v>
      </c>
      <c r="L341" s="133">
        <f>VLOOKUP('E4 TB Allocation Details'!$C352, 'E2 Allocators'!$B$15:$W$285, MATCH(L$12, 'E2 Allocators'!$B$15:$W$15, 0),FALSE)*$D341</f>
        <v>0</v>
      </c>
      <c r="M341" s="133">
        <f>VLOOKUP('E4 TB Allocation Details'!$C352, 'E2 Allocators'!$B$15:$W$285, MATCH(M$12, 'E2 Allocators'!$B$15:$W$15, 0),FALSE)*$D341</f>
        <v>0</v>
      </c>
      <c r="N341" s="133">
        <f>VLOOKUP('E4 TB Allocation Details'!$C352, 'E2 Allocators'!$B$15:$W$285, MATCH(N$12, 'E2 Allocators'!$B$15:$W$15, 0),FALSE)*$D341</f>
        <v>0</v>
      </c>
      <c r="O341" s="133">
        <f>VLOOKUP('E4 TB Allocation Details'!$C352, 'E2 Allocators'!$B$15:$W$285, MATCH(O$12, 'E2 Allocators'!$B$15:$W$15, 0),FALSE)*$D341</f>
        <v>0</v>
      </c>
      <c r="P341" s="133">
        <f>VLOOKUP('E4 TB Allocation Details'!$C352, 'E2 Allocators'!$B$15:$W$285, MATCH(P$12, 'E2 Allocators'!$B$15:$W$15, 0),FALSE)*$D341</f>
        <v>0</v>
      </c>
      <c r="Q341" s="133">
        <f>VLOOKUP('E4 TB Allocation Details'!$C352, 'E2 Allocators'!$B$15:$W$285, MATCH(Q$12, 'E2 Allocators'!$B$15:$W$15, 0),FALSE)*$D341</f>
        <v>0</v>
      </c>
      <c r="R341" s="133">
        <f>VLOOKUP('E4 TB Allocation Details'!$C352, 'E2 Allocators'!$B$15:$W$285, MATCH(R$12, 'E2 Allocators'!$B$15:$W$15, 0),FALSE)*$D341</f>
        <v>0</v>
      </c>
      <c r="S341" s="133">
        <f>VLOOKUP('E4 TB Allocation Details'!$C352, 'E2 Allocators'!$B$15:$W$285, MATCH(S$12, 'E2 Allocators'!$B$15:$W$15, 0),FALSE)*$D341</f>
        <v>0</v>
      </c>
      <c r="T341" s="133">
        <f>VLOOKUP('E4 TB Allocation Details'!$C352, 'E2 Allocators'!$B$15:$W$285, MATCH(T$12, 'E2 Allocators'!$B$15:$W$15, 0),FALSE)*$D341</f>
        <v>0</v>
      </c>
      <c r="U341" s="133">
        <f>VLOOKUP('E4 TB Allocation Details'!$C352, 'E2 Allocators'!$B$15:$W$285, MATCH(U$12, 'E2 Allocators'!$B$15:$W$15, 0),FALSE)*$D341</f>
        <v>0</v>
      </c>
      <c r="V341" s="133">
        <f>VLOOKUP('E4 TB Allocation Details'!$C352, 'E2 Allocators'!$B$15:$W$285, MATCH(V$12, 'E2 Allocators'!$B$15:$W$15, 0),FALSE)*$D341</f>
        <v>0</v>
      </c>
      <c r="W341" s="133">
        <f>VLOOKUP('E4 TB Allocation Details'!$C352, 'E2 Allocators'!$B$15:$W$285, MATCH(W$12, 'E2 Allocators'!$B$15:$W$15, 0),FALSE)*$D341</f>
        <v>0</v>
      </c>
      <c r="X341" s="174">
        <f>VLOOKUP('E4 TB Allocation Details'!$C352, 'E2 Allocators'!$B$15:$W$285, MATCH(X$12, 'E2 Allocators'!$B$15:$W$15, 0),FALSE)*$D341</f>
        <v>0</v>
      </c>
    </row>
    <row r="342" spans="2:24" ht="16.149999999999999" customHeight="1" x14ac:dyDescent="0.2">
      <c r="B342" s="384" t="str">
        <f>'I3 TB Data'!B348</f>
        <v>Income Tax - Wholesale Revenue Meter - Dedicated to Interconnect</v>
      </c>
      <c r="C342" s="381" t="s">
        <v>421</v>
      </c>
      <c r="D342" s="170">
        <f>'I3 TB Data'!G348</f>
        <v>0</v>
      </c>
      <c r="E342" s="133">
        <f>VLOOKUP('E4 TB Allocation Details'!$C353, 'E2 Allocators'!$B$15:$W$285, MATCH(E$12, 'E2 Allocators'!$B$15:$W$15, 0),FALSE)*$D342</f>
        <v>0</v>
      </c>
      <c r="F342" s="133">
        <f>VLOOKUP('E4 TB Allocation Details'!$C353, 'E2 Allocators'!$B$15:$W$285, MATCH(F$12, 'E2 Allocators'!$B$15:$W$15, 0),FALSE)*$D342</f>
        <v>0</v>
      </c>
      <c r="G342" s="133">
        <f>VLOOKUP('E4 TB Allocation Details'!$C353, 'E2 Allocators'!$B$15:$W$285, MATCH(G$12, 'E2 Allocators'!$B$15:$W$15, 0),FALSE)*$D342</f>
        <v>0</v>
      </c>
      <c r="H342" s="133">
        <f>VLOOKUP('E4 TB Allocation Details'!$C353, 'E2 Allocators'!$B$15:$W$285, MATCH(H$12, 'E2 Allocators'!$B$15:$W$15, 0),FALSE)*$D342</f>
        <v>0</v>
      </c>
      <c r="I342" s="133">
        <f>VLOOKUP('E4 TB Allocation Details'!$C353, 'E2 Allocators'!$B$15:$W$285, MATCH(I$12, 'E2 Allocators'!$B$15:$W$15, 0),FALSE)*$D342</f>
        <v>0</v>
      </c>
      <c r="J342" s="133">
        <f>VLOOKUP('E4 TB Allocation Details'!$C353, 'E2 Allocators'!$B$15:$W$285, MATCH(J$12, 'E2 Allocators'!$B$15:$W$15, 0),FALSE)*$D342</f>
        <v>0</v>
      </c>
      <c r="K342" s="133">
        <f>VLOOKUP('E4 TB Allocation Details'!$C353, 'E2 Allocators'!$B$15:$W$285, MATCH(K$12, 'E2 Allocators'!$B$15:$W$15, 0),FALSE)*$D342</f>
        <v>0</v>
      </c>
      <c r="L342" s="133">
        <f>VLOOKUP('E4 TB Allocation Details'!$C353, 'E2 Allocators'!$B$15:$W$285, MATCH(L$12, 'E2 Allocators'!$B$15:$W$15, 0),FALSE)*$D342</f>
        <v>0</v>
      </c>
      <c r="M342" s="133">
        <f>VLOOKUP('E4 TB Allocation Details'!$C353, 'E2 Allocators'!$B$15:$W$285, MATCH(M$12, 'E2 Allocators'!$B$15:$W$15, 0),FALSE)*$D342</f>
        <v>0</v>
      </c>
      <c r="N342" s="133">
        <f>VLOOKUP('E4 TB Allocation Details'!$C353, 'E2 Allocators'!$B$15:$W$285, MATCH(N$12, 'E2 Allocators'!$B$15:$W$15, 0),FALSE)*$D342</f>
        <v>0</v>
      </c>
      <c r="O342" s="133">
        <f>VLOOKUP('E4 TB Allocation Details'!$C353, 'E2 Allocators'!$B$15:$W$285, MATCH(O$12, 'E2 Allocators'!$B$15:$W$15, 0),FALSE)*$D342</f>
        <v>0</v>
      </c>
      <c r="P342" s="133">
        <f>VLOOKUP('E4 TB Allocation Details'!$C353, 'E2 Allocators'!$B$15:$W$285, MATCH(P$12, 'E2 Allocators'!$B$15:$W$15, 0),FALSE)*$D342</f>
        <v>0</v>
      </c>
      <c r="Q342" s="133">
        <f>VLOOKUP('E4 TB Allocation Details'!$C353, 'E2 Allocators'!$B$15:$W$285, MATCH(Q$12, 'E2 Allocators'!$B$15:$W$15, 0),FALSE)*$D342</f>
        <v>0</v>
      </c>
      <c r="R342" s="133">
        <f>VLOOKUP('E4 TB Allocation Details'!$C353, 'E2 Allocators'!$B$15:$W$285, MATCH(R$12, 'E2 Allocators'!$B$15:$W$15, 0),FALSE)*$D342</f>
        <v>0</v>
      </c>
      <c r="S342" s="133">
        <f>VLOOKUP('E4 TB Allocation Details'!$C353, 'E2 Allocators'!$B$15:$W$285, MATCH(S$12, 'E2 Allocators'!$B$15:$W$15, 0),FALSE)*$D342</f>
        <v>0</v>
      </c>
      <c r="T342" s="133">
        <f>VLOOKUP('E4 TB Allocation Details'!$C353, 'E2 Allocators'!$B$15:$W$285, MATCH(T$12, 'E2 Allocators'!$B$15:$W$15, 0),FALSE)*$D342</f>
        <v>0</v>
      </c>
      <c r="U342" s="133">
        <f>VLOOKUP('E4 TB Allocation Details'!$C353, 'E2 Allocators'!$B$15:$W$285, MATCH(U$12, 'E2 Allocators'!$B$15:$W$15, 0),FALSE)*$D342</f>
        <v>0</v>
      </c>
      <c r="V342" s="133">
        <f>VLOOKUP('E4 TB Allocation Details'!$C353, 'E2 Allocators'!$B$15:$W$285, MATCH(V$12, 'E2 Allocators'!$B$15:$W$15, 0),FALSE)*$D342</f>
        <v>0</v>
      </c>
      <c r="W342" s="133">
        <f>VLOOKUP('E4 TB Allocation Details'!$C353, 'E2 Allocators'!$B$15:$W$285, MATCH(W$12, 'E2 Allocators'!$B$15:$W$15, 0),FALSE)*$D342</f>
        <v>0</v>
      </c>
      <c r="X342" s="174">
        <f>VLOOKUP('E4 TB Allocation Details'!$C353, 'E2 Allocators'!$B$15:$W$285, MATCH(X$12, 'E2 Allocators'!$B$15:$W$15, 0),FALSE)*$D342</f>
        <v>0</v>
      </c>
    </row>
    <row r="343" spans="2:24" ht="16.149999999999999" customHeight="1" x14ac:dyDescent="0.2">
      <c r="B343" s="384" t="str">
        <f>'I3 TB Data'!B349</f>
        <v>Income Tax - Wholesale Revenue Meter - Shared</v>
      </c>
      <c r="C343" s="381" t="s">
        <v>421</v>
      </c>
      <c r="D343" s="170">
        <f>'I3 TB Data'!G349</f>
        <v>0</v>
      </c>
      <c r="E343" s="133">
        <f>VLOOKUP('E4 TB Allocation Details'!$C354, 'E2 Allocators'!$B$15:$W$285, MATCH(E$12, 'E2 Allocators'!$B$15:$W$15, 0),FALSE)*$D343</f>
        <v>0</v>
      </c>
      <c r="F343" s="133">
        <f>VLOOKUP('E4 TB Allocation Details'!$C354, 'E2 Allocators'!$B$15:$W$285, MATCH(F$12, 'E2 Allocators'!$B$15:$W$15, 0),FALSE)*$D343</f>
        <v>0</v>
      </c>
      <c r="G343" s="133">
        <f>VLOOKUP('E4 TB Allocation Details'!$C354, 'E2 Allocators'!$B$15:$W$285, MATCH(G$12, 'E2 Allocators'!$B$15:$W$15, 0),FALSE)*$D343</f>
        <v>0</v>
      </c>
      <c r="H343" s="133">
        <f>VLOOKUP('E4 TB Allocation Details'!$C354, 'E2 Allocators'!$B$15:$W$285, MATCH(H$12, 'E2 Allocators'!$B$15:$W$15, 0),FALSE)*$D343</f>
        <v>0</v>
      </c>
      <c r="I343" s="133">
        <f>VLOOKUP('E4 TB Allocation Details'!$C354, 'E2 Allocators'!$B$15:$W$285, MATCH(I$12, 'E2 Allocators'!$B$15:$W$15, 0),FALSE)*$D343</f>
        <v>0</v>
      </c>
      <c r="J343" s="133">
        <f>VLOOKUP('E4 TB Allocation Details'!$C354, 'E2 Allocators'!$B$15:$W$285, MATCH(J$12, 'E2 Allocators'!$B$15:$W$15, 0),FALSE)*$D343</f>
        <v>0</v>
      </c>
      <c r="K343" s="133">
        <f>VLOOKUP('E4 TB Allocation Details'!$C354, 'E2 Allocators'!$B$15:$W$285, MATCH(K$12, 'E2 Allocators'!$B$15:$W$15, 0),FALSE)*$D343</f>
        <v>0</v>
      </c>
      <c r="L343" s="133">
        <f>VLOOKUP('E4 TB Allocation Details'!$C354, 'E2 Allocators'!$B$15:$W$285, MATCH(L$12, 'E2 Allocators'!$B$15:$W$15, 0),FALSE)*$D343</f>
        <v>0</v>
      </c>
      <c r="M343" s="133">
        <f>VLOOKUP('E4 TB Allocation Details'!$C354, 'E2 Allocators'!$B$15:$W$285, MATCH(M$12, 'E2 Allocators'!$B$15:$W$15, 0),FALSE)*$D343</f>
        <v>0</v>
      </c>
      <c r="N343" s="133">
        <f>VLOOKUP('E4 TB Allocation Details'!$C354, 'E2 Allocators'!$B$15:$W$285, MATCH(N$12, 'E2 Allocators'!$B$15:$W$15, 0),FALSE)*$D343</f>
        <v>0</v>
      </c>
      <c r="O343" s="133">
        <f>VLOOKUP('E4 TB Allocation Details'!$C354, 'E2 Allocators'!$B$15:$W$285, MATCH(O$12, 'E2 Allocators'!$B$15:$W$15, 0),FALSE)*$D343</f>
        <v>0</v>
      </c>
      <c r="P343" s="133">
        <f>VLOOKUP('E4 TB Allocation Details'!$C354, 'E2 Allocators'!$B$15:$W$285, MATCH(P$12, 'E2 Allocators'!$B$15:$W$15, 0),FALSE)*$D343</f>
        <v>0</v>
      </c>
      <c r="Q343" s="133">
        <f>VLOOKUP('E4 TB Allocation Details'!$C354, 'E2 Allocators'!$B$15:$W$285, MATCH(Q$12, 'E2 Allocators'!$B$15:$W$15, 0),FALSE)*$D343</f>
        <v>0</v>
      </c>
      <c r="R343" s="133">
        <f>VLOOKUP('E4 TB Allocation Details'!$C354, 'E2 Allocators'!$B$15:$W$285, MATCH(R$12, 'E2 Allocators'!$B$15:$W$15, 0),FALSE)*$D343</f>
        <v>0</v>
      </c>
      <c r="S343" s="133">
        <f>VLOOKUP('E4 TB Allocation Details'!$C354, 'E2 Allocators'!$B$15:$W$285, MATCH(S$12, 'E2 Allocators'!$B$15:$W$15, 0),FALSE)*$D343</f>
        <v>0</v>
      </c>
      <c r="T343" s="133">
        <f>VLOOKUP('E4 TB Allocation Details'!$C354, 'E2 Allocators'!$B$15:$W$285, MATCH(T$12, 'E2 Allocators'!$B$15:$W$15, 0),FALSE)*$D343</f>
        <v>0</v>
      </c>
      <c r="U343" s="133">
        <f>VLOOKUP('E4 TB Allocation Details'!$C354, 'E2 Allocators'!$B$15:$W$285, MATCH(U$12, 'E2 Allocators'!$B$15:$W$15, 0),FALSE)*$D343</f>
        <v>0</v>
      </c>
      <c r="V343" s="133">
        <f>VLOOKUP('E4 TB Allocation Details'!$C354, 'E2 Allocators'!$B$15:$W$285, MATCH(V$12, 'E2 Allocators'!$B$15:$W$15, 0),FALSE)*$D343</f>
        <v>0</v>
      </c>
      <c r="W343" s="133">
        <f>VLOOKUP('E4 TB Allocation Details'!$C354, 'E2 Allocators'!$B$15:$W$285, MATCH(W$12, 'E2 Allocators'!$B$15:$W$15, 0),FALSE)*$D343</f>
        <v>0</v>
      </c>
      <c r="X343" s="174">
        <f>VLOOKUP('E4 TB Allocation Details'!$C354, 'E2 Allocators'!$B$15:$W$285, MATCH(X$12, 'E2 Allocators'!$B$15:$W$15, 0),FALSE)*$D343</f>
        <v>0</v>
      </c>
    </row>
    <row r="344" spans="2:24" ht="16.149999999999999" customHeight="1" x14ac:dyDescent="0.2">
      <c r="B344" s="384" t="str">
        <f>'I3 TB Data'!B350</f>
        <v>Income Tax - Network Dual Function Line - Dedicated to Domestic</v>
      </c>
      <c r="C344" s="381" t="s">
        <v>421</v>
      </c>
      <c r="D344" s="170">
        <f>'I3 TB Data'!G350</f>
        <v>0</v>
      </c>
      <c r="E344" s="133">
        <f>VLOOKUP('E4 TB Allocation Details'!$C355, 'E2 Allocators'!$B$15:$W$285, MATCH(E$12, 'E2 Allocators'!$B$15:$W$15, 0),FALSE)*$D344</f>
        <v>0</v>
      </c>
      <c r="F344" s="133">
        <f>VLOOKUP('E4 TB Allocation Details'!$C355, 'E2 Allocators'!$B$15:$W$285, MATCH(F$12, 'E2 Allocators'!$B$15:$W$15, 0),FALSE)*$D344</f>
        <v>0</v>
      </c>
      <c r="G344" s="133">
        <f>VLOOKUP('E4 TB Allocation Details'!$C355, 'E2 Allocators'!$B$15:$W$285, MATCH(G$12, 'E2 Allocators'!$B$15:$W$15, 0),FALSE)*$D344</f>
        <v>0</v>
      </c>
      <c r="H344" s="133">
        <f>VLOOKUP('E4 TB Allocation Details'!$C355, 'E2 Allocators'!$B$15:$W$285, MATCH(H$12, 'E2 Allocators'!$B$15:$W$15, 0),FALSE)*$D344</f>
        <v>0</v>
      </c>
      <c r="I344" s="133">
        <f>VLOOKUP('E4 TB Allocation Details'!$C355, 'E2 Allocators'!$B$15:$W$285, MATCH(I$12, 'E2 Allocators'!$B$15:$W$15, 0),FALSE)*$D344</f>
        <v>0</v>
      </c>
      <c r="J344" s="133">
        <f>VLOOKUP('E4 TB Allocation Details'!$C355, 'E2 Allocators'!$B$15:$W$285, MATCH(J$12, 'E2 Allocators'!$B$15:$W$15, 0),FALSE)*$D344</f>
        <v>0</v>
      </c>
      <c r="K344" s="133">
        <f>VLOOKUP('E4 TB Allocation Details'!$C355, 'E2 Allocators'!$B$15:$W$285, MATCH(K$12, 'E2 Allocators'!$B$15:$W$15, 0),FALSE)*$D344</f>
        <v>0</v>
      </c>
      <c r="L344" s="133">
        <f>VLOOKUP('E4 TB Allocation Details'!$C355, 'E2 Allocators'!$B$15:$W$285, MATCH(L$12, 'E2 Allocators'!$B$15:$W$15, 0),FALSE)*$D344</f>
        <v>0</v>
      </c>
      <c r="M344" s="133">
        <f>VLOOKUP('E4 TB Allocation Details'!$C355, 'E2 Allocators'!$B$15:$W$285, MATCH(M$12, 'E2 Allocators'!$B$15:$W$15, 0),FALSE)*$D344</f>
        <v>0</v>
      </c>
      <c r="N344" s="133">
        <f>VLOOKUP('E4 TB Allocation Details'!$C355, 'E2 Allocators'!$B$15:$W$285, MATCH(N$12, 'E2 Allocators'!$B$15:$W$15, 0),FALSE)*$D344</f>
        <v>0</v>
      </c>
      <c r="O344" s="133">
        <f>VLOOKUP('E4 TB Allocation Details'!$C355, 'E2 Allocators'!$B$15:$W$285, MATCH(O$12, 'E2 Allocators'!$B$15:$W$15, 0),FALSE)*$D344</f>
        <v>0</v>
      </c>
      <c r="P344" s="133">
        <f>VLOOKUP('E4 TB Allocation Details'!$C355, 'E2 Allocators'!$B$15:$W$285, MATCH(P$12, 'E2 Allocators'!$B$15:$W$15, 0),FALSE)*$D344</f>
        <v>0</v>
      </c>
      <c r="Q344" s="133">
        <f>VLOOKUP('E4 TB Allocation Details'!$C355, 'E2 Allocators'!$B$15:$W$285, MATCH(Q$12, 'E2 Allocators'!$B$15:$W$15, 0),FALSE)*$D344</f>
        <v>0</v>
      </c>
      <c r="R344" s="133">
        <f>VLOOKUP('E4 TB Allocation Details'!$C355, 'E2 Allocators'!$B$15:$W$285, MATCH(R$12, 'E2 Allocators'!$B$15:$W$15, 0),FALSE)*$D344</f>
        <v>0</v>
      </c>
      <c r="S344" s="133">
        <f>VLOOKUP('E4 TB Allocation Details'!$C355, 'E2 Allocators'!$B$15:$W$285, MATCH(S$12, 'E2 Allocators'!$B$15:$W$15, 0),FALSE)*$D344</f>
        <v>0</v>
      </c>
      <c r="T344" s="133">
        <f>VLOOKUP('E4 TB Allocation Details'!$C355, 'E2 Allocators'!$B$15:$W$285, MATCH(T$12, 'E2 Allocators'!$B$15:$W$15, 0),FALSE)*$D344</f>
        <v>0</v>
      </c>
      <c r="U344" s="133">
        <f>VLOOKUP('E4 TB Allocation Details'!$C355, 'E2 Allocators'!$B$15:$W$285, MATCH(U$12, 'E2 Allocators'!$B$15:$W$15, 0),FALSE)*$D344</f>
        <v>0</v>
      </c>
      <c r="V344" s="133">
        <f>VLOOKUP('E4 TB Allocation Details'!$C355, 'E2 Allocators'!$B$15:$W$285, MATCH(V$12, 'E2 Allocators'!$B$15:$W$15, 0),FALSE)*$D344</f>
        <v>0</v>
      </c>
      <c r="W344" s="133">
        <f>VLOOKUP('E4 TB Allocation Details'!$C355, 'E2 Allocators'!$B$15:$W$285, MATCH(W$12, 'E2 Allocators'!$B$15:$W$15, 0),FALSE)*$D344</f>
        <v>0</v>
      </c>
      <c r="X344" s="174">
        <f>VLOOKUP('E4 TB Allocation Details'!$C355, 'E2 Allocators'!$B$15:$W$285, MATCH(X$12, 'E2 Allocators'!$B$15:$W$15, 0),FALSE)*$D344</f>
        <v>0</v>
      </c>
    </row>
    <row r="345" spans="2:24" ht="16.149999999999999" customHeight="1" x14ac:dyDescent="0.2">
      <c r="B345" s="384" t="str">
        <f>'I3 TB Data'!B351</f>
        <v>Income Tax - Network Dual Function Line - Dedicated to Interconnect</v>
      </c>
      <c r="C345" s="381" t="s">
        <v>421</v>
      </c>
      <c r="D345" s="170">
        <f>'I3 TB Data'!G351</f>
        <v>0</v>
      </c>
      <c r="E345" s="133">
        <f>VLOOKUP('E4 TB Allocation Details'!$C356, 'E2 Allocators'!$B$15:$W$285, MATCH(E$12, 'E2 Allocators'!$B$15:$W$15, 0),FALSE)*$D345</f>
        <v>0</v>
      </c>
      <c r="F345" s="133">
        <f>VLOOKUP('E4 TB Allocation Details'!$C356, 'E2 Allocators'!$B$15:$W$285, MATCH(F$12, 'E2 Allocators'!$B$15:$W$15, 0),FALSE)*$D345</f>
        <v>0</v>
      </c>
      <c r="G345" s="133">
        <f>VLOOKUP('E4 TB Allocation Details'!$C356, 'E2 Allocators'!$B$15:$W$285, MATCH(G$12, 'E2 Allocators'!$B$15:$W$15, 0),FALSE)*$D345</f>
        <v>0</v>
      </c>
      <c r="H345" s="133">
        <f>VLOOKUP('E4 TB Allocation Details'!$C356, 'E2 Allocators'!$B$15:$W$285, MATCH(H$12, 'E2 Allocators'!$B$15:$W$15, 0),FALSE)*$D345</f>
        <v>0</v>
      </c>
      <c r="I345" s="133">
        <f>VLOOKUP('E4 TB Allocation Details'!$C356, 'E2 Allocators'!$B$15:$W$285, MATCH(I$12, 'E2 Allocators'!$B$15:$W$15, 0),FALSE)*$D345</f>
        <v>0</v>
      </c>
      <c r="J345" s="133">
        <f>VLOOKUP('E4 TB Allocation Details'!$C356, 'E2 Allocators'!$B$15:$W$285, MATCH(J$12, 'E2 Allocators'!$B$15:$W$15, 0),FALSE)*$D345</f>
        <v>0</v>
      </c>
      <c r="K345" s="133">
        <f>VLOOKUP('E4 TB Allocation Details'!$C356, 'E2 Allocators'!$B$15:$W$285, MATCH(K$12, 'E2 Allocators'!$B$15:$W$15, 0),FALSE)*$D345</f>
        <v>0</v>
      </c>
      <c r="L345" s="133">
        <f>VLOOKUP('E4 TB Allocation Details'!$C356, 'E2 Allocators'!$B$15:$W$285, MATCH(L$12, 'E2 Allocators'!$B$15:$W$15, 0),FALSE)*$D345</f>
        <v>0</v>
      </c>
      <c r="M345" s="133">
        <f>VLOOKUP('E4 TB Allocation Details'!$C356, 'E2 Allocators'!$B$15:$W$285, MATCH(M$12, 'E2 Allocators'!$B$15:$W$15, 0),FALSE)*$D345</f>
        <v>0</v>
      </c>
      <c r="N345" s="133">
        <f>VLOOKUP('E4 TB Allocation Details'!$C356, 'E2 Allocators'!$B$15:$W$285, MATCH(N$12, 'E2 Allocators'!$B$15:$W$15, 0),FALSE)*$D345</f>
        <v>0</v>
      </c>
      <c r="O345" s="133">
        <f>VLOOKUP('E4 TB Allocation Details'!$C356, 'E2 Allocators'!$B$15:$W$285, MATCH(O$12, 'E2 Allocators'!$B$15:$W$15, 0),FALSE)*$D345</f>
        <v>0</v>
      </c>
      <c r="P345" s="133">
        <f>VLOOKUP('E4 TB Allocation Details'!$C356, 'E2 Allocators'!$B$15:$W$285, MATCH(P$12, 'E2 Allocators'!$B$15:$W$15, 0),FALSE)*$D345</f>
        <v>0</v>
      </c>
      <c r="Q345" s="133">
        <f>VLOOKUP('E4 TB Allocation Details'!$C356, 'E2 Allocators'!$B$15:$W$285, MATCH(Q$12, 'E2 Allocators'!$B$15:$W$15, 0),FALSE)*$D345</f>
        <v>0</v>
      </c>
      <c r="R345" s="133">
        <f>VLOOKUP('E4 TB Allocation Details'!$C356, 'E2 Allocators'!$B$15:$W$285, MATCH(R$12, 'E2 Allocators'!$B$15:$W$15, 0),FALSE)*$D345</f>
        <v>0</v>
      </c>
      <c r="S345" s="133">
        <f>VLOOKUP('E4 TB Allocation Details'!$C356, 'E2 Allocators'!$B$15:$W$285, MATCH(S$12, 'E2 Allocators'!$B$15:$W$15, 0),FALSE)*$D345</f>
        <v>0</v>
      </c>
      <c r="T345" s="133">
        <f>VLOOKUP('E4 TB Allocation Details'!$C356, 'E2 Allocators'!$B$15:$W$285, MATCH(T$12, 'E2 Allocators'!$B$15:$W$15, 0),FALSE)*$D345</f>
        <v>0</v>
      </c>
      <c r="U345" s="133">
        <f>VLOOKUP('E4 TB Allocation Details'!$C356, 'E2 Allocators'!$B$15:$W$285, MATCH(U$12, 'E2 Allocators'!$B$15:$W$15, 0),FALSE)*$D345</f>
        <v>0</v>
      </c>
      <c r="V345" s="133">
        <f>VLOOKUP('E4 TB Allocation Details'!$C356, 'E2 Allocators'!$B$15:$W$285, MATCH(V$12, 'E2 Allocators'!$B$15:$W$15, 0),FALSE)*$D345</f>
        <v>0</v>
      </c>
      <c r="W345" s="133">
        <f>VLOOKUP('E4 TB Allocation Details'!$C356, 'E2 Allocators'!$B$15:$W$285, MATCH(W$12, 'E2 Allocators'!$B$15:$W$15, 0),FALSE)*$D345</f>
        <v>0</v>
      </c>
      <c r="X345" s="174">
        <f>VLOOKUP('E4 TB Allocation Details'!$C356, 'E2 Allocators'!$B$15:$W$285, MATCH(X$12, 'E2 Allocators'!$B$15:$W$15, 0),FALSE)*$D345</f>
        <v>0</v>
      </c>
    </row>
    <row r="346" spans="2:24" ht="16.149999999999999" customHeight="1" x14ac:dyDescent="0.2">
      <c r="B346" s="384" t="str">
        <f>'I3 TB Data'!B352</f>
        <v>Income Tax - Network Dual Function Line - Shared</v>
      </c>
      <c r="C346" s="381" t="s">
        <v>421</v>
      </c>
      <c r="D346" s="170">
        <f>'I3 TB Data'!G352</f>
        <v>4126045.344752898</v>
      </c>
      <c r="E346" s="133">
        <f>VLOOKUP('E4 TB Allocation Details'!$C357, 'E2 Allocators'!$B$15:$W$285, MATCH(E$12, 'E2 Allocators'!$B$15:$W$15, 0),FALSE)*$D346</f>
        <v>3685142.2381551121</v>
      </c>
      <c r="F346" s="133">
        <f>VLOOKUP('E4 TB Allocation Details'!$C357, 'E2 Allocators'!$B$15:$W$285, MATCH(F$12, 'E2 Allocators'!$B$15:$W$15, 0),FALSE)*$D346</f>
        <v>440903.10659778595</v>
      </c>
      <c r="G346" s="133">
        <f>VLOOKUP('E4 TB Allocation Details'!$C357, 'E2 Allocators'!$B$15:$W$285, MATCH(G$12, 'E2 Allocators'!$B$15:$W$15, 0),FALSE)*$D346</f>
        <v>0</v>
      </c>
      <c r="H346" s="133">
        <f>VLOOKUP('E4 TB Allocation Details'!$C357, 'E2 Allocators'!$B$15:$W$285, MATCH(H$12, 'E2 Allocators'!$B$15:$W$15, 0),FALSE)*$D346</f>
        <v>0</v>
      </c>
      <c r="I346" s="133">
        <f>VLOOKUP('E4 TB Allocation Details'!$C357, 'E2 Allocators'!$B$15:$W$285, MATCH(I$12, 'E2 Allocators'!$B$15:$W$15, 0),FALSE)*$D346</f>
        <v>0</v>
      </c>
      <c r="J346" s="133">
        <f>VLOOKUP('E4 TB Allocation Details'!$C357, 'E2 Allocators'!$B$15:$W$285, MATCH(J$12, 'E2 Allocators'!$B$15:$W$15, 0),FALSE)*$D346</f>
        <v>0</v>
      </c>
      <c r="K346" s="133">
        <f>VLOOKUP('E4 TB Allocation Details'!$C357, 'E2 Allocators'!$B$15:$W$285, MATCH(K$12, 'E2 Allocators'!$B$15:$W$15, 0),FALSE)*$D346</f>
        <v>0</v>
      </c>
      <c r="L346" s="133">
        <f>VLOOKUP('E4 TB Allocation Details'!$C357, 'E2 Allocators'!$B$15:$W$285, MATCH(L$12, 'E2 Allocators'!$B$15:$W$15, 0),FALSE)*$D346</f>
        <v>0</v>
      </c>
      <c r="M346" s="133">
        <f>VLOOKUP('E4 TB Allocation Details'!$C357, 'E2 Allocators'!$B$15:$W$285, MATCH(M$12, 'E2 Allocators'!$B$15:$W$15, 0),FALSE)*$D346</f>
        <v>0</v>
      </c>
      <c r="N346" s="133">
        <f>VLOOKUP('E4 TB Allocation Details'!$C357, 'E2 Allocators'!$B$15:$W$285, MATCH(N$12, 'E2 Allocators'!$B$15:$W$15, 0),FALSE)*$D346</f>
        <v>0</v>
      </c>
      <c r="O346" s="133">
        <f>VLOOKUP('E4 TB Allocation Details'!$C357, 'E2 Allocators'!$B$15:$W$285, MATCH(O$12, 'E2 Allocators'!$B$15:$W$15, 0),FALSE)*$D346</f>
        <v>0</v>
      </c>
      <c r="P346" s="133">
        <f>VLOOKUP('E4 TB Allocation Details'!$C357, 'E2 Allocators'!$B$15:$W$285, MATCH(P$12, 'E2 Allocators'!$B$15:$W$15, 0),FALSE)*$D346</f>
        <v>0</v>
      </c>
      <c r="Q346" s="133">
        <f>VLOOKUP('E4 TB Allocation Details'!$C357, 'E2 Allocators'!$B$15:$W$285, MATCH(Q$12, 'E2 Allocators'!$B$15:$W$15, 0),FALSE)*$D346</f>
        <v>0</v>
      </c>
      <c r="R346" s="133">
        <f>VLOOKUP('E4 TB Allocation Details'!$C357, 'E2 Allocators'!$B$15:$W$285, MATCH(R$12, 'E2 Allocators'!$B$15:$W$15, 0),FALSE)*$D346</f>
        <v>0</v>
      </c>
      <c r="S346" s="133">
        <f>VLOOKUP('E4 TB Allocation Details'!$C357, 'E2 Allocators'!$B$15:$W$285, MATCH(S$12, 'E2 Allocators'!$B$15:$W$15, 0),FALSE)*$D346</f>
        <v>0</v>
      </c>
      <c r="T346" s="133">
        <f>VLOOKUP('E4 TB Allocation Details'!$C357, 'E2 Allocators'!$B$15:$W$285, MATCH(T$12, 'E2 Allocators'!$B$15:$W$15, 0),FALSE)*$D346</f>
        <v>0</v>
      </c>
      <c r="U346" s="133">
        <f>VLOOKUP('E4 TB Allocation Details'!$C357, 'E2 Allocators'!$B$15:$W$285, MATCH(U$12, 'E2 Allocators'!$B$15:$W$15, 0),FALSE)*$D346</f>
        <v>0</v>
      </c>
      <c r="V346" s="133">
        <f>VLOOKUP('E4 TB Allocation Details'!$C357, 'E2 Allocators'!$B$15:$W$285, MATCH(V$12, 'E2 Allocators'!$B$15:$W$15, 0),FALSE)*$D346</f>
        <v>0</v>
      </c>
      <c r="W346" s="133">
        <f>VLOOKUP('E4 TB Allocation Details'!$C357, 'E2 Allocators'!$B$15:$W$285, MATCH(W$12, 'E2 Allocators'!$B$15:$W$15, 0),FALSE)*$D346</f>
        <v>0</v>
      </c>
      <c r="X346" s="174">
        <f>VLOOKUP('E4 TB Allocation Details'!$C357, 'E2 Allocators'!$B$15:$W$285, MATCH(X$12, 'E2 Allocators'!$B$15:$W$15, 0),FALSE)*$D346</f>
        <v>0</v>
      </c>
    </row>
    <row r="347" spans="2:24" ht="16.149999999999999" customHeight="1" x14ac:dyDescent="0.2">
      <c r="B347" s="384" t="str">
        <f>'I3 TB Data'!B353</f>
        <v>Income Tax - Line Connection Dual Function Line - Dedicated to Domestic</v>
      </c>
      <c r="C347" s="381" t="s">
        <v>421</v>
      </c>
      <c r="D347" s="170">
        <f>'I3 TB Data'!G353</f>
        <v>700840.06332158786</v>
      </c>
      <c r="E347" s="133">
        <f>VLOOKUP('E4 TB Allocation Details'!$C358, 'E2 Allocators'!$B$15:$W$285, MATCH(E$12, 'E2 Allocators'!$B$15:$W$15, 0),FALSE)*$D347</f>
        <v>700840.06332158786</v>
      </c>
      <c r="F347" s="133">
        <f>VLOOKUP('E4 TB Allocation Details'!$C358, 'E2 Allocators'!$B$15:$W$285, MATCH(F$12, 'E2 Allocators'!$B$15:$W$15, 0),FALSE)*$D347</f>
        <v>0</v>
      </c>
      <c r="G347" s="133">
        <f>VLOOKUP('E4 TB Allocation Details'!$C358, 'E2 Allocators'!$B$15:$W$285, MATCH(G$12, 'E2 Allocators'!$B$15:$W$15, 0),FALSE)*$D347</f>
        <v>0</v>
      </c>
      <c r="H347" s="133">
        <f>VLOOKUP('E4 TB Allocation Details'!$C358, 'E2 Allocators'!$B$15:$W$285, MATCH(H$12, 'E2 Allocators'!$B$15:$W$15, 0),FALSE)*$D347</f>
        <v>0</v>
      </c>
      <c r="I347" s="133">
        <f>VLOOKUP('E4 TB Allocation Details'!$C358, 'E2 Allocators'!$B$15:$W$285, MATCH(I$12, 'E2 Allocators'!$B$15:$W$15, 0),FALSE)*$D347</f>
        <v>0</v>
      </c>
      <c r="J347" s="133">
        <f>VLOOKUP('E4 TB Allocation Details'!$C358, 'E2 Allocators'!$B$15:$W$285, MATCH(J$12, 'E2 Allocators'!$B$15:$W$15, 0),FALSE)*$D347</f>
        <v>0</v>
      </c>
      <c r="K347" s="133">
        <f>VLOOKUP('E4 TB Allocation Details'!$C358, 'E2 Allocators'!$B$15:$W$285, MATCH(K$12, 'E2 Allocators'!$B$15:$W$15, 0),FALSE)*$D347</f>
        <v>0</v>
      </c>
      <c r="L347" s="133">
        <f>VLOOKUP('E4 TB Allocation Details'!$C358, 'E2 Allocators'!$B$15:$W$285, MATCH(L$12, 'E2 Allocators'!$B$15:$W$15, 0),FALSE)*$D347</f>
        <v>0</v>
      </c>
      <c r="M347" s="133">
        <f>VLOOKUP('E4 TB Allocation Details'!$C358, 'E2 Allocators'!$B$15:$W$285, MATCH(M$12, 'E2 Allocators'!$B$15:$W$15, 0),FALSE)*$D347</f>
        <v>0</v>
      </c>
      <c r="N347" s="133">
        <f>VLOOKUP('E4 TB Allocation Details'!$C358, 'E2 Allocators'!$B$15:$W$285, MATCH(N$12, 'E2 Allocators'!$B$15:$W$15, 0),FALSE)*$D347</f>
        <v>0</v>
      </c>
      <c r="O347" s="133">
        <f>VLOOKUP('E4 TB Allocation Details'!$C358, 'E2 Allocators'!$B$15:$W$285, MATCH(O$12, 'E2 Allocators'!$B$15:$W$15, 0),FALSE)*$D347</f>
        <v>0</v>
      </c>
      <c r="P347" s="133">
        <f>VLOOKUP('E4 TB Allocation Details'!$C358, 'E2 Allocators'!$B$15:$W$285, MATCH(P$12, 'E2 Allocators'!$B$15:$W$15, 0),FALSE)*$D347</f>
        <v>0</v>
      </c>
      <c r="Q347" s="133">
        <f>VLOOKUP('E4 TB Allocation Details'!$C358, 'E2 Allocators'!$B$15:$W$285, MATCH(Q$12, 'E2 Allocators'!$B$15:$W$15, 0),FALSE)*$D347</f>
        <v>0</v>
      </c>
      <c r="R347" s="133">
        <f>VLOOKUP('E4 TB Allocation Details'!$C358, 'E2 Allocators'!$B$15:$W$285, MATCH(R$12, 'E2 Allocators'!$B$15:$W$15, 0),FALSE)*$D347</f>
        <v>0</v>
      </c>
      <c r="S347" s="133">
        <f>VLOOKUP('E4 TB Allocation Details'!$C358, 'E2 Allocators'!$B$15:$W$285, MATCH(S$12, 'E2 Allocators'!$B$15:$W$15, 0),FALSE)*$D347</f>
        <v>0</v>
      </c>
      <c r="T347" s="133">
        <f>VLOOKUP('E4 TB Allocation Details'!$C358, 'E2 Allocators'!$B$15:$W$285, MATCH(T$12, 'E2 Allocators'!$B$15:$W$15, 0),FALSE)*$D347</f>
        <v>0</v>
      </c>
      <c r="U347" s="133">
        <f>VLOOKUP('E4 TB Allocation Details'!$C358, 'E2 Allocators'!$B$15:$W$285, MATCH(U$12, 'E2 Allocators'!$B$15:$W$15, 0),FALSE)*$D347</f>
        <v>0</v>
      </c>
      <c r="V347" s="133">
        <f>VLOOKUP('E4 TB Allocation Details'!$C358, 'E2 Allocators'!$B$15:$W$285, MATCH(V$12, 'E2 Allocators'!$B$15:$W$15, 0),FALSE)*$D347</f>
        <v>0</v>
      </c>
      <c r="W347" s="133">
        <f>VLOOKUP('E4 TB Allocation Details'!$C358, 'E2 Allocators'!$B$15:$W$285, MATCH(W$12, 'E2 Allocators'!$B$15:$W$15, 0),FALSE)*$D347</f>
        <v>0</v>
      </c>
      <c r="X347" s="174">
        <f>VLOOKUP('E4 TB Allocation Details'!$C358, 'E2 Allocators'!$B$15:$W$285, MATCH(X$12, 'E2 Allocators'!$B$15:$W$15, 0),FALSE)*$D347</f>
        <v>0</v>
      </c>
    </row>
    <row r="348" spans="2:24" ht="16.149999999999999" customHeight="1" x14ac:dyDescent="0.2">
      <c r="B348" s="384" t="str">
        <f>'I3 TB Data'!B354</f>
        <v>Income Tax - Line Connection Dual Function Line - Dedicated to Interconnect</v>
      </c>
      <c r="C348" s="381" t="s">
        <v>421</v>
      </c>
      <c r="D348" s="170">
        <f>'I3 TB Data'!G354</f>
        <v>0</v>
      </c>
      <c r="E348" s="133">
        <f>VLOOKUP('E4 TB Allocation Details'!$C359, 'E2 Allocators'!$B$15:$W$285, MATCH(E$12, 'E2 Allocators'!$B$15:$W$15, 0),FALSE)*$D348</f>
        <v>0</v>
      </c>
      <c r="F348" s="133">
        <f>VLOOKUP('E4 TB Allocation Details'!$C359, 'E2 Allocators'!$B$15:$W$285, MATCH(F$12, 'E2 Allocators'!$B$15:$W$15, 0),FALSE)*$D348</f>
        <v>0</v>
      </c>
      <c r="G348" s="133">
        <f>VLOOKUP('E4 TB Allocation Details'!$C359, 'E2 Allocators'!$B$15:$W$285, MATCH(G$12, 'E2 Allocators'!$B$15:$W$15, 0),FALSE)*$D348</f>
        <v>0</v>
      </c>
      <c r="H348" s="133">
        <f>VLOOKUP('E4 TB Allocation Details'!$C359, 'E2 Allocators'!$B$15:$W$285, MATCH(H$12, 'E2 Allocators'!$B$15:$W$15, 0),FALSE)*$D348</f>
        <v>0</v>
      </c>
      <c r="I348" s="133">
        <f>VLOOKUP('E4 TB Allocation Details'!$C359, 'E2 Allocators'!$B$15:$W$285, MATCH(I$12, 'E2 Allocators'!$B$15:$W$15, 0),FALSE)*$D348</f>
        <v>0</v>
      </c>
      <c r="J348" s="133">
        <f>VLOOKUP('E4 TB Allocation Details'!$C359, 'E2 Allocators'!$B$15:$W$285, MATCH(J$12, 'E2 Allocators'!$B$15:$W$15, 0),FALSE)*$D348</f>
        <v>0</v>
      </c>
      <c r="K348" s="133">
        <f>VLOOKUP('E4 TB Allocation Details'!$C359, 'E2 Allocators'!$B$15:$W$285, MATCH(K$12, 'E2 Allocators'!$B$15:$W$15, 0),FALSE)*$D348</f>
        <v>0</v>
      </c>
      <c r="L348" s="133">
        <f>VLOOKUP('E4 TB Allocation Details'!$C359, 'E2 Allocators'!$B$15:$W$285, MATCH(L$12, 'E2 Allocators'!$B$15:$W$15, 0),FALSE)*$D348</f>
        <v>0</v>
      </c>
      <c r="M348" s="133">
        <f>VLOOKUP('E4 TB Allocation Details'!$C359, 'E2 Allocators'!$B$15:$W$285, MATCH(M$12, 'E2 Allocators'!$B$15:$W$15, 0),FALSE)*$D348</f>
        <v>0</v>
      </c>
      <c r="N348" s="133">
        <f>VLOOKUP('E4 TB Allocation Details'!$C359, 'E2 Allocators'!$B$15:$W$285, MATCH(N$12, 'E2 Allocators'!$B$15:$W$15, 0),FALSE)*$D348</f>
        <v>0</v>
      </c>
      <c r="O348" s="133">
        <f>VLOOKUP('E4 TB Allocation Details'!$C359, 'E2 Allocators'!$B$15:$W$285, MATCH(O$12, 'E2 Allocators'!$B$15:$W$15, 0),FALSE)*$D348</f>
        <v>0</v>
      </c>
      <c r="P348" s="133">
        <f>VLOOKUP('E4 TB Allocation Details'!$C359, 'E2 Allocators'!$B$15:$W$285, MATCH(P$12, 'E2 Allocators'!$B$15:$W$15, 0),FALSE)*$D348</f>
        <v>0</v>
      </c>
      <c r="Q348" s="133">
        <f>VLOOKUP('E4 TB Allocation Details'!$C359, 'E2 Allocators'!$B$15:$W$285, MATCH(Q$12, 'E2 Allocators'!$B$15:$W$15, 0),FALSE)*$D348</f>
        <v>0</v>
      </c>
      <c r="R348" s="133">
        <f>VLOOKUP('E4 TB Allocation Details'!$C359, 'E2 Allocators'!$B$15:$W$285, MATCH(R$12, 'E2 Allocators'!$B$15:$W$15, 0),FALSE)*$D348</f>
        <v>0</v>
      </c>
      <c r="S348" s="133">
        <f>VLOOKUP('E4 TB Allocation Details'!$C359, 'E2 Allocators'!$B$15:$W$285, MATCH(S$12, 'E2 Allocators'!$B$15:$W$15, 0),FALSE)*$D348</f>
        <v>0</v>
      </c>
      <c r="T348" s="133">
        <f>VLOOKUP('E4 TB Allocation Details'!$C359, 'E2 Allocators'!$B$15:$W$285, MATCH(T$12, 'E2 Allocators'!$B$15:$W$15, 0),FALSE)*$D348</f>
        <v>0</v>
      </c>
      <c r="U348" s="133">
        <f>VLOOKUP('E4 TB Allocation Details'!$C359, 'E2 Allocators'!$B$15:$W$285, MATCH(U$12, 'E2 Allocators'!$B$15:$W$15, 0),FALSE)*$D348</f>
        <v>0</v>
      </c>
      <c r="V348" s="133">
        <f>VLOOKUP('E4 TB Allocation Details'!$C359, 'E2 Allocators'!$B$15:$W$285, MATCH(V$12, 'E2 Allocators'!$B$15:$W$15, 0),FALSE)*$D348</f>
        <v>0</v>
      </c>
      <c r="W348" s="133">
        <f>VLOOKUP('E4 TB Allocation Details'!$C359, 'E2 Allocators'!$B$15:$W$285, MATCH(W$12, 'E2 Allocators'!$B$15:$W$15, 0),FALSE)*$D348</f>
        <v>0</v>
      </c>
      <c r="X348" s="174">
        <f>VLOOKUP('E4 TB Allocation Details'!$C359, 'E2 Allocators'!$B$15:$W$285, MATCH(X$12, 'E2 Allocators'!$B$15:$W$15, 0),FALSE)*$D348</f>
        <v>0</v>
      </c>
    </row>
    <row r="349" spans="2:24" ht="16.149999999999999" customHeight="1" x14ac:dyDescent="0.2">
      <c r="B349" s="384" t="str">
        <f>'I3 TB Data'!B355</f>
        <v>Income Tax - Line Connection Dual Function Line - Shared</v>
      </c>
      <c r="C349" s="381" t="s">
        <v>421</v>
      </c>
      <c r="D349" s="170">
        <f>'I3 TB Data'!G355</f>
        <v>0</v>
      </c>
      <c r="E349" s="133">
        <f>VLOOKUP('E4 TB Allocation Details'!$C360, 'E2 Allocators'!$B$15:$W$285, MATCH(E$12, 'E2 Allocators'!$B$15:$W$15, 0),FALSE)*$D349</f>
        <v>0</v>
      </c>
      <c r="F349" s="133">
        <f>VLOOKUP('E4 TB Allocation Details'!$C360, 'E2 Allocators'!$B$15:$W$285, MATCH(F$12, 'E2 Allocators'!$B$15:$W$15, 0),FALSE)*$D349</f>
        <v>0</v>
      </c>
      <c r="G349" s="133">
        <f>VLOOKUP('E4 TB Allocation Details'!$C360, 'E2 Allocators'!$B$15:$W$285, MATCH(G$12, 'E2 Allocators'!$B$15:$W$15, 0),FALSE)*$D349</f>
        <v>0</v>
      </c>
      <c r="H349" s="133">
        <f>VLOOKUP('E4 TB Allocation Details'!$C360, 'E2 Allocators'!$B$15:$W$285, MATCH(H$12, 'E2 Allocators'!$B$15:$W$15, 0),FALSE)*$D349</f>
        <v>0</v>
      </c>
      <c r="I349" s="133">
        <f>VLOOKUP('E4 TB Allocation Details'!$C360, 'E2 Allocators'!$B$15:$W$285, MATCH(I$12, 'E2 Allocators'!$B$15:$W$15, 0),FALSE)*$D349</f>
        <v>0</v>
      </c>
      <c r="J349" s="133">
        <f>VLOOKUP('E4 TB Allocation Details'!$C360, 'E2 Allocators'!$B$15:$W$285, MATCH(J$12, 'E2 Allocators'!$B$15:$W$15, 0),FALSE)*$D349</f>
        <v>0</v>
      </c>
      <c r="K349" s="133">
        <f>VLOOKUP('E4 TB Allocation Details'!$C360, 'E2 Allocators'!$B$15:$W$285, MATCH(K$12, 'E2 Allocators'!$B$15:$W$15, 0),FALSE)*$D349</f>
        <v>0</v>
      </c>
      <c r="L349" s="133">
        <f>VLOOKUP('E4 TB Allocation Details'!$C360, 'E2 Allocators'!$B$15:$W$285, MATCH(L$12, 'E2 Allocators'!$B$15:$W$15, 0),FALSE)*$D349</f>
        <v>0</v>
      </c>
      <c r="M349" s="133">
        <f>VLOOKUP('E4 TB Allocation Details'!$C360, 'E2 Allocators'!$B$15:$W$285, MATCH(M$12, 'E2 Allocators'!$B$15:$W$15, 0),FALSE)*$D349</f>
        <v>0</v>
      </c>
      <c r="N349" s="133">
        <f>VLOOKUP('E4 TB Allocation Details'!$C360, 'E2 Allocators'!$B$15:$W$285, MATCH(N$12, 'E2 Allocators'!$B$15:$W$15, 0),FALSE)*$D349</f>
        <v>0</v>
      </c>
      <c r="O349" s="133">
        <f>VLOOKUP('E4 TB Allocation Details'!$C360, 'E2 Allocators'!$B$15:$W$285, MATCH(O$12, 'E2 Allocators'!$B$15:$W$15, 0),FALSE)*$D349</f>
        <v>0</v>
      </c>
      <c r="P349" s="133">
        <f>VLOOKUP('E4 TB Allocation Details'!$C360, 'E2 Allocators'!$B$15:$W$285, MATCH(P$12, 'E2 Allocators'!$B$15:$W$15, 0),FALSE)*$D349</f>
        <v>0</v>
      </c>
      <c r="Q349" s="133">
        <f>VLOOKUP('E4 TB Allocation Details'!$C360, 'E2 Allocators'!$B$15:$W$285, MATCH(Q$12, 'E2 Allocators'!$B$15:$W$15, 0),FALSE)*$D349</f>
        <v>0</v>
      </c>
      <c r="R349" s="133">
        <f>VLOOKUP('E4 TB Allocation Details'!$C360, 'E2 Allocators'!$B$15:$W$285, MATCH(R$12, 'E2 Allocators'!$B$15:$W$15, 0),FALSE)*$D349</f>
        <v>0</v>
      </c>
      <c r="S349" s="133">
        <f>VLOOKUP('E4 TB Allocation Details'!$C360, 'E2 Allocators'!$B$15:$W$285, MATCH(S$12, 'E2 Allocators'!$B$15:$W$15, 0),FALSE)*$D349</f>
        <v>0</v>
      </c>
      <c r="T349" s="133">
        <f>VLOOKUP('E4 TB Allocation Details'!$C360, 'E2 Allocators'!$B$15:$W$285, MATCH(T$12, 'E2 Allocators'!$B$15:$W$15, 0),FALSE)*$D349</f>
        <v>0</v>
      </c>
      <c r="U349" s="133">
        <f>VLOOKUP('E4 TB Allocation Details'!$C360, 'E2 Allocators'!$B$15:$W$285, MATCH(U$12, 'E2 Allocators'!$B$15:$W$15, 0),FALSE)*$D349</f>
        <v>0</v>
      </c>
      <c r="V349" s="133">
        <f>VLOOKUP('E4 TB Allocation Details'!$C360, 'E2 Allocators'!$B$15:$W$285, MATCH(V$12, 'E2 Allocators'!$B$15:$W$15, 0),FALSE)*$D349</f>
        <v>0</v>
      </c>
      <c r="W349" s="133">
        <f>VLOOKUP('E4 TB Allocation Details'!$C360, 'E2 Allocators'!$B$15:$W$285, MATCH(W$12, 'E2 Allocators'!$B$15:$W$15, 0),FALSE)*$D349</f>
        <v>0</v>
      </c>
      <c r="X349" s="174">
        <f>VLOOKUP('E4 TB Allocation Details'!$C360, 'E2 Allocators'!$B$15:$W$285, MATCH(X$12, 'E2 Allocators'!$B$15:$W$15, 0),FALSE)*$D349</f>
        <v>0</v>
      </c>
    </row>
    <row r="350" spans="2:24" ht="16.149999999999999" customHeight="1" x14ac:dyDescent="0.2">
      <c r="B350" s="384" t="str">
        <f>'I3 TB Data'!B356</f>
        <v>Income Tax - Generation Line Connection - Dedicated to Domestic</v>
      </c>
      <c r="C350" s="381" t="s">
        <v>421</v>
      </c>
      <c r="D350" s="170">
        <f>'I3 TB Data'!G356</f>
        <v>0</v>
      </c>
      <c r="E350" s="133">
        <f>VLOOKUP('E4 TB Allocation Details'!$C361, 'E2 Allocators'!$B$15:$W$285, MATCH(E$12, 'E2 Allocators'!$B$15:$W$15, 0),FALSE)*$D350</f>
        <v>0</v>
      </c>
      <c r="F350" s="133">
        <f>VLOOKUP('E4 TB Allocation Details'!$C361, 'E2 Allocators'!$B$15:$W$285, MATCH(F$12, 'E2 Allocators'!$B$15:$W$15, 0),FALSE)*$D350</f>
        <v>0</v>
      </c>
      <c r="G350" s="133">
        <f>VLOOKUP('E4 TB Allocation Details'!$C361, 'E2 Allocators'!$B$15:$W$285, MATCH(G$12, 'E2 Allocators'!$B$15:$W$15, 0),FALSE)*$D350</f>
        <v>0</v>
      </c>
      <c r="H350" s="133">
        <f>VLOOKUP('E4 TB Allocation Details'!$C361, 'E2 Allocators'!$B$15:$W$285, MATCH(H$12, 'E2 Allocators'!$B$15:$W$15, 0),FALSE)*$D350</f>
        <v>0</v>
      </c>
      <c r="I350" s="133">
        <f>VLOOKUP('E4 TB Allocation Details'!$C361, 'E2 Allocators'!$B$15:$W$285, MATCH(I$12, 'E2 Allocators'!$B$15:$W$15, 0),FALSE)*$D350</f>
        <v>0</v>
      </c>
      <c r="J350" s="133">
        <f>VLOOKUP('E4 TB Allocation Details'!$C361, 'E2 Allocators'!$B$15:$W$285, MATCH(J$12, 'E2 Allocators'!$B$15:$W$15, 0),FALSE)*$D350</f>
        <v>0</v>
      </c>
      <c r="K350" s="133">
        <f>VLOOKUP('E4 TB Allocation Details'!$C361, 'E2 Allocators'!$B$15:$W$285, MATCH(K$12, 'E2 Allocators'!$B$15:$W$15, 0),FALSE)*$D350</f>
        <v>0</v>
      </c>
      <c r="L350" s="133">
        <f>VLOOKUP('E4 TB Allocation Details'!$C361, 'E2 Allocators'!$B$15:$W$285, MATCH(L$12, 'E2 Allocators'!$B$15:$W$15, 0),FALSE)*$D350</f>
        <v>0</v>
      </c>
      <c r="M350" s="133">
        <f>VLOOKUP('E4 TB Allocation Details'!$C361, 'E2 Allocators'!$B$15:$W$285, MATCH(M$12, 'E2 Allocators'!$B$15:$W$15, 0),FALSE)*$D350</f>
        <v>0</v>
      </c>
      <c r="N350" s="133">
        <f>VLOOKUP('E4 TB Allocation Details'!$C361, 'E2 Allocators'!$B$15:$W$285, MATCH(N$12, 'E2 Allocators'!$B$15:$W$15, 0),FALSE)*$D350</f>
        <v>0</v>
      </c>
      <c r="O350" s="133">
        <f>VLOOKUP('E4 TB Allocation Details'!$C361, 'E2 Allocators'!$B$15:$W$285, MATCH(O$12, 'E2 Allocators'!$B$15:$W$15, 0),FALSE)*$D350</f>
        <v>0</v>
      </c>
      <c r="P350" s="133">
        <f>VLOOKUP('E4 TB Allocation Details'!$C361, 'E2 Allocators'!$B$15:$W$285, MATCH(P$12, 'E2 Allocators'!$B$15:$W$15, 0),FALSE)*$D350</f>
        <v>0</v>
      </c>
      <c r="Q350" s="133">
        <f>VLOOKUP('E4 TB Allocation Details'!$C361, 'E2 Allocators'!$B$15:$W$285, MATCH(Q$12, 'E2 Allocators'!$B$15:$W$15, 0),FALSE)*$D350</f>
        <v>0</v>
      </c>
      <c r="R350" s="133">
        <f>VLOOKUP('E4 TB Allocation Details'!$C361, 'E2 Allocators'!$B$15:$W$285, MATCH(R$12, 'E2 Allocators'!$B$15:$W$15, 0),FALSE)*$D350</f>
        <v>0</v>
      </c>
      <c r="S350" s="133">
        <f>VLOOKUP('E4 TB Allocation Details'!$C361, 'E2 Allocators'!$B$15:$W$285, MATCH(S$12, 'E2 Allocators'!$B$15:$W$15, 0),FALSE)*$D350</f>
        <v>0</v>
      </c>
      <c r="T350" s="133">
        <f>VLOOKUP('E4 TB Allocation Details'!$C361, 'E2 Allocators'!$B$15:$W$285, MATCH(T$12, 'E2 Allocators'!$B$15:$W$15, 0),FALSE)*$D350</f>
        <v>0</v>
      </c>
      <c r="U350" s="133">
        <f>VLOOKUP('E4 TB Allocation Details'!$C361, 'E2 Allocators'!$B$15:$W$285, MATCH(U$12, 'E2 Allocators'!$B$15:$W$15, 0),FALSE)*$D350</f>
        <v>0</v>
      </c>
      <c r="V350" s="133">
        <f>VLOOKUP('E4 TB Allocation Details'!$C361, 'E2 Allocators'!$B$15:$W$285, MATCH(V$12, 'E2 Allocators'!$B$15:$W$15, 0),FALSE)*$D350</f>
        <v>0</v>
      </c>
      <c r="W350" s="133">
        <f>VLOOKUP('E4 TB Allocation Details'!$C361, 'E2 Allocators'!$B$15:$W$285, MATCH(W$12, 'E2 Allocators'!$B$15:$W$15, 0),FALSE)*$D350</f>
        <v>0</v>
      </c>
      <c r="X350" s="174">
        <f>VLOOKUP('E4 TB Allocation Details'!$C361, 'E2 Allocators'!$B$15:$W$285, MATCH(X$12, 'E2 Allocators'!$B$15:$W$15, 0),FALSE)*$D350</f>
        <v>0</v>
      </c>
    </row>
    <row r="351" spans="2:24" ht="16.149999999999999" customHeight="1" x14ac:dyDescent="0.2">
      <c r="B351" s="384" t="str">
        <f>'I3 TB Data'!B357</f>
        <v>Income Tax - Generation Line Connection - Dedicated to Interconnect</v>
      </c>
      <c r="C351" s="381" t="s">
        <v>421</v>
      </c>
      <c r="D351" s="170">
        <f>'I3 TB Data'!G357</f>
        <v>0</v>
      </c>
      <c r="E351" s="133">
        <f>VLOOKUP('E4 TB Allocation Details'!$C362, 'E2 Allocators'!$B$15:$W$285, MATCH(E$12, 'E2 Allocators'!$B$15:$W$15, 0),FALSE)*$D351</f>
        <v>0</v>
      </c>
      <c r="F351" s="133">
        <f>VLOOKUP('E4 TB Allocation Details'!$C362, 'E2 Allocators'!$B$15:$W$285, MATCH(F$12, 'E2 Allocators'!$B$15:$W$15, 0),FALSE)*$D351</f>
        <v>0</v>
      </c>
      <c r="G351" s="133">
        <f>VLOOKUP('E4 TB Allocation Details'!$C362, 'E2 Allocators'!$B$15:$W$285, MATCH(G$12, 'E2 Allocators'!$B$15:$W$15, 0),FALSE)*$D351</f>
        <v>0</v>
      </c>
      <c r="H351" s="133">
        <f>VLOOKUP('E4 TB Allocation Details'!$C362, 'E2 Allocators'!$B$15:$W$285, MATCH(H$12, 'E2 Allocators'!$B$15:$W$15, 0),FALSE)*$D351</f>
        <v>0</v>
      </c>
      <c r="I351" s="133">
        <f>VLOOKUP('E4 TB Allocation Details'!$C362, 'E2 Allocators'!$B$15:$W$285, MATCH(I$12, 'E2 Allocators'!$B$15:$W$15, 0),FALSE)*$D351</f>
        <v>0</v>
      </c>
      <c r="J351" s="133">
        <f>VLOOKUP('E4 TB Allocation Details'!$C362, 'E2 Allocators'!$B$15:$W$285, MATCH(J$12, 'E2 Allocators'!$B$15:$W$15, 0),FALSE)*$D351</f>
        <v>0</v>
      </c>
      <c r="K351" s="133">
        <f>VLOOKUP('E4 TB Allocation Details'!$C362, 'E2 Allocators'!$B$15:$W$285, MATCH(K$12, 'E2 Allocators'!$B$15:$W$15, 0),FALSE)*$D351</f>
        <v>0</v>
      </c>
      <c r="L351" s="133">
        <f>VLOOKUP('E4 TB Allocation Details'!$C362, 'E2 Allocators'!$B$15:$W$285, MATCH(L$12, 'E2 Allocators'!$B$15:$W$15, 0),FALSE)*$D351</f>
        <v>0</v>
      </c>
      <c r="M351" s="133">
        <f>VLOOKUP('E4 TB Allocation Details'!$C362, 'E2 Allocators'!$B$15:$W$285, MATCH(M$12, 'E2 Allocators'!$B$15:$W$15, 0),FALSE)*$D351</f>
        <v>0</v>
      </c>
      <c r="N351" s="133">
        <f>VLOOKUP('E4 TB Allocation Details'!$C362, 'E2 Allocators'!$B$15:$W$285, MATCH(N$12, 'E2 Allocators'!$B$15:$W$15, 0),FALSE)*$D351</f>
        <v>0</v>
      </c>
      <c r="O351" s="133">
        <f>VLOOKUP('E4 TB Allocation Details'!$C362, 'E2 Allocators'!$B$15:$W$285, MATCH(O$12, 'E2 Allocators'!$B$15:$W$15, 0),FALSE)*$D351</f>
        <v>0</v>
      </c>
      <c r="P351" s="133">
        <f>VLOOKUP('E4 TB Allocation Details'!$C362, 'E2 Allocators'!$B$15:$W$285, MATCH(P$12, 'E2 Allocators'!$B$15:$W$15, 0),FALSE)*$D351</f>
        <v>0</v>
      </c>
      <c r="Q351" s="133">
        <f>VLOOKUP('E4 TB Allocation Details'!$C362, 'E2 Allocators'!$B$15:$W$285, MATCH(Q$12, 'E2 Allocators'!$B$15:$W$15, 0),FALSE)*$D351</f>
        <v>0</v>
      </c>
      <c r="R351" s="133">
        <f>VLOOKUP('E4 TB Allocation Details'!$C362, 'E2 Allocators'!$B$15:$W$285, MATCH(R$12, 'E2 Allocators'!$B$15:$W$15, 0),FALSE)*$D351</f>
        <v>0</v>
      </c>
      <c r="S351" s="133">
        <f>VLOOKUP('E4 TB Allocation Details'!$C362, 'E2 Allocators'!$B$15:$W$285, MATCH(S$12, 'E2 Allocators'!$B$15:$W$15, 0),FALSE)*$D351</f>
        <v>0</v>
      </c>
      <c r="T351" s="133">
        <f>VLOOKUP('E4 TB Allocation Details'!$C362, 'E2 Allocators'!$B$15:$W$285, MATCH(T$12, 'E2 Allocators'!$B$15:$W$15, 0),FALSE)*$D351</f>
        <v>0</v>
      </c>
      <c r="U351" s="133">
        <f>VLOOKUP('E4 TB Allocation Details'!$C362, 'E2 Allocators'!$B$15:$W$285, MATCH(U$12, 'E2 Allocators'!$B$15:$W$15, 0),FALSE)*$D351</f>
        <v>0</v>
      </c>
      <c r="V351" s="133">
        <f>VLOOKUP('E4 TB Allocation Details'!$C362, 'E2 Allocators'!$B$15:$W$285, MATCH(V$12, 'E2 Allocators'!$B$15:$W$15, 0),FALSE)*$D351</f>
        <v>0</v>
      </c>
      <c r="W351" s="133">
        <f>VLOOKUP('E4 TB Allocation Details'!$C362, 'E2 Allocators'!$B$15:$W$285, MATCH(W$12, 'E2 Allocators'!$B$15:$W$15, 0),FALSE)*$D351</f>
        <v>0</v>
      </c>
      <c r="X351" s="174">
        <f>VLOOKUP('E4 TB Allocation Details'!$C362, 'E2 Allocators'!$B$15:$W$285, MATCH(X$12, 'E2 Allocators'!$B$15:$W$15, 0),FALSE)*$D351</f>
        <v>0</v>
      </c>
    </row>
    <row r="352" spans="2:24" ht="16.149999999999999" customHeight="1" x14ac:dyDescent="0.2">
      <c r="B352" s="384" t="str">
        <f>'I3 TB Data'!B358</f>
        <v>Income Tax - Generation Line Connection - Shared</v>
      </c>
      <c r="C352" s="381" t="s">
        <v>421</v>
      </c>
      <c r="D352" s="170">
        <f>'I3 TB Data'!G358</f>
        <v>988168.35658626002</v>
      </c>
      <c r="E352" s="133">
        <f>VLOOKUP('E4 TB Allocation Details'!$C363, 'E2 Allocators'!$B$15:$W$285, MATCH(E$12, 'E2 Allocators'!$B$15:$W$15, 0),FALSE)*$D352</f>
        <v>882574.14666935394</v>
      </c>
      <c r="F352" s="133">
        <f>VLOOKUP('E4 TB Allocation Details'!$C363, 'E2 Allocators'!$B$15:$W$285, MATCH(F$12, 'E2 Allocators'!$B$15:$W$15, 0),FALSE)*$D352</f>
        <v>105594.20991690611</v>
      </c>
      <c r="G352" s="133">
        <f>VLOOKUP('E4 TB Allocation Details'!$C363, 'E2 Allocators'!$B$15:$W$285, MATCH(G$12, 'E2 Allocators'!$B$15:$W$15, 0),FALSE)*$D352</f>
        <v>0</v>
      </c>
      <c r="H352" s="133">
        <f>VLOOKUP('E4 TB Allocation Details'!$C363, 'E2 Allocators'!$B$15:$W$285, MATCH(H$12, 'E2 Allocators'!$B$15:$W$15, 0),FALSE)*$D352</f>
        <v>0</v>
      </c>
      <c r="I352" s="133">
        <f>VLOOKUP('E4 TB Allocation Details'!$C363, 'E2 Allocators'!$B$15:$W$285, MATCH(I$12, 'E2 Allocators'!$B$15:$W$15, 0),FALSE)*$D352</f>
        <v>0</v>
      </c>
      <c r="J352" s="133">
        <f>VLOOKUP('E4 TB Allocation Details'!$C363, 'E2 Allocators'!$B$15:$W$285, MATCH(J$12, 'E2 Allocators'!$B$15:$W$15, 0),FALSE)*$D352</f>
        <v>0</v>
      </c>
      <c r="K352" s="133">
        <f>VLOOKUP('E4 TB Allocation Details'!$C363, 'E2 Allocators'!$B$15:$W$285, MATCH(K$12, 'E2 Allocators'!$B$15:$W$15, 0),FALSE)*$D352</f>
        <v>0</v>
      </c>
      <c r="L352" s="133">
        <f>VLOOKUP('E4 TB Allocation Details'!$C363, 'E2 Allocators'!$B$15:$W$285, MATCH(L$12, 'E2 Allocators'!$B$15:$W$15, 0),FALSE)*$D352</f>
        <v>0</v>
      </c>
      <c r="M352" s="133">
        <f>VLOOKUP('E4 TB Allocation Details'!$C363, 'E2 Allocators'!$B$15:$W$285, MATCH(M$12, 'E2 Allocators'!$B$15:$W$15, 0),FALSE)*$D352</f>
        <v>0</v>
      </c>
      <c r="N352" s="133">
        <f>VLOOKUP('E4 TB Allocation Details'!$C363, 'E2 Allocators'!$B$15:$W$285, MATCH(N$12, 'E2 Allocators'!$B$15:$W$15, 0),FALSE)*$D352</f>
        <v>0</v>
      </c>
      <c r="O352" s="133">
        <f>VLOOKUP('E4 TB Allocation Details'!$C363, 'E2 Allocators'!$B$15:$W$285, MATCH(O$12, 'E2 Allocators'!$B$15:$W$15, 0),FALSE)*$D352</f>
        <v>0</v>
      </c>
      <c r="P352" s="133">
        <f>VLOOKUP('E4 TB Allocation Details'!$C363, 'E2 Allocators'!$B$15:$W$285, MATCH(P$12, 'E2 Allocators'!$B$15:$W$15, 0),FALSE)*$D352</f>
        <v>0</v>
      </c>
      <c r="Q352" s="133">
        <f>VLOOKUP('E4 TB Allocation Details'!$C363, 'E2 Allocators'!$B$15:$W$285, MATCH(Q$12, 'E2 Allocators'!$B$15:$W$15, 0),FALSE)*$D352</f>
        <v>0</v>
      </c>
      <c r="R352" s="133">
        <f>VLOOKUP('E4 TB Allocation Details'!$C363, 'E2 Allocators'!$B$15:$W$285, MATCH(R$12, 'E2 Allocators'!$B$15:$W$15, 0),FALSE)*$D352</f>
        <v>0</v>
      </c>
      <c r="S352" s="133">
        <f>VLOOKUP('E4 TB Allocation Details'!$C363, 'E2 Allocators'!$B$15:$W$285, MATCH(S$12, 'E2 Allocators'!$B$15:$W$15, 0),FALSE)*$D352</f>
        <v>0</v>
      </c>
      <c r="T352" s="133">
        <f>VLOOKUP('E4 TB Allocation Details'!$C363, 'E2 Allocators'!$B$15:$W$285, MATCH(T$12, 'E2 Allocators'!$B$15:$W$15, 0),FALSE)*$D352</f>
        <v>0</v>
      </c>
      <c r="U352" s="133">
        <f>VLOOKUP('E4 TB Allocation Details'!$C363, 'E2 Allocators'!$B$15:$W$285, MATCH(U$12, 'E2 Allocators'!$B$15:$W$15, 0),FALSE)*$D352</f>
        <v>0</v>
      </c>
      <c r="V352" s="133">
        <f>VLOOKUP('E4 TB Allocation Details'!$C363, 'E2 Allocators'!$B$15:$W$285, MATCH(V$12, 'E2 Allocators'!$B$15:$W$15, 0),FALSE)*$D352</f>
        <v>0</v>
      </c>
      <c r="W352" s="133">
        <f>VLOOKUP('E4 TB Allocation Details'!$C363, 'E2 Allocators'!$B$15:$W$285, MATCH(W$12, 'E2 Allocators'!$B$15:$W$15, 0),FALSE)*$D352</f>
        <v>0</v>
      </c>
      <c r="X352" s="174">
        <f>VLOOKUP('E4 TB Allocation Details'!$C363, 'E2 Allocators'!$B$15:$W$285, MATCH(X$12, 'E2 Allocators'!$B$15:$W$15, 0),FALSE)*$D352</f>
        <v>0</v>
      </c>
    </row>
    <row r="353" spans="2:24" ht="16.149999999999999" customHeight="1" x14ac:dyDescent="0.2">
      <c r="B353" s="384" t="str">
        <f>'I3 TB Data'!B359</f>
        <v>Income Tax - Generation Transformation Connection - Dedicated to Domestic</v>
      </c>
      <c r="C353" s="381" t="s">
        <v>421</v>
      </c>
      <c r="D353" s="170">
        <f>'I3 TB Data'!G359</f>
        <v>0</v>
      </c>
      <c r="E353" s="133">
        <f>VLOOKUP('E4 TB Allocation Details'!$C364, 'E2 Allocators'!$B$15:$W$285, MATCH(E$12, 'E2 Allocators'!$B$15:$W$15, 0),FALSE)*$D353</f>
        <v>0</v>
      </c>
      <c r="F353" s="133">
        <f>VLOOKUP('E4 TB Allocation Details'!$C364, 'E2 Allocators'!$B$15:$W$285, MATCH(F$12, 'E2 Allocators'!$B$15:$W$15, 0),FALSE)*$D353</f>
        <v>0</v>
      </c>
      <c r="G353" s="133">
        <f>VLOOKUP('E4 TB Allocation Details'!$C364, 'E2 Allocators'!$B$15:$W$285, MATCH(G$12, 'E2 Allocators'!$B$15:$W$15, 0),FALSE)*$D353</f>
        <v>0</v>
      </c>
      <c r="H353" s="133">
        <f>VLOOKUP('E4 TB Allocation Details'!$C364, 'E2 Allocators'!$B$15:$W$285, MATCH(H$12, 'E2 Allocators'!$B$15:$W$15, 0),FALSE)*$D353</f>
        <v>0</v>
      </c>
      <c r="I353" s="133">
        <f>VLOOKUP('E4 TB Allocation Details'!$C364, 'E2 Allocators'!$B$15:$W$285, MATCH(I$12, 'E2 Allocators'!$B$15:$W$15, 0),FALSE)*$D353</f>
        <v>0</v>
      </c>
      <c r="J353" s="133">
        <f>VLOOKUP('E4 TB Allocation Details'!$C364, 'E2 Allocators'!$B$15:$W$285, MATCH(J$12, 'E2 Allocators'!$B$15:$W$15, 0),FALSE)*$D353</f>
        <v>0</v>
      </c>
      <c r="K353" s="133">
        <f>VLOOKUP('E4 TB Allocation Details'!$C364, 'E2 Allocators'!$B$15:$W$285, MATCH(K$12, 'E2 Allocators'!$B$15:$W$15, 0),FALSE)*$D353</f>
        <v>0</v>
      </c>
      <c r="L353" s="133">
        <f>VLOOKUP('E4 TB Allocation Details'!$C364, 'E2 Allocators'!$B$15:$W$285, MATCH(L$12, 'E2 Allocators'!$B$15:$W$15, 0),FALSE)*$D353</f>
        <v>0</v>
      </c>
      <c r="M353" s="133">
        <f>VLOOKUP('E4 TB Allocation Details'!$C364, 'E2 Allocators'!$B$15:$W$285, MATCH(M$12, 'E2 Allocators'!$B$15:$W$15, 0),FALSE)*$D353</f>
        <v>0</v>
      </c>
      <c r="N353" s="133">
        <f>VLOOKUP('E4 TB Allocation Details'!$C364, 'E2 Allocators'!$B$15:$W$285, MATCH(N$12, 'E2 Allocators'!$B$15:$W$15, 0),FALSE)*$D353</f>
        <v>0</v>
      </c>
      <c r="O353" s="133">
        <f>VLOOKUP('E4 TB Allocation Details'!$C364, 'E2 Allocators'!$B$15:$W$285, MATCH(O$12, 'E2 Allocators'!$B$15:$W$15, 0),FALSE)*$D353</f>
        <v>0</v>
      </c>
      <c r="P353" s="133">
        <f>VLOOKUP('E4 TB Allocation Details'!$C364, 'E2 Allocators'!$B$15:$W$285, MATCH(P$12, 'E2 Allocators'!$B$15:$W$15, 0),FALSE)*$D353</f>
        <v>0</v>
      </c>
      <c r="Q353" s="133">
        <f>VLOOKUP('E4 TB Allocation Details'!$C364, 'E2 Allocators'!$B$15:$W$285, MATCH(Q$12, 'E2 Allocators'!$B$15:$W$15, 0),FALSE)*$D353</f>
        <v>0</v>
      </c>
      <c r="R353" s="133">
        <f>VLOOKUP('E4 TB Allocation Details'!$C364, 'E2 Allocators'!$B$15:$W$285, MATCH(R$12, 'E2 Allocators'!$B$15:$W$15, 0),FALSE)*$D353</f>
        <v>0</v>
      </c>
      <c r="S353" s="133">
        <f>VLOOKUP('E4 TB Allocation Details'!$C364, 'E2 Allocators'!$B$15:$W$285, MATCH(S$12, 'E2 Allocators'!$B$15:$W$15, 0),FALSE)*$D353</f>
        <v>0</v>
      </c>
      <c r="T353" s="133">
        <f>VLOOKUP('E4 TB Allocation Details'!$C364, 'E2 Allocators'!$B$15:$W$285, MATCH(T$12, 'E2 Allocators'!$B$15:$W$15, 0),FALSE)*$D353</f>
        <v>0</v>
      </c>
      <c r="U353" s="133">
        <f>VLOOKUP('E4 TB Allocation Details'!$C364, 'E2 Allocators'!$B$15:$W$285, MATCH(U$12, 'E2 Allocators'!$B$15:$W$15, 0),FALSE)*$D353</f>
        <v>0</v>
      </c>
      <c r="V353" s="133">
        <f>VLOOKUP('E4 TB Allocation Details'!$C364, 'E2 Allocators'!$B$15:$W$285, MATCH(V$12, 'E2 Allocators'!$B$15:$W$15, 0),FALSE)*$D353</f>
        <v>0</v>
      </c>
      <c r="W353" s="133">
        <f>VLOOKUP('E4 TB Allocation Details'!$C364, 'E2 Allocators'!$B$15:$W$285, MATCH(W$12, 'E2 Allocators'!$B$15:$W$15, 0),FALSE)*$D353</f>
        <v>0</v>
      </c>
      <c r="X353" s="174">
        <f>VLOOKUP('E4 TB Allocation Details'!$C364, 'E2 Allocators'!$B$15:$W$285, MATCH(X$12, 'E2 Allocators'!$B$15:$W$15, 0),FALSE)*$D353</f>
        <v>0</v>
      </c>
    </row>
    <row r="354" spans="2:24" ht="16.149999999999999" customHeight="1" x14ac:dyDescent="0.2">
      <c r="B354" s="384" t="str">
        <f>'I3 TB Data'!B360</f>
        <v>Income Tax - Generation Transformation Connection - Dedicated to Interconnect</v>
      </c>
      <c r="C354" s="381" t="s">
        <v>421</v>
      </c>
      <c r="D354" s="170">
        <f>'I3 TB Data'!G360</f>
        <v>0</v>
      </c>
      <c r="E354" s="133">
        <f>VLOOKUP('E4 TB Allocation Details'!$C365, 'E2 Allocators'!$B$15:$W$285, MATCH(E$12, 'E2 Allocators'!$B$15:$W$15, 0),FALSE)*$D354</f>
        <v>0</v>
      </c>
      <c r="F354" s="133">
        <f>VLOOKUP('E4 TB Allocation Details'!$C365, 'E2 Allocators'!$B$15:$W$285, MATCH(F$12, 'E2 Allocators'!$B$15:$W$15, 0),FALSE)*$D354</f>
        <v>0</v>
      </c>
      <c r="G354" s="133">
        <f>VLOOKUP('E4 TB Allocation Details'!$C365, 'E2 Allocators'!$B$15:$W$285, MATCH(G$12, 'E2 Allocators'!$B$15:$W$15, 0),FALSE)*$D354</f>
        <v>0</v>
      </c>
      <c r="H354" s="133">
        <f>VLOOKUP('E4 TB Allocation Details'!$C365, 'E2 Allocators'!$B$15:$W$285, MATCH(H$12, 'E2 Allocators'!$B$15:$W$15, 0),FALSE)*$D354</f>
        <v>0</v>
      </c>
      <c r="I354" s="133">
        <f>VLOOKUP('E4 TB Allocation Details'!$C365, 'E2 Allocators'!$B$15:$W$285, MATCH(I$12, 'E2 Allocators'!$B$15:$W$15, 0),FALSE)*$D354</f>
        <v>0</v>
      </c>
      <c r="J354" s="133">
        <f>VLOOKUP('E4 TB Allocation Details'!$C365, 'E2 Allocators'!$B$15:$W$285, MATCH(J$12, 'E2 Allocators'!$B$15:$W$15, 0),FALSE)*$D354</f>
        <v>0</v>
      </c>
      <c r="K354" s="133">
        <f>VLOOKUP('E4 TB Allocation Details'!$C365, 'E2 Allocators'!$B$15:$W$285, MATCH(K$12, 'E2 Allocators'!$B$15:$W$15, 0),FALSE)*$D354</f>
        <v>0</v>
      </c>
      <c r="L354" s="133">
        <f>VLOOKUP('E4 TB Allocation Details'!$C365, 'E2 Allocators'!$B$15:$W$285, MATCH(L$12, 'E2 Allocators'!$B$15:$W$15, 0),FALSE)*$D354</f>
        <v>0</v>
      </c>
      <c r="M354" s="133">
        <f>VLOOKUP('E4 TB Allocation Details'!$C365, 'E2 Allocators'!$B$15:$W$285, MATCH(M$12, 'E2 Allocators'!$B$15:$W$15, 0),FALSE)*$D354</f>
        <v>0</v>
      </c>
      <c r="N354" s="133">
        <f>VLOOKUP('E4 TB Allocation Details'!$C365, 'E2 Allocators'!$B$15:$W$285, MATCH(N$12, 'E2 Allocators'!$B$15:$W$15, 0),FALSE)*$D354</f>
        <v>0</v>
      </c>
      <c r="O354" s="133">
        <f>VLOOKUP('E4 TB Allocation Details'!$C365, 'E2 Allocators'!$B$15:$W$285, MATCH(O$12, 'E2 Allocators'!$B$15:$W$15, 0),FALSE)*$D354</f>
        <v>0</v>
      </c>
      <c r="P354" s="133">
        <f>VLOOKUP('E4 TB Allocation Details'!$C365, 'E2 Allocators'!$B$15:$W$285, MATCH(P$12, 'E2 Allocators'!$B$15:$W$15, 0),FALSE)*$D354</f>
        <v>0</v>
      </c>
      <c r="Q354" s="133">
        <f>VLOOKUP('E4 TB Allocation Details'!$C365, 'E2 Allocators'!$B$15:$W$285, MATCH(Q$12, 'E2 Allocators'!$B$15:$W$15, 0),FALSE)*$D354</f>
        <v>0</v>
      </c>
      <c r="R354" s="133">
        <f>VLOOKUP('E4 TB Allocation Details'!$C365, 'E2 Allocators'!$B$15:$W$285, MATCH(R$12, 'E2 Allocators'!$B$15:$W$15, 0),FALSE)*$D354</f>
        <v>0</v>
      </c>
      <c r="S354" s="133">
        <f>VLOOKUP('E4 TB Allocation Details'!$C365, 'E2 Allocators'!$B$15:$W$285, MATCH(S$12, 'E2 Allocators'!$B$15:$W$15, 0),FALSE)*$D354</f>
        <v>0</v>
      </c>
      <c r="T354" s="133">
        <f>VLOOKUP('E4 TB Allocation Details'!$C365, 'E2 Allocators'!$B$15:$W$285, MATCH(T$12, 'E2 Allocators'!$B$15:$W$15, 0),FALSE)*$D354</f>
        <v>0</v>
      </c>
      <c r="U354" s="133">
        <f>VLOOKUP('E4 TB Allocation Details'!$C365, 'E2 Allocators'!$B$15:$W$285, MATCH(U$12, 'E2 Allocators'!$B$15:$W$15, 0),FALSE)*$D354</f>
        <v>0</v>
      </c>
      <c r="V354" s="133">
        <f>VLOOKUP('E4 TB Allocation Details'!$C365, 'E2 Allocators'!$B$15:$W$285, MATCH(V$12, 'E2 Allocators'!$B$15:$W$15, 0),FALSE)*$D354</f>
        <v>0</v>
      </c>
      <c r="W354" s="133">
        <f>VLOOKUP('E4 TB Allocation Details'!$C365, 'E2 Allocators'!$B$15:$W$285, MATCH(W$12, 'E2 Allocators'!$B$15:$W$15, 0),FALSE)*$D354</f>
        <v>0</v>
      </c>
      <c r="X354" s="174">
        <f>VLOOKUP('E4 TB Allocation Details'!$C365, 'E2 Allocators'!$B$15:$W$285, MATCH(X$12, 'E2 Allocators'!$B$15:$W$15, 0),FALSE)*$D354</f>
        <v>0</v>
      </c>
    </row>
    <row r="355" spans="2:24" ht="16.149999999999999" customHeight="1" x14ac:dyDescent="0.2">
      <c r="B355" s="384" t="str">
        <f>'I3 TB Data'!B361</f>
        <v>Income Tax - Generation Transformation Connection - Shared</v>
      </c>
      <c r="C355" s="381" t="s">
        <v>421</v>
      </c>
      <c r="D355" s="170">
        <f>'I3 TB Data'!G361</f>
        <v>172245.06756858295</v>
      </c>
      <c r="E355" s="133">
        <f>VLOOKUP('E4 TB Allocation Details'!$C366, 'E2 Allocators'!$B$15:$W$285, MATCH(E$12, 'E2 Allocators'!$B$15:$W$15, 0),FALSE)*$D355</f>
        <v>153839.21425344399</v>
      </c>
      <c r="F355" s="133">
        <f>VLOOKUP('E4 TB Allocation Details'!$C366, 'E2 Allocators'!$B$15:$W$285, MATCH(F$12, 'E2 Allocators'!$B$15:$W$15, 0),FALSE)*$D355</f>
        <v>18405.853315138953</v>
      </c>
      <c r="G355" s="133">
        <f>VLOOKUP('E4 TB Allocation Details'!$C366, 'E2 Allocators'!$B$15:$W$285, MATCH(G$12, 'E2 Allocators'!$B$15:$W$15, 0),FALSE)*$D355</f>
        <v>0</v>
      </c>
      <c r="H355" s="133">
        <f>VLOOKUP('E4 TB Allocation Details'!$C366, 'E2 Allocators'!$B$15:$W$285, MATCH(H$12, 'E2 Allocators'!$B$15:$W$15, 0),FALSE)*$D355</f>
        <v>0</v>
      </c>
      <c r="I355" s="133">
        <f>VLOOKUP('E4 TB Allocation Details'!$C366, 'E2 Allocators'!$B$15:$W$285, MATCH(I$12, 'E2 Allocators'!$B$15:$W$15, 0),FALSE)*$D355</f>
        <v>0</v>
      </c>
      <c r="J355" s="133">
        <f>VLOOKUP('E4 TB Allocation Details'!$C366, 'E2 Allocators'!$B$15:$W$285, MATCH(J$12, 'E2 Allocators'!$B$15:$W$15, 0),FALSE)*$D355</f>
        <v>0</v>
      </c>
      <c r="K355" s="133">
        <f>VLOOKUP('E4 TB Allocation Details'!$C366, 'E2 Allocators'!$B$15:$W$285, MATCH(K$12, 'E2 Allocators'!$B$15:$W$15, 0),FALSE)*$D355</f>
        <v>0</v>
      </c>
      <c r="L355" s="133">
        <f>VLOOKUP('E4 TB Allocation Details'!$C366, 'E2 Allocators'!$B$15:$W$285, MATCH(L$12, 'E2 Allocators'!$B$15:$W$15, 0),FALSE)*$D355</f>
        <v>0</v>
      </c>
      <c r="M355" s="133">
        <f>VLOOKUP('E4 TB Allocation Details'!$C366, 'E2 Allocators'!$B$15:$W$285, MATCH(M$12, 'E2 Allocators'!$B$15:$W$15, 0),FALSE)*$D355</f>
        <v>0</v>
      </c>
      <c r="N355" s="133">
        <f>VLOOKUP('E4 TB Allocation Details'!$C366, 'E2 Allocators'!$B$15:$W$285, MATCH(N$12, 'E2 Allocators'!$B$15:$W$15, 0),FALSE)*$D355</f>
        <v>0</v>
      </c>
      <c r="O355" s="133">
        <f>VLOOKUP('E4 TB Allocation Details'!$C366, 'E2 Allocators'!$B$15:$W$285, MATCH(O$12, 'E2 Allocators'!$B$15:$W$15, 0),FALSE)*$D355</f>
        <v>0</v>
      </c>
      <c r="P355" s="133">
        <f>VLOOKUP('E4 TB Allocation Details'!$C366, 'E2 Allocators'!$B$15:$W$285, MATCH(P$12, 'E2 Allocators'!$B$15:$W$15, 0),FALSE)*$D355</f>
        <v>0</v>
      </c>
      <c r="Q355" s="133">
        <f>VLOOKUP('E4 TB Allocation Details'!$C366, 'E2 Allocators'!$B$15:$W$285, MATCH(Q$12, 'E2 Allocators'!$B$15:$W$15, 0),FALSE)*$D355</f>
        <v>0</v>
      </c>
      <c r="R355" s="133">
        <f>VLOOKUP('E4 TB Allocation Details'!$C366, 'E2 Allocators'!$B$15:$W$285, MATCH(R$12, 'E2 Allocators'!$B$15:$W$15, 0),FALSE)*$D355</f>
        <v>0</v>
      </c>
      <c r="S355" s="133">
        <f>VLOOKUP('E4 TB Allocation Details'!$C366, 'E2 Allocators'!$B$15:$W$285, MATCH(S$12, 'E2 Allocators'!$B$15:$W$15, 0),FALSE)*$D355</f>
        <v>0</v>
      </c>
      <c r="T355" s="133">
        <f>VLOOKUP('E4 TB Allocation Details'!$C366, 'E2 Allocators'!$B$15:$W$285, MATCH(T$12, 'E2 Allocators'!$B$15:$W$15, 0),FALSE)*$D355</f>
        <v>0</v>
      </c>
      <c r="U355" s="133">
        <f>VLOOKUP('E4 TB Allocation Details'!$C366, 'E2 Allocators'!$B$15:$W$285, MATCH(U$12, 'E2 Allocators'!$B$15:$W$15, 0),FALSE)*$D355</f>
        <v>0</v>
      </c>
      <c r="V355" s="133">
        <f>VLOOKUP('E4 TB Allocation Details'!$C366, 'E2 Allocators'!$B$15:$W$285, MATCH(V$12, 'E2 Allocators'!$B$15:$W$15, 0),FALSE)*$D355</f>
        <v>0</v>
      </c>
      <c r="W355" s="133">
        <f>VLOOKUP('E4 TB Allocation Details'!$C366, 'E2 Allocators'!$B$15:$W$285, MATCH(W$12, 'E2 Allocators'!$B$15:$W$15, 0),FALSE)*$D355</f>
        <v>0</v>
      </c>
      <c r="X355" s="174">
        <f>VLOOKUP('E4 TB Allocation Details'!$C366, 'E2 Allocators'!$B$15:$W$285, MATCH(X$12, 'E2 Allocators'!$B$15:$W$15, 0),FALSE)*$D355</f>
        <v>0</v>
      </c>
    </row>
    <row r="356" spans="2:24" ht="16.149999999999999" customHeight="1" x14ac:dyDescent="0.2">
      <c r="B356" s="384" t="str">
        <f>'I3 TB Data'!B362</f>
        <v>Capital Tax - Network - Dedicated to Domestic</v>
      </c>
      <c r="C356" s="381" t="s">
        <v>422</v>
      </c>
      <c r="D356" s="170">
        <f>'I3 TB Data'!G362</f>
        <v>0</v>
      </c>
      <c r="E356" s="133">
        <f>VLOOKUP('E4 TB Allocation Details'!$C367, 'E2 Allocators'!$B$15:$W$285, MATCH(E$12, 'E2 Allocators'!$B$15:$W$15, 0),FALSE)*$D356</f>
        <v>0</v>
      </c>
      <c r="F356" s="133">
        <f>VLOOKUP('E4 TB Allocation Details'!$C367, 'E2 Allocators'!$B$15:$W$285, MATCH(F$12, 'E2 Allocators'!$B$15:$W$15, 0),FALSE)*$D356</f>
        <v>0</v>
      </c>
      <c r="G356" s="133">
        <f>VLOOKUP('E4 TB Allocation Details'!$C367, 'E2 Allocators'!$B$15:$W$285, MATCH(G$12, 'E2 Allocators'!$B$15:$W$15, 0),FALSE)*$D356</f>
        <v>0</v>
      </c>
      <c r="H356" s="133">
        <f>VLOOKUP('E4 TB Allocation Details'!$C367, 'E2 Allocators'!$B$15:$W$285, MATCH(H$12, 'E2 Allocators'!$B$15:$W$15, 0),FALSE)*$D356</f>
        <v>0</v>
      </c>
      <c r="I356" s="133">
        <f>VLOOKUP('E4 TB Allocation Details'!$C367, 'E2 Allocators'!$B$15:$W$285, MATCH(I$12, 'E2 Allocators'!$B$15:$W$15, 0),FALSE)*$D356</f>
        <v>0</v>
      </c>
      <c r="J356" s="133">
        <f>VLOOKUP('E4 TB Allocation Details'!$C367, 'E2 Allocators'!$B$15:$W$285, MATCH(J$12, 'E2 Allocators'!$B$15:$W$15, 0),FALSE)*$D356</f>
        <v>0</v>
      </c>
      <c r="K356" s="133">
        <f>VLOOKUP('E4 TB Allocation Details'!$C367, 'E2 Allocators'!$B$15:$W$285, MATCH(K$12, 'E2 Allocators'!$B$15:$W$15, 0),FALSE)*$D356</f>
        <v>0</v>
      </c>
      <c r="L356" s="133">
        <f>VLOOKUP('E4 TB Allocation Details'!$C367, 'E2 Allocators'!$B$15:$W$285, MATCH(L$12, 'E2 Allocators'!$B$15:$W$15, 0),FALSE)*$D356</f>
        <v>0</v>
      </c>
      <c r="M356" s="133">
        <f>VLOOKUP('E4 TB Allocation Details'!$C367, 'E2 Allocators'!$B$15:$W$285, MATCH(M$12, 'E2 Allocators'!$B$15:$W$15, 0),FALSE)*$D356</f>
        <v>0</v>
      </c>
      <c r="N356" s="133">
        <f>VLOOKUP('E4 TB Allocation Details'!$C367, 'E2 Allocators'!$B$15:$W$285, MATCH(N$12, 'E2 Allocators'!$B$15:$W$15, 0),FALSE)*$D356</f>
        <v>0</v>
      </c>
      <c r="O356" s="133">
        <f>VLOOKUP('E4 TB Allocation Details'!$C367, 'E2 Allocators'!$B$15:$W$285, MATCH(O$12, 'E2 Allocators'!$B$15:$W$15, 0),FALSE)*$D356</f>
        <v>0</v>
      </c>
      <c r="P356" s="133">
        <f>VLOOKUP('E4 TB Allocation Details'!$C367, 'E2 Allocators'!$B$15:$W$285, MATCH(P$12, 'E2 Allocators'!$B$15:$W$15, 0),FALSE)*$D356</f>
        <v>0</v>
      </c>
      <c r="Q356" s="133">
        <f>VLOOKUP('E4 TB Allocation Details'!$C367, 'E2 Allocators'!$B$15:$W$285, MATCH(Q$12, 'E2 Allocators'!$B$15:$W$15, 0),FALSE)*$D356</f>
        <v>0</v>
      </c>
      <c r="R356" s="133">
        <f>VLOOKUP('E4 TB Allocation Details'!$C367, 'E2 Allocators'!$B$15:$W$285, MATCH(R$12, 'E2 Allocators'!$B$15:$W$15, 0),FALSE)*$D356</f>
        <v>0</v>
      </c>
      <c r="S356" s="133">
        <f>VLOOKUP('E4 TB Allocation Details'!$C367, 'E2 Allocators'!$B$15:$W$285, MATCH(S$12, 'E2 Allocators'!$B$15:$W$15, 0),FALSE)*$D356</f>
        <v>0</v>
      </c>
      <c r="T356" s="133">
        <f>VLOOKUP('E4 TB Allocation Details'!$C367, 'E2 Allocators'!$B$15:$W$285, MATCH(T$12, 'E2 Allocators'!$B$15:$W$15, 0),FALSE)*$D356</f>
        <v>0</v>
      </c>
      <c r="U356" s="133">
        <f>VLOOKUP('E4 TB Allocation Details'!$C367, 'E2 Allocators'!$B$15:$W$285, MATCH(U$12, 'E2 Allocators'!$B$15:$W$15, 0),FALSE)*$D356</f>
        <v>0</v>
      </c>
      <c r="V356" s="133">
        <f>VLOOKUP('E4 TB Allocation Details'!$C367, 'E2 Allocators'!$B$15:$W$285, MATCH(V$12, 'E2 Allocators'!$B$15:$W$15, 0),FALSE)*$D356</f>
        <v>0</v>
      </c>
      <c r="W356" s="133">
        <f>VLOOKUP('E4 TB Allocation Details'!$C367, 'E2 Allocators'!$B$15:$W$285, MATCH(W$12, 'E2 Allocators'!$B$15:$W$15, 0),FALSE)*$D356</f>
        <v>0</v>
      </c>
      <c r="X356" s="174">
        <f>VLOOKUP('E4 TB Allocation Details'!$C367, 'E2 Allocators'!$B$15:$W$285, MATCH(X$12, 'E2 Allocators'!$B$15:$W$15, 0),FALSE)*$D356</f>
        <v>0</v>
      </c>
    </row>
    <row r="357" spans="2:24" ht="16.149999999999999" customHeight="1" x14ac:dyDescent="0.2">
      <c r="B357" s="384" t="str">
        <f>'I3 TB Data'!B363</f>
        <v>Capital Tax - Network - Dedicated to Interconnect</v>
      </c>
      <c r="C357" s="381" t="s">
        <v>422</v>
      </c>
      <c r="D357" s="170">
        <f>'I3 TB Data'!G363</f>
        <v>0</v>
      </c>
      <c r="E357" s="133">
        <f>VLOOKUP('E4 TB Allocation Details'!$C368, 'E2 Allocators'!$B$15:$W$285, MATCH(E$12, 'E2 Allocators'!$B$15:$W$15, 0),FALSE)*$D357</f>
        <v>0</v>
      </c>
      <c r="F357" s="133">
        <f>VLOOKUP('E4 TB Allocation Details'!$C368, 'E2 Allocators'!$B$15:$W$285, MATCH(F$12, 'E2 Allocators'!$B$15:$W$15, 0),FALSE)*$D357</f>
        <v>0</v>
      </c>
      <c r="G357" s="133">
        <f>VLOOKUP('E4 TB Allocation Details'!$C368, 'E2 Allocators'!$B$15:$W$285, MATCH(G$12, 'E2 Allocators'!$B$15:$W$15, 0),FALSE)*$D357</f>
        <v>0</v>
      </c>
      <c r="H357" s="133">
        <f>VLOOKUP('E4 TB Allocation Details'!$C368, 'E2 Allocators'!$B$15:$W$285, MATCH(H$12, 'E2 Allocators'!$B$15:$W$15, 0),FALSE)*$D357</f>
        <v>0</v>
      </c>
      <c r="I357" s="133">
        <f>VLOOKUP('E4 TB Allocation Details'!$C368, 'E2 Allocators'!$B$15:$W$285, MATCH(I$12, 'E2 Allocators'!$B$15:$W$15, 0),FALSE)*$D357</f>
        <v>0</v>
      </c>
      <c r="J357" s="133">
        <f>VLOOKUP('E4 TB Allocation Details'!$C368, 'E2 Allocators'!$B$15:$W$285, MATCH(J$12, 'E2 Allocators'!$B$15:$W$15, 0),FALSE)*$D357</f>
        <v>0</v>
      </c>
      <c r="K357" s="133">
        <f>VLOOKUP('E4 TB Allocation Details'!$C368, 'E2 Allocators'!$B$15:$W$285, MATCH(K$12, 'E2 Allocators'!$B$15:$W$15, 0),FALSE)*$D357</f>
        <v>0</v>
      </c>
      <c r="L357" s="133">
        <f>VLOOKUP('E4 TB Allocation Details'!$C368, 'E2 Allocators'!$B$15:$W$285, MATCH(L$12, 'E2 Allocators'!$B$15:$W$15, 0),FALSE)*$D357</f>
        <v>0</v>
      </c>
      <c r="M357" s="133">
        <f>VLOOKUP('E4 TB Allocation Details'!$C368, 'E2 Allocators'!$B$15:$W$285, MATCH(M$12, 'E2 Allocators'!$B$15:$W$15, 0),FALSE)*$D357</f>
        <v>0</v>
      </c>
      <c r="N357" s="133">
        <f>VLOOKUP('E4 TB Allocation Details'!$C368, 'E2 Allocators'!$B$15:$W$285, MATCH(N$12, 'E2 Allocators'!$B$15:$W$15, 0),FALSE)*$D357</f>
        <v>0</v>
      </c>
      <c r="O357" s="133">
        <f>VLOOKUP('E4 TB Allocation Details'!$C368, 'E2 Allocators'!$B$15:$W$285, MATCH(O$12, 'E2 Allocators'!$B$15:$W$15, 0),FALSE)*$D357</f>
        <v>0</v>
      </c>
      <c r="P357" s="133">
        <f>VLOOKUP('E4 TB Allocation Details'!$C368, 'E2 Allocators'!$B$15:$W$285, MATCH(P$12, 'E2 Allocators'!$B$15:$W$15, 0),FALSE)*$D357</f>
        <v>0</v>
      </c>
      <c r="Q357" s="133">
        <f>VLOOKUP('E4 TB Allocation Details'!$C368, 'E2 Allocators'!$B$15:$W$285, MATCH(Q$12, 'E2 Allocators'!$B$15:$W$15, 0),FALSE)*$D357</f>
        <v>0</v>
      </c>
      <c r="R357" s="133">
        <f>VLOOKUP('E4 TB Allocation Details'!$C368, 'E2 Allocators'!$B$15:$W$285, MATCH(R$12, 'E2 Allocators'!$B$15:$W$15, 0),FALSE)*$D357</f>
        <v>0</v>
      </c>
      <c r="S357" s="133">
        <f>VLOOKUP('E4 TB Allocation Details'!$C368, 'E2 Allocators'!$B$15:$W$285, MATCH(S$12, 'E2 Allocators'!$B$15:$W$15, 0),FALSE)*$D357</f>
        <v>0</v>
      </c>
      <c r="T357" s="133">
        <f>VLOOKUP('E4 TB Allocation Details'!$C368, 'E2 Allocators'!$B$15:$W$285, MATCH(T$12, 'E2 Allocators'!$B$15:$W$15, 0),FALSE)*$D357</f>
        <v>0</v>
      </c>
      <c r="U357" s="133">
        <f>VLOOKUP('E4 TB Allocation Details'!$C368, 'E2 Allocators'!$B$15:$W$285, MATCH(U$12, 'E2 Allocators'!$B$15:$W$15, 0),FALSE)*$D357</f>
        <v>0</v>
      </c>
      <c r="V357" s="133">
        <f>VLOOKUP('E4 TB Allocation Details'!$C368, 'E2 Allocators'!$B$15:$W$285, MATCH(V$12, 'E2 Allocators'!$B$15:$W$15, 0),FALSE)*$D357</f>
        <v>0</v>
      </c>
      <c r="W357" s="133">
        <f>VLOOKUP('E4 TB Allocation Details'!$C368, 'E2 Allocators'!$B$15:$W$285, MATCH(W$12, 'E2 Allocators'!$B$15:$W$15, 0),FALSE)*$D357</f>
        <v>0</v>
      </c>
      <c r="X357" s="174">
        <f>VLOOKUP('E4 TB Allocation Details'!$C368, 'E2 Allocators'!$B$15:$W$285, MATCH(X$12, 'E2 Allocators'!$B$15:$W$15, 0),FALSE)*$D357</f>
        <v>0</v>
      </c>
    </row>
    <row r="358" spans="2:24" ht="16.149999999999999" customHeight="1" x14ac:dyDescent="0.2">
      <c r="B358" s="384" t="str">
        <f>'I3 TB Data'!B364</f>
        <v>Capital Tax - Network - Shared</v>
      </c>
      <c r="C358" s="381" t="s">
        <v>422</v>
      </c>
      <c r="D358" s="170">
        <f>'I3 TB Data'!G364</f>
        <v>0</v>
      </c>
      <c r="E358" s="133">
        <f>VLOOKUP('E4 TB Allocation Details'!$C369, 'E2 Allocators'!$B$15:$W$285, MATCH(E$12, 'E2 Allocators'!$B$15:$W$15, 0),FALSE)*$D358</f>
        <v>0</v>
      </c>
      <c r="F358" s="133">
        <f>VLOOKUP('E4 TB Allocation Details'!$C369, 'E2 Allocators'!$B$15:$W$285, MATCH(F$12, 'E2 Allocators'!$B$15:$W$15, 0),FALSE)*$D358</f>
        <v>0</v>
      </c>
      <c r="G358" s="133">
        <f>VLOOKUP('E4 TB Allocation Details'!$C369, 'E2 Allocators'!$B$15:$W$285, MATCH(G$12, 'E2 Allocators'!$B$15:$W$15, 0),FALSE)*$D358</f>
        <v>0</v>
      </c>
      <c r="H358" s="133">
        <f>VLOOKUP('E4 TB Allocation Details'!$C369, 'E2 Allocators'!$B$15:$W$285, MATCH(H$12, 'E2 Allocators'!$B$15:$W$15, 0),FALSE)*$D358</f>
        <v>0</v>
      </c>
      <c r="I358" s="133">
        <f>VLOOKUP('E4 TB Allocation Details'!$C369, 'E2 Allocators'!$B$15:$W$285, MATCH(I$12, 'E2 Allocators'!$B$15:$W$15, 0),FALSE)*$D358</f>
        <v>0</v>
      </c>
      <c r="J358" s="133">
        <f>VLOOKUP('E4 TB Allocation Details'!$C369, 'E2 Allocators'!$B$15:$W$285, MATCH(J$12, 'E2 Allocators'!$B$15:$W$15, 0),FALSE)*$D358</f>
        <v>0</v>
      </c>
      <c r="K358" s="133">
        <f>VLOOKUP('E4 TB Allocation Details'!$C369, 'E2 Allocators'!$B$15:$W$285, MATCH(K$12, 'E2 Allocators'!$B$15:$W$15, 0),FALSE)*$D358</f>
        <v>0</v>
      </c>
      <c r="L358" s="133">
        <f>VLOOKUP('E4 TB Allocation Details'!$C369, 'E2 Allocators'!$B$15:$W$285, MATCH(L$12, 'E2 Allocators'!$B$15:$W$15, 0),FALSE)*$D358</f>
        <v>0</v>
      </c>
      <c r="M358" s="133">
        <f>VLOOKUP('E4 TB Allocation Details'!$C369, 'E2 Allocators'!$B$15:$W$285, MATCH(M$12, 'E2 Allocators'!$B$15:$W$15, 0),FALSE)*$D358</f>
        <v>0</v>
      </c>
      <c r="N358" s="133">
        <f>VLOOKUP('E4 TB Allocation Details'!$C369, 'E2 Allocators'!$B$15:$W$285, MATCH(N$12, 'E2 Allocators'!$B$15:$W$15, 0),FALSE)*$D358</f>
        <v>0</v>
      </c>
      <c r="O358" s="133">
        <f>VLOOKUP('E4 TB Allocation Details'!$C369, 'E2 Allocators'!$B$15:$W$285, MATCH(O$12, 'E2 Allocators'!$B$15:$W$15, 0),FALSE)*$D358</f>
        <v>0</v>
      </c>
      <c r="P358" s="133">
        <f>VLOOKUP('E4 TB Allocation Details'!$C369, 'E2 Allocators'!$B$15:$W$285, MATCH(P$12, 'E2 Allocators'!$B$15:$W$15, 0),FALSE)*$D358</f>
        <v>0</v>
      </c>
      <c r="Q358" s="133">
        <f>VLOOKUP('E4 TB Allocation Details'!$C369, 'E2 Allocators'!$B$15:$W$285, MATCH(Q$12, 'E2 Allocators'!$B$15:$W$15, 0),FALSE)*$D358</f>
        <v>0</v>
      </c>
      <c r="R358" s="133">
        <f>VLOOKUP('E4 TB Allocation Details'!$C369, 'E2 Allocators'!$B$15:$W$285, MATCH(R$12, 'E2 Allocators'!$B$15:$W$15, 0),FALSE)*$D358</f>
        <v>0</v>
      </c>
      <c r="S358" s="133">
        <f>VLOOKUP('E4 TB Allocation Details'!$C369, 'E2 Allocators'!$B$15:$W$285, MATCH(S$12, 'E2 Allocators'!$B$15:$W$15, 0),FALSE)*$D358</f>
        <v>0</v>
      </c>
      <c r="T358" s="133">
        <f>VLOOKUP('E4 TB Allocation Details'!$C369, 'E2 Allocators'!$B$15:$W$285, MATCH(T$12, 'E2 Allocators'!$B$15:$W$15, 0),FALSE)*$D358</f>
        <v>0</v>
      </c>
      <c r="U358" s="133">
        <f>VLOOKUP('E4 TB Allocation Details'!$C369, 'E2 Allocators'!$B$15:$W$285, MATCH(U$12, 'E2 Allocators'!$B$15:$W$15, 0),FALSE)*$D358</f>
        <v>0</v>
      </c>
      <c r="V358" s="133">
        <f>VLOOKUP('E4 TB Allocation Details'!$C369, 'E2 Allocators'!$B$15:$W$285, MATCH(V$12, 'E2 Allocators'!$B$15:$W$15, 0),FALSE)*$D358</f>
        <v>0</v>
      </c>
      <c r="W358" s="133">
        <f>VLOOKUP('E4 TB Allocation Details'!$C369, 'E2 Allocators'!$B$15:$W$285, MATCH(W$12, 'E2 Allocators'!$B$15:$W$15, 0),FALSE)*$D358</f>
        <v>0</v>
      </c>
      <c r="X358" s="174">
        <f>VLOOKUP('E4 TB Allocation Details'!$C369, 'E2 Allocators'!$B$15:$W$285, MATCH(X$12, 'E2 Allocators'!$B$15:$W$15, 0),FALSE)*$D358</f>
        <v>0</v>
      </c>
    </row>
    <row r="359" spans="2:24" ht="16.149999999999999" customHeight="1" x14ac:dyDescent="0.2">
      <c r="B359" s="384" t="str">
        <f>'I3 TB Data'!B365</f>
        <v>Capital Tax - Line Connection - Dedicated to Domestic</v>
      </c>
      <c r="C359" s="381" t="s">
        <v>422</v>
      </c>
      <c r="D359" s="170">
        <f>'I3 TB Data'!G365</f>
        <v>0</v>
      </c>
      <c r="E359" s="133">
        <f>VLOOKUP('E4 TB Allocation Details'!$C370, 'E2 Allocators'!$B$15:$W$285, MATCH(E$12, 'E2 Allocators'!$B$15:$W$15, 0),FALSE)*$D359</f>
        <v>0</v>
      </c>
      <c r="F359" s="133">
        <f>VLOOKUP('E4 TB Allocation Details'!$C370, 'E2 Allocators'!$B$15:$W$285, MATCH(F$12, 'E2 Allocators'!$B$15:$W$15, 0),FALSE)*$D359</f>
        <v>0</v>
      </c>
      <c r="G359" s="133">
        <f>VLOOKUP('E4 TB Allocation Details'!$C370, 'E2 Allocators'!$B$15:$W$285, MATCH(G$12, 'E2 Allocators'!$B$15:$W$15, 0),FALSE)*$D359</f>
        <v>0</v>
      </c>
      <c r="H359" s="133">
        <f>VLOOKUP('E4 TB Allocation Details'!$C370, 'E2 Allocators'!$B$15:$W$285, MATCH(H$12, 'E2 Allocators'!$B$15:$W$15, 0),FALSE)*$D359</f>
        <v>0</v>
      </c>
      <c r="I359" s="133">
        <f>VLOOKUP('E4 TB Allocation Details'!$C370, 'E2 Allocators'!$B$15:$W$285, MATCH(I$12, 'E2 Allocators'!$B$15:$W$15, 0),FALSE)*$D359</f>
        <v>0</v>
      </c>
      <c r="J359" s="133">
        <f>VLOOKUP('E4 TB Allocation Details'!$C370, 'E2 Allocators'!$B$15:$W$285, MATCH(J$12, 'E2 Allocators'!$B$15:$W$15, 0),FALSE)*$D359</f>
        <v>0</v>
      </c>
      <c r="K359" s="133">
        <f>VLOOKUP('E4 TB Allocation Details'!$C370, 'E2 Allocators'!$B$15:$W$285, MATCH(K$12, 'E2 Allocators'!$B$15:$W$15, 0),FALSE)*$D359</f>
        <v>0</v>
      </c>
      <c r="L359" s="133">
        <f>VLOOKUP('E4 TB Allocation Details'!$C370, 'E2 Allocators'!$B$15:$W$285, MATCH(L$12, 'E2 Allocators'!$B$15:$W$15, 0),FALSE)*$D359</f>
        <v>0</v>
      </c>
      <c r="M359" s="133">
        <f>VLOOKUP('E4 TB Allocation Details'!$C370, 'E2 Allocators'!$B$15:$W$285, MATCH(M$12, 'E2 Allocators'!$B$15:$W$15, 0),FALSE)*$D359</f>
        <v>0</v>
      </c>
      <c r="N359" s="133">
        <f>VLOOKUP('E4 TB Allocation Details'!$C370, 'E2 Allocators'!$B$15:$W$285, MATCH(N$12, 'E2 Allocators'!$B$15:$W$15, 0),FALSE)*$D359</f>
        <v>0</v>
      </c>
      <c r="O359" s="133">
        <f>VLOOKUP('E4 TB Allocation Details'!$C370, 'E2 Allocators'!$B$15:$W$285, MATCH(O$12, 'E2 Allocators'!$B$15:$W$15, 0),FALSE)*$D359</f>
        <v>0</v>
      </c>
      <c r="P359" s="133">
        <f>VLOOKUP('E4 TB Allocation Details'!$C370, 'E2 Allocators'!$B$15:$W$285, MATCH(P$12, 'E2 Allocators'!$B$15:$W$15, 0),FALSE)*$D359</f>
        <v>0</v>
      </c>
      <c r="Q359" s="133">
        <f>VLOOKUP('E4 TB Allocation Details'!$C370, 'E2 Allocators'!$B$15:$W$285, MATCH(Q$12, 'E2 Allocators'!$B$15:$W$15, 0),FALSE)*$D359</f>
        <v>0</v>
      </c>
      <c r="R359" s="133">
        <f>VLOOKUP('E4 TB Allocation Details'!$C370, 'E2 Allocators'!$B$15:$W$285, MATCH(R$12, 'E2 Allocators'!$B$15:$W$15, 0),FALSE)*$D359</f>
        <v>0</v>
      </c>
      <c r="S359" s="133">
        <f>VLOOKUP('E4 TB Allocation Details'!$C370, 'E2 Allocators'!$B$15:$W$285, MATCH(S$12, 'E2 Allocators'!$B$15:$W$15, 0),FALSE)*$D359</f>
        <v>0</v>
      </c>
      <c r="T359" s="133">
        <f>VLOOKUP('E4 TB Allocation Details'!$C370, 'E2 Allocators'!$B$15:$W$285, MATCH(T$12, 'E2 Allocators'!$B$15:$W$15, 0),FALSE)*$D359</f>
        <v>0</v>
      </c>
      <c r="U359" s="133">
        <f>VLOOKUP('E4 TB Allocation Details'!$C370, 'E2 Allocators'!$B$15:$W$285, MATCH(U$12, 'E2 Allocators'!$B$15:$W$15, 0),FALSE)*$D359</f>
        <v>0</v>
      </c>
      <c r="V359" s="133">
        <f>VLOOKUP('E4 TB Allocation Details'!$C370, 'E2 Allocators'!$B$15:$W$285, MATCH(V$12, 'E2 Allocators'!$B$15:$W$15, 0),FALSE)*$D359</f>
        <v>0</v>
      </c>
      <c r="W359" s="133">
        <f>VLOOKUP('E4 TB Allocation Details'!$C370, 'E2 Allocators'!$B$15:$W$285, MATCH(W$12, 'E2 Allocators'!$B$15:$W$15, 0),FALSE)*$D359</f>
        <v>0</v>
      </c>
      <c r="X359" s="174">
        <f>VLOOKUP('E4 TB Allocation Details'!$C370, 'E2 Allocators'!$B$15:$W$285, MATCH(X$12, 'E2 Allocators'!$B$15:$W$15, 0),FALSE)*$D359</f>
        <v>0</v>
      </c>
    </row>
    <row r="360" spans="2:24" ht="16.149999999999999" customHeight="1" x14ac:dyDescent="0.2">
      <c r="B360" s="384" t="str">
        <f>'I3 TB Data'!B366</f>
        <v>Capital Tax - Line Connection - Dedicated to Interconnect</v>
      </c>
      <c r="C360" s="381" t="s">
        <v>422</v>
      </c>
      <c r="D360" s="170">
        <f>'I3 TB Data'!G366</f>
        <v>0</v>
      </c>
      <c r="E360" s="133">
        <f>VLOOKUP('E4 TB Allocation Details'!$C371, 'E2 Allocators'!$B$15:$W$285, MATCH(E$12, 'E2 Allocators'!$B$15:$W$15, 0),FALSE)*$D360</f>
        <v>0</v>
      </c>
      <c r="F360" s="133">
        <f>VLOOKUP('E4 TB Allocation Details'!$C371, 'E2 Allocators'!$B$15:$W$285, MATCH(F$12, 'E2 Allocators'!$B$15:$W$15, 0),FALSE)*$D360</f>
        <v>0</v>
      </c>
      <c r="G360" s="133">
        <f>VLOOKUP('E4 TB Allocation Details'!$C371, 'E2 Allocators'!$B$15:$W$285, MATCH(G$12, 'E2 Allocators'!$B$15:$W$15, 0),FALSE)*$D360</f>
        <v>0</v>
      </c>
      <c r="H360" s="133">
        <f>VLOOKUP('E4 TB Allocation Details'!$C371, 'E2 Allocators'!$B$15:$W$285, MATCH(H$12, 'E2 Allocators'!$B$15:$W$15, 0),FALSE)*$D360</f>
        <v>0</v>
      </c>
      <c r="I360" s="133">
        <f>VLOOKUP('E4 TB Allocation Details'!$C371, 'E2 Allocators'!$B$15:$W$285, MATCH(I$12, 'E2 Allocators'!$B$15:$W$15, 0),FALSE)*$D360</f>
        <v>0</v>
      </c>
      <c r="J360" s="133">
        <f>VLOOKUP('E4 TB Allocation Details'!$C371, 'E2 Allocators'!$B$15:$W$285, MATCH(J$12, 'E2 Allocators'!$B$15:$W$15, 0),FALSE)*$D360</f>
        <v>0</v>
      </c>
      <c r="K360" s="133">
        <f>VLOOKUP('E4 TB Allocation Details'!$C371, 'E2 Allocators'!$B$15:$W$285, MATCH(K$12, 'E2 Allocators'!$B$15:$W$15, 0),FALSE)*$D360</f>
        <v>0</v>
      </c>
      <c r="L360" s="133">
        <f>VLOOKUP('E4 TB Allocation Details'!$C371, 'E2 Allocators'!$B$15:$W$285, MATCH(L$12, 'E2 Allocators'!$B$15:$W$15, 0),FALSE)*$D360</f>
        <v>0</v>
      </c>
      <c r="M360" s="133">
        <f>VLOOKUP('E4 TB Allocation Details'!$C371, 'E2 Allocators'!$B$15:$W$285, MATCH(M$12, 'E2 Allocators'!$B$15:$W$15, 0),FALSE)*$D360</f>
        <v>0</v>
      </c>
      <c r="N360" s="133">
        <f>VLOOKUP('E4 TB Allocation Details'!$C371, 'E2 Allocators'!$B$15:$W$285, MATCH(N$12, 'E2 Allocators'!$B$15:$W$15, 0),FALSE)*$D360</f>
        <v>0</v>
      </c>
      <c r="O360" s="133">
        <f>VLOOKUP('E4 TB Allocation Details'!$C371, 'E2 Allocators'!$B$15:$W$285, MATCH(O$12, 'E2 Allocators'!$B$15:$W$15, 0),FALSE)*$D360</f>
        <v>0</v>
      </c>
      <c r="P360" s="133">
        <f>VLOOKUP('E4 TB Allocation Details'!$C371, 'E2 Allocators'!$B$15:$W$285, MATCH(P$12, 'E2 Allocators'!$B$15:$W$15, 0),FALSE)*$D360</f>
        <v>0</v>
      </c>
      <c r="Q360" s="133">
        <f>VLOOKUP('E4 TB Allocation Details'!$C371, 'E2 Allocators'!$B$15:$W$285, MATCH(Q$12, 'E2 Allocators'!$B$15:$W$15, 0),FALSE)*$D360</f>
        <v>0</v>
      </c>
      <c r="R360" s="133">
        <f>VLOOKUP('E4 TB Allocation Details'!$C371, 'E2 Allocators'!$B$15:$W$285, MATCH(R$12, 'E2 Allocators'!$B$15:$W$15, 0),FALSE)*$D360</f>
        <v>0</v>
      </c>
      <c r="S360" s="133">
        <f>VLOOKUP('E4 TB Allocation Details'!$C371, 'E2 Allocators'!$B$15:$W$285, MATCH(S$12, 'E2 Allocators'!$B$15:$W$15, 0),FALSE)*$D360</f>
        <v>0</v>
      </c>
      <c r="T360" s="133">
        <f>VLOOKUP('E4 TB Allocation Details'!$C371, 'E2 Allocators'!$B$15:$W$285, MATCH(T$12, 'E2 Allocators'!$B$15:$W$15, 0),FALSE)*$D360</f>
        <v>0</v>
      </c>
      <c r="U360" s="133">
        <f>VLOOKUP('E4 TB Allocation Details'!$C371, 'E2 Allocators'!$B$15:$W$285, MATCH(U$12, 'E2 Allocators'!$B$15:$W$15, 0),FALSE)*$D360</f>
        <v>0</v>
      </c>
      <c r="V360" s="133">
        <f>VLOOKUP('E4 TB Allocation Details'!$C371, 'E2 Allocators'!$B$15:$W$285, MATCH(V$12, 'E2 Allocators'!$B$15:$W$15, 0),FALSE)*$D360</f>
        <v>0</v>
      </c>
      <c r="W360" s="133">
        <f>VLOOKUP('E4 TB Allocation Details'!$C371, 'E2 Allocators'!$B$15:$W$285, MATCH(W$12, 'E2 Allocators'!$B$15:$W$15, 0),FALSE)*$D360</f>
        <v>0</v>
      </c>
      <c r="X360" s="174">
        <f>VLOOKUP('E4 TB Allocation Details'!$C371, 'E2 Allocators'!$B$15:$W$285, MATCH(X$12, 'E2 Allocators'!$B$15:$W$15, 0),FALSE)*$D360</f>
        <v>0</v>
      </c>
    </row>
    <row r="361" spans="2:24" ht="16.149999999999999" customHeight="1" x14ac:dyDescent="0.2">
      <c r="B361" s="384" t="str">
        <f>'I3 TB Data'!B367</f>
        <v>Capital Tax - Line Connection - Shared</v>
      </c>
      <c r="C361" s="381" t="s">
        <v>422</v>
      </c>
      <c r="D361" s="170">
        <f>'I3 TB Data'!G367</f>
        <v>0</v>
      </c>
      <c r="E361" s="133">
        <f>VLOOKUP('E4 TB Allocation Details'!$C372, 'E2 Allocators'!$B$15:$W$285, MATCH(E$12, 'E2 Allocators'!$B$15:$W$15, 0),FALSE)*$D361</f>
        <v>0</v>
      </c>
      <c r="F361" s="133">
        <f>VLOOKUP('E4 TB Allocation Details'!$C372, 'E2 Allocators'!$B$15:$W$285, MATCH(F$12, 'E2 Allocators'!$B$15:$W$15, 0),FALSE)*$D361</f>
        <v>0</v>
      </c>
      <c r="G361" s="133">
        <f>VLOOKUP('E4 TB Allocation Details'!$C372, 'E2 Allocators'!$B$15:$W$285, MATCH(G$12, 'E2 Allocators'!$B$15:$W$15, 0),FALSE)*$D361</f>
        <v>0</v>
      </c>
      <c r="H361" s="133">
        <f>VLOOKUP('E4 TB Allocation Details'!$C372, 'E2 Allocators'!$B$15:$W$285, MATCH(H$12, 'E2 Allocators'!$B$15:$W$15, 0),FALSE)*$D361</f>
        <v>0</v>
      </c>
      <c r="I361" s="133">
        <f>VLOOKUP('E4 TB Allocation Details'!$C372, 'E2 Allocators'!$B$15:$W$285, MATCH(I$12, 'E2 Allocators'!$B$15:$W$15, 0),FALSE)*$D361</f>
        <v>0</v>
      </c>
      <c r="J361" s="133">
        <f>VLOOKUP('E4 TB Allocation Details'!$C372, 'E2 Allocators'!$B$15:$W$285, MATCH(J$12, 'E2 Allocators'!$B$15:$W$15, 0),FALSE)*$D361</f>
        <v>0</v>
      </c>
      <c r="K361" s="133">
        <f>VLOOKUP('E4 TB Allocation Details'!$C372, 'E2 Allocators'!$B$15:$W$285, MATCH(K$12, 'E2 Allocators'!$B$15:$W$15, 0),FALSE)*$D361</f>
        <v>0</v>
      </c>
      <c r="L361" s="133">
        <f>VLOOKUP('E4 TB Allocation Details'!$C372, 'E2 Allocators'!$B$15:$W$285, MATCH(L$12, 'E2 Allocators'!$B$15:$W$15, 0),FALSE)*$D361</f>
        <v>0</v>
      </c>
      <c r="M361" s="133">
        <f>VLOOKUP('E4 TB Allocation Details'!$C372, 'E2 Allocators'!$B$15:$W$285, MATCH(M$12, 'E2 Allocators'!$B$15:$W$15, 0),FALSE)*$D361</f>
        <v>0</v>
      </c>
      <c r="N361" s="133">
        <f>VLOOKUP('E4 TB Allocation Details'!$C372, 'E2 Allocators'!$B$15:$W$285, MATCH(N$12, 'E2 Allocators'!$B$15:$W$15, 0),FALSE)*$D361</f>
        <v>0</v>
      </c>
      <c r="O361" s="133">
        <f>VLOOKUP('E4 TB Allocation Details'!$C372, 'E2 Allocators'!$B$15:$W$285, MATCH(O$12, 'E2 Allocators'!$B$15:$W$15, 0),FALSE)*$D361</f>
        <v>0</v>
      </c>
      <c r="P361" s="133">
        <f>VLOOKUP('E4 TB Allocation Details'!$C372, 'E2 Allocators'!$B$15:$W$285, MATCH(P$12, 'E2 Allocators'!$B$15:$W$15, 0),FALSE)*$D361</f>
        <v>0</v>
      </c>
      <c r="Q361" s="133">
        <f>VLOOKUP('E4 TB Allocation Details'!$C372, 'E2 Allocators'!$B$15:$W$285, MATCH(Q$12, 'E2 Allocators'!$B$15:$W$15, 0),FALSE)*$D361</f>
        <v>0</v>
      </c>
      <c r="R361" s="133">
        <f>VLOOKUP('E4 TB Allocation Details'!$C372, 'E2 Allocators'!$B$15:$W$285, MATCH(R$12, 'E2 Allocators'!$B$15:$W$15, 0),FALSE)*$D361</f>
        <v>0</v>
      </c>
      <c r="S361" s="133">
        <f>VLOOKUP('E4 TB Allocation Details'!$C372, 'E2 Allocators'!$B$15:$W$285, MATCH(S$12, 'E2 Allocators'!$B$15:$W$15, 0),FALSE)*$D361</f>
        <v>0</v>
      </c>
      <c r="T361" s="133">
        <f>VLOOKUP('E4 TB Allocation Details'!$C372, 'E2 Allocators'!$B$15:$W$285, MATCH(T$12, 'E2 Allocators'!$B$15:$W$15, 0),FALSE)*$D361</f>
        <v>0</v>
      </c>
      <c r="U361" s="133">
        <f>VLOOKUP('E4 TB Allocation Details'!$C372, 'E2 Allocators'!$B$15:$W$285, MATCH(U$12, 'E2 Allocators'!$B$15:$W$15, 0),FALSE)*$D361</f>
        <v>0</v>
      </c>
      <c r="V361" s="133">
        <f>VLOOKUP('E4 TB Allocation Details'!$C372, 'E2 Allocators'!$B$15:$W$285, MATCH(V$12, 'E2 Allocators'!$B$15:$W$15, 0),FALSE)*$D361</f>
        <v>0</v>
      </c>
      <c r="W361" s="133">
        <f>VLOOKUP('E4 TB Allocation Details'!$C372, 'E2 Allocators'!$B$15:$W$285, MATCH(W$12, 'E2 Allocators'!$B$15:$W$15, 0),FALSE)*$D361</f>
        <v>0</v>
      </c>
      <c r="X361" s="174">
        <f>VLOOKUP('E4 TB Allocation Details'!$C372, 'E2 Allocators'!$B$15:$W$285, MATCH(X$12, 'E2 Allocators'!$B$15:$W$15, 0),FALSE)*$D361</f>
        <v>0</v>
      </c>
    </row>
    <row r="362" spans="2:24" ht="16.149999999999999" customHeight="1" x14ac:dyDescent="0.2">
      <c r="B362" s="384" t="str">
        <f>'I3 TB Data'!B368</f>
        <v>Capital Tax - Transformer Connection - Dedicated to Domestic</v>
      </c>
      <c r="C362" s="381" t="s">
        <v>422</v>
      </c>
      <c r="D362" s="170">
        <f>'I3 TB Data'!G368</f>
        <v>0</v>
      </c>
      <c r="E362" s="133">
        <f>VLOOKUP('E4 TB Allocation Details'!$C373, 'E2 Allocators'!$B$15:$W$285, MATCH(E$12, 'E2 Allocators'!$B$15:$W$15, 0),FALSE)*$D362</f>
        <v>0</v>
      </c>
      <c r="F362" s="133">
        <f>VLOOKUP('E4 TB Allocation Details'!$C373, 'E2 Allocators'!$B$15:$W$285, MATCH(F$12, 'E2 Allocators'!$B$15:$W$15, 0),FALSE)*$D362</f>
        <v>0</v>
      </c>
      <c r="G362" s="133">
        <f>VLOOKUP('E4 TB Allocation Details'!$C373, 'E2 Allocators'!$B$15:$W$285, MATCH(G$12, 'E2 Allocators'!$B$15:$W$15, 0),FALSE)*$D362</f>
        <v>0</v>
      </c>
      <c r="H362" s="133">
        <f>VLOOKUP('E4 TB Allocation Details'!$C373, 'E2 Allocators'!$B$15:$W$285, MATCH(H$12, 'E2 Allocators'!$B$15:$W$15, 0),FALSE)*$D362</f>
        <v>0</v>
      </c>
      <c r="I362" s="133">
        <f>VLOOKUP('E4 TB Allocation Details'!$C373, 'E2 Allocators'!$B$15:$W$285, MATCH(I$12, 'E2 Allocators'!$B$15:$W$15, 0),FALSE)*$D362</f>
        <v>0</v>
      </c>
      <c r="J362" s="133">
        <f>VLOOKUP('E4 TB Allocation Details'!$C373, 'E2 Allocators'!$B$15:$W$285, MATCH(J$12, 'E2 Allocators'!$B$15:$W$15, 0),FALSE)*$D362</f>
        <v>0</v>
      </c>
      <c r="K362" s="133">
        <f>VLOOKUP('E4 TB Allocation Details'!$C373, 'E2 Allocators'!$B$15:$W$285, MATCH(K$12, 'E2 Allocators'!$B$15:$W$15, 0),FALSE)*$D362</f>
        <v>0</v>
      </c>
      <c r="L362" s="133">
        <f>VLOOKUP('E4 TB Allocation Details'!$C373, 'E2 Allocators'!$B$15:$W$285, MATCH(L$12, 'E2 Allocators'!$B$15:$W$15, 0),FALSE)*$D362</f>
        <v>0</v>
      </c>
      <c r="M362" s="133">
        <f>VLOOKUP('E4 TB Allocation Details'!$C373, 'E2 Allocators'!$B$15:$W$285, MATCH(M$12, 'E2 Allocators'!$B$15:$W$15, 0),FALSE)*$D362</f>
        <v>0</v>
      </c>
      <c r="N362" s="133">
        <f>VLOOKUP('E4 TB Allocation Details'!$C373, 'E2 Allocators'!$B$15:$W$285, MATCH(N$12, 'E2 Allocators'!$B$15:$W$15, 0),FALSE)*$D362</f>
        <v>0</v>
      </c>
      <c r="O362" s="133">
        <f>VLOOKUP('E4 TB Allocation Details'!$C373, 'E2 Allocators'!$B$15:$W$285, MATCH(O$12, 'E2 Allocators'!$B$15:$W$15, 0),FALSE)*$D362</f>
        <v>0</v>
      </c>
      <c r="P362" s="133">
        <f>VLOOKUP('E4 TB Allocation Details'!$C373, 'E2 Allocators'!$B$15:$W$285, MATCH(P$12, 'E2 Allocators'!$B$15:$W$15, 0),FALSE)*$D362</f>
        <v>0</v>
      </c>
      <c r="Q362" s="133">
        <f>VLOOKUP('E4 TB Allocation Details'!$C373, 'E2 Allocators'!$B$15:$W$285, MATCH(Q$12, 'E2 Allocators'!$B$15:$W$15, 0),FALSE)*$D362</f>
        <v>0</v>
      </c>
      <c r="R362" s="133">
        <f>VLOOKUP('E4 TB Allocation Details'!$C373, 'E2 Allocators'!$B$15:$W$285, MATCH(R$12, 'E2 Allocators'!$B$15:$W$15, 0),FALSE)*$D362</f>
        <v>0</v>
      </c>
      <c r="S362" s="133">
        <f>VLOOKUP('E4 TB Allocation Details'!$C373, 'E2 Allocators'!$B$15:$W$285, MATCH(S$12, 'E2 Allocators'!$B$15:$W$15, 0),FALSE)*$D362</f>
        <v>0</v>
      </c>
      <c r="T362" s="133">
        <f>VLOOKUP('E4 TB Allocation Details'!$C373, 'E2 Allocators'!$B$15:$W$285, MATCH(T$12, 'E2 Allocators'!$B$15:$W$15, 0),FALSE)*$D362</f>
        <v>0</v>
      </c>
      <c r="U362" s="133">
        <f>VLOOKUP('E4 TB Allocation Details'!$C373, 'E2 Allocators'!$B$15:$W$285, MATCH(U$12, 'E2 Allocators'!$B$15:$W$15, 0),FALSE)*$D362</f>
        <v>0</v>
      </c>
      <c r="V362" s="133">
        <f>VLOOKUP('E4 TB Allocation Details'!$C373, 'E2 Allocators'!$B$15:$W$285, MATCH(V$12, 'E2 Allocators'!$B$15:$W$15, 0),FALSE)*$D362</f>
        <v>0</v>
      </c>
      <c r="W362" s="133">
        <f>VLOOKUP('E4 TB Allocation Details'!$C373, 'E2 Allocators'!$B$15:$W$285, MATCH(W$12, 'E2 Allocators'!$B$15:$W$15, 0),FALSE)*$D362</f>
        <v>0</v>
      </c>
      <c r="X362" s="174">
        <f>VLOOKUP('E4 TB Allocation Details'!$C373, 'E2 Allocators'!$B$15:$W$285, MATCH(X$12, 'E2 Allocators'!$B$15:$W$15, 0),FALSE)*$D362</f>
        <v>0</v>
      </c>
    </row>
    <row r="363" spans="2:24" ht="16.149999999999999" customHeight="1" x14ac:dyDescent="0.2">
      <c r="B363" s="384" t="str">
        <f>'I3 TB Data'!B369</f>
        <v>Capital Tax - Transformer Connection - Dedicated to Interconnect</v>
      </c>
      <c r="C363" s="381" t="s">
        <v>422</v>
      </c>
      <c r="D363" s="170">
        <f>'I3 TB Data'!G369</f>
        <v>0</v>
      </c>
      <c r="E363" s="133">
        <f>VLOOKUP('E4 TB Allocation Details'!$C374, 'E2 Allocators'!$B$15:$W$285, MATCH(E$12, 'E2 Allocators'!$B$15:$W$15, 0),FALSE)*$D363</f>
        <v>0</v>
      </c>
      <c r="F363" s="133">
        <f>VLOOKUP('E4 TB Allocation Details'!$C374, 'E2 Allocators'!$B$15:$W$285, MATCH(F$12, 'E2 Allocators'!$B$15:$W$15, 0),FALSE)*$D363</f>
        <v>0</v>
      </c>
      <c r="G363" s="133">
        <f>VLOOKUP('E4 TB Allocation Details'!$C374, 'E2 Allocators'!$B$15:$W$285, MATCH(G$12, 'E2 Allocators'!$B$15:$W$15, 0),FALSE)*$D363</f>
        <v>0</v>
      </c>
      <c r="H363" s="133">
        <f>VLOOKUP('E4 TB Allocation Details'!$C374, 'E2 Allocators'!$B$15:$W$285, MATCH(H$12, 'E2 Allocators'!$B$15:$W$15, 0),FALSE)*$D363</f>
        <v>0</v>
      </c>
      <c r="I363" s="133">
        <f>VLOOKUP('E4 TB Allocation Details'!$C374, 'E2 Allocators'!$B$15:$W$285, MATCH(I$12, 'E2 Allocators'!$B$15:$W$15, 0),FALSE)*$D363</f>
        <v>0</v>
      </c>
      <c r="J363" s="133">
        <f>VLOOKUP('E4 TB Allocation Details'!$C374, 'E2 Allocators'!$B$15:$W$285, MATCH(J$12, 'E2 Allocators'!$B$15:$W$15, 0),FALSE)*$D363</f>
        <v>0</v>
      </c>
      <c r="K363" s="133">
        <f>VLOOKUP('E4 TB Allocation Details'!$C374, 'E2 Allocators'!$B$15:$W$285, MATCH(K$12, 'E2 Allocators'!$B$15:$W$15, 0),FALSE)*$D363</f>
        <v>0</v>
      </c>
      <c r="L363" s="133">
        <f>VLOOKUP('E4 TB Allocation Details'!$C374, 'E2 Allocators'!$B$15:$W$285, MATCH(L$12, 'E2 Allocators'!$B$15:$W$15, 0),FALSE)*$D363</f>
        <v>0</v>
      </c>
      <c r="M363" s="133">
        <f>VLOOKUP('E4 TB Allocation Details'!$C374, 'E2 Allocators'!$B$15:$W$285, MATCH(M$12, 'E2 Allocators'!$B$15:$W$15, 0),FALSE)*$D363</f>
        <v>0</v>
      </c>
      <c r="N363" s="133">
        <f>VLOOKUP('E4 TB Allocation Details'!$C374, 'E2 Allocators'!$B$15:$W$285, MATCH(N$12, 'E2 Allocators'!$B$15:$W$15, 0),FALSE)*$D363</f>
        <v>0</v>
      </c>
      <c r="O363" s="133">
        <f>VLOOKUP('E4 TB Allocation Details'!$C374, 'E2 Allocators'!$B$15:$W$285, MATCH(O$12, 'E2 Allocators'!$B$15:$W$15, 0),FALSE)*$D363</f>
        <v>0</v>
      </c>
      <c r="P363" s="133">
        <f>VLOOKUP('E4 TB Allocation Details'!$C374, 'E2 Allocators'!$B$15:$W$285, MATCH(P$12, 'E2 Allocators'!$B$15:$W$15, 0),FALSE)*$D363</f>
        <v>0</v>
      </c>
      <c r="Q363" s="133">
        <f>VLOOKUP('E4 TB Allocation Details'!$C374, 'E2 Allocators'!$B$15:$W$285, MATCH(Q$12, 'E2 Allocators'!$B$15:$W$15, 0),FALSE)*$D363</f>
        <v>0</v>
      </c>
      <c r="R363" s="133">
        <f>VLOOKUP('E4 TB Allocation Details'!$C374, 'E2 Allocators'!$B$15:$W$285, MATCH(R$12, 'E2 Allocators'!$B$15:$W$15, 0),FALSE)*$D363</f>
        <v>0</v>
      </c>
      <c r="S363" s="133">
        <f>VLOOKUP('E4 TB Allocation Details'!$C374, 'E2 Allocators'!$B$15:$W$285, MATCH(S$12, 'E2 Allocators'!$B$15:$W$15, 0),FALSE)*$D363</f>
        <v>0</v>
      </c>
      <c r="T363" s="133">
        <f>VLOOKUP('E4 TB Allocation Details'!$C374, 'E2 Allocators'!$B$15:$W$285, MATCH(T$12, 'E2 Allocators'!$B$15:$W$15, 0),FALSE)*$D363</f>
        <v>0</v>
      </c>
      <c r="U363" s="133">
        <f>VLOOKUP('E4 TB Allocation Details'!$C374, 'E2 Allocators'!$B$15:$W$285, MATCH(U$12, 'E2 Allocators'!$B$15:$W$15, 0),FALSE)*$D363</f>
        <v>0</v>
      </c>
      <c r="V363" s="133">
        <f>VLOOKUP('E4 TB Allocation Details'!$C374, 'E2 Allocators'!$B$15:$W$285, MATCH(V$12, 'E2 Allocators'!$B$15:$W$15, 0),FALSE)*$D363</f>
        <v>0</v>
      </c>
      <c r="W363" s="133">
        <f>VLOOKUP('E4 TB Allocation Details'!$C374, 'E2 Allocators'!$B$15:$W$285, MATCH(W$12, 'E2 Allocators'!$B$15:$W$15, 0),FALSE)*$D363</f>
        <v>0</v>
      </c>
      <c r="X363" s="174">
        <f>VLOOKUP('E4 TB Allocation Details'!$C374, 'E2 Allocators'!$B$15:$W$285, MATCH(X$12, 'E2 Allocators'!$B$15:$W$15, 0),FALSE)*$D363</f>
        <v>0</v>
      </c>
    </row>
    <row r="364" spans="2:24" ht="16.149999999999999" customHeight="1" x14ac:dyDescent="0.2">
      <c r="B364" s="384" t="str">
        <f>'I3 TB Data'!B370</f>
        <v>Capital Tax - Transformer Connection - Shared</v>
      </c>
      <c r="C364" s="381" t="s">
        <v>422</v>
      </c>
      <c r="D364" s="170">
        <f>'I3 TB Data'!G370</f>
        <v>0</v>
      </c>
      <c r="E364" s="133">
        <f>VLOOKUP('E4 TB Allocation Details'!$C375, 'E2 Allocators'!$B$15:$W$285, MATCH(E$12, 'E2 Allocators'!$B$15:$W$15, 0),FALSE)*$D364</f>
        <v>0</v>
      </c>
      <c r="F364" s="133">
        <f>VLOOKUP('E4 TB Allocation Details'!$C375, 'E2 Allocators'!$B$15:$W$285, MATCH(F$12, 'E2 Allocators'!$B$15:$W$15, 0),FALSE)*$D364</f>
        <v>0</v>
      </c>
      <c r="G364" s="133">
        <f>VLOOKUP('E4 TB Allocation Details'!$C375, 'E2 Allocators'!$B$15:$W$285, MATCH(G$12, 'E2 Allocators'!$B$15:$W$15, 0),FALSE)*$D364</f>
        <v>0</v>
      </c>
      <c r="H364" s="133">
        <f>VLOOKUP('E4 TB Allocation Details'!$C375, 'E2 Allocators'!$B$15:$W$285, MATCH(H$12, 'E2 Allocators'!$B$15:$W$15, 0),FALSE)*$D364</f>
        <v>0</v>
      </c>
      <c r="I364" s="133">
        <f>VLOOKUP('E4 TB Allocation Details'!$C375, 'E2 Allocators'!$B$15:$W$285, MATCH(I$12, 'E2 Allocators'!$B$15:$W$15, 0),FALSE)*$D364</f>
        <v>0</v>
      </c>
      <c r="J364" s="133">
        <f>VLOOKUP('E4 TB Allocation Details'!$C375, 'E2 Allocators'!$B$15:$W$285, MATCH(J$12, 'E2 Allocators'!$B$15:$W$15, 0),FALSE)*$D364</f>
        <v>0</v>
      </c>
      <c r="K364" s="133">
        <f>VLOOKUP('E4 TB Allocation Details'!$C375, 'E2 Allocators'!$B$15:$W$285, MATCH(K$12, 'E2 Allocators'!$B$15:$W$15, 0),FALSE)*$D364</f>
        <v>0</v>
      </c>
      <c r="L364" s="133">
        <f>VLOOKUP('E4 TB Allocation Details'!$C375, 'E2 Allocators'!$B$15:$W$285, MATCH(L$12, 'E2 Allocators'!$B$15:$W$15, 0),FALSE)*$D364</f>
        <v>0</v>
      </c>
      <c r="M364" s="133">
        <f>VLOOKUP('E4 TB Allocation Details'!$C375, 'E2 Allocators'!$B$15:$W$285, MATCH(M$12, 'E2 Allocators'!$B$15:$W$15, 0),FALSE)*$D364</f>
        <v>0</v>
      </c>
      <c r="N364" s="133">
        <f>VLOOKUP('E4 TB Allocation Details'!$C375, 'E2 Allocators'!$B$15:$W$285, MATCH(N$12, 'E2 Allocators'!$B$15:$W$15, 0),FALSE)*$D364</f>
        <v>0</v>
      </c>
      <c r="O364" s="133">
        <f>VLOOKUP('E4 TB Allocation Details'!$C375, 'E2 Allocators'!$B$15:$W$285, MATCH(O$12, 'E2 Allocators'!$B$15:$W$15, 0),FALSE)*$D364</f>
        <v>0</v>
      </c>
      <c r="P364" s="133">
        <f>VLOOKUP('E4 TB Allocation Details'!$C375, 'E2 Allocators'!$B$15:$W$285, MATCH(P$12, 'E2 Allocators'!$B$15:$W$15, 0),FALSE)*$D364</f>
        <v>0</v>
      </c>
      <c r="Q364" s="133">
        <f>VLOOKUP('E4 TB Allocation Details'!$C375, 'E2 Allocators'!$B$15:$W$285, MATCH(Q$12, 'E2 Allocators'!$B$15:$W$15, 0),FALSE)*$D364</f>
        <v>0</v>
      </c>
      <c r="R364" s="133">
        <f>VLOOKUP('E4 TB Allocation Details'!$C375, 'E2 Allocators'!$B$15:$W$285, MATCH(R$12, 'E2 Allocators'!$B$15:$W$15, 0),FALSE)*$D364</f>
        <v>0</v>
      </c>
      <c r="S364" s="133">
        <f>VLOOKUP('E4 TB Allocation Details'!$C375, 'E2 Allocators'!$B$15:$W$285, MATCH(S$12, 'E2 Allocators'!$B$15:$W$15, 0),FALSE)*$D364</f>
        <v>0</v>
      </c>
      <c r="T364" s="133">
        <f>VLOOKUP('E4 TB Allocation Details'!$C375, 'E2 Allocators'!$B$15:$W$285, MATCH(T$12, 'E2 Allocators'!$B$15:$W$15, 0),FALSE)*$D364</f>
        <v>0</v>
      </c>
      <c r="U364" s="133">
        <f>VLOOKUP('E4 TB Allocation Details'!$C375, 'E2 Allocators'!$B$15:$W$285, MATCH(U$12, 'E2 Allocators'!$B$15:$W$15, 0),FALSE)*$D364</f>
        <v>0</v>
      </c>
      <c r="V364" s="133">
        <f>VLOOKUP('E4 TB Allocation Details'!$C375, 'E2 Allocators'!$B$15:$W$285, MATCH(V$12, 'E2 Allocators'!$B$15:$W$15, 0),FALSE)*$D364</f>
        <v>0</v>
      </c>
      <c r="W364" s="133">
        <f>VLOOKUP('E4 TB Allocation Details'!$C375, 'E2 Allocators'!$B$15:$W$285, MATCH(W$12, 'E2 Allocators'!$B$15:$W$15, 0),FALSE)*$D364</f>
        <v>0</v>
      </c>
      <c r="X364" s="174">
        <f>VLOOKUP('E4 TB Allocation Details'!$C375, 'E2 Allocators'!$B$15:$W$285, MATCH(X$12, 'E2 Allocators'!$B$15:$W$15, 0),FALSE)*$D364</f>
        <v>0</v>
      </c>
    </row>
    <row r="365" spans="2:24" ht="16.149999999999999" customHeight="1" x14ac:dyDescent="0.2">
      <c r="B365" s="384" t="str">
        <f>'I3 TB Data'!B371</f>
        <v>Capital Tax - Wholesale Revenue Meter - Dedicated to Domestic</v>
      </c>
      <c r="C365" s="381" t="s">
        <v>422</v>
      </c>
      <c r="D365" s="170">
        <f>'I3 TB Data'!G371</f>
        <v>0</v>
      </c>
      <c r="E365" s="133">
        <f>VLOOKUP('E4 TB Allocation Details'!$C376, 'E2 Allocators'!$B$15:$W$285, MATCH(E$12, 'E2 Allocators'!$B$15:$W$15, 0),FALSE)*$D365</f>
        <v>0</v>
      </c>
      <c r="F365" s="133">
        <f>VLOOKUP('E4 TB Allocation Details'!$C376, 'E2 Allocators'!$B$15:$W$285, MATCH(F$12, 'E2 Allocators'!$B$15:$W$15, 0),FALSE)*$D365</f>
        <v>0</v>
      </c>
      <c r="G365" s="133">
        <f>VLOOKUP('E4 TB Allocation Details'!$C376, 'E2 Allocators'!$B$15:$W$285, MATCH(G$12, 'E2 Allocators'!$B$15:$W$15, 0),FALSE)*$D365</f>
        <v>0</v>
      </c>
      <c r="H365" s="133">
        <f>VLOOKUP('E4 TB Allocation Details'!$C376, 'E2 Allocators'!$B$15:$W$285, MATCH(H$12, 'E2 Allocators'!$B$15:$W$15, 0),FALSE)*$D365</f>
        <v>0</v>
      </c>
      <c r="I365" s="133">
        <f>VLOOKUP('E4 TB Allocation Details'!$C376, 'E2 Allocators'!$B$15:$W$285, MATCH(I$12, 'E2 Allocators'!$B$15:$W$15, 0),FALSE)*$D365</f>
        <v>0</v>
      </c>
      <c r="J365" s="133">
        <f>VLOOKUP('E4 TB Allocation Details'!$C376, 'E2 Allocators'!$B$15:$W$285, MATCH(J$12, 'E2 Allocators'!$B$15:$W$15, 0),FALSE)*$D365</f>
        <v>0</v>
      </c>
      <c r="K365" s="133">
        <f>VLOOKUP('E4 TB Allocation Details'!$C376, 'E2 Allocators'!$B$15:$W$285, MATCH(K$12, 'E2 Allocators'!$B$15:$W$15, 0),FALSE)*$D365</f>
        <v>0</v>
      </c>
      <c r="L365" s="133">
        <f>VLOOKUP('E4 TB Allocation Details'!$C376, 'E2 Allocators'!$B$15:$W$285, MATCH(L$12, 'E2 Allocators'!$B$15:$W$15, 0),FALSE)*$D365</f>
        <v>0</v>
      </c>
      <c r="M365" s="133">
        <f>VLOOKUP('E4 TB Allocation Details'!$C376, 'E2 Allocators'!$B$15:$W$285, MATCH(M$12, 'E2 Allocators'!$B$15:$W$15, 0),FALSE)*$D365</f>
        <v>0</v>
      </c>
      <c r="N365" s="133">
        <f>VLOOKUP('E4 TB Allocation Details'!$C376, 'E2 Allocators'!$B$15:$W$285, MATCH(N$12, 'E2 Allocators'!$B$15:$W$15, 0),FALSE)*$D365</f>
        <v>0</v>
      </c>
      <c r="O365" s="133">
        <f>VLOOKUP('E4 TB Allocation Details'!$C376, 'E2 Allocators'!$B$15:$W$285, MATCH(O$12, 'E2 Allocators'!$B$15:$W$15, 0),FALSE)*$D365</f>
        <v>0</v>
      </c>
      <c r="P365" s="133">
        <f>VLOOKUP('E4 TB Allocation Details'!$C376, 'E2 Allocators'!$B$15:$W$285, MATCH(P$12, 'E2 Allocators'!$B$15:$W$15, 0),FALSE)*$D365</f>
        <v>0</v>
      </c>
      <c r="Q365" s="133">
        <f>VLOOKUP('E4 TB Allocation Details'!$C376, 'E2 Allocators'!$B$15:$W$285, MATCH(Q$12, 'E2 Allocators'!$B$15:$W$15, 0),FALSE)*$D365</f>
        <v>0</v>
      </c>
      <c r="R365" s="133">
        <f>VLOOKUP('E4 TB Allocation Details'!$C376, 'E2 Allocators'!$B$15:$W$285, MATCH(R$12, 'E2 Allocators'!$B$15:$W$15, 0),FALSE)*$D365</f>
        <v>0</v>
      </c>
      <c r="S365" s="133">
        <f>VLOOKUP('E4 TB Allocation Details'!$C376, 'E2 Allocators'!$B$15:$W$285, MATCH(S$12, 'E2 Allocators'!$B$15:$W$15, 0),FALSE)*$D365</f>
        <v>0</v>
      </c>
      <c r="T365" s="133">
        <f>VLOOKUP('E4 TB Allocation Details'!$C376, 'E2 Allocators'!$B$15:$W$285, MATCH(T$12, 'E2 Allocators'!$B$15:$W$15, 0),FALSE)*$D365</f>
        <v>0</v>
      </c>
      <c r="U365" s="133">
        <f>VLOOKUP('E4 TB Allocation Details'!$C376, 'E2 Allocators'!$B$15:$W$285, MATCH(U$12, 'E2 Allocators'!$B$15:$W$15, 0),FALSE)*$D365</f>
        <v>0</v>
      </c>
      <c r="V365" s="133">
        <f>VLOOKUP('E4 TB Allocation Details'!$C376, 'E2 Allocators'!$B$15:$W$285, MATCH(V$12, 'E2 Allocators'!$B$15:$W$15, 0),FALSE)*$D365</f>
        <v>0</v>
      </c>
      <c r="W365" s="133">
        <f>VLOOKUP('E4 TB Allocation Details'!$C376, 'E2 Allocators'!$B$15:$W$285, MATCH(W$12, 'E2 Allocators'!$B$15:$W$15, 0),FALSE)*$D365</f>
        <v>0</v>
      </c>
      <c r="X365" s="174">
        <f>VLOOKUP('E4 TB Allocation Details'!$C376, 'E2 Allocators'!$B$15:$W$285, MATCH(X$12, 'E2 Allocators'!$B$15:$W$15, 0),FALSE)*$D365</f>
        <v>0</v>
      </c>
    </row>
    <row r="366" spans="2:24" ht="16.149999999999999" customHeight="1" x14ac:dyDescent="0.2">
      <c r="B366" s="384" t="str">
        <f>'I3 TB Data'!B372</f>
        <v>Capital Tax - Wholesale Revenue Meter - Dedicated to Interconnect</v>
      </c>
      <c r="C366" s="381" t="s">
        <v>422</v>
      </c>
      <c r="D366" s="170">
        <f>'I3 TB Data'!G372</f>
        <v>0</v>
      </c>
      <c r="E366" s="133">
        <f>VLOOKUP('E4 TB Allocation Details'!$C377, 'E2 Allocators'!$B$15:$W$285, MATCH(E$12, 'E2 Allocators'!$B$15:$W$15, 0),FALSE)*$D366</f>
        <v>0</v>
      </c>
      <c r="F366" s="133">
        <f>VLOOKUP('E4 TB Allocation Details'!$C377, 'E2 Allocators'!$B$15:$W$285, MATCH(F$12, 'E2 Allocators'!$B$15:$W$15, 0),FALSE)*$D366</f>
        <v>0</v>
      </c>
      <c r="G366" s="133">
        <f>VLOOKUP('E4 TB Allocation Details'!$C377, 'E2 Allocators'!$B$15:$W$285, MATCH(G$12, 'E2 Allocators'!$B$15:$W$15, 0),FALSE)*$D366</f>
        <v>0</v>
      </c>
      <c r="H366" s="133">
        <f>VLOOKUP('E4 TB Allocation Details'!$C377, 'E2 Allocators'!$B$15:$W$285, MATCH(H$12, 'E2 Allocators'!$B$15:$W$15, 0),FALSE)*$D366</f>
        <v>0</v>
      </c>
      <c r="I366" s="133">
        <f>VLOOKUP('E4 TB Allocation Details'!$C377, 'E2 Allocators'!$B$15:$W$285, MATCH(I$12, 'E2 Allocators'!$B$15:$W$15, 0),FALSE)*$D366</f>
        <v>0</v>
      </c>
      <c r="J366" s="133">
        <f>VLOOKUP('E4 TB Allocation Details'!$C377, 'E2 Allocators'!$B$15:$W$285, MATCH(J$12, 'E2 Allocators'!$B$15:$W$15, 0),FALSE)*$D366</f>
        <v>0</v>
      </c>
      <c r="K366" s="133">
        <f>VLOOKUP('E4 TB Allocation Details'!$C377, 'E2 Allocators'!$B$15:$W$285, MATCH(K$12, 'E2 Allocators'!$B$15:$W$15, 0),FALSE)*$D366</f>
        <v>0</v>
      </c>
      <c r="L366" s="133">
        <f>VLOOKUP('E4 TB Allocation Details'!$C377, 'E2 Allocators'!$B$15:$W$285, MATCH(L$12, 'E2 Allocators'!$B$15:$W$15, 0),FALSE)*$D366</f>
        <v>0</v>
      </c>
      <c r="M366" s="133">
        <f>VLOOKUP('E4 TB Allocation Details'!$C377, 'E2 Allocators'!$B$15:$W$285, MATCH(M$12, 'E2 Allocators'!$B$15:$W$15, 0),FALSE)*$D366</f>
        <v>0</v>
      </c>
      <c r="N366" s="133">
        <f>VLOOKUP('E4 TB Allocation Details'!$C377, 'E2 Allocators'!$B$15:$W$285, MATCH(N$12, 'E2 Allocators'!$B$15:$W$15, 0),FALSE)*$D366</f>
        <v>0</v>
      </c>
      <c r="O366" s="133">
        <f>VLOOKUP('E4 TB Allocation Details'!$C377, 'E2 Allocators'!$B$15:$W$285, MATCH(O$12, 'E2 Allocators'!$B$15:$W$15, 0),FALSE)*$D366</f>
        <v>0</v>
      </c>
      <c r="P366" s="133">
        <f>VLOOKUP('E4 TB Allocation Details'!$C377, 'E2 Allocators'!$B$15:$W$285, MATCH(P$12, 'E2 Allocators'!$B$15:$W$15, 0),FALSE)*$D366</f>
        <v>0</v>
      </c>
      <c r="Q366" s="133">
        <f>VLOOKUP('E4 TB Allocation Details'!$C377, 'E2 Allocators'!$B$15:$W$285, MATCH(Q$12, 'E2 Allocators'!$B$15:$W$15, 0),FALSE)*$D366</f>
        <v>0</v>
      </c>
      <c r="R366" s="133">
        <f>VLOOKUP('E4 TB Allocation Details'!$C377, 'E2 Allocators'!$B$15:$W$285, MATCH(R$12, 'E2 Allocators'!$B$15:$W$15, 0),FALSE)*$D366</f>
        <v>0</v>
      </c>
      <c r="S366" s="133">
        <f>VLOOKUP('E4 TB Allocation Details'!$C377, 'E2 Allocators'!$B$15:$W$285, MATCH(S$12, 'E2 Allocators'!$B$15:$W$15, 0),FALSE)*$D366</f>
        <v>0</v>
      </c>
      <c r="T366" s="133">
        <f>VLOOKUP('E4 TB Allocation Details'!$C377, 'E2 Allocators'!$B$15:$W$285, MATCH(T$12, 'E2 Allocators'!$B$15:$W$15, 0),FALSE)*$D366</f>
        <v>0</v>
      </c>
      <c r="U366" s="133">
        <f>VLOOKUP('E4 TB Allocation Details'!$C377, 'E2 Allocators'!$B$15:$W$285, MATCH(U$12, 'E2 Allocators'!$B$15:$W$15, 0),FALSE)*$D366</f>
        <v>0</v>
      </c>
      <c r="V366" s="133">
        <f>VLOOKUP('E4 TB Allocation Details'!$C377, 'E2 Allocators'!$B$15:$W$285, MATCH(V$12, 'E2 Allocators'!$B$15:$W$15, 0),FALSE)*$D366</f>
        <v>0</v>
      </c>
      <c r="W366" s="133">
        <f>VLOOKUP('E4 TB Allocation Details'!$C377, 'E2 Allocators'!$B$15:$W$285, MATCH(W$12, 'E2 Allocators'!$B$15:$W$15, 0),FALSE)*$D366</f>
        <v>0</v>
      </c>
      <c r="X366" s="174">
        <f>VLOOKUP('E4 TB Allocation Details'!$C377, 'E2 Allocators'!$B$15:$W$285, MATCH(X$12, 'E2 Allocators'!$B$15:$W$15, 0),FALSE)*$D366</f>
        <v>0</v>
      </c>
    </row>
    <row r="367" spans="2:24" ht="16.149999999999999" customHeight="1" x14ac:dyDescent="0.2">
      <c r="B367" s="384" t="str">
        <f>'I3 TB Data'!B373</f>
        <v>Capital Tax - Wholesale Revenue Meter - Shared</v>
      </c>
      <c r="C367" s="381" t="s">
        <v>422</v>
      </c>
      <c r="D367" s="170">
        <f>'I3 TB Data'!G373</f>
        <v>0</v>
      </c>
      <c r="E367" s="133">
        <f>VLOOKUP('E4 TB Allocation Details'!$C378, 'E2 Allocators'!$B$15:$W$285, MATCH(E$12, 'E2 Allocators'!$B$15:$W$15, 0),FALSE)*$D367</f>
        <v>0</v>
      </c>
      <c r="F367" s="133">
        <f>VLOOKUP('E4 TB Allocation Details'!$C378, 'E2 Allocators'!$B$15:$W$285, MATCH(F$12, 'E2 Allocators'!$B$15:$W$15, 0),FALSE)*$D367</f>
        <v>0</v>
      </c>
      <c r="G367" s="133">
        <f>VLOOKUP('E4 TB Allocation Details'!$C378, 'E2 Allocators'!$B$15:$W$285, MATCH(G$12, 'E2 Allocators'!$B$15:$W$15, 0),FALSE)*$D367</f>
        <v>0</v>
      </c>
      <c r="H367" s="133">
        <f>VLOOKUP('E4 TB Allocation Details'!$C378, 'E2 Allocators'!$B$15:$W$285, MATCH(H$12, 'E2 Allocators'!$B$15:$W$15, 0),FALSE)*$D367</f>
        <v>0</v>
      </c>
      <c r="I367" s="133">
        <f>VLOOKUP('E4 TB Allocation Details'!$C378, 'E2 Allocators'!$B$15:$W$285, MATCH(I$12, 'E2 Allocators'!$B$15:$W$15, 0),FALSE)*$D367</f>
        <v>0</v>
      </c>
      <c r="J367" s="133">
        <f>VLOOKUP('E4 TB Allocation Details'!$C378, 'E2 Allocators'!$B$15:$W$285, MATCH(J$12, 'E2 Allocators'!$B$15:$W$15, 0),FALSE)*$D367</f>
        <v>0</v>
      </c>
      <c r="K367" s="133">
        <f>VLOOKUP('E4 TB Allocation Details'!$C378, 'E2 Allocators'!$B$15:$W$285, MATCH(K$12, 'E2 Allocators'!$B$15:$W$15, 0),FALSE)*$D367</f>
        <v>0</v>
      </c>
      <c r="L367" s="133">
        <f>VLOOKUP('E4 TB Allocation Details'!$C378, 'E2 Allocators'!$B$15:$W$285, MATCH(L$12, 'E2 Allocators'!$B$15:$W$15, 0),FALSE)*$D367</f>
        <v>0</v>
      </c>
      <c r="M367" s="133">
        <f>VLOOKUP('E4 TB Allocation Details'!$C378, 'E2 Allocators'!$B$15:$W$285, MATCH(M$12, 'E2 Allocators'!$B$15:$W$15, 0),FALSE)*$D367</f>
        <v>0</v>
      </c>
      <c r="N367" s="133">
        <f>VLOOKUP('E4 TB Allocation Details'!$C378, 'E2 Allocators'!$B$15:$W$285, MATCH(N$12, 'E2 Allocators'!$B$15:$W$15, 0),FALSE)*$D367</f>
        <v>0</v>
      </c>
      <c r="O367" s="133">
        <f>VLOOKUP('E4 TB Allocation Details'!$C378, 'E2 Allocators'!$B$15:$W$285, MATCH(O$12, 'E2 Allocators'!$B$15:$W$15, 0),FALSE)*$D367</f>
        <v>0</v>
      </c>
      <c r="P367" s="133">
        <f>VLOOKUP('E4 TB Allocation Details'!$C378, 'E2 Allocators'!$B$15:$W$285, MATCH(P$12, 'E2 Allocators'!$B$15:$W$15, 0),FALSE)*$D367</f>
        <v>0</v>
      </c>
      <c r="Q367" s="133">
        <f>VLOOKUP('E4 TB Allocation Details'!$C378, 'E2 Allocators'!$B$15:$W$285, MATCH(Q$12, 'E2 Allocators'!$B$15:$W$15, 0),FALSE)*$D367</f>
        <v>0</v>
      </c>
      <c r="R367" s="133">
        <f>VLOOKUP('E4 TB Allocation Details'!$C378, 'E2 Allocators'!$B$15:$W$285, MATCH(R$12, 'E2 Allocators'!$B$15:$W$15, 0),FALSE)*$D367</f>
        <v>0</v>
      </c>
      <c r="S367" s="133">
        <f>VLOOKUP('E4 TB Allocation Details'!$C378, 'E2 Allocators'!$B$15:$W$285, MATCH(S$12, 'E2 Allocators'!$B$15:$W$15, 0),FALSE)*$D367</f>
        <v>0</v>
      </c>
      <c r="T367" s="133">
        <f>VLOOKUP('E4 TB Allocation Details'!$C378, 'E2 Allocators'!$B$15:$W$285, MATCH(T$12, 'E2 Allocators'!$B$15:$W$15, 0),FALSE)*$D367</f>
        <v>0</v>
      </c>
      <c r="U367" s="133">
        <f>VLOOKUP('E4 TB Allocation Details'!$C378, 'E2 Allocators'!$B$15:$W$285, MATCH(U$12, 'E2 Allocators'!$B$15:$W$15, 0),FALSE)*$D367</f>
        <v>0</v>
      </c>
      <c r="V367" s="133">
        <f>VLOOKUP('E4 TB Allocation Details'!$C378, 'E2 Allocators'!$B$15:$W$285, MATCH(V$12, 'E2 Allocators'!$B$15:$W$15, 0),FALSE)*$D367</f>
        <v>0</v>
      </c>
      <c r="W367" s="133">
        <f>VLOOKUP('E4 TB Allocation Details'!$C378, 'E2 Allocators'!$B$15:$W$285, MATCH(W$12, 'E2 Allocators'!$B$15:$W$15, 0),FALSE)*$D367</f>
        <v>0</v>
      </c>
      <c r="X367" s="174">
        <f>VLOOKUP('E4 TB Allocation Details'!$C378, 'E2 Allocators'!$B$15:$W$285, MATCH(X$12, 'E2 Allocators'!$B$15:$W$15, 0),FALSE)*$D367</f>
        <v>0</v>
      </c>
    </row>
    <row r="368" spans="2:24" ht="16.149999999999999" customHeight="1" x14ac:dyDescent="0.2">
      <c r="B368" s="384" t="str">
        <f>'I3 TB Data'!B374</f>
        <v>Capital Tax - Network Dual Function Line - Dedicated to Domestic</v>
      </c>
      <c r="C368" s="381" t="s">
        <v>422</v>
      </c>
      <c r="D368" s="170">
        <f>'I3 TB Data'!G374</f>
        <v>0</v>
      </c>
      <c r="E368" s="133">
        <f>VLOOKUP('E4 TB Allocation Details'!$C379, 'E2 Allocators'!$B$15:$W$285, MATCH(E$12, 'E2 Allocators'!$B$15:$W$15, 0),FALSE)*$D368</f>
        <v>0</v>
      </c>
      <c r="F368" s="133">
        <f>VLOOKUP('E4 TB Allocation Details'!$C379, 'E2 Allocators'!$B$15:$W$285, MATCH(F$12, 'E2 Allocators'!$B$15:$W$15, 0),FALSE)*$D368</f>
        <v>0</v>
      </c>
      <c r="G368" s="133">
        <f>VLOOKUP('E4 TB Allocation Details'!$C379, 'E2 Allocators'!$B$15:$W$285, MATCH(G$12, 'E2 Allocators'!$B$15:$W$15, 0),FALSE)*$D368</f>
        <v>0</v>
      </c>
      <c r="H368" s="133">
        <f>VLOOKUP('E4 TB Allocation Details'!$C379, 'E2 Allocators'!$B$15:$W$285, MATCH(H$12, 'E2 Allocators'!$B$15:$W$15, 0),FALSE)*$D368</f>
        <v>0</v>
      </c>
      <c r="I368" s="133">
        <f>VLOOKUP('E4 TB Allocation Details'!$C379, 'E2 Allocators'!$B$15:$W$285, MATCH(I$12, 'E2 Allocators'!$B$15:$W$15, 0),FALSE)*$D368</f>
        <v>0</v>
      </c>
      <c r="J368" s="133">
        <f>VLOOKUP('E4 TB Allocation Details'!$C379, 'E2 Allocators'!$B$15:$W$285, MATCH(J$12, 'E2 Allocators'!$B$15:$W$15, 0),FALSE)*$D368</f>
        <v>0</v>
      </c>
      <c r="K368" s="133">
        <f>VLOOKUP('E4 TB Allocation Details'!$C379, 'E2 Allocators'!$B$15:$W$285, MATCH(K$12, 'E2 Allocators'!$B$15:$W$15, 0),FALSE)*$D368</f>
        <v>0</v>
      </c>
      <c r="L368" s="133">
        <f>VLOOKUP('E4 TB Allocation Details'!$C379, 'E2 Allocators'!$B$15:$W$285, MATCH(L$12, 'E2 Allocators'!$B$15:$W$15, 0),FALSE)*$D368</f>
        <v>0</v>
      </c>
      <c r="M368" s="133">
        <f>VLOOKUP('E4 TB Allocation Details'!$C379, 'E2 Allocators'!$B$15:$W$285, MATCH(M$12, 'E2 Allocators'!$B$15:$W$15, 0),FALSE)*$D368</f>
        <v>0</v>
      </c>
      <c r="N368" s="133">
        <f>VLOOKUP('E4 TB Allocation Details'!$C379, 'E2 Allocators'!$B$15:$W$285, MATCH(N$12, 'E2 Allocators'!$B$15:$W$15, 0),FALSE)*$D368</f>
        <v>0</v>
      </c>
      <c r="O368" s="133">
        <f>VLOOKUP('E4 TB Allocation Details'!$C379, 'E2 Allocators'!$B$15:$W$285, MATCH(O$12, 'E2 Allocators'!$B$15:$W$15, 0),FALSE)*$D368</f>
        <v>0</v>
      </c>
      <c r="P368" s="133">
        <f>VLOOKUP('E4 TB Allocation Details'!$C379, 'E2 Allocators'!$B$15:$W$285, MATCH(P$12, 'E2 Allocators'!$B$15:$W$15, 0),FALSE)*$D368</f>
        <v>0</v>
      </c>
      <c r="Q368" s="133">
        <f>VLOOKUP('E4 TB Allocation Details'!$C379, 'E2 Allocators'!$B$15:$W$285, MATCH(Q$12, 'E2 Allocators'!$B$15:$W$15, 0),FALSE)*$D368</f>
        <v>0</v>
      </c>
      <c r="R368" s="133">
        <f>VLOOKUP('E4 TB Allocation Details'!$C379, 'E2 Allocators'!$B$15:$W$285, MATCH(R$12, 'E2 Allocators'!$B$15:$W$15, 0),FALSE)*$D368</f>
        <v>0</v>
      </c>
      <c r="S368" s="133">
        <f>VLOOKUP('E4 TB Allocation Details'!$C379, 'E2 Allocators'!$B$15:$W$285, MATCH(S$12, 'E2 Allocators'!$B$15:$W$15, 0),FALSE)*$D368</f>
        <v>0</v>
      </c>
      <c r="T368" s="133">
        <f>VLOOKUP('E4 TB Allocation Details'!$C379, 'E2 Allocators'!$B$15:$W$285, MATCH(T$12, 'E2 Allocators'!$B$15:$W$15, 0),FALSE)*$D368</f>
        <v>0</v>
      </c>
      <c r="U368" s="133">
        <f>VLOOKUP('E4 TB Allocation Details'!$C379, 'E2 Allocators'!$B$15:$W$285, MATCH(U$12, 'E2 Allocators'!$B$15:$W$15, 0),FALSE)*$D368</f>
        <v>0</v>
      </c>
      <c r="V368" s="133">
        <f>VLOOKUP('E4 TB Allocation Details'!$C379, 'E2 Allocators'!$B$15:$W$285, MATCH(V$12, 'E2 Allocators'!$B$15:$W$15, 0),FALSE)*$D368</f>
        <v>0</v>
      </c>
      <c r="W368" s="133">
        <f>VLOOKUP('E4 TB Allocation Details'!$C379, 'E2 Allocators'!$B$15:$W$285, MATCH(W$12, 'E2 Allocators'!$B$15:$W$15, 0),FALSE)*$D368</f>
        <v>0</v>
      </c>
      <c r="X368" s="174">
        <f>VLOOKUP('E4 TB Allocation Details'!$C379, 'E2 Allocators'!$B$15:$W$285, MATCH(X$12, 'E2 Allocators'!$B$15:$W$15, 0),FALSE)*$D368</f>
        <v>0</v>
      </c>
    </row>
    <row r="369" spans="2:24" ht="16.149999999999999" customHeight="1" x14ac:dyDescent="0.2">
      <c r="B369" s="384" t="str">
        <f>'I3 TB Data'!B375</f>
        <v>Capital Tax - Network Dual Function Line - Dedicated to Interconnect</v>
      </c>
      <c r="C369" s="381" t="s">
        <v>422</v>
      </c>
      <c r="D369" s="170">
        <f>'I3 TB Data'!G375</f>
        <v>0</v>
      </c>
      <c r="E369" s="133">
        <f>VLOOKUP('E4 TB Allocation Details'!$C380, 'E2 Allocators'!$B$15:$W$285, MATCH(E$12, 'E2 Allocators'!$B$15:$W$15, 0),FALSE)*$D369</f>
        <v>0</v>
      </c>
      <c r="F369" s="133">
        <f>VLOOKUP('E4 TB Allocation Details'!$C380, 'E2 Allocators'!$B$15:$W$285, MATCH(F$12, 'E2 Allocators'!$B$15:$W$15, 0),FALSE)*$D369</f>
        <v>0</v>
      </c>
      <c r="G369" s="133">
        <f>VLOOKUP('E4 TB Allocation Details'!$C380, 'E2 Allocators'!$B$15:$W$285, MATCH(G$12, 'E2 Allocators'!$B$15:$W$15, 0),FALSE)*$D369</f>
        <v>0</v>
      </c>
      <c r="H369" s="133">
        <f>VLOOKUP('E4 TB Allocation Details'!$C380, 'E2 Allocators'!$B$15:$W$285, MATCH(H$12, 'E2 Allocators'!$B$15:$W$15, 0),FALSE)*$D369</f>
        <v>0</v>
      </c>
      <c r="I369" s="133">
        <f>VLOOKUP('E4 TB Allocation Details'!$C380, 'E2 Allocators'!$B$15:$W$285, MATCH(I$12, 'E2 Allocators'!$B$15:$W$15, 0),FALSE)*$D369</f>
        <v>0</v>
      </c>
      <c r="J369" s="133">
        <f>VLOOKUP('E4 TB Allocation Details'!$C380, 'E2 Allocators'!$B$15:$W$285, MATCH(J$12, 'E2 Allocators'!$B$15:$W$15, 0),FALSE)*$D369</f>
        <v>0</v>
      </c>
      <c r="K369" s="133">
        <f>VLOOKUP('E4 TB Allocation Details'!$C380, 'E2 Allocators'!$B$15:$W$285, MATCH(K$12, 'E2 Allocators'!$B$15:$W$15, 0),FALSE)*$D369</f>
        <v>0</v>
      </c>
      <c r="L369" s="133">
        <f>VLOOKUP('E4 TB Allocation Details'!$C380, 'E2 Allocators'!$B$15:$W$285, MATCH(L$12, 'E2 Allocators'!$B$15:$W$15, 0),FALSE)*$D369</f>
        <v>0</v>
      </c>
      <c r="M369" s="133">
        <f>VLOOKUP('E4 TB Allocation Details'!$C380, 'E2 Allocators'!$B$15:$W$285, MATCH(M$12, 'E2 Allocators'!$B$15:$W$15, 0),FALSE)*$D369</f>
        <v>0</v>
      </c>
      <c r="N369" s="133">
        <f>VLOOKUP('E4 TB Allocation Details'!$C380, 'E2 Allocators'!$B$15:$W$285, MATCH(N$12, 'E2 Allocators'!$B$15:$W$15, 0),FALSE)*$D369</f>
        <v>0</v>
      </c>
      <c r="O369" s="133">
        <f>VLOOKUP('E4 TB Allocation Details'!$C380, 'E2 Allocators'!$B$15:$W$285, MATCH(O$12, 'E2 Allocators'!$B$15:$W$15, 0),FALSE)*$D369</f>
        <v>0</v>
      </c>
      <c r="P369" s="133">
        <f>VLOOKUP('E4 TB Allocation Details'!$C380, 'E2 Allocators'!$B$15:$W$285, MATCH(P$12, 'E2 Allocators'!$B$15:$W$15, 0),FALSE)*$D369</f>
        <v>0</v>
      </c>
      <c r="Q369" s="133">
        <f>VLOOKUP('E4 TB Allocation Details'!$C380, 'E2 Allocators'!$B$15:$W$285, MATCH(Q$12, 'E2 Allocators'!$B$15:$W$15, 0),FALSE)*$D369</f>
        <v>0</v>
      </c>
      <c r="R369" s="133">
        <f>VLOOKUP('E4 TB Allocation Details'!$C380, 'E2 Allocators'!$B$15:$W$285, MATCH(R$12, 'E2 Allocators'!$B$15:$W$15, 0),FALSE)*$D369</f>
        <v>0</v>
      </c>
      <c r="S369" s="133">
        <f>VLOOKUP('E4 TB Allocation Details'!$C380, 'E2 Allocators'!$B$15:$W$285, MATCH(S$12, 'E2 Allocators'!$B$15:$W$15, 0),FALSE)*$D369</f>
        <v>0</v>
      </c>
      <c r="T369" s="133">
        <f>VLOOKUP('E4 TB Allocation Details'!$C380, 'E2 Allocators'!$B$15:$W$285, MATCH(T$12, 'E2 Allocators'!$B$15:$W$15, 0),FALSE)*$D369</f>
        <v>0</v>
      </c>
      <c r="U369" s="133">
        <f>VLOOKUP('E4 TB Allocation Details'!$C380, 'E2 Allocators'!$B$15:$W$285, MATCH(U$12, 'E2 Allocators'!$B$15:$W$15, 0),FALSE)*$D369</f>
        <v>0</v>
      </c>
      <c r="V369" s="133">
        <f>VLOOKUP('E4 TB Allocation Details'!$C380, 'E2 Allocators'!$B$15:$W$285, MATCH(V$12, 'E2 Allocators'!$B$15:$W$15, 0),FALSE)*$D369</f>
        <v>0</v>
      </c>
      <c r="W369" s="133">
        <f>VLOOKUP('E4 TB Allocation Details'!$C380, 'E2 Allocators'!$B$15:$W$285, MATCH(W$12, 'E2 Allocators'!$B$15:$W$15, 0),FALSE)*$D369</f>
        <v>0</v>
      </c>
      <c r="X369" s="174">
        <f>VLOOKUP('E4 TB Allocation Details'!$C380, 'E2 Allocators'!$B$15:$W$285, MATCH(X$12, 'E2 Allocators'!$B$15:$W$15, 0),FALSE)*$D369</f>
        <v>0</v>
      </c>
    </row>
    <row r="370" spans="2:24" ht="16.149999999999999" customHeight="1" x14ac:dyDescent="0.2">
      <c r="B370" s="384" t="str">
        <f>'I3 TB Data'!B376</f>
        <v>Capital Tax - Network Dual Function Line - Shared</v>
      </c>
      <c r="C370" s="381" t="s">
        <v>422</v>
      </c>
      <c r="D370" s="170">
        <f>'I3 TB Data'!G376</f>
        <v>0</v>
      </c>
      <c r="E370" s="133">
        <f>VLOOKUP('E4 TB Allocation Details'!$C381, 'E2 Allocators'!$B$15:$W$285, MATCH(E$12, 'E2 Allocators'!$B$15:$W$15, 0),FALSE)*$D370</f>
        <v>0</v>
      </c>
      <c r="F370" s="133">
        <f>VLOOKUP('E4 TB Allocation Details'!$C381, 'E2 Allocators'!$B$15:$W$285, MATCH(F$12, 'E2 Allocators'!$B$15:$W$15, 0),FALSE)*$D370</f>
        <v>0</v>
      </c>
      <c r="G370" s="133">
        <f>VLOOKUP('E4 TB Allocation Details'!$C381, 'E2 Allocators'!$B$15:$W$285, MATCH(G$12, 'E2 Allocators'!$B$15:$W$15, 0),FALSE)*$D370</f>
        <v>0</v>
      </c>
      <c r="H370" s="133">
        <f>VLOOKUP('E4 TB Allocation Details'!$C381, 'E2 Allocators'!$B$15:$W$285, MATCH(H$12, 'E2 Allocators'!$B$15:$W$15, 0),FALSE)*$D370</f>
        <v>0</v>
      </c>
      <c r="I370" s="133">
        <f>VLOOKUP('E4 TB Allocation Details'!$C381, 'E2 Allocators'!$B$15:$W$285, MATCH(I$12, 'E2 Allocators'!$B$15:$W$15, 0),FALSE)*$D370</f>
        <v>0</v>
      </c>
      <c r="J370" s="133">
        <f>VLOOKUP('E4 TB Allocation Details'!$C381, 'E2 Allocators'!$B$15:$W$285, MATCH(J$12, 'E2 Allocators'!$B$15:$W$15, 0),FALSE)*$D370</f>
        <v>0</v>
      </c>
      <c r="K370" s="133">
        <f>VLOOKUP('E4 TB Allocation Details'!$C381, 'E2 Allocators'!$B$15:$W$285, MATCH(K$12, 'E2 Allocators'!$B$15:$W$15, 0),FALSE)*$D370</f>
        <v>0</v>
      </c>
      <c r="L370" s="133">
        <f>VLOOKUP('E4 TB Allocation Details'!$C381, 'E2 Allocators'!$B$15:$W$285, MATCH(L$12, 'E2 Allocators'!$B$15:$W$15, 0),FALSE)*$D370</f>
        <v>0</v>
      </c>
      <c r="M370" s="133">
        <f>VLOOKUP('E4 TB Allocation Details'!$C381, 'E2 Allocators'!$B$15:$W$285, MATCH(M$12, 'E2 Allocators'!$B$15:$W$15, 0),FALSE)*$D370</f>
        <v>0</v>
      </c>
      <c r="N370" s="133">
        <f>VLOOKUP('E4 TB Allocation Details'!$C381, 'E2 Allocators'!$B$15:$W$285, MATCH(N$12, 'E2 Allocators'!$B$15:$W$15, 0),FALSE)*$D370</f>
        <v>0</v>
      </c>
      <c r="O370" s="133">
        <f>VLOOKUP('E4 TB Allocation Details'!$C381, 'E2 Allocators'!$B$15:$W$285, MATCH(O$12, 'E2 Allocators'!$B$15:$W$15, 0),FALSE)*$D370</f>
        <v>0</v>
      </c>
      <c r="P370" s="133">
        <f>VLOOKUP('E4 TB Allocation Details'!$C381, 'E2 Allocators'!$B$15:$W$285, MATCH(P$12, 'E2 Allocators'!$B$15:$W$15, 0),FALSE)*$D370</f>
        <v>0</v>
      </c>
      <c r="Q370" s="133">
        <f>VLOOKUP('E4 TB Allocation Details'!$C381, 'E2 Allocators'!$B$15:$W$285, MATCH(Q$12, 'E2 Allocators'!$B$15:$W$15, 0),FALSE)*$D370</f>
        <v>0</v>
      </c>
      <c r="R370" s="133">
        <f>VLOOKUP('E4 TB Allocation Details'!$C381, 'E2 Allocators'!$B$15:$W$285, MATCH(R$12, 'E2 Allocators'!$B$15:$W$15, 0),FALSE)*$D370</f>
        <v>0</v>
      </c>
      <c r="S370" s="133">
        <f>VLOOKUP('E4 TB Allocation Details'!$C381, 'E2 Allocators'!$B$15:$W$285, MATCH(S$12, 'E2 Allocators'!$B$15:$W$15, 0),FALSE)*$D370</f>
        <v>0</v>
      </c>
      <c r="T370" s="133">
        <f>VLOOKUP('E4 TB Allocation Details'!$C381, 'E2 Allocators'!$B$15:$W$285, MATCH(T$12, 'E2 Allocators'!$B$15:$W$15, 0),FALSE)*$D370</f>
        <v>0</v>
      </c>
      <c r="U370" s="133">
        <f>VLOOKUP('E4 TB Allocation Details'!$C381, 'E2 Allocators'!$B$15:$W$285, MATCH(U$12, 'E2 Allocators'!$B$15:$W$15, 0),FALSE)*$D370</f>
        <v>0</v>
      </c>
      <c r="V370" s="133">
        <f>VLOOKUP('E4 TB Allocation Details'!$C381, 'E2 Allocators'!$B$15:$W$285, MATCH(V$12, 'E2 Allocators'!$B$15:$W$15, 0),FALSE)*$D370</f>
        <v>0</v>
      </c>
      <c r="W370" s="133">
        <f>VLOOKUP('E4 TB Allocation Details'!$C381, 'E2 Allocators'!$B$15:$W$285, MATCH(W$12, 'E2 Allocators'!$B$15:$W$15, 0),FALSE)*$D370</f>
        <v>0</v>
      </c>
      <c r="X370" s="174">
        <f>VLOOKUP('E4 TB Allocation Details'!$C381, 'E2 Allocators'!$B$15:$W$285, MATCH(X$12, 'E2 Allocators'!$B$15:$W$15, 0),FALSE)*$D370</f>
        <v>0</v>
      </c>
    </row>
    <row r="371" spans="2:24" ht="16.149999999999999" customHeight="1" x14ac:dyDescent="0.2">
      <c r="B371" s="384" t="str">
        <f>'I3 TB Data'!B377</f>
        <v>Capital Tax - Line Connection Dual Function Line - Dedicated to Domestic</v>
      </c>
      <c r="C371" s="381" t="s">
        <v>422</v>
      </c>
      <c r="D371" s="170">
        <f>'I3 TB Data'!G377</f>
        <v>0</v>
      </c>
      <c r="E371" s="133">
        <f>VLOOKUP('E4 TB Allocation Details'!$C382, 'E2 Allocators'!$B$15:$W$285, MATCH(E$12, 'E2 Allocators'!$B$15:$W$15, 0),FALSE)*$D371</f>
        <v>0</v>
      </c>
      <c r="F371" s="133">
        <f>VLOOKUP('E4 TB Allocation Details'!$C382, 'E2 Allocators'!$B$15:$W$285, MATCH(F$12, 'E2 Allocators'!$B$15:$W$15, 0),FALSE)*$D371</f>
        <v>0</v>
      </c>
      <c r="G371" s="133">
        <f>VLOOKUP('E4 TB Allocation Details'!$C382, 'E2 Allocators'!$B$15:$W$285, MATCH(G$12, 'E2 Allocators'!$B$15:$W$15, 0),FALSE)*$D371</f>
        <v>0</v>
      </c>
      <c r="H371" s="133">
        <f>VLOOKUP('E4 TB Allocation Details'!$C382, 'E2 Allocators'!$B$15:$W$285, MATCH(H$12, 'E2 Allocators'!$B$15:$W$15, 0),FALSE)*$D371</f>
        <v>0</v>
      </c>
      <c r="I371" s="133">
        <f>VLOOKUP('E4 TB Allocation Details'!$C382, 'E2 Allocators'!$B$15:$W$285, MATCH(I$12, 'E2 Allocators'!$B$15:$W$15, 0),FALSE)*$D371</f>
        <v>0</v>
      </c>
      <c r="J371" s="133">
        <f>VLOOKUP('E4 TB Allocation Details'!$C382, 'E2 Allocators'!$B$15:$W$285, MATCH(J$12, 'E2 Allocators'!$B$15:$W$15, 0),FALSE)*$D371</f>
        <v>0</v>
      </c>
      <c r="K371" s="133">
        <f>VLOOKUP('E4 TB Allocation Details'!$C382, 'E2 Allocators'!$B$15:$W$285, MATCH(K$12, 'E2 Allocators'!$B$15:$W$15, 0),FALSE)*$D371</f>
        <v>0</v>
      </c>
      <c r="L371" s="133">
        <f>VLOOKUP('E4 TB Allocation Details'!$C382, 'E2 Allocators'!$B$15:$W$285, MATCH(L$12, 'E2 Allocators'!$B$15:$W$15, 0),FALSE)*$D371</f>
        <v>0</v>
      </c>
      <c r="M371" s="133">
        <f>VLOOKUP('E4 TB Allocation Details'!$C382, 'E2 Allocators'!$B$15:$W$285, MATCH(M$12, 'E2 Allocators'!$B$15:$W$15, 0),FALSE)*$D371</f>
        <v>0</v>
      </c>
      <c r="N371" s="133">
        <f>VLOOKUP('E4 TB Allocation Details'!$C382, 'E2 Allocators'!$B$15:$W$285, MATCH(N$12, 'E2 Allocators'!$B$15:$W$15, 0),FALSE)*$D371</f>
        <v>0</v>
      </c>
      <c r="O371" s="133">
        <f>VLOOKUP('E4 TB Allocation Details'!$C382, 'E2 Allocators'!$B$15:$W$285, MATCH(O$12, 'E2 Allocators'!$B$15:$W$15, 0),FALSE)*$D371</f>
        <v>0</v>
      </c>
      <c r="P371" s="133">
        <f>VLOOKUP('E4 TB Allocation Details'!$C382, 'E2 Allocators'!$B$15:$W$285, MATCH(P$12, 'E2 Allocators'!$B$15:$W$15, 0),FALSE)*$D371</f>
        <v>0</v>
      </c>
      <c r="Q371" s="133">
        <f>VLOOKUP('E4 TB Allocation Details'!$C382, 'E2 Allocators'!$B$15:$W$285, MATCH(Q$12, 'E2 Allocators'!$B$15:$W$15, 0),FALSE)*$D371</f>
        <v>0</v>
      </c>
      <c r="R371" s="133">
        <f>VLOOKUP('E4 TB Allocation Details'!$C382, 'E2 Allocators'!$B$15:$W$285, MATCH(R$12, 'E2 Allocators'!$B$15:$W$15, 0),FALSE)*$D371</f>
        <v>0</v>
      </c>
      <c r="S371" s="133">
        <f>VLOOKUP('E4 TB Allocation Details'!$C382, 'E2 Allocators'!$B$15:$W$285, MATCH(S$12, 'E2 Allocators'!$B$15:$W$15, 0),FALSE)*$D371</f>
        <v>0</v>
      </c>
      <c r="T371" s="133">
        <f>VLOOKUP('E4 TB Allocation Details'!$C382, 'E2 Allocators'!$B$15:$W$285, MATCH(T$12, 'E2 Allocators'!$B$15:$W$15, 0),FALSE)*$D371</f>
        <v>0</v>
      </c>
      <c r="U371" s="133">
        <f>VLOOKUP('E4 TB Allocation Details'!$C382, 'E2 Allocators'!$B$15:$W$285, MATCH(U$12, 'E2 Allocators'!$B$15:$W$15, 0),FALSE)*$D371</f>
        <v>0</v>
      </c>
      <c r="V371" s="133">
        <f>VLOOKUP('E4 TB Allocation Details'!$C382, 'E2 Allocators'!$B$15:$W$285, MATCH(V$12, 'E2 Allocators'!$B$15:$W$15, 0),FALSE)*$D371</f>
        <v>0</v>
      </c>
      <c r="W371" s="133">
        <f>VLOOKUP('E4 TB Allocation Details'!$C382, 'E2 Allocators'!$B$15:$W$285, MATCH(W$12, 'E2 Allocators'!$B$15:$W$15, 0),FALSE)*$D371</f>
        <v>0</v>
      </c>
      <c r="X371" s="174">
        <f>VLOOKUP('E4 TB Allocation Details'!$C382, 'E2 Allocators'!$B$15:$W$285, MATCH(X$12, 'E2 Allocators'!$B$15:$W$15, 0),FALSE)*$D371</f>
        <v>0</v>
      </c>
    </row>
    <row r="372" spans="2:24" ht="16.149999999999999" customHeight="1" x14ac:dyDescent="0.2">
      <c r="B372" s="384" t="str">
        <f>'I3 TB Data'!B378</f>
        <v>Capital Tax - Line Connection Dual Function Line - Dedicated to Interconnect</v>
      </c>
      <c r="C372" s="381" t="s">
        <v>422</v>
      </c>
      <c r="D372" s="170">
        <f>'I3 TB Data'!G378</f>
        <v>0</v>
      </c>
      <c r="E372" s="133">
        <f>VLOOKUP('E4 TB Allocation Details'!$C383, 'E2 Allocators'!$B$15:$W$285, MATCH(E$12, 'E2 Allocators'!$B$15:$W$15, 0),FALSE)*$D372</f>
        <v>0</v>
      </c>
      <c r="F372" s="133">
        <f>VLOOKUP('E4 TB Allocation Details'!$C383, 'E2 Allocators'!$B$15:$W$285, MATCH(F$12, 'E2 Allocators'!$B$15:$W$15, 0),FALSE)*$D372</f>
        <v>0</v>
      </c>
      <c r="G372" s="133">
        <f>VLOOKUP('E4 TB Allocation Details'!$C383, 'E2 Allocators'!$B$15:$W$285, MATCH(G$12, 'E2 Allocators'!$B$15:$W$15, 0),FALSE)*$D372</f>
        <v>0</v>
      </c>
      <c r="H372" s="133">
        <f>VLOOKUP('E4 TB Allocation Details'!$C383, 'E2 Allocators'!$B$15:$W$285, MATCH(H$12, 'E2 Allocators'!$B$15:$W$15, 0),FALSE)*$D372</f>
        <v>0</v>
      </c>
      <c r="I372" s="133">
        <f>VLOOKUP('E4 TB Allocation Details'!$C383, 'E2 Allocators'!$B$15:$W$285, MATCH(I$12, 'E2 Allocators'!$B$15:$W$15, 0),FALSE)*$D372</f>
        <v>0</v>
      </c>
      <c r="J372" s="133">
        <f>VLOOKUP('E4 TB Allocation Details'!$C383, 'E2 Allocators'!$B$15:$W$285, MATCH(J$12, 'E2 Allocators'!$B$15:$W$15, 0),FALSE)*$D372</f>
        <v>0</v>
      </c>
      <c r="K372" s="133">
        <f>VLOOKUP('E4 TB Allocation Details'!$C383, 'E2 Allocators'!$B$15:$W$285, MATCH(K$12, 'E2 Allocators'!$B$15:$W$15, 0),FALSE)*$D372</f>
        <v>0</v>
      </c>
      <c r="L372" s="133">
        <f>VLOOKUP('E4 TB Allocation Details'!$C383, 'E2 Allocators'!$B$15:$W$285, MATCH(L$12, 'E2 Allocators'!$B$15:$W$15, 0),FALSE)*$D372</f>
        <v>0</v>
      </c>
      <c r="M372" s="133">
        <f>VLOOKUP('E4 TB Allocation Details'!$C383, 'E2 Allocators'!$B$15:$W$285, MATCH(M$12, 'E2 Allocators'!$B$15:$W$15, 0),FALSE)*$D372</f>
        <v>0</v>
      </c>
      <c r="N372" s="133">
        <f>VLOOKUP('E4 TB Allocation Details'!$C383, 'E2 Allocators'!$B$15:$W$285, MATCH(N$12, 'E2 Allocators'!$B$15:$W$15, 0),FALSE)*$D372</f>
        <v>0</v>
      </c>
      <c r="O372" s="133">
        <f>VLOOKUP('E4 TB Allocation Details'!$C383, 'E2 Allocators'!$B$15:$W$285, MATCH(O$12, 'E2 Allocators'!$B$15:$W$15, 0),FALSE)*$D372</f>
        <v>0</v>
      </c>
      <c r="P372" s="133">
        <f>VLOOKUP('E4 TB Allocation Details'!$C383, 'E2 Allocators'!$B$15:$W$285, MATCH(P$12, 'E2 Allocators'!$B$15:$W$15, 0),FALSE)*$D372</f>
        <v>0</v>
      </c>
      <c r="Q372" s="133">
        <f>VLOOKUP('E4 TB Allocation Details'!$C383, 'E2 Allocators'!$B$15:$W$285, MATCH(Q$12, 'E2 Allocators'!$B$15:$W$15, 0),FALSE)*$D372</f>
        <v>0</v>
      </c>
      <c r="R372" s="133">
        <f>VLOOKUP('E4 TB Allocation Details'!$C383, 'E2 Allocators'!$B$15:$W$285, MATCH(R$12, 'E2 Allocators'!$B$15:$W$15, 0),FALSE)*$D372</f>
        <v>0</v>
      </c>
      <c r="S372" s="133">
        <f>VLOOKUP('E4 TB Allocation Details'!$C383, 'E2 Allocators'!$B$15:$W$285, MATCH(S$12, 'E2 Allocators'!$B$15:$W$15, 0),FALSE)*$D372</f>
        <v>0</v>
      </c>
      <c r="T372" s="133">
        <f>VLOOKUP('E4 TB Allocation Details'!$C383, 'E2 Allocators'!$B$15:$W$285, MATCH(T$12, 'E2 Allocators'!$B$15:$W$15, 0),FALSE)*$D372</f>
        <v>0</v>
      </c>
      <c r="U372" s="133">
        <f>VLOOKUP('E4 TB Allocation Details'!$C383, 'E2 Allocators'!$B$15:$W$285, MATCH(U$12, 'E2 Allocators'!$B$15:$W$15, 0),FALSE)*$D372</f>
        <v>0</v>
      </c>
      <c r="V372" s="133">
        <f>VLOOKUP('E4 TB Allocation Details'!$C383, 'E2 Allocators'!$B$15:$W$285, MATCH(V$12, 'E2 Allocators'!$B$15:$W$15, 0),FALSE)*$D372</f>
        <v>0</v>
      </c>
      <c r="W372" s="133">
        <f>VLOOKUP('E4 TB Allocation Details'!$C383, 'E2 Allocators'!$B$15:$W$285, MATCH(W$12, 'E2 Allocators'!$B$15:$W$15, 0),FALSE)*$D372</f>
        <v>0</v>
      </c>
      <c r="X372" s="174">
        <f>VLOOKUP('E4 TB Allocation Details'!$C383, 'E2 Allocators'!$B$15:$W$285, MATCH(X$12, 'E2 Allocators'!$B$15:$W$15, 0),FALSE)*$D372</f>
        <v>0</v>
      </c>
    </row>
    <row r="373" spans="2:24" ht="16.149999999999999" customHeight="1" x14ac:dyDescent="0.2">
      <c r="B373" s="384" t="str">
        <f>'I3 TB Data'!B379</f>
        <v>Capital Tax - Line Connection Dual Function Line - Shared</v>
      </c>
      <c r="C373" s="381" t="s">
        <v>422</v>
      </c>
      <c r="D373" s="170">
        <f>'I3 TB Data'!G379</f>
        <v>0</v>
      </c>
      <c r="E373" s="133">
        <f>VLOOKUP('E4 TB Allocation Details'!$C384, 'E2 Allocators'!$B$15:$W$285, MATCH(E$12, 'E2 Allocators'!$B$15:$W$15, 0),FALSE)*$D373</f>
        <v>0</v>
      </c>
      <c r="F373" s="133">
        <f>VLOOKUP('E4 TB Allocation Details'!$C384, 'E2 Allocators'!$B$15:$W$285, MATCH(F$12, 'E2 Allocators'!$B$15:$W$15, 0),FALSE)*$D373</f>
        <v>0</v>
      </c>
      <c r="G373" s="133">
        <f>VLOOKUP('E4 TB Allocation Details'!$C384, 'E2 Allocators'!$B$15:$W$285, MATCH(G$12, 'E2 Allocators'!$B$15:$W$15, 0),FALSE)*$D373</f>
        <v>0</v>
      </c>
      <c r="H373" s="133">
        <f>VLOOKUP('E4 TB Allocation Details'!$C384, 'E2 Allocators'!$B$15:$W$285, MATCH(H$12, 'E2 Allocators'!$B$15:$W$15, 0),FALSE)*$D373</f>
        <v>0</v>
      </c>
      <c r="I373" s="133">
        <f>VLOOKUP('E4 TB Allocation Details'!$C384, 'E2 Allocators'!$B$15:$W$285, MATCH(I$12, 'E2 Allocators'!$B$15:$W$15, 0),FALSE)*$D373</f>
        <v>0</v>
      </c>
      <c r="J373" s="133">
        <f>VLOOKUP('E4 TB Allocation Details'!$C384, 'E2 Allocators'!$B$15:$W$285, MATCH(J$12, 'E2 Allocators'!$B$15:$W$15, 0),FALSE)*$D373</f>
        <v>0</v>
      </c>
      <c r="K373" s="133">
        <f>VLOOKUP('E4 TB Allocation Details'!$C384, 'E2 Allocators'!$B$15:$W$285, MATCH(K$12, 'E2 Allocators'!$B$15:$W$15, 0),FALSE)*$D373</f>
        <v>0</v>
      </c>
      <c r="L373" s="133">
        <f>VLOOKUP('E4 TB Allocation Details'!$C384, 'E2 Allocators'!$B$15:$W$285, MATCH(L$12, 'E2 Allocators'!$B$15:$W$15, 0),FALSE)*$D373</f>
        <v>0</v>
      </c>
      <c r="M373" s="133">
        <f>VLOOKUP('E4 TB Allocation Details'!$C384, 'E2 Allocators'!$B$15:$W$285, MATCH(M$12, 'E2 Allocators'!$B$15:$W$15, 0),FALSE)*$D373</f>
        <v>0</v>
      </c>
      <c r="N373" s="133">
        <f>VLOOKUP('E4 TB Allocation Details'!$C384, 'E2 Allocators'!$B$15:$W$285, MATCH(N$12, 'E2 Allocators'!$B$15:$W$15, 0),FALSE)*$D373</f>
        <v>0</v>
      </c>
      <c r="O373" s="133">
        <f>VLOOKUP('E4 TB Allocation Details'!$C384, 'E2 Allocators'!$B$15:$W$285, MATCH(O$12, 'E2 Allocators'!$B$15:$W$15, 0),FALSE)*$D373</f>
        <v>0</v>
      </c>
      <c r="P373" s="133">
        <f>VLOOKUP('E4 TB Allocation Details'!$C384, 'E2 Allocators'!$B$15:$W$285, MATCH(P$12, 'E2 Allocators'!$B$15:$W$15, 0),FALSE)*$D373</f>
        <v>0</v>
      </c>
      <c r="Q373" s="133">
        <f>VLOOKUP('E4 TB Allocation Details'!$C384, 'E2 Allocators'!$B$15:$W$285, MATCH(Q$12, 'E2 Allocators'!$B$15:$W$15, 0),FALSE)*$D373</f>
        <v>0</v>
      </c>
      <c r="R373" s="133">
        <f>VLOOKUP('E4 TB Allocation Details'!$C384, 'E2 Allocators'!$B$15:$W$285, MATCH(R$12, 'E2 Allocators'!$B$15:$W$15, 0),FALSE)*$D373</f>
        <v>0</v>
      </c>
      <c r="S373" s="133">
        <f>VLOOKUP('E4 TB Allocation Details'!$C384, 'E2 Allocators'!$B$15:$W$285, MATCH(S$12, 'E2 Allocators'!$B$15:$W$15, 0),FALSE)*$D373</f>
        <v>0</v>
      </c>
      <c r="T373" s="133">
        <f>VLOOKUP('E4 TB Allocation Details'!$C384, 'E2 Allocators'!$B$15:$W$285, MATCH(T$12, 'E2 Allocators'!$B$15:$W$15, 0),FALSE)*$D373</f>
        <v>0</v>
      </c>
      <c r="U373" s="133">
        <f>VLOOKUP('E4 TB Allocation Details'!$C384, 'E2 Allocators'!$B$15:$W$285, MATCH(U$12, 'E2 Allocators'!$B$15:$W$15, 0),FALSE)*$D373</f>
        <v>0</v>
      </c>
      <c r="V373" s="133">
        <f>VLOOKUP('E4 TB Allocation Details'!$C384, 'E2 Allocators'!$B$15:$W$285, MATCH(V$12, 'E2 Allocators'!$B$15:$W$15, 0),FALSE)*$D373</f>
        <v>0</v>
      </c>
      <c r="W373" s="133">
        <f>VLOOKUP('E4 TB Allocation Details'!$C384, 'E2 Allocators'!$B$15:$W$285, MATCH(W$12, 'E2 Allocators'!$B$15:$W$15, 0),FALSE)*$D373</f>
        <v>0</v>
      </c>
      <c r="X373" s="174">
        <f>VLOOKUP('E4 TB Allocation Details'!$C384, 'E2 Allocators'!$B$15:$W$285, MATCH(X$12, 'E2 Allocators'!$B$15:$W$15, 0),FALSE)*$D373</f>
        <v>0</v>
      </c>
    </row>
    <row r="374" spans="2:24" ht="16.149999999999999" customHeight="1" x14ac:dyDescent="0.2">
      <c r="B374" s="384" t="str">
        <f>'I3 TB Data'!B380</f>
        <v>Capital Tax - Generation Line Connection - Dedicated to Domestic</v>
      </c>
      <c r="C374" s="381" t="s">
        <v>422</v>
      </c>
      <c r="D374" s="170">
        <f>'I3 TB Data'!G380</f>
        <v>0</v>
      </c>
      <c r="E374" s="133">
        <f>VLOOKUP('E4 TB Allocation Details'!$C385, 'E2 Allocators'!$B$15:$W$285, MATCH(E$12, 'E2 Allocators'!$B$15:$W$15, 0),FALSE)*$D374</f>
        <v>0</v>
      </c>
      <c r="F374" s="133">
        <f>VLOOKUP('E4 TB Allocation Details'!$C385, 'E2 Allocators'!$B$15:$W$285, MATCH(F$12, 'E2 Allocators'!$B$15:$W$15, 0),FALSE)*$D374</f>
        <v>0</v>
      </c>
      <c r="G374" s="133">
        <f>VLOOKUP('E4 TB Allocation Details'!$C385, 'E2 Allocators'!$B$15:$W$285, MATCH(G$12, 'E2 Allocators'!$B$15:$W$15, 0),FALSE)*$D374</f>
        <v>0</v>
      </c>
      <c r="H374" s="133">
        <f>VLOOKUP('E4 TB Allocation Details'!$C385, 'E2 Allocators'!$B$15:$W$285, MATCH(H$12, 'E2 Allocators'!$B$15:$W$15, 0),FALSE)*$D374</f>
        <v>0</v>
      </c>
      <c r="I374" s="133">
        <f>VLOOKUP('E4 TB Allocation Details'!$C385, 'E2 Allocators'!$B$15:$W$285, MATCH(I$12, 'E2 Allocators'!$B$15:$W$15, 0),FALSE)*$D374</f>
        <v>0</v>
      </c>
      <c r="J374" s="133">
        <f>VLOOKUP('E4 TB Allocation Details'!$C385, 'E2 Allocators'!$B$15:$W$285, MATCH(J$12, 'E2 Allocators'!$B$15:$W$15, 0),FALSE)*$D374</f>
        <v>0</v>
      </c>
      <c r="K374" s="133">
        <f>VLOOKUP('E4 TB Allocation Details'!$C385, 'E2 Allocators'!$B$15:$W$285, MATCH(K$12, 'E2 Allocators'!$B$15:$W$15, 0),FALSE)*$D374</f>
        <v>0</v>
      </c>
      <c r="L374" s="133">
        <f>VLOOKUP('E4 TB Allocation Details'!$C385, 'E2 Allocators'!$B$15:$W$285, MATCH(L$12, 'E2 Allocators'!$B$15:$W$15, 0),FALSE)*$D374</f>
        <v>0</v>
      </c>
      <c r="M374" s="133">
        <f>VLOOKUP('E4 TB Allocation Details'!$C385, 'E2 Allocators'!$B$15:$W$285, MATCH(M$12, 'E2 Allocators'!$B$15:$W$15, 0),FALSE)*$D374</f>
        <v>0</v>
      </c>
      <c r="N374" s="133">
        <f>VLOOKUP('E4 TB Allocation Details'!$C385, 'E2 Allocators'!$B$15:$W$285, MATCH(N$12, 'E2 Allocators'!$B$15:$W$15, 0),FALSE)*$D374</f>
        <v>0</v>
      </c>
      <c r="O374" s="133">
        <f>VLOOKUP('E4 TB Allocation Details'!$C385, 'E2 Allocators'!$B$15:$W$285, MATCH(O$12, 'E2 Allocators'!$B$15:$W$15, 0),FALSE)*$D374</f>
        <v>0</v>
      </c>
      <c r="P374" s="133">
        <f>VLOOKUP('E4 TB Allocation Details'!$C385, 'E2 Allocators'!$B$15:$W$285, MATCH(P$12, 'E2 Allocators'!$B$15:$W$15, 0),FALSE)*$D374</f>
        <v>0</v>
      </c>
      <c r="Q374" s="133">
        <f>VLOOKUP('E4 TB Allocation Details'!$C385, 'E2 Allocators'!$B$15:$W$285, MATCH(Q$12, 'E2 Allocators'!$B$15:$W$15, 0),FALSE)*$D374</f>
        <v>0</v>
      </c>
      <c r="R374" s="133">
        <f>VLOOKUP('E4 TB Allocation Details'!$C385, 'E2 Allocators'!$B$15:$W$285, MATCH(R$12, 'E2 Allocators'!$B$15:$W$15, 0),FALSE)*$D374</f>
        <v>0</v>
      </c>
      <c r="S374" s="133">
        <f>VLOOKUP('E4 TB Allocation Details'!$C385, 'E2 Allocators'!$B$15:$W$285, MATCH(S$12, 'E2 Allocators'!$B$15:$W$15, 0),FALSE)*$D374</f>
        <v>0</v>
      </c>
      <c r="T374" s="133">
        <f>VLOOKUP('E4 TB Allocation Details'!$C385, 'E2 Allocators'!$B$15:$W$285, MATCH(T$12, 'E2 Allocators'!$B$15:$W$15, 0),FALSE)*$D374</f>
        <v>0</v>
      </c>
      <c r="U374" s="133">
        <f>VLOOKUP('E4 TB Allocation Details'!$C385, 'E2 Allocators'!$B$15:$W$285, MATCH(U$12, 'E2 Allocators'!$B$15:$W$15, 0),FALSE)*$D374</f>
        <v>0</v>
      </c>
      <c r="V374" s="133">
        <f>VLOOKUP('E4 TB Allocation Details'!$C385, 'E2 Allocators'!$B$15:$W$285, MATCH(V$12, 'E2 Allocators'!$B$15:$W$15, 0),FALSE)*$D374</f>
        <v>0</v>
      </c>
      <c r="W374" s="133">
        <f>VLOOKUP('E4 TB Allocation Details'!$C385, 'E2 Allocators'!$B$15:$W$285, MATCH(W$12, 'E2 Allocators'!$B$15:$W$15, 0),FALSE)*$D374</f>
        <v>0</v>
      </c>
      <c r="X374" s="174">
        <f>VLOOKUP('E4 TB Allocation Details'!$C385, 'E2 Allocators'!$B$15:$W$285, MATCH(X$12, 'E2 Allocators'!$B$15:$W$15, 0),FALSE)*$D374</f>
        <v>0</v>
      </c>
    </row>
    <row r="375" spans="2:24" ht="16.149999999999999" customHeight="1" x14ac:dyDescent="0.2">
      <c r="B375" s="384" t="str">
        <f>'I3 TB Data'!B381</f>
        <v>Capital Tax - Generation Line Connection - Dedicated to Interconnect</v>
      </c>
      <c r="C375" s="381" t="s">
        <v>422</v>
      </c>
      <c r="D375" s="170">
        <f>'I3 TB Data'!G381</f>
        <v>0</v>
      </c>
      <c r="E375" s="133">
        <f>VLOOKUP('E4 TB Allocation Details'!$C386, 'E2 Allocators'!$B$15:$W$285, MATCH(E$12, 'E2 Allocators'!$B$15:$W$15, 0),FALSE)*$D375</f>
        <v>0</v>
      </c>
      <c r="F375" s="133">
        <f>VLOOKUP('E4 TB Allocation Details'!$C386, 'E2 Allocators'!$B$15:$W$285, MATCH(F$12, 'E2 Allocators'!$B$15:$W$15, 0),FALSE)*$D375</f>
        <v>0</v>
      </c>
      <c r="G375" s="133">
        <f>VLOOKUP('E4 TB Allocation Details'!$C386, 'E2 Allocators'!$B$15:$W$285, MATCH(G$12, 'E2 Allocators'!$B$15:$W$15, 0),FALSE)*$D375</f>
        <v>0</v>
      </c>
      <c r="H375" s="133">
        <f>VLOOKUP('E4 TB Allocation Details'!$C386, 'E2 Allocators'!$B$15:$W$285, MATCH(H$12, 'E2 Allocators'!$B$15:$W$15, 0),FALSE)*$D375</f>
        <v>0</v>
      </c>
      <c r="I375" s="133">
        <f>VLOOKUP('E4 TB Allocation Details'!$C386, 'E2 Allocators'!$B$15:$W$285, MATCH(I$12, 'E2 Allocators'!$B$15:$W$15, 0),FALSE)*$D375</f>
        <v>0</v>
      </c>
      <c r="J375" s="133">
        <f>VLOOKUP('E4 TB Allocation Details'!$C386, 'E2 Allocators'!$B$15:$W$285, MATCH(J$12, 'E2 Allocators'!$B$15:$W$15, 0),FALSE)*$D375</f>
        <v>0</v>
      </c>
      <c r="K375" s="133">
        <f>VLOOKUP('E4 TB Allocation Details'!$C386, 'E2 Allocators'!$B$15:$W$285, MATCH(K$12, 'E2 Allocators'!$B$15:$W$15, 0),FALSE)*$D375</f>
        <v>0</v>
      </c>
      <c r="L375" s="133">
        <f>VLOOKUP('E4 TB Allocation Details'!$C386, 'E2 Allocators'!$B$15:$W$285, MATCH(L$12, 'E2 Allocators'!$B$15:$W$15, 0),FALSE)*$D375</f>
        <v>0</v>
      </c>
      <c r="M375" s="133">
        <f>VLOOKUP('E4 TB Allocation Details'!$C386, 'E2 Allocators'!$B$15:$W$285, MATCH(M$12, 'E2 Allocators'!$B$15:$W$15, 0),FALSE)*$D375</f>
        <v>0</v>
      </c>
      <c r="N375" s="133">
        <f>VLOOKUP('E4 TB Allocation Details'!$C386, 'E2 Allocators'!$B$15:$W$285, MATCH(N$12, 'E2 Allocators'!$B$15:$W$15, 0),FALSE)*$D375</f>
        <v>0</v>
      </c>
      <c r="O375" s="133">
        <f>VLOOKUP('E4 TB Allocation Details'!$C386, 'E2 Allocators'!$B$15:$W$285, MATCH(O$12, 'E2 Allocators'!$B$15:$W$15, 0),FALSE)*$D375</f>
        <v>0</v>
      </c>
      <c r="P375" s="133">
        <f>VLOOKUP('E4 TB Allocation Details'!$C386, 'E2 Allocators'!$B$15:$W$285, MATCH(P$12, 'E2 Allocators'!$B$15:$W$15, 0),FALSE)*$D375</f>
        <v>0</v>
      </c>
      <c r="Q375" s="133">
        <f>VLOOKUP('E4 TB Allocation Details'!$C386, 'E2 Allocators'!$B$15:$W$285, MATCH(Q$12, 'E2 Allocators'!$B$15:$W$15, 0),FALSE)*$D375</f>
        <v>0</v>
      </c>
      <c r="R375" s="133">
        <f>VLOOKUP('E4 TB Allocation Details'!$C386, 'E2 Allocators'!$B$15:$W$285, MATCH(R$12, 'E2 Allocators'!$B$15:$W$15, 0),FALSE)*$D375</f>
        <v>0</v>
      </c>
      <c r="S375" s="133">
        <f>VLOOKUP('E4 TB Allocation Details'!$C386, 'E2 Allocators'!$B$15:$W$285, MATCH(S$12, 'E2 Allocators'!$B$15:$W$15, 0),FALSE)*$D375</f>
        <v>0</v>
      </c>
      <c r="T375" s="133">
        <f>VLOOKUP('E4 TB Allocation Details'!$C386, 'E2 Allocators'!$B$15:$W$285, MATCH(T$12, 'E2 Allocators'!$B$15:$W$15, 0),FALSE)*$D375</f>
        <v>0</v>
      </c>
      <c r="U375" s="133">
        <f>VLOOKUP('E4 TB Allocation Details'!$C386, 'E2 Allocators'!$B$15:$W$285, MATCH(U$12, 'E2 Allocators'!$B$15:$W$15, 0),FALSE)*$D375</f>
        <v>0</v>
      </c>
      <c r="V375" s="133">
        <f>VLOOKUP('E4 TB Allocation Details'!$C386, 'E2 Allocators'!$B$15:$W$285, MATCH(V$12, 'E2 Allocators'!$B$15:$W$15, 0),FALSE)*$D375</f>
        <v>0</v>
      </c>
      <c r="W375" s="133">
        <f>VLOOKUP('E4 TB Allocation Details'!$C386, 'E2 Allocators'!$B$15:$W$285, MATCH(W$12, 'E2 Allocators'!$B$15:$W$15, 0),FALSE)*$D375</f>
        <v>0</v>
      </c>
      <c r="X375" s="174">
        <f>VLOOKUP('E4 TB Allocation Details'!$C386, 'E2 Allocators'!$B$15:$W$285, MATCH(X$12, 'E2 Allocators'!$B$15:$W$15, 0),FALSE)*$D375</f>
        <v>0</v>
      </c>
    </row>
    <row r="376" spans="2:24" ht="16.149999999999999" customHeight="1" x14ac:dyDescent="0.2">
      <c r="B376" s="384" t="str">
        <f>'I3 TB Data'!B382</f>
        <v>Capital Tax - Generation Line Connection - Shared</v>
      </c>
      <c r="C376" s="381" t="s">
        <v>422</v>
      </c>
      <c r="D376" s="170">
        <f>'I3 TB Data'!G382</f>
        <v>0</v>
      </c>
      <c r="E376" s="133">
        <f>VLOOKUP('E4 TB Allocation Details'!$C387, 'E2 Allocators'!$B$15:$W$285, MATCH(E$12, 'E2 Allocators'!$B$15:$W$15, 0),FALSE)*$D376</f>
        <v>0</v>
      </c>
      <c r="F376" s="133">
        <f>VLOOKUP('E4 TB Allocation Details'!$C387, 'E2 Allocators'!$B$15:$W$285, MATCH(F$12, 'E2 Allocators'!$B$15:$W$15, 0),FALSE)*$D376</f>
        <v>0</v>
      </c>
      <c r="G376" s="133">
        <f>VLOOKUP('E4 TB Allocation Details'!$C387, 'E2 Allocators'!$B$15:$W$285, MATCH(G$12, 'E2 Allocators'!$B$15:$W$15, 0),FALSE)*$D376</f>
        <v>0</v>
      </c>
      <c r="H376" s="133">
        <f>VLOOKUP('E4 TB Allocation Details'!$C387, 'E2 Allocators'!$B$15:$W$285, MATCH(H$12, 'E2 Allocators'!$B$15:$W$15, 0),FALSE)*$D376</f>
        <v>0</v>
      </c>
      <c r="I376" s="133">
        <f>VLOOKUP('E4 TB Allocation Details'!$C387, 'E2 Allocators'!$B$15:$W$285, MATCH(I$12, 'E2 Allocators'!$B$15:$W$15, 0),FALSE)*$D376</f>
        <v>0</v>
      </c>
      <c r="J376" s="133">
        <f>VLOOKUP('E4 TB Allocation Details'!$C387, 'E2 Allocators'!$B$15:$W$285, MATCH(J$12, 'E2 Allocators'!$B$15:$W$15, 0),FALSE)*$D376</f>
        <v>0</v>
      </c>
      <c r="K376" s="133">
        <f>VLOOKUP('E4 TB Allocation Details'!$C387, 'E2 Allocators'!$B$15:$W$285, MATCH(K$12, 'E2 Allocators'!$B$15:$W$15, 0),FALSE)*$D376</f>
        <v>0</v>
      </c>
      <c r="L376" s="133">
        <f>VLOOKUP('E4 TB Allocation Details'!$C387, 'E2 Allocators'!$B$15:$W$285, MATCH(L$12, 'E2 Allocators'!$B$15:$W$15, 0),FALSE)*$D376</f>
        <v>0</v>
      </c>
      <c r="M376" s="133">
        <f>VLOOKUP('E4 TB Allocation Details'!$C387, 'E2 Allocators'!$B$15:$W$285, MATCH(M$12, 'E2 Allocators'!$B$15:$W$15, 0),FALSE)*$D376</f>
        <v>0</v>
      </c>
      <c r="N376" s="133">
        <f>VLOOKUP('E4 TB Allocation Details'!$C387, 'E2 Allocators'!$B$15:$W$285, MATCH(N$12, 'E2 Allocators'!$B$15:$W$15, 0),FALSE)*$D376</f>
        <v>0</v>
      </c>
      <c r="O376" s="133">
        <f>VLOOKUP('E4 TB Allocation Details'!$C387, 'E2 Allocators'!$B$15:$W$285, MATCH(O$12, 'E2 Allocators'!$B$15:$W$15, 0),FALSE)*$D376</f>
        <v>0</v>
      </c>
      <c r="P376" s="133">
        <f>VLOOKUP('E4 TB Allocation Details'!$C387, 'E2 Allocators'!$B$15:$W$285, MATCH(P$12, 'E2 Allocators'!$B$15:$W$15, 0),FALSE)*$D376</f>
        <v>0</v>
      </c>
      <c r="Q376" s="133">
        <f>VLOOKUP('E4 TB Allocation Details'!$C387, 'E2 Allocators'!$B$15:$W$285, MATCH(Q$12, 'E2 Allocators'!$B$15:$W$15, 0),FALSE)*$D376</f>
        <v>0</v>
      </c>
      <c r="R376" s="133">
        <f>VLOOKUP('E4 TB Allocation Details'!$C387, 'E2 Allocators'!$B$15:$W$285, MATCH(R$12, 'E2 Allocators'!$B$15:$W$15, 0),FALSE)*$D376</f>
        <v>0</v>
      </c>
      <c r="S376" s="133">
        <f>VLOOKUP('E4 TB Allocation Details'!$C387, 'E2 Allocators'!$B$15:$W$285, MATCH(S$12, 'E2 Allocators'!$B$15:$W$15, 0),FALSE)*$D376</f>
        <v>0</v>
      </c>
      <c r="T376" s="133">
        <f>VLOOKUP('E4 TB Allocation Details'!$C387, 'E2 Allocators'!$B$15:$W$285, MATCH(T$12, 'E2 Allocators'!$B$15:$W$15, 0),FALSE)*$D376</f>
        <v>0</v>
      </c>
      <c r="U376" s="133">
        <f>VLOOKUP('E4 TB Allocation Details'!$C387, 'E2 Allocators'!$B$15:$W$285, MATCH(U$12, 'E2 Allocators'!$B$15:$W$15, 0),FALSE)*$D376</f>
        <v>0</v>
      </c>
      <c r="V376" s="133">
        <f>VLOOKUP('E4 TB Allocation Details'!$C387, 'E2 Allocators'!$B$15:$W$285, MATCH(V$12, 'E2 Allocators'!$B$15:$W$15, 0),FALSE)*$D376</f>
        <v>0</v>
      </c>
      <c r="W376" s="133">
        <f>VLOOKUP('E4 TB Allocation Details'!$C387, 'E2 Allocators'!$B$15:$W$285, MATCH(W$12, 'E2 Allocators'!$B$15:$W$15, 0),FALSE)*$D376</f>
        <v>0</v>
      </c>
      <c r="X376" s="174">
        <f>VLOOKUP('E4 TB Allocation Details'!$C387, 'E2 Allocators'!$B$15:$W$285, MATCH(X$12, 'E2 Allocators'!$B$15:$W$15, 0),FALSE)*$D376</f>
        <v>0</v>
      </c>
    </row>
    <row r="377" spans="2:24" ht="16.149999999999999" customHeight="1" x14ac:dyDescent="0.2">
      <c r="B377" s="384" t="str">
        <f>'I3 TB Data'!B383</f>
        <v>Capital Tax - Generation Transformation Connection - Dedicated to Domestic</v>
      </c>
      <c r="C377" s="381" t="s">
        <v>422</v>
      </c>
      <c r="D377" s="170">
        <f>'I3 TB Data'!G383</f>
        <v>0</v>
      </c>
      <c r="E377" s="133">
        <f>VLOOKUP('E4 TB Allocation Details'!$C388, 'E2 Allocators'!$B$15:$W$285, MATCH(E$12, 'E2 Allocators'!$B$15:$W$15, 0),FALSE)*$D377</f>
        <v>0</v>
      </c>
      <c r="F377" s="133">
        <f>VLOOKUP('E4 TB Allocation Details'!$C388, 'E2 Allocators'!$B$15:$W$285, MATCH(F$12, 'E2 Allocators'!$B$15:$W$15, 0),FALSE)*$D377</f>
        <v>0</v>
      </c>
      <c r="G377" s="133">
        <f>VLOOKUP('E4 TB Allocation Details'!$C388, 'E2 Allocators'!$B$15:$W$285, MATCH(G$12, 'E2 Allocators'!$B$15:$W$15, 0),FALSE)*$D377</f>
        <v>0</v>
      </c>
      <c r="H377" s="133">
        <f>VLOOKUP('E4 TB Allocation Details'!$C388, 'E2 Allocators'!$B$15:$W$285, MATCH(H$12, 'E2 Allocators'!$B$15:$W$15, 0),FALSE)*$D377</f>
        <v>0</v>
      </c>
      <c r="I377" s="133">
        <f>VLOOKUP('E4 TB Allocation Details'!$C388, 'E2 Allocators'!$B$15:$W$285, MATCH(I$12, 'E2 Allocators'!$B$15:$W$15, 0),FALSE)*$D377</f>
        <v>0</v>
      </c>
      <c r="J377" s="133">
        <f>VLOOKUP('E4 TB Allocation Details'!$C388, 'E2 Allocators'!$B$15:$W$285, MATCH(J$12, 'E2 Allocators'!$B$15:$W$15, 0),FALSE)*$D377</f>
        <v>0</v>
      </c>
      <c r="K377" s="133">
        <f>VLOOKUP('E4 TB Allocation Details'!$C388, 'E2 Allocators'!$B$15:$W$285, MATCH(K$12, 'E2 Allocators'!$B$15:$W$15, 0),FALSE)*$D377</f>
        <v>0</v>
      </c>
      <c r="L377" s="133">
        <f>VLOOKUP('E4 TB Allocation Details'!$C388, 'E2 Allocators'!$B$15:$W$285, MATCH(L$12, 'E2 Allocators'!$B$15:$W$15, 0),FALSE)*$D377</f>
        <v>0</v>
      </c>
      <c r="M377" s="133">
        <f>VLOOKUP('E4 TB Allocation Details'!$C388, 'E2 Allocators'!$B$15:$W$285, MATCH(M$12, 'E2 Allocators'!$B$15:$W$15, 0),FALSE)*$D377</f>
        <v>0</v>
      </c>
      <c r="N377" s="133">
        <f>VLOOKUP('E4 TB Allocation Details'!$C388, 'E2 Allocators'!$B$15:$W$285, MATCH(N$12, 'E2 Allocators'!$B$15:$W$15, 0),FALSE)*$D377</f>
        <v>0</v>
      </c>
      <c r="O377" s="133">
        <f>VLOOKUP('E4 TB Allocation Details'!$C388, 'E2 Allocators'!$B$15:$W$285, MATCH(O$12, 'E2 Allocators'!$B$15:$W$15, 0),FALSE)*$D377</f>
        <v>0</v>
      </c>
      <c r="P377" s="133">
        <f>VLOOKUP('E4 TB Allocation Details'!$C388, 'E2 Allocators'!$B$15:$W$285, MATCH(P$12, 'E2 Allocators'!$B$15:$W$15, 0),FALSE)*$D377</f>
        <v>0</v>
      </c>
      <c r="Q377" s="133">
        <f>VLOOKUP('E4 TB Allocation Details'!$C388, 'E2 Allocators'!$B$15:$W$285, MATCH(Q$12, 'E2 Allocators'!$B$15:$W$15, 0),FALSE)*$D377</f>
        <v>0</v>
      </c>
      <c r="R377" s="133">
        <f>VLOOKUP('E4 TB Allocation Details'!$C388, 'E2 Allocators'!$B$15:$W$285, MATCH(R$12, 'E2 Allocators'!$B$15:$W$15, 0),FALSE)*$D377</f>
        <v>0</v>
      </c>
      <c r="S377" s="133">
        <f>VLOOKUP('E4 TB Allocation Details'!$C388, 'E2 Allocators'!$B$15:$W$285, MATCH(S$12, 'E2 Allocators'!$B$15:$W$15, 0),FALSE)*$D377</f>
        <v>0</v>
      </c>
      <c r="T377" s="133">
        <f>VLOOKUP('E4 TB Allocation Details'!$C388, 'E2 Allocators'!$B$15:$W$285, MATCH(T$12, 'E2 Allocators'!$B$15:$W$15, 0),FALSE)*$D377</f>
        <v>0</v>
      </c>
      <c r="U377" s="133">
        <f>VLOOKUP('E4 TB Allocation Details'!$C388, 'E2 Allocators'!$B$15:$W$285, MATCH(U$12, 'E2 Allocators'!$B$15:$W$15, 0),FALSE)*$D377</f>
        <v>0</v>
      </c>
      <c r="V377" s="133">
        <f>VLOOKUP('E4 TB Allocation Details'!$C388, 'E2 Allocators'!$B$15:$W$285, MATCH(V$12, 'E2 Allocators'!$B$15:$W$15, 0),FALSE)*$D377</f>
        <v>0</v>
      </c>
      <c r="W377" s="133">
        <f>VLOOKUP('E4 TB Allocation Details'!$C388, 'E2 Allocators'!$B$15:$W$285, MATCH(W$12, 'E2 Allocators'!$B$15:$W$15, 0),FALSE)*$D377</f>
        <v>0</v>
      </c>
      <c r="X377" s="174">
        <f>VLOOKUP('E4 TB Allocation Details'!$C388, 'E2 Allocators'!$B$15:$W$285, MATCH(X$12, 'E2 Allocators'!$B$15:$W$15, 0),FALSE)*$D377</f>
        <v>0</v>
      </c>
    </row>
    <row r="378" spans="2:24" ht="16.149999999999999" customHeight="1" x14ac:dyDescent="0.2">
      <c r="B378" s="384" t="str">
        <f>'I3 TB Data'!B384</f>
        <v>Capital Tax - Generation Transformation Connection - Dedicated to Interconnect</v>
      </c>
      <c r="C378" s="381" t="s">
        <v>422</v>
      </c>
      <c r="D378" s="170">
        <f>'I3 TB Data'!G384</f>
        <v>0</v>
      </c>
      <c r="E378" s="133">
        <f>VLOOKUP('E4 TB Allocation Details'!$C389, 'E2 Allocators'!$B$15:$W$285, MATCH(E$12, 'E2 Allocators'!$B$15:$W$15, 0),FALSE)*$D378</f>
        <v>0</v>
      </c>
      <c r="F378" s="133">
        <f>VLOOKUP('E4 TB Allocation Details'!$C389, 'E2 Allocators'!$B$15:$W$285, MATCH(F$12, 'E2 Allocators'!$B$15:$W$15, 0),FALSE)*$D378</f>
        <v>0</v>
      </c>
      <c r="G378" s="133">
        <f>VLOOKUP('E4 TB Allocation Details'!$C389, 'E2 Allocators'!$B$15:$W$285, MATCH(G$12, 'E2 Allocators'!$B$15:$W$15, 0),FALSE)*$D378</f>
        <v>0</v>
      </c>
      <c r="H378" s="133">
        <f>VLOOKUP('E4 TB Allocation Details'!$C389, 'E2 Allocators'!$B$15:$W$285, MATCH(H$12, 'E2 Allocators'!$B$15:$W$15, 0),FALSE)*$D378</f>
        <v>0</v>
      </c>
      <c r="I378" s="133">
        <f>VLOOKUP('E4 TB Allocation Details'!$C389, 'E2 Allocators'!$B$15:$W$285, MATCH(I$12, 'E2 Allocators'!$B$15:$W$15, 0),FALSE)*$D378</f>
        <v>0</v>
      </c>
      <c r="J378" s="133">
        <f>VLOOKUP('E4 TB Allocation Details'!$C389, 'E2 Allocators'!$B$15:$W$285, MATCH(J$12, 'E2 Allocators'!$B$15:$W$15, 0),FALSE)*$D378</f>
        <v>0</v>
      </c>
      <c r="K378" s="133">
        <f>VLOOKUP('E4 TB Allocation Details'!$C389, 'E2 Allocators'!$B$15:$W$285, MATCH(K$12, 'E2 Allocators'!$B$15:$W$15, 0),FALSE)*$D378</f>
        <v>0</v>
      </c>
      <c r="L378" s="133">
        <f>VLOOKUP('E4 TB Allocation Details'!$C389, 'E2 Allocators'!$B$15:$W$285, MATCH(L$12, 'E2 Allocators'!$B$15:$W$15, 0),FALSE)*$D378</f>
        <v>0</v>
      </c>
      <c r="M378" s="133">
        <f>VLOOKUP('E4 TB Allocation Details'!$C389, 'E2 Allocators'!$B$15:$W$285, MATCH(M$12, 'E2 Allocators'!$B$15:$W$15, 0),FALSE)*$D378</f>
        <v>0</v>
      </c>
      <c r="N378" s="133">
        <f>VLOOKUP('E4 TB Allocation Details'!$C389, 'E2 Allocators'!$B$15:$W$285, MATCH(N$12, 'E2 Allocators'!$B$15:$W$15, 0),FALSE)*$D378</f>
        <v>0</v>
      </c>
      <c r="O378" s="133">
        <f>VLOOKUP('E4 TB Allocation Details'!$C389, 'E2 Allocators'!$B$15:$W$285, MATCH(O$12, 'E2 Allocators'!$B$15:$W$15, 0),FALSE)*$D378</f>
        <v>0</v>
      </c>
      <c r="P378" s="133">
        <f>VLOOKUP('E4 TB Allocation Details'!$C389, 'E2 Allocators'!$B$15:$W$285, MATCH(P$12, 'E2 Allocators'!$B$15:$W$15, 0),FALSE)*$D378</f>
        <v>0</v>
      </c>
      <c r="Q378" s="133">
        <f>VLOOKUP('E4 TB Allocation Details'!$C389, 'E2 Allocators'!$B$15:$W$285, MATCH(Q$12, 'E2 Allocators'!$B$15:$W$15, 0),FALSE)*$D378</f>
        <v>0</v>
      </c>
      <c r="R378" s="133">
        <f>VLOOKUP('E4 TB Allocation Details'!$C389, 'E2 Allocators'!$B$15:$W$285, MATCH(R$12, 'E2 Allocators'!$B$15:$W$15, 0),FALSE)*$D378</f>
        <v>0</v>
      </c>
      <c r="S378" s="133">
        <f>VLOOKUP('E4 TB Allocation Details'!$C389, 'E2 Allocators'!$B$15:$W$285, MATCH(S$12, 'E2 Allocators'!$B$15:$W$15, 0),FALSE)*$D378</f>
        <v>0</v>
      </c>
      <c r="T378" s="133">
        <f>VLOOKUP('E4 TB Allocation Details'!$C389, 'E2 Allocators'!$B$15:$W$285, MATCH(T$12, 'E2 Allocators'!$B$15:$W$15, 0),FALSE)*$D378</f>
        <v>0</v>
      </c>
      <c r="U378" s="133">
        <f>VLOOKUP('E4 TB Allocation Details'!$C389, 'E2 Allocators'!$B$15:$W$285, MATCH(U$12, 'E2 Allocators'!$B$15:$W$15, 0),FALSE)*$D378</f>
        <v>0</v>
      </c>
      <c r="V378" s="133">
        <f>VLOOKUP('E4 TB Allocation Details'!$C389, 'E2 Allocators'!$B$15:$W$285, MATCH(V$12, 'E2 Allocators'!$B$15:$W$15, 0),FALSE)*$D378</f>
        <v>0</v>
      </c>
      <c r="W378" s="133">
        <f>VLOOKUP('E4 TB Allocation Details'!$C389, 'E2 Allocators'!$B$15:$W$285, MATCH(W$12, 'E2 Allocators'!$B$15:$W$15, 0),FALSE)*$D378</f>
        <v>0</v>
      </c>
      <c r="X378" s="174">
        <f>VLOOKUP('E4 TB Allocation Details'!$C389, 'E2 Allocators'!$B$15:$W$285, MATCH(X$12, 'E2 Allocators'!$B$15:$W$15, 0),FALSE)*$D378</f>
        <v>0</v>
      </c>
    </row>
    <row r="379" spans="2:24" ht="16.149999999999999" customHeight="1" x14ac:dyDescent="0.2">
      <c r="B379" s="384" t="str">
        <f>'I3 TB Data'!B385</f>
        <v>Capital Tax - Generation Transformation Connection - Shared</v>
      </c>
      <c r="C379" s="381" t="s">
        <v>422</v>
      </c>
      <c r="D379" s="170">
        <f>'I3 TB Data'!G385</f>
        <v>0</v>
      </c>
      <c r="E379" s="133">
        <f>VLOOKUP('E4 TB Allocation Details'!$C390, 'E2 Allocators'!$B$15:$W$285, MATCH(E$12, 'E2 Allocators'!$B$15:$W$15, 0),FALSE)*$D379</f>
        <v>0</v>
      </c>
      <c r="F379" s="133">
        <f>VLOOKUP('E4 TB Allocation Details'!$C390, 'E2 Allocators'!$B$15:$W$285, MATCH(F$12, 'E2 Allocators'!$B$15:$W$15, 0),FALSE)*$D379</f>
        <v>0</v>
      </c>
      <c r="G379" s="133">
        <f>VLOOKUP('E4 TB Allocation Details'!$C390, 'E2 Allocators'!$B$15:$W$285, MATCH(G$12, 'E2 Allocators'!$B$15:$W$15, 0),FALSE)*$D379</f>
        <v>0</v>
      </c>
      <c r="H379" s="133">
        <f>VLOOKUP('E4 TB Allocation Details'!$C390, 'E2 Allocators'!$B$15:$W$285, MATCH(H$12, 'E2 Allocators'!$B$15:$W$15, 0),FALSE)*$D379</f>
        <v>0</v>
      </c>
      <c r="I379" s="133">
        <f>VLOOKUP('E4 TB Allocation Details'!$C390, 'E2 Allocators'!$B$15:$W$285, MATCH(I$12, 'E2 Allocators'!$B$15:$W$15, 0),FALSE)*$D379</f>
        <v>0</v>
      </c>
      <c r="J379" s="133">
        <f>VLOOKUP('E4 TB Allocation Details'!$C390, 'E2 Allocators'!$B$15:$W$285, MATCH(J$12, 'E2 Allocators'!$B$15:$W$15, 0),FALSE)*$D379</f>
        <v>0</v>
      </c>
      <c r="K379" s="133">
        <f>VLOOKUP('E4 TB Allocation Details'!$C390, 'E2 Allocators'!$B$15:$W$285, MATCH(K$12, 'E2 Allocators'!$B$15:$W$15, 0),FALSE)*$D379</f>
        <v>0</v>
      </c>
      <c r="L379" s="133">
        <f>VLOOKUP('E4 TB Allocation Details'!$C390, 'E2 Allocators'!$B$15:$W$285, MATCH(L$12, 'E2 Allocators'!$B$15:$W$15, 0),FALSE)*$D379</f>
        <v>0</v>
      </c>
      <c r="M379" s="133">
        <f>VLOOKUP('E4 TB Allocation Details'!$C390, 'E2 Allocators'!$B$15:$W$285, MATCH(M$12, 'E2 Allocators'!$B$15:$W$15, 0),FALSE)*$D379</f>
        <v>0</v>
      </c>
      <c r="N379" s="133">
        <f>VLOOKUP('E4 TB Allocation Details'!$C390, 'E2 Allocators'!$B$15:$W$285, MATCH(N$12, 'E2 Allocators'!$B$15:$W$15, 0),FALSE)*$D379</f>
        <v>0</v>
      </c>
      <c r="O379" s="133">
        <f>VLOOKUP('E4 TB Allocation Details'!$C390, 'E2 Allocators'!$B$15:$W$285, MATCH(O$12, 'E2 Allocators'!$B$15:$W$15, 0),FALSE)*$D379</f>
        <v>0</v>
      </c>
      <c r="P379" s="133">
        <f>VLOOKUP('E4 TB Allocation Details'!$C390, 'E2 Allocators'!$B$15:$W$285, MATCH(P$12, 'E2 Allocators'!$B$15:$W$15, 0),FALSE)*$D379</f>
        <v>0</v>
      </c>
      <c r="Q379" s="133">
        <f>VLOOKUP('E4 TB Allocation Details'!$C390, 'E2 Allocators'!$B$15:$W$285, MATCH(Q$12, 'E2 Allocators'!$B$15:$W$15, 0),FALSE)*$D379</f>
        <v>0</v>
      </c>
      <c r="R379" s="133">
        <f>VLOOKUP('E4 TB Allocation Details'!$C390, 'E2 Allocators'!$B$15:$W$285, MATCH(R$12, 'E2 Allocators'!$B$15:$W$15, 0),FALSE)*$D379</f>
        <v>0</v>
      </c>
      <c r="S379" s="133">
        <f>VLOOKUP('E4 TB Allocation Details'!$C390, 'E2 Allocators'!$B$15:$W$285, MATCH(S$12, 'E2 Allocators'!$B$15:$W$15, 0),FALSE)*$D379</f>
        <v>0</v>
      </c>
      <c r="T379" s="133">
        <f>VLOOKUP('E4 TB Allocation Details'!$C390, 'E2 Allocators'!$B$15:$W$285, MATCH(T$12, 'E2 Allocators'!$B$15:$W$15, 0),FALSE)*$D379</f>
        <v>0</v>
      </c>
      <c r="U379" s="133">
        <f>VLOOKUP('E4 TB Allocation Details'!$C390, 'E2 Allocators'!$B$15:$W$285, MATCH(U$12, 'E2 Allocators'!$B$15:$W$15, 0),FALSE)*$D379</f>
        <v>0</v>
      </c>
      <c r="V379" s="133">
        <f>VLOOKUP('E4 TB Allocation Details'!$C390, 'E2 Allocators'!$B$15:$W$285, MATCH(V$12, 'E2 Allocators'!$B$15:$W$15, 0),FALSE)*$D379</f>
        <v>0</v>
      </c>
      <c r="W379" s="133">
        <f>VLOOKUP('E4 TB Allocation Details'!$C390, 'E2 Allocators'!$B$15:$W$285, MATCH(W$12, 'E2 Allocators'!$B$15:$W$15, 0),FALSE)*$D379</f>
        <v>0</v>
      </c>
      <c r="X379" s="174">
        <f>VLOOKUP('E4 TB Allocation Details'!$C390, 'E2 Allocators'!$B$15:$W$285, MATCH(X$12, 'E2 Allocators'!$B$15:$W$15, 0),FALSE)*$D379</f>
        <v>0</v>
      </c>
    </row>
    <row r="380" spans="2:24" ht="16.149999999999999" customHeight="1" x14ac:dyDescent="0.2">
      <c r="B380" s="384" t="str">
        <f>'I3 TB Data'!B386</f>
        <v>AFUDC - Network - Dedicated to Domestic</v>
      </c>
      <c r="C380" s="381" t="s">
        <v>423</v>
      </c>
      <c r="D380" s="170">
        <f>'I3 TB Data'!G386</f>
        <v>0</v>
      </c>
      <c r="E380" s="133">
        <f>VLOOKUP('E4 TB Allocation Details'!$C391, 'E2 Allocators'!$B$15:$W$285, MATCH(E$12, 'E2 Allocators'!$B$15:$W$15, 0),FALSE)*$D380</f>
        <v>0</v>
      </c>
      <c r="F380" s="133">
        <f>VLOOKUP('E4 TB Allocation Details'!$C391, 'E2 Allocators'!$B$15:$W$285, MATCH(F$12, 'E2 Allocators'!$B$15:$W$15, 0),FALSE)*$D380</f>
        <v>0</v>
      </c>
      <c r="G380" s="133">
        <f>VLOOKUP('E4 TB Allocation Details'!$C391, 'E2 Allocators'!$B$15:$W$285, MATCH(G$12, 'E2 Allocators'!$B$15:$W$15, 0),FALSE)*$D380</f>
        <v>0</v>
      </c>
      <c r="H380" s="133">
        <f>VLOOKUP('E4 TB Allocation Details'!$C391, 'E2 Allocators'!$B$15:$W$285, MATCH(H$12, 'E2 Allocators'!$B$15:$W$15, 0),FALSE)*$D380</f>
        <v>0</v>
      </c>
      <c r="I380" s="133">
        <f>VLOOKUP('E4 TB Allocation Details'!$C391, 'E2 Allocators'!$B$15:$W$285, MATCH(I$12, 'E2 Allocators'!$B$15:$W$15, 0),FALSE)*$D380</f>
        <v>0</v>
      </c>
      <c r="J380" s="133">
        <f>VLOOKUP('E4 TB Allocation Details'!$C391, 'E2 Allocators'!$B$15:$W$285, MATCH(J$12, 'E2 Allocators'!$B$15:$W$15, 0),FALSE)*$D380</f>
        <v>0</v>
      </c>
      <c r="K380" s="133">
        <f>VLOOKUP('E4 TB Allocation Details'!$C391, 'E2 Allocators'!$B$15:$W$285, MATCH(K$12, 'E2 Allocators'!$B$15:$W$15, 0),FALSE)*$D380</f>
        <v>0</v>
      </c>
      <c r="L380" s="133">
        <f>VLOOKUP('E4 TB Allocation Details'!$C391, 'E2 Allocators'!$B$15:$W$285, MATCH(L$12, 'E2 Allocators'!$B$15:$W$15, 0),FALSE)*$D380</f>
        <v>0</v>
      </c>
      <c r="M380" s="133">
        <f>VLOOKUP('E4 TB Allocation Details'!$C391, 'E2 Allocators'!$B$15:$W$285, MATCH(M$12, 'E2 Allocators'!$B$15:$W$15, 0),FALSE)*$D380</f>
        <v>0</v>
      </c>
      <c r="N380" s="133">
        <f>VLOOKUP('E4 TB Allocation Details'!$C391, 'E2 Allocators'!$B$15:$W$285, MATCH(N$12, 'E2 Allocators'!$B$15:$W$15, 0),FALSE)*$D380</f>
        <v>0</v>
      </c>
      <c r="O380" s="133">
        <f>VLOOKUP('E4 TB Allocation Details'!$C391, 'E2 Allocators'!$B$15:$W$285, MATCH(O$12, 'E2 Allocators'!$B$15:$W$15, 0),FALSE)*$D380</f>
        <v>0</v>
      </c>
      <c r="P380" s="133">
        <f>VLOOKUP('E4 TB Allocation Details'!$C391, 'E2 Allocators'!$B$15:$W$285, MATCH(P$12, 'E2 Allocators'!$B$15:$W$15, 0),FALSE)*$D380</f>
        <v>0</v>
      </c>
      <c r="Q380" s="133">
        <f>VLOOKUP('E4 TB Allocation Details'!$C391, 'E2 Allocators'!$B$15:$W$285, MATCH(Q$12, 'E2 Allocators'!$B$15:$W$15, 0),FALSE)*$D380</f>
        <v>0</v>
      </c>
      <c r="R380" s="133">
        <f>VLOOKUP('E4 TB Allocation Details'!$C391, 'E2 Allocators'!$B$15:$W$285, MATCH(R$12, 'E2 Allocators'!$B$15:$W$15, 0),FALSE)*$D380</f>
        <v>0</v>
      </c>
      <c r="S380" s="133">
        <f>VLOOKUP('E4 TB Allocation Details'!$C391, 'E2 Allocators'!$B$15:$W$285, MATCH(S$12, 'E2 Allocators'!$B$15:$W$15, 0),FALSE)*$D380</f>
        <v>0</v>
      </c>
      <c r="T380" s="133">
        <f>VLOOKUP('E4 TB Allocation Details'!$C391, 'E2 Allocators'!$B$15:$W$285, MATCH(T$12, 'E2 Allocators'!$B$15:$W$15, 0),FALSE)*$D380</f>
        <v>0</v>
      </c>
      <c r="U380" s="133">
        <f>VLOOKUP('E4 TB Allocation Details'!$C391, 'E2 Allocators'!$B$15:$W$285, MATCH(U$12, 'E2 Allocators'!$B$15:$W$15, 0),FALSE)*$D380</f>
        <v>0</v>
      </c>
      <c r="V380" s="133">
        <f>VLOOKUP('E4 TB Allocation Details'!$C391, 'E2 Allocators'!$B$15:$W$285, MATCH(V$12, 'E2 Allocators'!$B$15:$W$15, 0),FALSE)*$D380</f>
        <v>0</v>
      </c>
      <c r="W380" s="133">
        <f>VLOOKUP('E4 TB Allocation Details'!$C391, 'E2 Allocators'!$B$15:$W$285, MATCH(W$12, 'E2 Allocators'!$B$15:$W$15, 0),FALSE)*$D380</f>
        <v>0</v>
      </c>
      <c r="X380" s="174">
        <f>VLOOKUP('E4 TB Allocation Details'!$C391, 'E2 Allocators'!$B$15:$W$285, MATCH(X$12, 'E2 Allocators'!$B$15:$W$15, 0),FALSE)*$D380</f>
        <v>0</v>
      </c>
    </row>
    <row r="381" spans="2:24" ht="16.149999999999999" customHeight="1" x14ac:dyDescent="0.2">
      <c r="B381" s="384" t="str">
        <f>'I3 TB Data'!B387</f>
        <v>AFUDC - Network - Dedicated to Interconnect</v>
      </c>
      <c r="C381" s="381" t="s">
        <v>423</v>
      </c>
      <c r="D381" s="170">
        <f>'I3 TB Data'!G387</f>
        <v>0</v>
      </c>
      <c r="E381" s="133">
        <f>VLOOKUP('E4 TB Allocation Details'!$C392, 'E2 Allocators'!$B$15:$W$285, MATCH(E$12, 'E2 Allocators'!$B$15:$W$15, 0),FALSE)*$D381</f>
        <v>0</v>
      </c>
      <c r="F381" s="133">
        <f>VLOOKUP('E4 TB Allocation Details'!$C392, 'E2 Allocators'!$B$15:$W$285, MATCH(F$12, 'E2 Allocators'!$B$15:$W$15, 0),FALSE)*$D381</f>
        <v>0</v>
      </c>
      <c r="G381" s="133">
        <f>VLOOKUP('E4 TB Allocation Details'!$C392, 'E2 Allocators'!$B$15:$W$285, MATCH(G$12, 'E2 Allocators'!$B$15:$W$15, 0),FALSE)*$D381</f>
        <v>0</v>
      </c>
      <c r="H381" s="133">
        <f>VLOOKUP('E4 TB Allocation Details'!$C392, 'E2 Allocators'!$B$15:$W$285, MATCH(H$12, 'E2 Allocators'!$B$15:$W$15, 0),FALSE)*$D381</f>
        <v>0</v>
      </c>
      <c r="I381" s="133">
        <f>VLOOKUP('E4 TB Allocation Details'!$C392, 'E2 Allocators'!$B$15:$W$285, MATCH(I$12, 'E2 Allocators'!$B$15:$W$15, 0),FALSE)*$D381</f>
        <v>0</v>
      </c>
      <c r="J381" s="133">
        <f>VLOOKUP('E4 TB Allocation Details'!$C392, 'E2 Allocators'!$B$15:$W$285, MATCH(J$12, 'E2 Allocators'!$B$15:$W$15, 0),FALSE)*$D381</f>
        <v>0</v>
      </c>
      <c r="K381" s="133">
        <f>VLOOKUP('E4 TB Allocation Details'!$C392, 'E2 Allocators'!$B$15:$W$285, MATCH(K$12, 'E2 Allocators'!$B$15:$W$15, 0),FALSE)*$D381</f>
        <v>0</v>
      </c>
      <c r="L381" s="133">
        <f>VLOOKUP('E4 TB Allocation Details'!$C392, 'E2 Allocators'!$B$15:$W$285, MATCH(L$12, 'E2 Allocators'!$B$15:$W$15, 0),FALSE)*$D381</f>
        <v>0</v>
      </c>
      <c r="M381" s="133">
        <f>VLOOKUP('E4 TB Allocation Details'!$C392, 'E2 Allocators'!$B$15:$W$285, MATCH(M$12, 'E2 Allocators'!$B$15:$W$15, 0),FALSE)*$D381</f>
        <v>0</v>
      </c>
      <c r="N381" s="133">
        <f>VLOOKUP('E4 TB Allocation Details'!$C392, 'E2 Allocators'!$B$15:$W$285, MATCH(N$12, 'E2 Allocators'!$B$15:$W$15, 0),FALSE)*$D381</f>
        <v>0</v>
      </c>
      <c r="O381" s="133">
        <f>VLOOKUP('E4 TB Allocation Details'!$C392, 'E2 Allocators'!$B$15:$W$285, MATCH(O$12, 'E2 Allocators'!$B$15:$W$15, 0),FALSE)*$D381</f>
        <v>0</v>
      </c>
      <c r="P381" s="133">
        <f>VLOOKUP('E4 TB Allocation Details'!$C392, 'E2 Allocators'!$B$15:$W$285, MATCH(P$12, 'E2 Allocators'!$B$15:$W$15, 0),FALSE)*$D381</f>
        <v>0</v>
      </c>
      <c r="Q381" s="133">
        <f>VLOOKUP('E4 TB Allocation Details'!$C392, 'E2 Allocators'!$B$15:$W$285, MATCH(Q$12, 'E2 Allocators'!$B$15:$W$15, 0),FALSE)*$D381</f>
        <v>0</v>
      </c>
      <c r="R381" s="133">
        <f>VLOOKUP('E4 TB Allocation Details'!$C392, 'E2 Allocators'!$B$15:$W$285, MATCH(R$12, 'E2 Allocators'!$B$15:$W$15, 0),FALSE)*$D381</f>
        <v>0</v>
      </c>
      <c r="S381" s="133">
        <f>VLOOKUP('E4 TB Allocation Details'!$C392, 'E2 Allocators'!$B$15:$W$285, MATCH(S$12, 'E2 Allocators'!$B$15:$W$15, 0),FALSE)*$D381</f>
        <v>0</v>
      </c>
      <c r="T381" s="133">
        <f>VLOOKUP('E4 TB Allocation Details'!$C392, 'E2 Allocators'!$B$15:$W$285, MATCH(T$12, 'E2 Allocators'!$B$15:$W$15, 0),FALSE)*$D381</f>
        <v>0</v>
      </c>
      <c r="U381" s="133">
        <f>VLOOKUP('E4 TB Allocation Details'!$C392, 'E2 Allocators'!$B$15:$W$285, MATCH(U$12, 'E2 Allocators'!$B$15:$W$15, 0),FALSE)*$D381</f>
        <v>0</v>
      </c>
      <c r="V381" s="133">
        <f>VLOOKUP('E4 TB Allocation Details'!$C392, 'E2 Allocators'!$B$15:$W$285, MATCH(V$12, 'E2 Allocators'!$B$15:$W$15, 0),FALSE)*$D381</f>
        <v>0</v>
      </c>
      <c r="W381" s="133">
        <f>VLOOKUP('E4 TB Allocation Details'!$C392, 'E2 Allocators'!$B$15:$W$285, MATCH(W$12, 'E2 Allocators'!$B$15:$W$15, 0),FALSE)*$D381</f>
        <v>0</v>
      </c>
      <c r="X381" s="174">
        <f>VLOOKUP('E4 TB Allocation Details'!$C392, 'E2 Allocators'!$B$15:$W$285, MATCH(X$12, 'E2 Allocators'!$B$15:$W$15, 0),FALSE)*$D381</f>
        <v>0</v>
      </c>
    </row>
    <row r="382" spans="2:24" ht="16.149999999999999" customHeight="1" x14ac:dyDescent="0.2">
      <c r="B382" s="384" t="str">
        <f>'I3 TB Data'!B388</f>
        <v>AFUDC - Network - Shared</v>
      </c>
      <c r="C382" s="381" t="s">
        <v>423</v>
      </c>
      <c r="D382" s="170">
        <f>'I3 TB Data'!G388</f>
        <v>0</v>
      </c>
      <c r="E382" s="133">
        <f>VLOOKUP('E4 TB Allocation Details'!$C393, 'E2 Allocators'!$B$15:$W$285, MATCH(E$12, 'E2 Allocators'!$B$15:$W$15, 0),FALSE)*$D382</f>
        <v>0</v>
      </c>
      <c r="F382" s="133">
        <f>VLOOKUP('E4 TB Allocation Details'!$C393, 'E2 Allocators'!$B$15:$W$285, MATCH(F$12, 'E2 Allocators'!$B$15:$W$15, 0),FALSE)*$D382</f>
        <v>0</v>
      </c>
      <c r="G382" s="133">
        <f>VLOOKUP('E4 TB Allocation Details'!$C393, 'E2 Allocators'!$B$15:$W$285, MATCH(G$12, 'E2 Allocators'!$B$15:$W$15, 0),FALSE)*$D382</f>
        <v>0</v>
      </c>
      <c r="H382" s="133">
        <f>VLOOKUP('E4 TB Allocation Details'!$C393, 'E2 Allocators'!$B$15:$W$285, MATCH(H$12, 'E2 Allocators'!$B$15:$W$15, 0),FALSE)*$D382</f>
        <v>0</v>
      </c>
      <c r="I382" s="133">
        <f>VLOOKUP('E4 TB Allocation Details'!$C393, 'E2 Allocators'!$B$15:$W$285, MATCH(I$12, 'E2 Allocators'!$B$15:$W$15, 0),FALSE)*$D382</f>
        <v>0</v>
      </c>
      <c r="J382" s="133">
        <f>VLOOKUP('E4 TB Allocation Details'!$C393, 'E2 Allocators'!$B$15:$W$285, MATCH(J$12, 'E2 Allocators'!$B$15:$W$15, 0),FALSE)*$D382</f>
        <v>0</v>
      </c>
      <c r="K382" s="133">
        <f>VLOOKUP('E4 TB Allocation Details'!$C393, 'E2 Allocators'!$B$15:$W$285, MATCH(K$12, 'E2 Allocators'!$B$15:$W$15, 0),FALSE)*$D382</f>
        <v>0</v>
      </c>
      <c r="L382" s="133">
        <f>VLOOKUP('E4 TB Allocation Details'!$C393, 'E2 Allocators'!$B$15:$W$285, MATCH(L$12, 'E2 Allocators'!$B$15:$W$15, 0),FALSE)*$D382</f>
        <v>0</v>
      </c>
      <c r="M382" s="133">
        <f>VLOOKUP('E4 TB Allocation Details'!$C393, 'E2 Allocators'!$B$15:$W$285, MATCH(M$12, 'E2 Allocators'!$B$15:$W$15, 0),FALSE)*$D382</f>
        <v>0</v>
      </c>
      <c r="N382" s="133">
        <f>VLOOKUP('E4 TB Allocation Details'!$C393, 'E2 Allocators'!$B$15:$W$285, MATCH(N$12, 'E2 Allocators'!$B$15:$W$15, 0),FALSE)*$D382</f>
        <v>0</v>
      </c>
      <c r="O382" s="133">
        <f>VLOOKUP('E4 TB Allocation Details'!$C393, 'E2 Allocators'!$B$15:$W$285, MATCH(O$12, 'E2 Allocators'!$B$15:$W$15, 0),FALSE)*$D382</f>
        <v>0</v>
      </c>
      <c r="P382" s="133">
        <f>VLOOKUP('E4 TB Allocation Details'!$C393, 'E2 Allocators'!$B$15:$W$285, MATCH(P$12, 'E2 Allocators'!$B$15:$W$15, 0),FALSE)*$D382</f>
        <v>0</v>
      </c>
      <c r="Q382" s="133">
        <f>VLOOKUP('E4 TB Allocation Details'!$C393, 'E2 Allocators'!$B$15:$W$285, MATCH(Q$12, 'E2 Allocators'!$B$15:$W$15, 0),FALSE)*$D382</f>
        <v>0</v>
      </c>
      <c r="R382" s="133">
        <f>VLOOKUP('E4 TB Allocation Details'!$C393, 'E2 Allocators'!$B$15:$W$285, MATCH(R$12, 'E2 Allocators'!$B$15:$W$15, 0),FALSE)*$D382</f>
        <v>0</v>
      </c>
      <c r="S382" s="133">
        <f>VLOOKUP('E4 TB Allocation Details'!$C393, 'E2 Allocators'!$B$15:$W$285, MATCH(S$12, 'E2 Allocators'!$B$15:$W$15, 0),FALSE)*$D382</f>
        <v>0</v>
      </c>
      <c r="T382" s="133">
        <f>VLOOKUP('E4 TB Allocation Details'!$C393, 'E2 Allocators'!$B$15:$W$285, MATCH(T$12, 'E2 Allocators'!$B$15:$W$15, 0),FALSE)*$D382</f>
        <v>0</v>
      </c>
      <c r="U382" s="133">
        <f>VLOOKUP('E4 TB Allocation Details'!$C393, 'E2 Allocators'!$B$15:$W$285, MATCH(U$12, 'E2 Allocators'!$B$15:$W$15, 0),FALSE)*$D382</f>
        <v>0</v>
      </c>
      <c r="V382" s="133">
        <f>VLOOKUP('E4 TB Allocation Details'!$C393, 'E2 Allocators'!$B$15:$W$285, MATCH(V$12, 'E2 Allocators'!$B$15:$W$15, 0),FALSE)*$D382</f>
        <v>0</v>
      </c>
      <c r="W382" s="133">
        <f>VLOOKUP('E4 TB Allocation Details'!$C393, 'E2 Allocators'!$B$15:$W$285, MATCH(W$12, 'E2 Allocators'!$B$15:$W$15, 0),FALSE)*$D382</f>
        <v>0</v>
      </c>
      <c r="X382" s="174">
        <f>VLOOKUP('E4 TB Allocation Details'!$C393, 'E2 Allocators'!$B$15:$W$285, MATCH(X$12, 'E2 Allocators'!$B$15:$W$15, 0),FALSE)*$D382</f>
        <v>0</v>
      </c>
    </row>
    <row r="383" spans="2:24" ht="16.149999999999999" customHeight="1" x14ac:dyDescent="0.2">
      <c r="B383" s="384" t="str">
        <f>'I3 TB Data'!B389</f>
        <v>AFUDC - Line Connection - Dedicated to Domestic</v>
      </c>
      <c r="C383" s="381" t="s">
        <v>423</v>
      </c>
      <c r="D383" s="170">
        <f>'I3 TB Data'!G389</f>
        <v>0</v>
      </c>
      <c r="E383" s="133">
        <f>VLOOKUP('E4 TB Allocation Details'!$C394, 'E2 Allocators'!$B$15:$W$285, MATCH(E$12, 'E2 Allocators'!$B$15:$W$15, 0),FALSE)*$D383</f>
        <v>0</v>
      </c>
      <c r="F383" s="133">
        <f>VLOOKUP('E4 TB Allocation Details'!$C394, 'E2 Allocators'!$B$15:$W$285, MATCH(F$12, 'E2 Allocators'!$B$15:$W$15, 0),FALSE)*$D383</f>
        <v>0</v>
      </c>
      <c r="G383" s="133">
        <f>VLOOKUP('E4 TB Allocation Details'!$C394, 'E2 Allocators'!$B$15:$W$285, MATCH(G$12, 'E2 Allocators'!$B$15:$W$15, 0),FALSE)*$D383</f>
        <v>0</v>
      </c>
      <c r="H383" s="133">
        <f>VLOOKUP('E4 TB Allocation Details'!$C394, 'E2 Allocators'!$B$15:$W$285, MATCH(H$12, 'E2 Allocators'!$B$15:$W$15, 0),FALSE)*$D383</f>
        <v>0</v>
      </c>
      <c r="I383" s="133">
        <f>VLOOKUP('E4 TB Allocation Details'!$C394, 'E2 Allocators'!$B$15:$W$285, MATCH(I$12, 'E2 Allocators'!$B$15:$W$15, 0),FALSE)*$D383</f>
        <v>0</v>
      </c>
      <c r="J383" s="133">
        <f>VLOOKUP('E4 TB Allocation Details'!$C394, 'E2 Allocators'!$B$15:$W$285, MATCH(J$12, 'E2 Allocators'!$B$15:$W$15, 0),FALSE)*$D383</f>
        <v>0</v>
      </c>
      <c r="K383" s="133">
        <f>VLOOKUP('E4 TB Allocation Details'!$C394, 'E2 Allocators'!$B$15:$W$285, MATCH(K$12, 'E2 Allocators'!$B$15:$W$15, 0),FALSE)*$D383</f>
        <v>0</v>
      </c>
      <c r="L383" s="133">
        <f>VLOOKUP('E4 TB Allocation Details'!$C394, 'E2 Allocators'!$B$15:$W$285, MATCH(L$12, 'E2 Allocators'!$B$15:$W$15, 0),FALSE)*$D383</f>
        <v>0</v>
      </c>
      <c r="M383" s="133">
        <f>VLOOKUP('E4 TB Allocation Details'!$C394, 'E2 Allocators'!$B$15:$W$285, MATCH(M$12, 'E2 Allocators'!$B$15:$W$15, 0),FALSE)*$D383</f>
        <v>0</v>
      </c>
      <c r="N383" s="133">
        <f>VLOOKUP('E4 TB Allocation Details'!$C394, 'E2 Allocators'!$B$15:$W$285, MATCH(N$12, 'E2 Allocators'!$B$15:$W$15, 0),FALSE)*$D383</f>
        <v>0</v>
      </c>
      <c r="O383" s="133">
        <f>VLOOKUP('E4 TB Allocation Details'!$C394, 'E2 Allocators'!$B$15:$W$285, MATCH(O$12, 'E2 Allocators'!$B$15:$W$15, 0),FALSE)*$D383</f>
        <v>0</v>
      </c>
      <c r="P383" s="133">
        <f>VLOOKUP('E4 TB Allocation Details'!$C394, 'E2 Allocators'!$B$15:$W$285, MATCH(P$12, 'E2 Allocators'!$B$15:$W$15, 0),FALSE)*$D383</f>
        <v>0</v>
      </c>
      <c r="Q383" s="133">
        <f>VLOOKUP('E4 TB Allocation Details'!$C394, 'E2 Allocators'!$B$15:$W$285, MATCH(Q$12, 'E2 Allocators'!$B$15:$W$15, 0),FALSE)*$D383</f>
        <v>0</v>
      </c>
      <c r="R383" s="133">
        <f>VLOOKUP('E4 TB Allocation Details'!$C394, 'E2 Allocators'!$B$15:$W$285, MATCH(R$12, 'E2 Allocators'!$B$15:$W$15, 0),FALSE)*$D383</f>
        <v>0</v>
      </c>
      <c r="S383" s="133">
        <f>VLOOKUP('E4 TB Allocation Details'!$C394, 'E2 Allocators'!$B$15:$W$285, MATCH(S$12, 'E2 Allocators'!$B$15:$W$15, 0),FALSE)*$D383</f>
        <v>0</v>
      </c>
      <c r="T383" s="133">
        <f>VLOOKUP('E4 TB Allocation Details'!$C394, 'E2 Allocators'!$B$15:$W$285, MATCH(T$12, 'E2 Allocators'!$B$15:$W$15, 0),FALSE)*$D383</f>
        <v>0</v>
      </c>
      <c r="U383" s="133">
        <f>VLOOKUP('E4 TB Allocation Details'!$C394, 'E2 Allocators'!$B$15:$W$285, MATCH(U$12, 'E2 Allocators'!$B$15:$W$15, 0),FALSE)*$D383</f>
        <v>0</v>
      </c>
      <c r="V383" s="133">
        <f>VLOOKUP('E4 TB Allocation Details'!$C394, 'E2 Allocators'!$B$15:$W$285, MATCH(V$12, 'E2 Allocators'!$B$15:$W$15, 0),FALSE)*$D383</f>
        <v>0</v>
      </c>
      <c r="W383" s="133">
        <f>VLOOKUP('E4 TB Allocation Details'!$C394, 'E2 Allocators'!$B$15:$W$285, MATCH(W$12, 'E2 Allocators'!$B$15:$W$15, 0),FALSE)*$D383</f>
        <v>0</v>
      </c>
      <c r="X383" s="174">
        <f>VLOOKUP('E4 TB Allocation Details'!$C394, 'E2 Allocators'!$B$15:$W$285, MATCH(X$12, 'E2 Allocators'!$B$15:$W$15, 0),FALSE)*$D383</f>
        <v>0</v>
      </c>
    </row>
    <row r="384" spans="2:24" ht="16.149999999999999" customHeight="1" x14ac:dyDescent="0.2">
      <c r="B384" s="384" t="str">
        <f>'I3 TB Data'!B390</f>
        <v>AFUDC - Line Connection - Dedicated to Interconnect</v>
      </c>
      <c r="C384" s="381" t="s">
        <v>423</v>
      </c>
      <c r="D384" s="170">
        <f>'I3 TB Data'!G390</f>
        <v>0</v>
      </c>
      <c r="E384" s="133">
        <f>VLOOKUP('E4 TB Allocation Details'!$C395, 'E2 Allocators'!$B$15:$W$285, MATCH(E$12, 'E2 Allocators'!$B$15:$W$15, 0),FALSE)*$D384</f>
        <v>0</v>
      </c>
      <c r="F384" s="133">
        <f>VLOOKUP('E4 TB Allocation Details'!$C395, 'E2 Allocators'!$B$15:$W$285, MATCH(F$12, 'E2 Allocators'!$B$15:$W$15, 0),FALSE)*$D384</f>
        <v>0</v>
      </c>
      <c r="G384" s="133">
        <f>VLOOKUP('E4 TB Allocation Details'!$C395, 'E2 Allocators'!$B$15:$W$285, MATCH(G$12, 'E2 Allocators'!$B$15:$W$15, 0),FALSE)*$D384</f>
        <v>0</v>
      </c>
      <c r="H384" s="133">
        <f>VLOOKUP('E4 TB Allocation Details'!$C395, 'E2 Allocators'!$B$15:$W$285, MATCH(H$12, 'E2 Allocators'!$B$15:$W$15, 0),FALSE)*$D384</f>
        <v>0</v>
      </c>
      <c r="I384" s="133">
        <f>VLOOKUP('E4 TB Allocation Details'!$C395, 'E2 Allocators'!$B$15:$W$285, MATCH(I$12, 'E2 Allocators'!$B$15:$W$15, 0),FALSE)*$D384</f>
        <v>0</v>
      </c>
      <c r="J384" s="133">
        <f>VLOOKUP('E4 TB Allocation Details'!$C395, 'E2 Allocators'!$B$15:$W$285, MATCH(J$12, 'E2 Allocators'!$B$15:$W$15, 0),FALSE)*$D384</f>
        <v>0</v>
      </c>
      <c r="K384" s="133">
        <f>VLOOKUP('E4 TB Allocation Details'!$C395, 'E2 Allocators'!$B$15:$W$285, MATCH(K$12, 'E2 Allocators'!$B$15:$W$15, 0),FALSE)*$D384</f>
        <v>0</v>
      </c>
      <c r="L384" s="133">
        <f>VLOOKUP('E4 TB Allocation Details'!$C395, 'E2 Allocators'!$B$15:$W$285, MATCH(L$12, 'E2 Allocators'!$B$15:$W$15, 0),FALSE)*$D384</f>
        <v>0</v>
      </c>
      <c r="M384" s="133">
        <f>VLOOKUP('E4 TB Allocation Details'!$C395, 'E2 Allocators'!$B$15:$W$285, MATCH(M$12, 'E2 Allocators'!$B$15:$W$15, 0),FALSE)*$D384</f>
        <v>0</v>
      </c>
      <c r="N384" s="133">
        <f>VLOOKUP('E4 TB Allocation Details'!$C395, 'E2 Allocators'!$B$15:$W$285, MATCH(N$12, 'E2 Allocators'!$B$15:$W$15, 0),FALSE)*$D384</f>
        <v>0</v>
      </c>
      <c r="O384" s="133">
        <f>VLOOKUP('E4 TB Allocation Details'!$C395, 'E2 Allocators'!$B$15:$W$285, MATCH(O$12, 'E2 Allocators'!$B$15:$W$15, 0),FALSE)*$D384</f>
        <v>0</v>
      </c>
      <c r="P384" s="133">
        <f>VLOOKUP('E4 TB Allocation Details'!$C395, 'E2 Allocators'!$B$15:$W$285, MATCH(P$12, 'E2 Allocators'!$B$15:$W$15, 0),FALSE)*$D384</f>
        <v>0</v>
      </c>
      <c r="Q384" s="133">
        <f>VLOOKUP('E4 TB Allocation Details'!$C395, 'E2 Allocators'!$B$15:$W$285, MATCH(Q$12, 'E2 Allocators'!$B$15:$W$15, 0),FALSE)*$D384</f>
        <v>0</v>
      </c>
      <c r="R384" s="133">
        <f>VLOOKUP('E4 TB Allocation Details'!$C395, 'E2 Allocators'!$B$15:$W$285, MATCH(R$12, 'E2 Allocators'!$B$15:$W$15, 0),FALSE)*$D384</f>
        <v>0</v>
      </c>
      <c r="S384" s="133">
        <f>VLOOKUP('E4 TB Allocation Details'!$C395, 'E2 Allocators'!$B$15:$W$285, MATCH(S$12, 'E2 Allocators'!$B$15:$W$15, 0),FALSE)*$D384</f>
        <v>0</v>
      </c>
      <c r="T384" s="133">
        <f>VLOOKUP('E4 TB Allocation Details'!$C395, 'E2 Allocators'!$B$15:$W$285, MATCH(T$12, 'E2 Allocators'!$B$15:$W$15, 0),FALSE)*$D384</f>
        <v>0</v>
      </c>
      <c r="U384" s="133">
        <f>VLOOKUP('E4 TB Allocation Details'!$C395, 'E2 Allocators'!$B$15:$W$285, MATCH(U$12, 'E2 Allocators'!$B$15:$W$15, 0),FALSE)*$D384</f>
        <v>0</v>
      </c>
      <c r="V384" s="133">
        <f>VLOOKUP('E4 TB Allocation Details'!$C395, 'E2 Allocators'!$B$15:$W$285, MATCH(V$12, 'E2 Allocators'!$B$15:$W$15, 0),FALSE)*$D384</f>
        <v>0</v>
      </c>
      <c r="W384" s="133">
        <f>VLOOKUP('E4 TB Allocation Details'!$C395, 'E2 Allocators'!$B$15:$W$285, MATCH(W$12, 'E2 Allocators'!$B$15:$W$15, 0),FALSE)*$D384</f>
        <v>0</v>
      </c>
      <c r="X384" s="174">
        <f>VLOOKUP('E4 TB Allocation Details'!$C395, 'E2 Allocators'!$B$15:$W$285, MATCH(X$12, 'E2 Allocators'!$B$15:$W$15, 0),FALSE)*$D384</f>
        <v>0</v>
      </c>
    </row>
    <row r="385" spans="2:24" ht="16.149999999999999" customHeight="1" x14ac:dyDescent="0.2">
      <c r="B385" s="384" t="str">
        <f>'I3 TB Data'!B391</f>
        <v>AFUDC - Line Connection - Shared</v>
      </c>
      <c r="C385" s="381" t="s">
        <v>423</v>
      </c>
      <c r="D385" s="170">
        <f>'I3 TB Data'!G391</f>
        <v>0</v>
      </c>
      <c r="E385" s="133">
        <f>VLOOKUP('E4 TB Allocation Details'!$C396, 'E2 Allocators'!$B$15:$W$285, MATCH(E$12, 'E2 Allocators'!$B$15:$W$15, 0),FALSE)*$D385</f>
        <v>0</v>
      </c>
      <c r="F385" s="133">
        <f>VLOOKUP('E4 TB Allocation Details'!$C396, 'E2 Allocators'!$B$15:$W$285, MATCH(F$12, 'E2 Allocators'!$B$15:$W$15, 0),FALSE)*$D385</f>
        <v>0</v>
      </c>
      <c r="G385" s="133">
        <f>VLOOKUP('E4 TB Allocation Details'!$C396, 'E2 Allocators'!$B$15:$W$285, MATCH(G$12, 'E2 Allocators'!$B$15:$W$15, 0),FALSE)*$D385</f>
        <v>0</v>
      </c>
      <c r="H385" s="133">
        <f>VLOOKUP('E4 TB Allocation Details'!$C396, 'E2 Allocators'!$B$15:$W$285, MATCH(H$12, 'E2 Allocators'!$B$15:$W$15, 0),FALSE)*$D385</f>
        <v>0</v>
      </c>
      <c r="I385" s="133">
        <f>VLOOKUP('E4 TB Allocation Details'!$C396, 'E2 Allocators'!$B$15:$W$285, MATCH(I$12, 'E2 Allocators'!$B$15:$W$15, 0),FALSE)*$D385</f>
        <v>0</v>
      </c>
      <c r="J385" s="133">
        <f>VLOOKUP('E4 TB Allocation Details'!$C396, 'E2 Allocators'!$B$15:$W$285, MATCH(J$12, 'E2 Allocators'!$B$15:$W$15, 0),FALSE)*$D385</f>
        <v>0</v>
      </c>
      <c r="K385" s="133">
        <f>VLOOKUP('E4 TB Allocation Details'!$C396, 'E2 Allocators'!$B$15:$W$285, MATCH(K$12, 'E2 Allocators'!$B$15:$W$15, 0),FALSE)*$D385</f>
        <v>0</v>
      </c>
      <c r="L385" s="133">
        <f>VLOOKUP('E4 TB Allocation Details'!$C396, 'E2 Allocators'!$B$15:$W$285, MATCH(L$12, 'E2 Allocators'!$B$15:$W$15, 0),FALSE)*$D385</f>
        <v>0</v>
      </c>
      <c r="M385" s="133">
        <f>VLOOKUP('E4 TB Allocation Details'!$C396, 'E2 Allocators'!$B$15:$W$285, MATCH(M$12, 'E2 Allocators'!$B$15:$W$15, 0),FALSE)*$D385</f>
        <v>0</v>
      </c>
      <c r="N385" s="133">
        <f>VLOOKUP('E4 TB Allocation Details'!$C396, 'E2 Allocators'!$B$15:$W$285, MATCH(N$12, 'E2 Allocators'!$B$15:$W$15, 0),FALSE)*$D385</f>
        <v>0</v>
      </c>
      <c r="O385" s="133">
        <f>VLOOKUP('E4 TB Allocation Details'!$C396, 'E2 Allocators'!$B$15:$W$285, MATCH(O$12, 'E2 Allocators'!$B$15:$W$15, 0),FALSE)*$D385</f>
        <v>0</v>
      </c>
      <c r="P385" s="133">
        <f>VLOOKUP('E4 TB Allocation Details'!$C396, 'E2 Allocators'!$B$15:$W$285, MATCH(P$12, 'E2 Allocators'!$B$15:$W$15, 0),FALSE)*$D385</f>
        <v>0</v>
      </c>
      <c r="Q385" s="133">
        <f>VLOOKUP('E4 TB Allocation Details'!$C396, 'E2 Allocators'!$B$15:$W$285, MATCH(Q$12, 'E2 Allocators'!$B$15:$W$15, 0),FALSE)*$D385</f>
        <v>0</v>
      </c>
      <c r="R385" s="133">
        <f>VLOOKUP('E4 TB Allocation Details'!$C396, 'E2 Allocators'!$B$15:$W$285, MATCH(R$12, 'E2 Allocators'!$B$15:$W$15, 0),FALSE)*$D385</f>
        <v>0</v>
      </c>
      <c r="S385" s="133">
        <f>VLOOKUP('E4 TB Allocation Details'!$C396, 'E2 Allocators'!$B$15:$W$285, MATCH(S$12, 'E2 Allocators'!$B$15:$W$15, 0),FALSE)*$D385</f>
        <v>0</v>
      </c>
      <c r="T385" s="133">
        <f>VLOOKUP('E4 TB Allocation Details'!$C396, 'E2 Allocators'!$B$15:$W$285, MATCH(T$12, 'E2 Allocators'!$B$15:$W$15, 0),FALSE)*$D385</f>
        <v>0</v>
      </c>
      <c r="U385" s="133">
        <f>VLOOKUP('E4 TB Allocation Details'!$C396, 'E2 Allocators'!$B$15:$W$285, MATCH(U$12, 'E2 Allocators'!$B$15:$W$15, 0),FALSE)*$D385</f>
        <v>0</v>
      </c>
      <c r="V385" s="133">
        <f>VLOOKUP('E4 TB Allocation Details'!$C396, 'E2 Allocators'!$B$15:$W$285, MATCH(V$12, 'E2 Allocators'!$B$15:$W$15, 0),FALSE)*$D385</f>
        <v>0</v>
      </c>
      <c r="W385" s="133">
        <f>VLOOKUP('E4 TB Allocation Details'!$C396, 'E2 Allocators'!$B$15:$W$285, MATCH(W$12, 'E2 Allocators'!$B$15:$W$15, 0),FALSE)*$D385</f>
        <v>0</v>
      </c>
      <c r="X385" s="174">
        <f>VLOOKUP('E4 TB Allocation Details'!$C396, 'E2 Allocators'!$B$15:$W$285, MATCH(X$12, 'E2 Allocators'!$B$15:$W$15, 0),FALSE)*$D385</f>
        <v>0</v>
      </c>
    </row>
    <row r="386" spans="2:24" ht="16.149999999999999" customHeight="1" x14ac:dyDescent="0.2">
      <c r="B386" s="384" t="str">
        <f>'I3 TB Data'!B392</f>
        <v>AFUDC - Transformer Connection - Dedicated to Domestic</v>
      </c>
      <c r="C386" s="381" t="s">
        <v>423</v>
      </c>
      <c r="D386" s="170">
        <f>'I3 TB Data'!G392</f>
        <v>0</v>
      </c>
      <c r="E386" s="133">
        <f>VLOOKUP('E4 TB Allocation Details'!$C397, 'E2 Allocators'!$B$15:$W$285, MATCH(E$12, 'E2 Allocators'!$B$15:$W$15, 0),FALSE)*$D386</f>
        <v>0</v>
      </c>
      <c r="F386" s="133">
        <f>VLOOKUP('E4 TB Allocation Details'!$C397, 'E2 Allocators'!$B$15:$W$285, MATCH(F$12, 'E2 Allocators'!$B$15:$W$15, 0),FALSE)*$D386</f>
        <v>0</v>
      </c>
      <c r="G386" s="133">
        <f>VLOOKUP('E4 TB Allocation Details'!$C397, 'E2 Allocators'!$B$15:$W$285, MATCH(G$12, 'E2 Allocators'!$B$15:$W$15, 0),FALSE)*$D386</f>
        <v>0</v>
      </c>
      <c r="H386" s="133">
        <f>VLOOKUP('E4 TB Allocation Details'!$C397, 'E2 Allocators'!$B$15:$W$285, MATCH(H$12, 'E2 Allocators'!$B$15:$W$15, 0),FALSE)*$D386</f>
        <v>0</v>
      </c>
      <c r="I386" s="133">
        <f>VLOOKUP('E4 TB Allocation Details'!$C397, 'E2 Allocators'!$B$15:$W$285, MATCH(I$12, 'E2 Allocators'!$B$15:$W$15, 0),FALSE)*$D386</f>
        <v>0</v>
      </c>
      <c r="J386" s="133">
        <f>VLOOKUP('E4 TB Allocation Details'!$C397, 'E2 Allocators'!$B$15:$W$285, MATCH(J$12, 'E2 Allocators'!$B$15:$W$15, 0),FALSE)*$D386</f>
        <v>0</v>
      </c>
      <c r="K386" s="133">
        <f>VLOOKUP('E4 TB Allocation Details'!$C397, 'E2 Allocators'!$B$15:$W$285, MATCH(K$12, 'E2 Allocators'!$B$15:$W$15, 0),FALSE)*$D386</f>
        <v>0</v>
      </c>
      <c r="L386" s="133">
        <f>VLOOKUP('E4 TB Allocation Details'!$C397, 'E2 Allocators'!$B$15:$W$285, MATCH(L$12, 'E2 Allocators'!$B$15:$W$15, 0),FALSE)*$D386</f>
        <v>0</v>
      </c>
      <c r="M386" s="133">
        <f>VLOOKUP('E4 TB Allocation Details'!$C397, 'E2 Allocators'!$B$15:$W$285, MATCH(M$12, 'E2 Allocators'!$B$15:$W$15, 0),FALSE)*$D386</f>
        <v>0</v>
      </c>
      <c r="N386" s="133">
        <f>VLOOKUP('E4 TB Allocation Details'!$C397, 'E2 Allocators'!$B$15:$W$285, MATCH(N$12, 'E2 Allocators'!$B$15:$W$15, 0),FALSE)*$D386</f>
        <v>0</v>
      </c>
      <c r="O386" s="133">
        <f>VLOOKUP('E4 TB Allocation Details'!$C397, 'E2 Allocators'!$B$15:$W$285, MATCH(O$12, 'E2 Allocators'!$B$15:$W$15, 0),FALSE)*$D386</f>
        <v>0</v>
      </c>
      <c r="P386" s="133">
        <f>VLOOKUP('E4 TB Allocation Details'!$C397, 'E2 Allocators'!$B$15:$W$285, MATCH(P$12, 'E2 Allocators'!$B$15:$W$15, 0),FALSE)*$D386</f>
        <v>0</v>
      </c>
      <c r="Q386" s="133">
        <f>VLOOKUP('E4 TB Allocation Details'!$C397, 'E2 Allocators'!$B$15:$W$285, MATCH(Q$12, 'E2 Allocators'!$B$15:$W$15, 0),FALSE)*$D386</f>
        <v>0</v>
      </c>
      <c r="R386" s="133">
        <f>VLOOKUP('E4 TB Allocation Details'!$C397, 'E2 Allocators'!$B$15:$W$285, MATCH(R$12, 'E2 Allocators'!$B$15:$W$15, 0),FALSE)*$D386</f>
        <v>0</v>
      </c>
      <c r="S386" s="133">
        <f>VLOOKUP('E4 TB Allocation Details'!$C397, 'E2 Allocators'!$B$15:$W$285, MATCH(S$12, 'E2 Allocators'!$B$15:$W$15, 0),FALSE)*$D386</f>
        <v>0</v>
      </c>
      <c r="T386" s="133">
        <f>VLOOKUP('E4 TB Allocation Details'!$C397, 'E2 Allocators'!$B$15:$W$285, MATCH(T$12, 'E2 Allocators'!$B$15:$W$15, 0),FALSE)*$D386</f>
        <v>0</v>
      </c>
      <c r="U386" s="133">
        <f>VLOOKUP('E4 TB Allocation Details'!$C397, 'E2 Allocators'!$B$15:$W$285, MATCH(U$12, 'E2 Allocators'!$B$15:$W$15, 0),FALSE)*$D386</f>
        <v>0</v>
      </c>
      <c r="V386" s="133">
        <f>VLOOKUP('E4 TB Allocation Details'!$C397, 'E2 Allocators'!$B$15:$W$285, MATCH(V$12, 'E2 Allocators'!$B$15:$W$15, 0),FALSE)*$D386</f>
        <v>0</v>
      </c>
      <c r="W386" s="133">
        <f>VLOOKUP('E4 TB Allocation Details'!$C397, 'E2 Allocators'!$B$15:$W$285, MATCH(W$12, 'E2 Allocators'!$B$15:$W$15, 0),FALSE)*$D386</f>
        <v>0</v>
      </c>
      <c r="X386" s="174">
        <f>VLOOKUP('E4 TB Allocation Details'!$C397, 'E2 Allocators'!$B$15:$W$285, MATCH(X$12, 'E2 Allocators'!$B$15:$W$15, 0),FALSE)*$D386</f>
        <v>0</v>
      </c>
    </row>
    <row r="387" spans="2:24" ht="16.149999999999999" customHeight="1" x14ac:dyDescent="0.2">
      <c r="B387" s="384" t="str">
        <f>'I3 TB Data'!B393</f>
        <v>AFUDC - Transformer Connection - Dedicated to Interconnect</v>
      </c>
      <c r="C387" s="381" t="s">
        <v>423</v>
      </c>
      <c r="D387" s="170">
        <f>'I3 TB Data'!G393</f>
        <v>0</v>
      </c>
      <c r="E387" s="133">
        <f>VLOOKUP('E4 TB Allocation Details'!$C398, 'E2 Allocators'!$B$15:$W$285, MATCH(E$12, 'E2 Allocators'!$B$15:$W$15, 0),FALSE)*$D387</f>
        <v>0</v>
      </c>
      <c r="F387" s="133">
        <f>VLOOKUP('E4 TB Allocation Details'!$C398, 'E2 Allocators'!$B$15:$W$285, MATCH(F$12, 'E2 Allocators'!$B$15:$W$15, 0),FALSE)*$D387</f>
        <v>0</v>
      </c>
      <c r="G387" s="133">
        <f>VLOOKUP('E4 TB Allocation Details'!$C398, 'E2 Allocators'!$B$15:$W$285, MATCH(G$12, 'E2 Allocators'!$B$15:$W$15, 0),FALSE)*$D387</f>
        <v>0</v>
      </c>
      <c r="H387" s="133">
        <f>VLOOKUP('E4 TB Allocation Details'!$C398, 'E2 Allocators'!$B$15:$W$285, MATCH(H$12, 'E2 Allocators'!$B$15:$W$15, 0),FALSE)*$D387</f>
        <v>0</v>
      </c>
      <c r="I387" s="133">
        <f>VLOOKUP('E4 TB Allocation Details'!$C398, 'E2 Allocators'!$B$15:$W$285, MATCH(I$12, 'E2 Allocators'!$B$15:$W$15, 0),FALSE)*$D387</f>
        <v>0</v>
      </c>
      <c r="J387" s="133">
        <f>VLOOKUP('E4 TB Allocation Details'!$C398, 'E2 Allocators'!$B$15:$W$285, MATCH(J$12, 'E2 Allocators'!$B$15:$W$15, 0),FALSE)*$D387</f>
        <v>0</v>
      </c>
      <c r="K387" s="133">
        <f>VLOOKUP('E4 TB Allocation Details'!$C398, 'E2 Allocators'!$B$15:$W$285, MATCH(K$12, 'E2 Allocators'!$B$15:$W$15, 0),FALSE)*$D387</f>
        <v>0</v>
      </c>
      <c r="L387" s="133">
        <f>VLOOKUP('E4 TB Allocation Details'!$C398, 'E2 Allocators'!$B$15:$W$285, MATCH(L$12, 'E2 Allocators'!$B$15:$W$15, 0),FALSE)*$D387</f>
        <v>0</v>
      </c>
      <c r="M387" s="133">
        <f>VLOOKUP('E4 TB Allocation Details'!$C398, 'E2 Allocators'!$B$15:$W$285, MATCH(M$12, 'E2 Allocators'!$B$15:$W$15, 0),FALSE)*$D387</f>
        <v>0</v>
      </c>
      <c r="N387" s="133">
        <f>VLOOKUP('E4 TB Allocation Details'!$C398, 'E2 Allocators'!$B$15:$W$285, MATCH(N$12, 'E2 Allocators'!$B$15:$W$15, 0),FALSE)*$D387</f>
        <v>0</v>
      </c>
      <c r="O387" s="133">
        <f>VLOOKUP('E4 TB Allocation Details'!$C398, 'E2 Allocators'!$B$15:$W$285, MATCH(O$12, 'E2 Allocators'!$B$15:$W$15, 0),FALSE)*$D387</f>
        <v>0</v>
      </c>
      <c r="P387" s="133">
        <f>VLOOKUP('E4 TB Allocation Details'!$C398, 'E2 Allocators'!$B$15:$W$285, MATCH(P$12, 'E2 Allocators'!$B$15:$W$15, 0),FALSE)*$D387</f>
        <v>0</v>
      </c>
      <c r="Q387" s="133">
        <f>VLOOKUP('E4 TB Allocation Details'!$C398, 'E2 Allocators'!$B$15:$W$285, MATCH(Q$12, 'E2 Allocators'!$B$15:$W$15, 0),FALSE)*$D387</f>
        <v>0</v>
      </c>
      <c r="R387" s="133">
        <f>VLOOKUP('E4 TB Allocation Details'!$C398, 'E2 Allocators'!$B$15:$W$285, MATCH(R$12, 'E2 Allocators'!$B$15:$W$15, 0),FALSE)*$D387</f>
        <v>0</v>
      </c>
      <c r="S387" s="133">
        <f>VLOOKUP('E4 TB Allocation Details'!$C398, 'E2 Allocators'!$B$15:$W$285, MATCH(S$12, 'E2 Allocators'!$B$15:$W$15, 0),FALSE)*$D387</f>
        <v>0</v>
      </c>
      <c r="T387" s="133">
        <f>VLOOKUP('E4 TB Allocation Details'!$C398, 'E2 Allocators'!$B$15:$W$285, MATCH(T$12, 'E2 Allocators'!$B$15:$W$15, 0),FALSE)*$D387</f>
        <v>0</v>
      </c>
      <c r="U387" s="133">
        <f>VLOOKUP('E4 TB Allocation Details'!$C398, 'E2 Allocators'!$B$15:$W$285, MATCH(U$12, 'E2 Allocators'!$B$15:$W$15, 0),FALSE)*$D387</f>
        <v>0</v>
      </c>
      <c r="V387" s="133">
        <f>VLOOKUP('E4 TB Allocation Details'!$C398, 'E2 Allocators'!$B$15:$W$285, MATCH(V$12, 'E2 Allocators'!$B$15:$W$15, 0),FALSE)*$D387</f>
        <v>0</v>
      </c>
      <c r="W387" s="133">
        <f>VLOOKUP('E4 TB Allocation Details'!$C398, 'E2 Allocators'!$B$15:$W$285, MATCH(W$12, 'E2 Allocators'!$B$15:$W$15, 0),FALSE)*$D387</f>
        <v>0</v>
      </c>
      <c r="X387" s="174">
        <f>VLOOKUP('E4 TB Allocation Details'!$C398, 'E2 Allocators'!$B$15:$W$285, MATCH(X$12, 'E2 Allocators'!$B$15:$W$15, 0),FALSE)*$D387</f>
        <v>0</v>
      </c>
    </row>
    <row r="388" spans="2:24" ht="16.149999999999999" customHeight="1" x14ac:dyDescent="0.2">
      <c r="B388" s="384" t="str">
        <f>'I3 TB Data'!B394</f>
        <v>AFUDC - Transformer Connection - Shared</v>
      </c>
      <c r="C388" s="381" t="s">
        <v>423</v>
      </c>
      <c r="D388" s="170">
        <f>'I3 TB Data'!G394</f>
        <v>0</v>
      </c>
      <c r="E388" s="133">
        <f>VLOOKUP('E4 TB Allocation Details'!$C399, 'E2 Allocators'!$B$15:$W$285, MATCH(E$12, 'E2 Allocators'!$B$15:$W$15, 0),FALSE)*$D388</f>
        <v>0</v>
      </c>
      <c r="F388" s="133">
        <f>VLOOKUP('E4 TB Allocation Details'!$C399, 'E2 Allocators'!$B$15:$W$285, MATCH(F$12, 'E2 Allocators'!$B$15:$W$15, 0),FALSE)*$D388</f>
        <v>0</v>
      </c>
      <c r="G388" s="133">
        <f>VLOOKUP('E4 TB Allocation Details'!$C399, 'E2 Allocators'!$B$15:$W$285, MATCH(G$12, 'E2 Allocators'!$B$15:$W$15, 0),FALSE)*$D388</f>
        <v>0</v>
      </c>
      <c r="H388" s="133">
        <f>VLOOKUP('E4 TB Allocation Details'!$C399, 'E2 Allocators'!$B$15:$W$285, MATCH(H$12, 'E2 Allocators'!$B$15:$W$15, 0),FALSE)*$D388</f>
        <v>0</v>
      </c>
      <c r="I388" s="133">
        <f>VLOOKUP('E4 TB Allocation Details'!$C399, 'E2 Allocators'!$B$15:$W$285, MATCH(I$12, 'E2 Allocators'!$B$15:$W$15, 0),FALSE)*$D388</f>
        <v>0</v>
      </c>
      <c r="J388" s="133">
        <f>VLOOKUP('E4 TB Allocation Details'!$C399, 'E2 Allocators'!$B$15:$W$285, MATCH(J$12, 'E2 Allocators'!$B$15:$W$15, 0),FALSE)*$D388</f>
        <v>0</v>
      </c>
      <c r="K388" s="133">
        <f>VLOOKUP('E4 TB Allocation Details'!$C399, 'E2 Allocators'!$B$15:$W$285, MATCH(K$12, 'E2 Allocators'!$B$15:$W$15, 0),FALSE)*$D388</f>
        <v>0</v>
      </c>
      <c r="L388" s="133">
        <f>VLOOKUP('E4 TB Allocation Details'!$C399, 'E2 Allocators'!$B$15:$W$285, MATCH(L$12, 'E2 Allocators'!$B$15:$W$15, 0),FALSE)*$D388</f>
        <v>0</v>
      </c>
      <c r="M388" s="133">
        <f>VLOOKUP('E4 TB Allocation Details'!$C399, 'E2 Allocators'!$B$15:$W$285, MATCH(M$12, 'E2 Allocators'!$B$15:$W$15, 0),FALSE)*$D388</f>
        <v>0</v>
      </c>
      <c r="N388" s="133">
        <f>VLOOKUP('E4 TB Allocation Details'!$C399, 'E2 Allocators'!$B$15:$W$285, MATCH(N$12, 'E2 Allocators'!$B$15:$W$15, 0),FALSE)*$D388</f>
        <v>0</v>
      </c>
      <c r="O388" s="133">
        <f>VLOOKUP('E4 TB Allocation Details'!$C399, 'E2 Allocators'!$B$15:$W$285, MATCH(O$12, 'E2 Allocators'!$B$15:$W$15, 0),FALSE)*$D388</f>
        <v>0</v>
      </c>
      <c r="P388" s="133">
        <f>VLOOKUP('E4 TB Allocation Details'!$C399, 'E2 Allocators'!$B$15:$W$285, MATCH(P$12, 'E2 Allocators'!$B$15:$W$15, 0),FALSE)*$D388</f>
        <v>0</v>
      </c>
      <c r="Q388" s="133">
        <f>VLOOKUP('E4 TB Allocation Details'!$C399, 'E2 Allocators'!$B$15:$W$285, MATCH(Q$12, 'E2 Allocators'!$B$15:$W$15, 0),FALSE)*$D388</f>
        <v>0</v>
      </c>
      <c r="R388" s="133">
        <f>VLOOKUP('E4 TB Allocation Details'!$C399, 'E2 Allocators'!$B$15:$W$285, MATCH(R$12, 'E2 Allocators'!$B$15:$W$15, 0),FALSE)*$D388</f>
        <v>0</v>
      </c>
      <c r="S388" s="133">
        <f>VLOOKUP('E4 TB Allocation Details'!$C399, 'E2 Allocators'!$B$15:$W$285, MATCH(S$12, 'E2 Allocators'!$B$15:$W$15, 0),FALSE)*$D388</f>
        <v>0</v>
      </c>
      <c r="T388" s="133">
        <f>VLOOKUP('E4 TB Allocation Details'!$C399, 'E2 Allocators'!$B$15:$W$285, MATCH(T$12, 'E2 Allocators'!$B$15:$W$15, 0),FALSE)*$D388</f>
        <v>0</v>
      </c>
      <c r="U388" s="133">
        <f>VLOOKUP('E4 TB Allocation Details'!$C399, 'E2 Allocators'!$B$15:$W$285, MATCH(U$12, 'E2 Allocators'!$B$15:$W$15, 0),FALSE)*$D388</f>
        <v>0</v>
      </c>
      <c r="V388" s="133">
        <f>VLOOKUP('E4 TB Allocation Details'!$C399, 'E2 Allocators'!$B$15:$W$285, MATCH(V$12, 'E2 Allocators'!$B$15:$W$15, 0),FALSE)*$D388</f>
        <v>0</v>
      </c>
      <c r="W388" s="133">
        <f>VLOOKUP('E4 TB Allocation Details'!$C399, 'E2 Allocators'!$B$15:$W$285, MATCH(W$12, 'E2 Allocators'!$B$15:$W$15, 0),FALSE)*$D388</f>
        <v>0</v>
      </c>
      <c r="X388" s="174">
        <f>VLOOKUP('E4 TB Allocation Details'!$C399, 'E2 Allocators'!$B$15:$W$285, MATCH(X$12, 'E2 Allocators'!$B$15:$W$15, 0),FALSE)*$D388</f>
        <v>0</v>
      </c>
    </row>
    <row r="389" spans="2:24" ht="16.149999999999999" customHeight="1" x14ac:dyDescent="0.2">
      <c r="B389" s="384" t="str">
        <f>'I3 TB Data'!B395</f>
        <v>AFUDC - Wholesale Revenue Meter - Dedicated to Domestic</v>
      </c>
      <c r="C389" s="381" t="s">
        <v>423</v>
      </c>
      <c r="D389" s="170">
        <f>'I3 TB Data'!G395</f>
        <v>0</v>
      </c>
      <c r="E389" s="133">
        <f>VLOOKUP('E4 TB Allocation Details'!$C400, 'E2 Allocators'!$B$15:$W$285, MATCH(E$12, 'E2 Allocators'!$B$15:$W$15, 0),FALSE)*$D389</f>
        <v>0</v>
      </c>
      <c r="F389" s="133">
        <f>VLOOKUP('E4 TB Allocation Details'!$C400, 'E2 Allocators'!$B$15:$W$285, MATCH(F$12, 'E2 Allocators'!$B$15:$W$15, 0),FALSE)*$D389</f>
        <v>0</v>
      </c>
      <c r="G389" s="133">
        <f>VLOOKUP('E4 TB Allocation Details'!$C400, 'E2 Allocators'!$B$15:$W$285, MATCH(G$12, 'E2 Allocators'!$B$15:$W$15, 0),FALSE)*$D389</f>
        <v>0</v>
      </c>
      <c r="H389" s="133">
        <f>VLOOKUP('E4 TB Allocation Details'!$C400, 'E2 Allocators'!$B$15:$W$285, MATCH(H$12, 'E2 Allocators'!$B$15:$W$15, 0),FALSE)*$D389</f>
        <v>0</v>
      </c>
      <c r="I389" s="133">
        <f>VLOOKUP('E4 TB Allocation Details'!$C400, 'E2 Allocators'!$B$15:$W$285, MATCH(I$12, 'E2 Allocators'!$B$15:$W$15, 0),FALSE)*$D389</f>
        <v>0</v>
      </c>
      <c r="J389" s="133">
        <f>VLOOKUP('E4 TB Allocation Details'!$C400, 'E2 Allocators'!$B$15:$W$285, MATCH(J$12, 'E2 Allocators'!$B$15:$W$15, 0),FALSE)*$D389</f>
        <v>0</v>
      </c>
      <c r="K389" s="133">
        <f>VLOOKUP('E4 TB Allocation Details'!$C400, 'E2 Allocators'!$B$15:$W$285, MATCH(K$12, 'E2 Allocators'!$B$15:$W$15, 0),FALSE)*$D389</f>
        <v>0</v>
      </c>
      <c r="L389" s="133">
        <f>VLOOKUP('E4 TB Allocation Details'!$C400, 'E2 Allocators'!$B$15:$W$285, MATCH(L$12, 'E2 Allocators'!$B$15:$W$15, 0),FALSE)*$D389</f>
        <v>0</v>
      </c>
      <c r="M389" s="133">
        <f>VLOOKUP('E4 TB Allocation Details'!$C400, 'E2 Allocators'!$B$15:$W$285, MATCH(M$12, 'E2 Allocators'!$B$15:$W$15, 0),FALSE)*$D389</f>
        <v>0</v>
      </c>
      <c r="N389" s="133">
        <f>VLOOKUP('E4 TB Allocation Details'!$C400, 'E2 Allocators'!$B$15:$W$285, MATCH(N$12, 'E2 Allocators'!$B$15:$W$15, 0),FALSE)*$D389</f>
        <v>0</v>
      </c>
      <c r="O389" s="133">
        <f>VLOOKUP('E4 TB Allocation Details'!$C400, 'E2 Allocators'!$B$15:$W$285, MATCH(O$12, 'E2 Allocators'!$B$15:$W$15, 0),FALSE)*$D389</f>
        <v>0</v>
      </c>
      <c r="P389" s="133">
        <f>VLOOKUP('E4 TB Allocation Details'!$C400, 'E2 Allocators'!$B$15:$W$285, MATCH(P$12, 'E2 Allocators'!$B$15:$W$15, 0),FALSE)*$D389</f>
        <v>0</v>
      </c>
      <c r="Q389" s="133">
        <f>VLOOKUP('E4 TB Allocation Details'!$C400, 'E2 Allocators'!$B$15:$W$285, MATCH(Q$12, 'E2 Allocators'!$B$15:$W$15, 0),FALSE)*$D389</f>
        <v>0</v>
      </c>
      <c r="R389" s="133">
        <f>VLOOKUP('E4 TB Allocation Details'!$C400, 'E2 Allocators'!$B$15:$W$285, MATCH(R$12, 'E2 Allocators'!$B$15:$W$15, 0),FALSE)*$D389</f>
        <v>0</v>
      </c>
      <c r="S389" s="133">
        <f>VLOOKUP('E4 TB Allocation Details'!$C400, 'E2 Allocators'!$B$15:$W$285, MATCH(S$12, 'E2 Allocators'!$B$15:$W$15, 0),FALSE)*$D389</f>
        <v>0</v>
      </c>
      <c r="T389" s="133">
        <f>VLOOKUP('E4 TB Allocation Details'!$C400, 'E2 Allocators'!$B$15:$W$285, MATCH(T$12, 'E2 Allocators'!$B$15:$W$15, 0),FALSE)*$D389</f>
        <v>0</v>
      </c>
      <c r="U389" s="133">
        <f>VLOOKUP('E4 TB Allocation Details'!$C400, 'E2 Allocators'!$B$15:$W$285, MATCH(U$12, 'E2 Allocators'!$B$15:$W$15, 0),FALSE)*$D389</f>
        <v>0</v>
      </c>
      <c r="V389" s="133">
        <f>VLOOKUP('E4 TB Allocation Details'!$C400, 'E2 Allocators'!$B$15:$W$285, MATCH(V$12, 'E2 Allocators'!$B$15:$W$15, 0),FALSE)*$D389</f>
        <v>0</v>
      </c>
      <c r="W389" s="133">
        <f>VLOOKUP('E4 TB Allocation Details'!$C400, 'E2 Allocators'!$B$15:$W$285, MATCH(W$12, 'E2 Allocators'!$B$15:$W$15, 0),FALSE)*$D389</f>
        <v>0</v>
      </c>
      <c r="X389" s="174">
        <f>VLOOKUP('E4 TB Allocation Details'!$C400, 'E2 Allocators'!$B$15:$W$285, MATCH(X$12, 'E2 Allocators'!$B$15:$W$15, 0),FALSE)*$D389</f>
        <v>0</v>
      </c>
    </row>
    <row r="390" spans="2:24" ht="16.149999999999999" customHeight="1" x14ac:dyDescent="0.2">
      <c r="B390" s="384" t="str">
        <f>'I3 TB Data'!B396</f>
        <v>AFUDC - Wholesale Revenue Meter - Dedicated to Interconnect</v>
      </c>
      <c r="C390" s="381" t="s">
        <v>423</v>
      </c>
      <c r="D390" s="170">
        <f>'I3 TB Data'!G396</f>
        <v>0</v>
      </c>
      <c r="E390" s="133">
        <f>VLOOKUP('E4 TB Allocation Details'!$C401, 'E2 Allocators'!$B$15:$W$285, MATCH(E$12, 'E2 Allocators'!$B$15:$W$15, 0),FALSE)*$D390</f>
        <v>0</v>
      </c>
      <c r="F390" s="133">
        <f>VLOOKUP('E4 TB Allocation Details'!$C401, 'E2 Allocators'!$B$15:$W$285, MATCH(F$12, 'E2 Allocators'!$B$15:$W$15, 0),FALSE)*$D390</f>
        <v>0</v>
      </c>
      <c r="G390" s="133">
        <f>VLOOKUP('E4 TB Allocation Details'!$C401, 'E2 Allocators'!$B$15:$W$285, MATCH(G$12, 'E2 Allocators'!$B$15:$W$15, 0),FALSE)*$D390</f>
        <v>0</v>
      </c>
      <c r="H390" s="133">
        <f>VLOOKUP('E4 TB Allocation Details'!$C401, 'E2 Allocators'!$B$15:$W$285, MATCH(H$12, 'E2 Allocators'!$B$15:$W$15, 0),FALSE)*$D390</f>
        <v>0</v>
      </c>
      <c r="I390" s="133">
        <f>VLOOKUP('E4 TB Allocation Details'!$C401, 'E2 Allocators'!$B$15:$W$285, MATCH(I$12, 'E2 Allocators'!$B$15:$W$15, 0),FALSE)*$D390</f>
        <v>0</v>
      </c>
      <c r="J390" s="133">
        <f>VLOOKUP('E4 TB Allocation Details'!$C401, 'E2 Allocators'!$B$15:$W$285, MATCH(J$12, 'E2 Allocators'!$B$15:$W$15, 0),FALSE)*$D390</f>
        <v>0</v>
      </c>
      <c r="K390" s="133">
        <f>VLOOKUP('E4 TB Allocation Details'!$C401, 'E2 Allocators'!$B$15:$W$285, MATCH(K$12, 'E2 Allocators'!$B$15:$W$15, 0),FALSE)*$D390</f>
        <v>0</v>
      </c>
      <c r="L390" s="133">
        <f>VLOOKUP('E4 TB Allocation Details'!$C401, 'E2 Allocators'!$B$15:$W$285, MATCH(L$12, 'E2 Allocators'!$B$15:$W$15, 0),FALSE)*$D390</f>
        <v>0</v>
      </c>
      <c r="M390" s="133">
        <f>VLOOKUP('E4 TB Allocation Details'!$C401, 'E2 Allocators'!$B$15:$W$285, MATCH(M$12, 'E2 Allocators'!$B$15:$W$15, 0),FALSE)*$D390</f>
        <v>0</v>
      </c>
      <c r="N390" s="133">
        <f>VLOOKUP('E4 TB Allocation Details'!$C401, 'E2 Allocators'!$B$15:$W$285, MATCH(N$12, 'E2 Allocators'!$B$15:$W$15, 0),FALSE)*$D390</f>
        <v>0</v>
      </c>
      <c r="O390" s="133">
        <f>VLOOKUP('E4 TB Allocation Details'!$C401, 'E2 Allocators'!$B$15:$W$285, MATCH(O$12, 'E2 Allocators'!$B$15:$W$15, 0),FALSE)*$D390</f>
        <v>0</v>
      </c>
      <c r="P390" s="133">
        <f>VLOOKUP('E4 TB Allocation Details'!$C401, 'E2 Allocators'!$B$15:$W$285, MATCH(P$12, 'E2 Allocators'!$B$15:$W$15, 0),FALSE)*$D390</f>
        <v>0</v>
      </c>
      <c r="Q390" s="133">
        <f>VLOOKUP('E4 TB Allocation Details'!$C401, 'E2 Allocators'!$B$15:$W$285, MATCH(Q$12, 'E2 Allocators'!$B$15:$W$15, 0),FALSE)*$D390</f>
        <v>0</v>
      </c>
      <c r="R390" s="133">
        <f>VLOOKUP('E4 TB Allocation Details'!$C401, 'E2 Allocators'!$B$15:$W$285, MATCH(R$12, 'E2 Allocators'!$B$15:$W$15, 0),FALSE)*$D390</f>
        <v>0</v>
      </c>
      <c r="S390" s="133">
        <f>VLOOKUP('E4 TB Allocation Details'!$C401, 'E2 Allocators'!$B$15:$W$285, MATCH(S$12, 'E2 Allocators'!$B$15:$W$15, 0),FALSE)*$D390</f>
        <v>0</v>
      </c>
      <c r="T390" s="133">
        <f>VLOOKUP('E4 TB Allocation Details'!$C401, 'E2 Allocators'!$B$15:$W$285, MATCH(T$12, 'E2 Allocators'!$B$15:$W$15, 0),FALSE)*$D390</f>
        <v>0</v>
      </c>
      <c r="U390" s="133">
        <f>VLOOKUP('E4 TB Allocation Details'!$C401, 'E2 Allocators'!$B$15:$W$285, MATCH(U$12, 'E2 Allocators'!$B$15:$W$15, 0),FALSE)*$D390</f>
        <v>0</v>
      </c>
      <c r="V390" s="133">
        <f>VLOOKUP('E4 TB Allocation Details'!$C401, 'E2 Allocators'!$B$15:$W$285, MATCH(V$12, 'E2 Allocators'!$B$15:$W$15, 0),FALSE)*$D390</f>
        <v>0</v>
      </c>
      <c r="W390" s="133">
        <f>VLOOKUP('E4 TB Allocation Details'!$C401, 'E2 Allocators'!$B$15:$W$285, MATCH(W$12, 'E2 Allocators'!$B$15:$W$15, 0),FALSE)*$D390</f>
        <v>0</v>
      </c>
      <c r="X390" s="174">
        <f>VLOOKUP('E4 TB Allocation Details'!$C401, 'E2 Allocators'!$B$15:$W$285, MATCH(X$12, 'E2 Allocators'!$B$15:$W$15, 0),FALSE)*$D390</f>
        <v>0</v>
      </c>
    </row>
    <row r="391" spans="2:24" ht="16.149999999999999" customHeight="1" x14ac:dyDescent="0.2">
      <c r="B391" s="384" t="str">
        <f>'I3 TB Data'!B397</f>
        <v>AFUDC - Wholesale Revenue Meter - Shared</v>
      </c>
      <c r="C391" s="381" t="s">
        <v>423</v>
      </c>
      <c r="D391" s="170">
        <f>'I3 TB Data'!G397</f>
        <v>0</v>
      </c>
      <c r="E391" s="133">
        <f>VLOOKUP('E4 TB Allocation Details'!$C402, 'E2 Allocators'!$B$15:$W$285, MATCH(E$12, 'E2 Allocators'!$B$15:$W$15, 0),FALSE)*$D391</f>
        <v>0</v>
      </c>
      <c r="F391" s="133">
        <f>VLOOKUP('E4 TB Allocation Details'!$C402, 'E2 Allocators'!$B$15:$W$285, MATCH(F$12, 'E2 Allocators'!$B$15:$W$15, 0),FALSE)*$D391</f>
        <v>0</v>
      </c>
      <c r="G391" s="133">
        <f>VLOOKUP('E4 TB Allocation Details'!$C402, 'E2 Allocators'!$B$15:$W$285, MATCH(G$12, 'E2 Allocators'!$B$15:$W$15, 0),FALSE)*$D391</f>
        <v>0</v>
      </c>
      <c r="H391" s="133">
        <f>VLOOKUP('E4 TB Allocation Details'!$C402, 'E2 Allocators'!$B$15:$W$285, MATCH(H$12, 'E2 Allocators'!$B$15:$W$15, 0),FALSE)*$D391</f>
        <v>0</v>
      </c>
      <c r="I391" s="133">
        <f>VLOOKUP('E4 TB Allocation Details'!$C402, 'E2 Allocators'!$B$15:$W$285, MATCH(I$12, 'E2 Allocators'!$B$15:$W$15, 0),FALSE)*$D391</f>
        <v>0</v>
      </c>
      <c r="J391" s="133">
        <f>VLOOKUP('E4 TB Allocation Details'!$C402, 'E2 Allocators'!$B$15:$W$285, MATCH(J$12, 'E2 Allocators'!$B$15:$W$15, 0),FALSE)*$D391</f>
        <v>0</v>
      </c>
      <c r="K391" s="133">
        <f>VLOOKUP('E4 TB Allocation Details'!$C402, 'E2 Allocators'!$B$15:$W$285, MATCH(K$12, 'E2 Allocators'!$B$15:$W$15, 0),FALSE)*$D391</f>
        <v>0</v>
      </c>
      <c r="L391" s="133">
        <f>VLOOKUP('E4 TB Allocation Details'!$C402, 'E2 Allocators'!$B$15:$W$285, MATCH(L$12, 'E2 Allocators'!$B$15:$W$15, 0),FALSE)*$D391</f>
        <v>0</v>
      </c>
      <c r="M391" s="133">
        <f>VLOOKUP('E4 TB Allocation Details'!$C402, 'E2 Allocators'!$B$15:$W$285, MATCH(M$12, 'E2 Allocators'!$B$15:$W$15, 0),FALSE)*$D391</f>
        <v>0</v>
      </c>
      <c r="N391" s="133">
        <f>VLOOKUP('E4 TB Allocation Details'!$C402, 'E2 Allocators'!$B$15:$W$285, MATCH(N$12, 'E2 Allocators'!$B$15:$W$15, 0),FALSE)*$D391</f>
        <v>0</v>
      </c>
      <c r="O391" s="133">
        <f>VLOOKUP('E4 TB Allocation Details'!$C402, 'E2 Allocators'!$B$15:$W$285, MATCH(O$12, 'E2 Allocators'!$B$15:$W$15, 0),FALSE)*$D391</f>
        <v>0</v>
      </c>
      <c r="P391" s="133">
        <f>VLOOKUP('E4 TB Allocation Details'!$C402, 'E2 Allocators'!$B$15:$W$285, MATCH(P$12, 'E2 Allocators'!$B$15:$W$15, 0),FALSE)*$D391</f>
        <v>0</v>
      </c>
      <c r="Q391" s="133">
        <f>VLOOKUP('E4 TB Allocation Details'!$C402, 'E2 Allocators'!$B$15:$W$285, MATCH(Q$12, 'E2 Allocators'!$B$15:$W$15, 0),FALSE)*$D391</f>
        <v>0</v>
      </c>
      <c r="R391" s="133">
        <f>VLOOKUP('E4 TB Allocation Details'!$C402, 'E2 Allocators'!$B$15:$W$285, MATCH(R$12, 'E2 Allocators'!$B$15:$W$15, 0),FALSE)*$D391</f>
        <v>0</v>
      </c>
      <c r="S391" s="133">
        <f>VLOOKUP('E4 TB Allocation Details'!$C402, 'E2 Allocators'!$B$15:$W$285, MATCH(S$12, 'E2 Allocators'!$B$15:$W$15, 0),FALSE)*$D391</f>
        <v>0</v>
      </c>
      <c r="T391" s="133">
        <f>VLOOKUP('E4 TB Allocation Details'!$C402, 'E2 Allocators'!$B$15:$W$285, MATCH(T$12, 'E2 Allocators'!$B$15:$W$15, 0),FALSE)*$D391</f>
        <v>0</v>
      </c>
      <c r="U391" s="133">
        <f>VLOOKUP('E4 TB Allocation Details'!$C402, 'E2 Allocators'!$B$15:$W$285, MATCH(U$12, 'E2 Allocators'!$B$15:$W$15, 0),FALSE)*$D391</f>
        <v>0</v>
      </c>
      <c r="V391" s="133">
        <f>VLOOKUP('E4 TB Allocation Details'!$C402, 'E2 Allocators'!$B$15:$W$285, MATCH(V$12, 'E2 Allocators'!$B$15:$W$15, 0),FALSE)*$D391</f>
        <v>0</v>
      </c>
      <c r="W391" s="133">
        <f>VLOOKUP('E4 TB Allocation Details'!$C402, 'E2 Allocators'!$B$15:$W$285, MATCH(W$12, 'E2 Allocators'!$B$15:$W$15, 0),FALSE)*$D391</f>
        <v>0</v>
      </c>
      <c r="X391" s="174">
        <f>VLOOKUP('E4 TB Allocation Details'!$C402, 'E2 Allocators'!$B$15:$W$285, MATCH(X$12, 'E2 Allocators'!$B$15:$W$15, 0),FALSE)*$D391</f>
        <v>0</v>
      </c>
    </row>
    <row r="392" spans="2:24" ht="16.149999999999999" customHeight="1" x14ac:dyDescent="0.2">
      <c r="B392" s="384" t="str">
        <f>'I3 TB Data'!B398</f>
        <v>AFUDC - Network Dual Function Line - Dedicated to Domestic</v>
      </c>
      <c r="C392" s="381" t="s">
        <v>423</v>
      </c>
      <c r="D392" s="170">
        <f>'I3 TB Data'!G398</f>
        <v>0</v>
      </c>
      <c r="E392" s="133">
        <f>VLOOKUP('E4 TB Allocation Details'!$C403, 'E2 Allocators'!$B$15:$W$285, MATCH(E$12, 'E2 Allocators'!$B$15:$W$15, 0),FALSE)*$D392</f>
        <v>0</v>
      </c>
      <c r="F392" s="133">
        <f>VLOOKUP('E4 TB Allocation Details'!$C403, 'E2 Allocators'!$B$15:$W$285, MATCH(F$12, 'E2 Allocators'!$B$15:$W$15, 0),FALSE)*$D392</f>
        <v>0</v>
      </c>
      <c r="G392" s="133">
        <f>VLOOKUP('E4 TB Allocation Details'!$C403, 'E2 Allocators'!$B$15:$W$285, MATCH(G$12, 'E2 Allocators'!$B$15:$W$15, 0),FALSE)*$D392</f>
        <v>0</v>
      </c>
      <c r="H392" s="133">
        <f>VLOOKUP('E4 TB Allocation Details'!$C403, 'E2 Allocators'!$B$15:$W$285, MATCH(H$12, 'E2 Allocators'!$B$15:$W$15, 0),FALSE)*$D392</f>
        <v>0</v>
      </c>
      <c r="I392" s="133">
        <f>VLOOKUP('E4 TB Allocation Details'!$C403, 'E2 Allocators'!$B$15:$W$285, MATCH(I$12, 'E2 Allocators'!$B$15:$W$15, 0),FALSE)*$D392</f>
        <v>0</v>
      </c>
      <c r="J392" s="133">
        <f>VLOOKUP('E4 TB Allocation Details'!$C403, 'E2 Allocators'!$B$15:$W$285, MATCH(J$12, 'E2 Allocators'!$B$15:$W$15, 0),FALSE)*$D392</f>
        <v>0</v>
      </c>
      <c r="K392" s="133">
        <f>VLOOKUP('E4 TB Allocation Details'!$C403, 'E2 Allocators'!$B$15:$W$285, MATCH(K$12, 'E2 Allocators'!$B$15:$W$15, 0),FALSE)*$D392</f>
        <v>0</v>
      </c>
      <c r="L392" s="133">
        <f>VLOOKUP('E4 TB Allocation Details'!$C403, 'E2 Allocators'!$B$15:$W$285, MATCH(L$12, 'E2 Allocators'!$B$15:$W$15, 0),FALSE)*$D392</f>
        <v>0</v>
      </c>
      <c r="M392" s="133">
        <f>VLOOKUP('E4 TB Allocation Details'!$C403, 'E2 Allocators'!$B$15:$W$285, MATCH(M$12, 'E2 Allocators'!$B$15:$W$15, 0),FALSE)*$D392</f>
        <v>0</v>
      </c>
      <c r="N392" s="133">
        <f>VLOOKUP('E4 TB Allocation Details'!$C403, 'E2 Allocators'!$B$15:$W$285, MATCH(N$12, 'E2 Allocators'!$B$15:$W$15, 0),FALSE)*$D392</f>
        <v>0</v>
      </c>
      <c r="O392" s="133">
        <f>VLOOKUP('E4 TB Allocation Details'!$C403, 'E2 Allocators'!$B$15:$W$285, MATCH(O$12, 'E2 Allocators'!$B$15:$W$15, 0),FALSE)*$D392</f>
        <v>0</v>
      </c>
      <c r="P392" s="133">
        <f>VLOOKUP('E4 TB Allocation Details'!$C403, 'E2 Allocators'!$B$15:$W$285, MATCH(P$12, 'E2 Allocators'!$B$15:$W$15, 0),FALSE)*$D392</f>
        <v>0</v>
      </c>
      <c r="Q392" s="133">
        <f>VLOOKUP('E4 TB Allocation Details'!$C403, 'E2 Allocators'!$B$15:$W$285, MATCH(Q$12, 'E2 Allocators'!$B$15:$W$15, 0),FALSE)*$D392</f>
        <v>0</v>
      </c>
      <c r="R392" s="133">
        <f>VLOOKUP('E4 TB Allocation Details'!$C403, 'E2 Allocators'!$B$15:$W$285, MATCH(R$12, 'E2 Allocators'!$B$15:$W$15, 0),FALSE)*$D392</f>
        <v>0</v>
      </c>
      <c r="S392" s="133">
        <f>VLOOKUP('E4 TB Allocation Details'!$C403, 'E2 Allocators'!$B$15:$W$285, MATCH(S$12, 'E2 Allocators'!$B$15:$W$15, 0),FALSE)*$D392</f>
        <v>0</v>
      </c>
      <c r="T392" s="133">
        <f>VLOOKUP('E4 TB Allocation Details'!$C403, 'E2 Allocators'!$B$15:$W$285, MATCH(T$12, 'E2 Allocators'!$B$15:$W$15, 0),FALSE)*$D392</f>
        <v>0</v>
      </c>
      <c r="U392" s="133">
        <f>VLOOKUP('E4 TB Allocation Details'!$C403, 'E2 Allocators'!$B$15:$W$285, MATCH(U$12, 'E2 Allocators'!$B$15:$W$15, 0),FALSE)*$D392</f>
        <v>0</v>
      </c>
      <c r="V392" s="133">
        <f>VLOOKUP('E4 TB Allocation Details'!$C403, 'E2 Allocators'!$B$15:$W$285, MATCH(V$12, 'E2 Allocators'!$B$15:$W$15, 0),FALSE)*$D392</f>
        <v>0</v>
      </c>
      <c r="W392" s="133">
        <f>VLOOKUP('E4 TB Allocation Details'!$C403, 'E2 Allocators'!$B$15:$W$285, MATCH(W$12, 'E2 Allocators'!$B$15:$W$15, 0),FALSE)*$D392</f>
        <v>0</v>
      </c>
      <c r="X392" s="174">
        <f>VLOOKUP('E4 TB Allocation Details'!$C403, 'E2 Allocators'!$B$15:$W$285, MATCH(X$12, 'E2 Allocators'!$B$15:$W$15, 0),FALSE)*$D392</f>
        <v>0</v>
      </c>
    </row>
    <row r="393" spans="2:24" ht="16.149999999999999" customHeight="1" x14ac:dyDescent="0.2">
      <c r="B393" s="384" t="str">
        <f>'I3 TB Data'!B399</f>
        <v>AFUDC - Network Dual Function Line - Dedicated to Interconnect</v>
      </c>
      <c r="C393" s="381" t="s">
        <v>423</v>
      </c>
      <c r="D393" s="170">
        <f>'I3 TB Data'!G399</f>
        <v>0</v>
      </c>
      <c r="E393" s="133">
        <f>VLOOKUP('E4 TB Allocation Details'!$C404, 'E2 Allocators'!$B$15:$W$285, MATCH(E$12, 'E2 Allocators'!$B$15:$W$15, 0),FALSE)*$D393</f>
        <v>0</v>
      </c>
      <c r="F393" s="133">
        <f>VLOOKUP('E4 TB Allocation Details'!$C404, 'E2 Allocators'!$B$15:$W$285, MATCH(F$12, 'E2 Allocators'!$B$15:$W$15, 0),FALSE)*$D393</f>
        <v>0</v>
      </c>
      <c r="G393" s="133">
        <f>VLOOKUP('E4 TB Allocation Details'!$C404, 'E2 Allocators'!$B$15:$W$285, MATCH(G$12, 'E2 Allocators'!$B$15:$W$15, 0),FALSE)*$D393</f>
        <v>0</v>
      </c>
      <c r="H393" s="133">
        <f>VLOOKUP('E4 TB Allocation Details'!$C404, 'E2 Allocators'!$B$15:$W$285, MATCH(H$12, 'E2 Allocators'!$B$15:$W$15, 0),FALSE)*$D393</f>
        <v>0</v>
      </c>
      <c r="I393" s="133">
        <f>VLOOKUP('E4 TB Allocation Details'!$C404, 'E2 Allocators'!$B$15:$W$285, MATCH(I$12, 'E2 Allocators'!$B$15:$W$15, 0),FALSE)*$D393</f>
        <v>0</v>
      </c>
      <c r="J393" s="133">
        <f>VLOOKUP('E4 TB Allocation Details'!$C404, 'E2 Allocators'!$B$15:$W$285, MATCH(J$12, 'E2 Allocators'!$B$15:$W$15, 0),FALSE)*$D393</f>
        <v>0</v>
      </c>
      <c r="K393" s="133">
        <f>VLOOKUP('E4 TB Allocation Details'!$C404, 'E2 Allocators'!$B$15:$W$285, MATCH(K$12, 'E2 Allocators'!$B$15:$W$15, 0),FALSE)*$D393</f>
        <v>0</v>
      </c>
      <c r="L393" s="133">
        <f>VLOOKUP('E4 TB Allocation Details'!$C404, 'E2 Allocators'!$B$15:$W$285, MATCH(L$12, 'E2 Allocators'!$B$15:$W$15, 0),FALSE)*$D393</f>
        <v>0</v>
      </c>
      <c r="M393" s="133">
        <f>VLOOKUP('E4 TB Allocation Details'!$C404, 'E2 Allocators'!$B$15:$W$285, MATCH(M$12, 'E2 Allocators'!$B$15:$W$15, 0),FALSE)*$D393</f>
        <v>0</v>
      </c>
      <c r="N393" s="133">
        <f>VLOOKUP('E4 TB Allocation Details'!$C404, 'E2 Allocators'!$B$15:$W$285, MATCH(N$12, 'E2 Allocators'!$B$15:$W$15, 0),FALSE)*$D393</f>
        <v>0</v>
      </c>
      <c r="O393" s="133">
        <f>VLOOKUP('E4 TB Allocation Details'!$C404, 'E2 Allocators'!$B$15:$W$285, MATCH(O$12, 'E2 Allocators'!$B$15:$W$15, 0),FALSE)*$D393</f>
        <v>0</v>
      </c>
      <c r="P393" s="133">
        <f>VLOOKUP('E4 TB Allocation Details'!$C404, 'E2 Allocators'!$B$15:$W$285, MATCH(P$12, 'E2 Allocators'!$B$15:$W$15, 0),FALSE)*$D393</f>
        <v>0</v>
      </c>
      <c r="Q393" s="133">
        <f>VLOOKUP('E4 TB Allocation Details'!$C404, 'E2 Allocators'!$B$15:$W$285, MATCH(Q$12, 'E2 Allocators'!$B$15:$W$15, 0),FALSE)*$D393</f>
        <v>0</v>
      </c>
      <c r="R393" s="133">
        <f>VLOOKUP('E4 TB Allocation Details'!$C404, 'E2 Allocators'!$B$15:$W$285, MATCH(R$12, 'E2 Allocators'!$B$15:$W$15, 0),FALSE)*$D393</f>
        <v>0</v>
      </c>
      <c r="S393" s="133">
        <f>VLOOKUP('E4 TB Allocation Details'!$C404, 'E2 Allocators'!$B$15:$W$285, MATCH(S$12, 'E2 Allocators'!$B$15:$W$15, 0),FALSE)*$D393</f>
        <v>0</v>
      </c>
      <c r="T393" s="133">
        <f>VLOOKUP('E4 TB Allocation Details'!$C404, 'E2 Allocators'!$B$15:$W$285, MATCH(T$12, 'E2 Allocators'!$B$15:$W$15, 0),FALSE)*$D393</f>
        <v>0</v>
      </c>
      <c r="U393" s="133">
        <f>VLOOKUP('E4 TB Allocation Details'!$C404, 'E2 Allocators'!$B$15:$W$285, MATCH(U$12, 'E2 Allocators'!$B$15:$W$15, 0),FALSE)*$D393</f>
        <v>0</v>
      </c>
      <c r="V393" s="133">
        <f>VLOOKUP('E4 TB Allocation Details'!$C404, 'E2 Allocators'!$B$15:$W$285, MATCH(V$12, 'E2 Allocators'!$B$15:$W$15, 0),FALSE)*$D393</f>
        <v>0</v>
      </c>
      <c r="W393" s="133">
        <f>VLOOKUP('E4 TB Allocation Details'!$C404, 'E2 Allocators'!$B$15:$W$285, MATCH(W$12, 'E2 Allocators'!$B$15:$W$15, 0),FALSE)*$D393</f>
        <v>0</v>
      </c>
      <c r="X393" s="174">
        <f>VLOOKUP('E4 TB Allocation Details'!$C404, 'E2 Allocators'!$B$15:$W$285, MATCH(X$12, 'E2 Allocators'!$B$15:$W$15, 0),FALSE)*$D393</f>
        <v>0</v>
      </c>
    </row>
    <row r="394" spans="2:24" ht="16.149999999999999" customHeight="1" x14ac:dyDescent="0.2">
      <c r="B394" s="384" t="str">
        <f>'I3 TB Data'!B400</f>
        <v>AFUDC - Network Dual Function Line - Shared</v>
      </c>
      <c r="C394" s="381" t="s">
        <v>423</v>
      </c>
      <c r="D394" s="170">
        <f>'I3 TB Data'!G400</f>
        <v>0</v>
      </c>
      <c r="E394" s="133">
        <f>VLOOKUP('E4 TB Allocation Details'!$C405, 'E2 Allocators'!$B$15:$W$285, MATCH(E$12, 'E2 Allocators'!$B$15:$W$15, 0),FALSE)*$D394</f>
        <v>0</v>
      </c>
      <c r="F394" s="133">
        <f>VLOOKUP('E4 TB Allocation Details'!$C405, 'E2 Allocators'!$B$15:$W$285, MATCH(F$12, 'E2 Allocators'!$B$15:$W$15, 0),FALSE)*$D394</f>
        <v>0</v>
      </c>
      <c r="G394" s="133">
        <f>VLOOKUP('E4 TB Allocation Details'!$C405, 'E2 Allocators'!$B$15:$W$285, MATCH(G$12, 'E2 Allocators'!$B$15:$W$15, 0),FALSE)*$D394</f>
        <v>0</v>
      </c>
      <c r="H394" s="133">
        <f>VLOOKUP('E4 TB Allocation Details'!$C405, 'E2 Allocators'!$B$15:$W$285, MATCH(H$12, 'E2 Allocators'!$B$15:$W$15, 0),FALSE)*$D394</f>
        <v>0</v>
      </c>
      <c r="I394" s="133">
        <f>VLOOKUP('E4 TB Allocation Details'!$C405, 'E2 Allocators'!$B$15:$W$285, MATCH(I$12, 'E2 Allocators'!$B$15:$W$15, 0),FALSE)*$D394</f>
        <v>0</v>
      </c>
      <c r="J394" s="133">
        <f>VLOOKUP('E4 TB Allocation Details'!$C405, 'E2 Allocators'!$B$15:$W$285, MATCH(J$12, 'E2 Allocators'!$B$15:$W$15, 0),FALSE)*$D394</f>
        <v>0</v>
      </c>
      <c r="K394" s="133">
        <f>VLOOKUP('E4 TB Allocation Details'!$C405, 'E2 Allocators'!$B$15:$W$285, MATCH(K$12, 'E2 Allocators'!$B$15:$W$15, 0),FALSE)*$D394</f>
        <v>0</v>
      </c>
      <c r="L394" s="133">
        <f>VLOOKUP('E4 TB Allocation Details'!$C405, 'E2 Allocators'!$B$15:$W$285, MATCH(L$12, 'E2 Allocators'!$B$15:$W$15, 0),FALSE)*$D394</f>
        <v>0</v>
      </c>
      <c r="M394" s="133">
        <f>VLOOKUP('E4 TB Allocation Details'!$C405, 'E2 Allocators'!$B$15:$W$285, MATCH(M$12, 'E2 Allocators'!$B$15:$W$15, 0),FALSE)*$D394</f>
        <v>0</v>
      </c>
      <c r="N394" s="133">
        <f>VLOOKUP('E4 TB Allocation Details'!$C405, 'E2 Allocators'!$B$15:$W$285, MATCH(N$12, 'E2 Allocators'!$B$15:$W$15, 0),FALSE)*$D394</f>
        <v>0</v>
      </c>
      <c r="O394" s="133">
        <f>VLOOKUP('E4 TB Allocation Details'!$C405, 'E2 Allocators'!$B$15:$W$285, MATCH(O$12, 'E2 Allocators'!$B$15:$W$15, 0),FALSE)*$D394</f>
        <v>0</v>
      </c>
      <c r="P394" s="133">
        <f>VLOOKUP('E4 TB Allocation Details'!$C405, 'E2 Allocators'!$B$15:$W$285, MATCH(P$12, 'E2 Allocators'!$B$15:$W$15, 0),FALSE)*$D394</f>
        <v>0</v>
      </c>
      <c r="Q394" s="133">
        <f>VLOOKUP('E4 TB Allocation Details'!$C405, 'E2 Allocators'!$B$15:$W$285, MATCH(Q$12, 'E2 Allocators'!$B$15:$W$15, 0),FALSE)*$D394</f>
        <v>0</v>
      </c>
      <c r="R394" s="133">
        <f>VLOOKUP('E4 TB Allocation Details'!$C405, 'E2 Allocators'!$B$15:$W$285, MATCH(R$12, 'E2 Allocators'!$B$15:$W$15, 0),FALSE)*$D394</f>
        <v>0</v>
      </c>
      <c r="S394" s="133">
        <f>VLOOKUP('E4 TB Allocation Details'!$C405, 'E2 Allocators'!$B$15:$W$285, MATCH(S$12, 'E2 Allocators'!$B$15:$W$15, 0),FALSE)*$D394</f>
        <v>0</v>
      </c>
      <c r="T394" s="133">
        <f>VLOOKUP('E4 TB Allocation Details'!$C405, 'E2 Allocators'!$B$15:$W$285, MATCH(T$12, 'E2 Allocators'!$B$15:$W$15, 0),FALSE)*$D394</f>
        <v>0</v>
      </c>
      <c r="U394" s="133">
        <f>VLOOKUP('E4 TB Allocation Details'!$C405, 'E2 Allocators'!$B$15:$W$285, MATCH(U$12, 'E2 Allocators'!$B$15:$W$15, 0),FALSE)*$D394</f>
        <v>0</v>
      </c>
      <c r="V394" s="133">
        <f>VLOOKUP('E4 TB Allocation Details'!$C405, 'E2 Allocators'!$B$15:$W$285, MATCH(V$12, 'E2 Allocators'!$B$15:$W$15, 0),FALSE)*$D394</f>
        <v>0</v>
      </c>
      <c r="W394" s="133">
        <f>VLOOKUP('E4 TB Allocation Details'!$C405, 'E2 Allocators'!$B$15:$W$285, MATCH(W$12, 'E2 Allocators'!$B$15:$W$15, 0),FALSE)*$D394</f>
        <v>0</v>
      </c>
      <c r="X394" s="174">
        <f>VLOOKUP('E4 TB Allocation Details'!$C405, 'E2 Allocators'!$B$15:$W$285, MATCH(X$12, 'E2 Allocators'!$B$15:$W$15, 0),FALSE)*$D394</f>
        <v>0</v>
      </c>
    </row>
    <row r="395" spans="2:24" ht="16.149999999999999" customHeight="1" x14ac:dyDescent="0.2">
      <c r="B395" s="384" t="str">
        <f>'I3 TB Data'!B401</f>
        <v>AFUDC - Line Connection Dual Function Line - Dedicated to Domestic</v>
      </c>
      <c r="C395" s="381" t="s">
        <v>423</v>
      </c>
      <c r="D395" s="170">
        <f>'I3 TB Data'!G401</f>
        <v>0</v>
      </c>
      <c r="E395" s="133">
        <f>VLOOKUP('E4 TB Allocation Details'!$C406, 'E2 Allocators'!$B$15:$W$285, MATCH(E$12, 'E2 Allocators'!$B$15:$W$15, 0),FALSE)*$D395</f>
        <v>0</v>
      </c>
      <c r="F395" s="133">
        <f>VLOOKUP('E4 TB Allocation Details'!$C406, 'E2 Allocators'!$B$15:$W$285, MATCH(F$12, 'E2 Allocators'!$B$15:$W$15, 0),FALSE)*$D395</f>
        <v>0</v>
      </c>
      <c r="G395" s="133">
        <f>VLOOKUP('E4 TB Allocation Details'!$C406, 'E2 Allocators'!$B$15:$W$285, MATCH(G$12, 'E2 Allocators'!$B$15:$W$15, 0),FALSE)*$D395</f>
        <v>0</v>
      </c>
      <c r="H395" s="133">
        <f>VLOOKUP('E4 TB Allocation Details'!$C406, 'E2 Allocators'!$B$15:$W$285, MATCH(H$12, 'E2 Allocators'!$B$15:$W$15, 0),FALSE)*$D395</f>
        <v>0</v>
      </c>
      <c r="I395" s="133">
        <f>VLOOKUP('E4 TB Allocation Details'!$C406, 'E2 Allocators'!$B$15:$W$285, MATCH(I$12, 'E2 Allocators'!$B$15:$W$15, 0),FALSE)*$D395</f>
        <v>0</v>
      </c>
      <c r="J395" s="133">
        <f>VLOOKUP('E4 TB Allocation Details'!$C406, 'E2 Allocators'!$B$15:$W$285, MATCH(J$12, 'E2 Allocators'!$B$15:$W$15, 0),FALSE)*$D395</f>
        <v>0</v>
      </c>
      <c r="K395" s="133">
        <f>VLOOKUP('E4 TB Allocation Details'!$C406, 'E2 Allocators'!$B$15:$W$285, MATCH(K$12, 'E2 Allocators'!$B$15:$W$15, 0),FALSE)*$D395</f>
        <v>0</v>
      </c>
      <c r="L395" s="133">
        <f>VLOOKUP('E4 TB Allocation Details'!$C406, 'E2 Allocators'!$B$15:$W$285, MATCH(L$12, 'E2 Allocators'!$B$15:$W$15, 0),FALSE)*$D395</f>
        <v>0</v>
      </c>
      <c r="M395" s="133">
        <f>VLOOKUP('E4 TB Allocation Details'!$C406, 'E2 Allocators'!$B$15:$W$285, MATCH(M$12, 'E2 Allocators'!$B$15:$W$15, 0),FALSE)*$D395</f>
        <v>0</v>
      </c>
      <c r="N395" s="133">
        <f>VLOOKUP('E4 TB Allocation Details'!$C406, 'E2 Allocators'!$B$15:$W$285, MATCH(N$12, 'E2 Allocators'!$B$15:$W$15, 0),FALSE)*$D395</f>
        <v>0</v>
      </c>
      <c r="O395" s="133">
        <f>VLOOKUP('E4 TB Allocation Details'!$C406, 'E2 Allocators'!$B$15:$W$285, MATCH(O$12, 'E2 Allocators'!$B$15:$W$15, 0),FALSE)*$D395</f>
        <v>0</v>
      </c>
      <c r="P395" s="133">
        <f>VLOOKUP('E4 TB Allocation Details'!$C406, 'E2 Allocators'!$B$15:$W$285, MATCH(P$12, 'E2 Allocators'!$B$15:$W$15, 0),FALSE)*$D395</f>
        <v>0</v>
      </c>
      <c r="Q395" s="133">
        <f>VLOOKUP('E4 TB Allocation Details'!$C406, 'E2 Allocators'!$B$15:$W$285, MATCH(Q$12, 'E2 Allocators'!$B$15:$W$15, 0),FALSE)*$D395</f>
        <v>0</v>
      </c>
      <c r="R395" s="133">
        <f>VLOOKUP('E4 TB Allocation Details'!$C406, 'E2 Allocators'!$B$15:$W$285, MATCH(R$12, 'E2 Allocators'!$B$15:$W$15, 0),FALSE)*$D395</f>
        <v>0</v>
      </c>
      <c r="S395" s="133">
        <f>VLOOKUP('E4 TB Allocation Details'!$C406, 'E2 Allocators'!$B$15:$W$285, MATCH(S$12, 'E2 Allocators'!$B$15:$W$15, 0),FALSE)*$D395</f>
        <v>0</v>
      </c>
      <c r="T395" s="133">
        <f>VLOOKUP('E4 TB Allocation Details'!$C406, 'E2 Allocators'!$B$15:$W$285, MATCH(T$12, 'E2 Allocators'!$B$15:$W$15, 0),FALSE)*$D395</f>
        <v>0</v>
      </c>
      <c r="U395" s="133">
        <f>VLOOKUP('E4 TB Allocation Details'!$C406, 'E2 Allocators'!$B$15:$W$285, MATCH(U$12, 'E2 Allocators'!$B$15:$W$15, 0),FALSE)*$D395</f>
        <v>0</v>
      </c>
      <c r="V395" s="133">
        <f>VLOOKUP('E4 TB Allocation Details'!$C406, 'E2 Allocators'!$B$15:$W$285, MATCH(V$12, 'E2 Allocators'!$B$15:$W$15, 0),FALSE)*$D395</f>
        <v>0</v>
      </c>
      <c r="W395" s="133">
        <f>VLOOKUP('E4 TB Allocation Details'!$C406, 'E2 Allocators'!$B$15:$W$285, MATCH(W$12, 'E2 Allocators'!$B$15:$W$15, 0),FALSE)*$D395</f>
        <v>0</v>
      </c>
      <c r="X395" s="174">
        <f>VLOOKUP('E4 TB Allocation Details'!$C406, 'E2 Allocators'!$B$15:$W$285, MATCH(X$12, 'E2 Allocators'!$B$15:$W$15, 0),FALSE)*$D395</f>
        <v>0</v>
      </c>
    </row>
    <row r="396" spans="2:24" ht="16.149999999999999" customHeight="1" x14ac:dyDescent="0.2">
      <c r="B396" s="384" t="str">
        <f>'I3 TB Data'!B402</f>
        <v>AFUDC - Line Connection Dual Function Line - Dedicated to Interconnect</v>
      </c>
      <c r="C396" s="381" t="s">
        <v>423</v>
      </c>
      <c r="D396" s="170">
        <f>'I3 TB Data'!G402</f>
        <v>0</v>
      </c>
      <c r="E396" s="133">
        <f>VLOOKUP('E4 TB Allocation Details'!$C407, 'E2 Allocators'!$B$15:$W$285, MATCH(E$12, 'E2 Allocators'!$B$15:$W$15, 0),FALSE)*$D396</f>
        <v>0</v>
      </c>
      <c r="F396" s="133">
        <f>VLOOKUP('E4 TB Allocation Details'!$C407, 'E2 Allocators'!$B$15:$W$285, MATCH(F$12, 'E2 Allocators'!$B$15:$W$15, 0),FALSE)*$D396</f>
        <v>0</v>
      </c>
      <c r="G396" s="133">
        <f>VLOOKUP('E4 TB Allocation Details'!$C407, 'E2 Allocators'!$B$15:$W$285, MATCH(G$12, 'E2 Allocators'!$B$15:$W$15, 0),FALSE)*$D396</f>
        <v>0</v>
      </c>
      <c r="H396" s="133">
        <f>VLOOKUP('E4 TB Allocation Details'!$C407, 'E2 Allocators'!$B$15:$W$285, MATCH(H$12, 'E2 Allocators'!$B$15:$W$15, 0),FALSE)*$D396</f>
        <v>0</v>
      </c>
      <c r="I396" s="133">
        <f>VLOOKUP('E4 TB Allocation Details'!$C407, 'E2 Allocators'!$B$15:$W$285, MATCH(I$12, 'E2 Allocators'!$B$15:$W$15, 0),FALSE)*$D396</f>
        <v>0</v>
      </c>
      <c r="J396" s="133">
        <f>VLOOKUP('E4 TB Allocation Details'!$C407, 'E2 Allocators'!$B$15:$W$285, MATCH(J$12, 'E2 Allocators'!$B$15:$W$15, 0),FALSE)*$D396</f>
        <v>0</v>
      </c>
      <c r="K396" s="133">
        <f>VLOOKUP('E4 TB Allocation Details'!$C407, 'E2 Allocators'!$B$15:$W$285, MATCH(K$12, 'E2 Allocators'!$B$15:$W$15, 0),FALSE)*$D396</f>
        <v>0</v>
      </c>
      <c r="L396" s="133">
        <f>VLOOKUP('E4 TB Allocation Details'!$C407, 'E2 Allocators'!$B$15:$W$285, MATCH(L$12, 'E2 Allocators'!$B$15:$W$15, 0),FALSE)*$D396</f>
        <v>0</v>
      </c>
      <c r="M396" s="133">
        <f>VLOOKUP('E4 TB Allocation Details'!$C407, 'E2 Allocators'!$B$15:$W$285, MATCH(M$12, 'E2 Allocators'!$B$15:$W$15, 0),FALSE)*$D396</f>
        <v>0</v>
      </c>
      <c r="N396" s="133">
        <f>VLOOKUP('E4 TB Allocation Details'!$C407, 'E2 Allocators'!$B$15:$W$285, MATCH(N$12, 'E2 Allocators'!$B$15:$W$15, 0),FALSE)*$D396</f>
        <v>0</v>
      </c>
      <c r="O396" s="133">
        <f>VLOOKUP('E4 TB Allocation Details'!$C407, 'E2 Allocators'!$B$15:$W$285, MATCH(O$12, 'E2 Allocators'!$B$15:$W$15, 0),FALSE)*$D396</f>
        <v>0</v>
      </c>
      <c r="P396" s="133">
        <f>VLOOKUP('E4 TB Allocation Details'!$C407, 'E2 Allocators'!$B$15:$W$285, MATCH(P$12, 'E2 Allocators'!$B$15:$W$15, 0),FALSE)*$D396</f>
        <v>0</v>
      </c>
      <c r="Q396" s="133">
        <f>VLOOKUP('E4 TB Allocation Details'!$C407, 'E2 Allocators'!$B$15:$W$285, MATCH(Q$12, 'E2 Allocators'!$B$15:$W$15, 0),FALSE)*$D396</f>
        <v>0</v>
      </c>
      <c r="R396" s="133">
        <f>VLOOKUP('E4 TB Allocation Details'!$C407, 'E2 Allocators'!$B$15:$W$285, MATCH(R$12, 'E2 Allocators'!$B$15:$W$15, 0),FALSE)*$D396</f>
        <v>0</v>
      </c>
      <c r="S396" s="133">
        <f>VLOOKUP('E4 TB Allocation Details'!$C407, 'E2 Allocators'!$B$15:$W$285, MATCH(S$12, 'E2 Allocators'!$B$15:$W$15, 0),FALSE)*$D396</f>
        <v>0</v>
      </c>
      <c r="T396" s="133">
        <f>VLOOKUP('E4 TB Allocation Details'!$C407, 'E2 Allocators'!$B$15:$W$285, MATCH(T$12, 'E2 Allocators'!$B$15:$W$15, 0),FALSE)*$D396</f>
        <v>0</v>
      </c>
      <c r="U396" s="133">
        <f>VLOOKUP('E4 TB Allocation Details'!$C407, 'E2 Allocators'!$B$15:$W$285, MATCH(U$12, 'E2 Allocators'!$B$15:$W$15, 0),FALSE)*$D396</f>
        <v>0</v>
      </c>
      <c r="V396" s="133">
        <f>VLOOKUP('E4 TB Allocation Details'!$C407, 'E2 Allocators'!$B$15:$W$285, MATCH(V$12, 'E2 Allocators'!$B$15:$W$15, 0),FALSE)*$D396</f>
        <v>0</v>
      </c>
      <c r="W396" s="133">
        <f>VLOOKUP('E4 TB Allocation Details'!$C407, 'E2 Allocators'!$B$15:$W$285, MATCH(W$12, 'E2 Allocators'!$B$15:$W$15, 0),FALSE)*$D396</f>
        <v>0</v>
      </c>
      <c r="X396" s="174">
        <f>VLOOKUP('E4 TB Allocation Details'!$C407, 'E2 Allocators'!$B$15:$W$285, MATCH(X$12, 'E2 Allocators'!$B$15:$W$15, 0),FALSE)*$D396</f>
        <v>0</v>
      </c>
    </row>
    <row r="397" spans="2:24" ht="16.149999999999999" customHeight="1" x14ac:dyDescent="0.2">
      <c r="B397" s="384" t="str">
        <f>'I3 TB Data'!B403</f>
        <v>AFUDC - Line Connection Dual Function Line - Shared</v>
      </c>
      <c r="C397" s="381" t="s">
        <v>423</v>
      </c>
      <c r="D397" s="170">
        <f>'I3 TB Data'!G403</f>
        <v>0</v>
      </c>
      <c r="E397" s="133">
        <f>VLOOKUP('E4 TB Allocation Details'!$C408, 'E2 Allocators'!$B$15:$W$285, MATCH(E$12, 'E2 Allocators'!$B$15:$W$15, 0),FALSE)*$D397</f>
        <v>0</v>
      </c>
      <c r="F397" s="133">
        <f>VLOOKUP('E4 TB Allocation Details'!$C408, 'E2 Allocators'!$B$15:$W$285, MATCH(F$12, 'E2 Allocators'!$B$15:$W$15, 0),FALSE)*$D397</f>
        <v>0</v>
      </c>
      <c r="G397" s="133">
        <f>VLOOKUP('E4 TB Allocation Details'!$C408, 'E2 Allocators'!$B$15:$W$285, MATCH(G$12, 'E2 Allocators'!$B$15:$W$15, 0),FALSE)*$D397</f>
        <v>0</v>
      </c>
      <c r="H397" s="133">
        <f>VLOOKUP('E4 TB Allocation Details'!$C408, 'E2 Allocators'!$B$15:$W$285, MATCH(H$12, 'E2 Allocators'!$B$15:$W$15, 0),FALSE)*$D397</f>
        <v>0</v>
      </c>
      <c r="I397" s="133">
        <f>VLOOKUP('E4 TB Allocation Details'!$C408, 'E2 Allocators'!$B$15:$W$285, MATCH(I$12, 'E2 Allocators'!$B$15:$W$15, 0),FALSE)*$D397</f>
        <v>0</v>
      </c>
      <c r="J397" s="133">
        <f>VLOOKUP('E4 TB Allocation Details'!$C408, 'E2 Allocators'!$B$15:$W$285, MATCH(J$12, 'E2 Allocators'!$B$15:$W$15, 0),FALSE)*$D397</f>
        <v>0</v>
      </c>
      <c r="K397" s="133">
        <f>VLOOKUP('E4 TB Allocation Details'!$C408, 'E2 Allocators'!$B$15:$W$285, MATCH(K$12, 'E2 Allocators'!$B$15:$W$15, 0),FALSE)*$D397</f>
        <v>0</v>
      </c>
      <c r="L397" s="133">
        <f>VLOOKUP('E4 TB Allocation Details'!$C408, 'E2 Allocators'!$B$15:$W$285, MATCH(L$12, 'E2 Allocators'!$B$15:$W$15, 0),FALSE)*$D397</f>
        <v>0</v>
      </c>
      <c r="M397" s="133">
        <f>VLOOKUP('E4 TB Allocation Details'!$C408, 'E2 Allocators'!$B$15:$W$285, MATCH(M$12, 'E2 Allocators'!$B$15:$W$15, 0),FALSE)*$D397</f>
        <v>0</v>
      </c>
      <c r="N397" s="133">
        <f>VLOOKUP('E4 TB Allocation Details'!$C408, 'E2 Allocators'!$B$15:$W$285, MATCH(N$12, 'E2 Allocators'!$B$15:$W$15, 0),FALSE)*$D397</f>
        <v>0</v>
      </c>
      <c r="O397" s="133">
        <f>VLOOKUP('E4 TB Allocation Details'!$C408, 'E2 Allocators'!$B$15:$W$285, MATCH(O$12, 'E2 Allocators'!$B$15:$W$15, 0),FALSE)*$D397</f>
        <v>0</v>
      </c>
      <c r="P397" s="133">
        <f>VLOOKUP('E4 TB Allocation Details'!$C408, 'E2 Allocators'!$B$15:$W$285, MATCH(P$12, 'E2 Allocators'!$B$15:$W$15, 0),FALSE)*$D397</f>
        <v>0</v>
      </c>
      <c r="Q397" s="133">
        <f>VLOOKUP('E4 TB Allocation Details'!$C408, 'E2 Allocators'!$B$15:$W$285, MATCH(Q$12, 'E2 Allocators'!$B$15:$W$15, 0),FALSE)*$D397</f>
        <v>0</v>
      </c>
      <c r="R397" s="133">
        <f>VLOOKUP('E4 TB Allocation Details'!$C408, 'E2 Allocators'!$B$15:$W$285, MATCH(R$12, 'E2 Allocators'!$B$15:$W$15, 0),FALSE)*$D397</f>
        <v>0</v>
      </c>
      <c r="S397" s="133">
        <f>VLOOKUP('E4 TB Allocation Details'!$C408, 'E2 Allocators'!$B$15:$W$285, MATCH(S$12, 'E2 Allocators'!$B$15:$W$15, 0),FALSE)*$D397</f>
        <v>0</v>
      </c>
      <c r="T397" s="133">
        <f>VLOOKUP('E4 TB Allocation Details'!$C408, 'E2 Allocators'!$B$15:$W$285, MATCH(T$12, 'E2 Allocators'!$B$15:$W$15, 0),FALSE)*$D397</f>
        <v>0</v>
      </c>
      <c r="U397" s="133">
        <f>VLOOKUP('E4 TB Allocation Details'!$C408, 'E2 Allocators'!$B$15:$W$285, MATCH(U$12, 'E2 Allocators'!$B$15:$W$15, 0),FALSE)*$D397</f>
        <v>0</v>
      </c>
      <c r="V397" s="133">
        <f>VLOOKUP('E4 TB Allocation Details'!$C408, 'E2 Allocators'!$B$15:$W$285, MATCH(V$12, 'E2 Allocators'!$B$15:$W$15, 0),FALSE)*$D397</f>
        <v>0</v>
      </c>
      <c r="W397" s="133">
        <f>VLOOKUP('E4 TB Allocation Details'!$C408, 'E2 Allocators'!$B$15:$W$285, MATCH(W$12, 'E2 Allocators'!$B$15:$W$15, 0),FALSE)*$D397</f>
        <v>0</v>
      </c>
      <c r="X397" s="174">
        <f>VLOOKUP('E4 TB Allocation Details'!$C408, 'E2 Allocators'!$B$15:$W$285, MATCH(X$12, 'E2 Allocators'!$B$15:$W$15, 0),FALSE)*$D397</f>
        <v>0</v>
      </c>
    </row>
    <row r="398" spans="2:24" ht="16.149999999999999" customHeight="1" x14ac:dyDescent="0.2">
      <c r="B398" s="384" t="str">
        <f>'I3 TB Data'!B404</f>
        <v>AFUDC - Generation Line Connection - Dedicated to Domestic</v>
      </c>
      <c r="C398" s="381" t="s">
        <v>423</v>
      </c>
      <c r="D398" s="170">
        <f>'I3 TB Data'!G404</f>
        <v>0</v>
      </c>
      <c r="E398" s="133">
        <f>VLOOKUP('E4 TB Allocation Details'!$C409, 'E2 Allocators'!$B$15:$W$285, MATCH(E$12, 'E2 Allocators'!$B$15:$W$15, 0),FALSE)*$D398</f>
        <v>0</v>
      </c>
      <c r="F398" s="133">
        <f>VLOOKUP('E4 TB Allocation Details'!$C409, 'E2 Allocators'!$B$15:$W$285, MATCH(F$12, 'E2 Allocators'!$B$15:$W$15, 0),FALSE)*$D398</f>
        <v>0</v>
      </c>
      <c r="G398" s="133">
        <f>VLOOKUP('E4 TB Allocation Details'!$C409, 'E2 Allocators'!$B$15:$W$285, MATCH(G$12, 'E2 Allocators'!$B$15:$W$15, 0),FALSE)*$D398</f>
        <v>0</v>
      </c>
      <c r="H398" s="133">
        <f>VLOOKUP('E4 TB Allocation Details'!$C409, 'E2 Allocators'!$B$15:$W$285, MATCH(H$12, 'E2 Allocators'!$B$15:$W$15, 0),FALSE)*$D398</f>
        <v>0</v>
      </c>
      <c r="I398" s="133">
        <f>VLOOKUP('E4 TB Allocation Details'!$C409, 'E2 Allocators'!$B$15:$W$285, MATCH(I$12, 'E2 Allocators'!$B$15:$W$15, 0),FALSE)*$D398</f>
        <v>0</v>
      </c>
      <c r="J398" s="133">
        <f>VLOOKUP('E4 TB Allocation Details'!$C409, 'E2 Allocators'!$B$15:$W$285, MATCH(J$12, 'E2 Allocators'!$B$15:$W$15, 0),FALSE)*$D398</f>
        <v>0</v>
      </c>
      <c r="K398" s="133">
        <f>VLOOKUP('E4 TB Allocation Details'!$C409, 'E2 Allocators'!$B$15:$W$285, MATCH(K$12, 'E2 Allocators'!$B$15:$W$15, 0),FALSE)*$D398</f>
        <v>0</v>
      </c>
      <c r="L398" s="133">
        <f>VLOOKUP('E4 TB Allocation Details'!$C409, 'E2 Allocators'!$B$15:$W$285, MATCH(L$12, 'E2 Allocators'!$B$15:$W$15, 0),FALSE)*$D398</f>
        <v>0</v>
      </c>
      <c r="M398" s="133">
        <f>VLOOKUP('E4 TB Allocation Details'!$C409, 'E2 Allocators'!$B$15:$W$285, MATCH(M$12, 'E2 Allocators'!$B$15:$W$15, 0),FALSE)*$D398</f>
        <v>0</v>
      </c>
      <c r="N398" s="133">
        <f>VLOOKUP('E4 TB Allocation Details'!$C409, 'E2 Allocators'!$B$15:$W$285, MATCH(N$12, 'E2 Allocators'!$B$15:$W$15, 0),FALSE)*$D398</f>
        <v>0</v>
      </c>
      <c r="O398" s="133">
        <f>VLOOKUP('E4 TB Allocation Details'!$C409, 'E2 Allocators'!$B$15:$W$285, MATCH(O$12, 'E2 Allocators'!$B$15:$W$15, 0),FALSE)*$D398</f>
        <v>0</v>
      </c>
      <c r="P398" s="133">
        <f>VLOOKUP('E4 TB Allocation Details'!$C409, 'E2 Allocators'!$B$15:$W$285, MATCH(P$12, 'E2 Allocators'!$B$15:$W$15, 0),FALSE)*$D398</f>
        <v>0</v>
      </c>
      <c r="Q398" s="133">
        <f>VLOOKUP('E4 TB Allocation Details'!$C409, 'E2 Allocators'!$B$15:$W$285, MATCH(Q$12, 'E2 Allocators'!$B$15:$W$15, 0),FALSE)*$D398</f>
        <v>0</v>
      </c>
      <c r="R398" s="133">
        <f>VLOOKUP('E4 TB Allocation Details'!$C409, 'E2 Allocators'!$B$15:$W$285, MATCH(R$12, 'E2 Allocators'!$B$15:$W$15, 0),FALSE)*$D398</f>
        <v>0</v>
      </c>
      <c r="S398" s="133">
        <f>VLOOKUP('E4 TB Allocation Details'!$C409, 'E2 Allocators'!$B$15:$W$285, MATCH(S$12, 'E2 Allocators'!$B$15:$W$15, 0),FALSE)*$D398</f>
        <v>0</v>
      </c>
      <c r="T398" s="133">
        <f>VLOOKUP('E4 TB Allocation Details'!$C409, 'E2 Allocators'!$B$15:$W$285, MATCH(T$12, 'E2 Allocators'!$B$15:$W$15, 0),FALSE)*$D398</f>
        <v>0</v>
      </c>
      <c r="U398" s="133">
        <f>VLOOKUP('E4 TB Allocation Details'!$C409, 'E2 Allocators'!$B$15:$W$285, MATCH(U$12, 'E2 Allocators'!$B$15:$W$15, 0),FALSE)*$D398</f>
        <v>0</v>
      </c>
      <c r="V398" s="133">
        <f>VLOOKUP('E4 TB Allocation Details'!$C409, 'E2 Allocators'!$B$15:$W$285, MATCH(V$12, 'E2 Allocators'!$B$15:$W$15, 0),FALSE)*$D398</f>
        <v>0</v>
      </c>
      <c r="W398" s="133">
        <f>VLOOKUP('E4 TB Allocation Details'!$C409, 'E2 Allocators'!$B$15:$W$285, MATCH(W$12, 'E2 Allocators'!$B$15:$W$15, 0),FALSE)*$D398</f>
        <v>0</v>
      </c>
      <c r="X398" s="174">
        <f>VLOOKUP('E4 TB Allocation Details'!$C409, 'E2 Allocators'!$B$15:$W$285, MATCH(X$12, 'E2 Allocators'!$B$15:$W$15, 0),FALSE)*$D398</f>
        <v>0</v>
      </c>
    </row>
    <row r="399" spans="2:24" ht="16.149999999999999" customHeight="1" x14ac:dyDescent="0.2">
      <c r="B399" s="384" t="str">
        <f>'I3 TB Data'!B405</f>
        <v>AFUDC - Generation Line Connection - Dedicated to Interconnect</v>
      </c>
      <c r="C399" s="381" t="s">
        <v>423</v>
      </c>
      <c r="D399" s="170">
        <f>'I3 TB Data'!G405</f>
        <v>0</v>
      </c>
      <c r="E399" s="133">
        <f>VLOOKUP('E4 TB Allocation Details'!$C410, 'E2 Allocators'!$B$15:$W$285, MATCH(E$12, 'E2 Allocators'!$B$15:$W$15, 0),FALSE)*$D399</f>
        <v>0</v>
      </c>
      <c r="F399" s="133">
        <f>VLOOKUP('E4 TB Allocation Details'!$C410, 'E2 Allocators'!$B$15:$W$285, MATCH(F$12, 'E2 Allocators'!$B$15:$W$15, 0),FALSE)*$D399</f>
        <v>0</v>
      </c>
      <c r="G399" s="133">
        <f>VLOOKUP('E4 TB Allocation Details'!$C410, 'E2 Allocators'!$B$15:$W$285, MATCH(G$12, 'E2 Allocators'!$B$15:$W$15, 0),FALSE)*$D399</f>
        <v>0</v>
      </c>
      <c r="H399" s="133">
        <f>VLOOKUP('E4 TB Allocation Details'!$C410, 'E2 Allocators'!$B$15:$W$285, MATCH(H$12, 'E2 Allocators'!$B$15:$W$15, 0),FALSE)*$D399</f>
        <v>0</v>
      </c>
      <c r="I399" s="133">
        <f>VLOOKUP('E4 TB Allocation Details'!$C410, 'E2 Allocators'!$B$15:$W$285, MATCH(I$12, 'E2 Allocators'!$B$15:$W$15, 0),FALSE)*$D399</f>
        <v>0</v>
      </c>
      <c r="J399" s="133">
        <f>VLOOKUP('E4 TB Allocation Details'!$C410, 'E2 Allocators'!$B$15:$W$285, MATCH(J$12, 'E2 Allocators'!$B$15:$W$15, 0),FALSE)*$D399</f>
        <v>0</v>
      </c>
      <c r="K399" s="133">
        <f>VLOOKUP('E4 TB Allocation Details'!$C410, 'E2 Allocators'!$B$15:$W$285, MATCH(K$12, 'E2 Allocators'!$B$15:$W$15, 0),FALSE)*$D399</f>
        <v>0</v>
      </c>
      <c r="L399" s="133">
        <f>VLOOKUP('E4 TB Allocation Details'!$C410, 'E2 Allocators'!$B$15:$W$285, MATCH(L$12, 'E2 Allocators'!$B$15:$W$15, 0),FALSE)*$D399</f>
        <v>0</v>
      </c>
      <c r="M399" s="133">
        <f>VLOOKUP('E4 TB Allocation Details'!$C410, 'E2 Allocators'!$B$15:$W$285, MATCH(M$12, 'E2 Allocators'!$B$15:$W$15, 0),FALSE)*$D399</f>
        <v>0</v>
      </c>
      <c r="N399" s="133">
        <f>VLOOKUP('E4 TB Allocation Details'!$C410, 'E2 Allocators'!$B$15:$W$285, MATCH(N$12, 'E2 Allocators'!$B$15:$W$15, 0),FALSE)*$D399</f>
        <v>0</v>
      </c>
      <c r="O399" s="133">
        <f>VLOOKUP('E4 TB Allocation Details'!$C410, 'E2 Allocators'!$B$15:$W$285, MATCH(O$12, 'E2 Allocators'!$B$15:$W$15, 0),FALSE)*$D399</f>
        <v>0</v>
      </c>
      <c r="P399" s="133">
        <f>VLOOKUP('E4 TB Allocation Details'!$C410, 'E2 Allocators'!$B$15:$W$285, MATCH(P$12, 'E2 Allocators'!$B$15:$W$15, 0),FALSE)*$D399</f>
        <v>0</v>
      </c>
      <c r="Q399" s="133">
        <f>VLOOKUP('E4 TB Allocation Details'!$C410, 'E2 Allocators'!$B$15:$W$285, MATCH(Q$12, 'E2 Allocators'!$B$15:$W$15, 0),FALSE)*$D399</f>
        <v>0</v>
      </c>
      <c r="R399" s="133">
        <f>VLOOKUP('E4 TB Allocation Details'!$C410, 'E2 Allocators'!$B$15:$W$285, MATCH(R$12, 'E2 Allocators'!$B$15:$W$15, 0),FALSE)*$D399</f>
        <v>0</v>
      </c>
      <c r="S399" s="133">
        <f>VLOOKUP('E4 TB Allocation Details'!$C410, 'E2 Allocators'!$B$15:$W$285, MATCH(S$12, 'E2 Allocators'!$B$15:$W$15, 0),FALSE)*$D399</f>
        <v>0</v>
      </c>
      <c r="T399" s="133">
        <f>VLOOKUP('E4 TB Allocation Details'!$C410, 'E2 Allocators'!$B$15:$W$285, MATCH(T$12, 'E2 Allocators'!$B$15:$W$15, 0),FALSE)*$D399</f>
        <v>0</v>
      </c>
      <c r="U399" s="133">
        <f>VLOOKUP('E4 TB Allocation Details'!$C410, 'E2 Allocators'!$B$15:$W$285, MATCH(U$12, 'E2 Allocators'!$B$15:$W$15, 0),FALSE)*$D399</f>
        <v>0</v>
      </c>
      <c r="V399" s="133">
        <f>VLOOKUP('E4 TB Allocation Details'!$C410, 'E2 Allocators'!$B$15:$W$285, MATCH(V$12, 'E2 Allocators'!$B$15:$W$15, 0),FALSE)*$D399</f>
        <v>0</v>
      </c>
      <c r="W399" s="133">
        <f>VLOOKUP('E4 TB Allocation Details'!$C410, 'E2 Allocators'!$B$15:$W$285, MATCH(W$12, 'E2 Allocators'!$B$15:$W$15, 0),FALSE)*$D399</f>
        <v>0</v>
      </c>
      <c r="X399" s="174">
        <f>VLOOKUP('E4 TB Allocation Details'!$C410, 'E2 Allocators'!$B$15:$W$285, MATCH(X$12, 'E2 Allocators'!$B$15:$W$15, 0),FALSE)*$D399</f>
        <v>0</v>
      </c>
    </row>
    <row r="400" spans="2:24" ht="16.149999999999999" customHeight="1" x14ac:dyDescent="0.2">
      <c r="B400" s="384" t="str">
        <f>'I3 TB Data'!B406</f>
        <v>AFUDC - Generation Line Connection - Shared</v>
      </c>
      <c r="C400" s="381" t="s">
        <v>423</v>
      </c>
      <c r="D400" s="170">
        <f>'I3 TB Data'!G406</f>
        <v>0</v>
      </c>
      <c r="E400" s="133">
        <f>VLOOKUP('E4 TB Allocation Details'!$C411, 'E2 Allocators'!$B$15:$W$285, MATCH(E$12, 'E2 Allocators'!$B$15:$W$15, 0),FALSE)*$D400</f>
        <v>0</v>
      </c>
      <c r="F400" s="133">
        <f>VLOOKUP('E4 TB Allocation Details'!$C411, 'E2 Allocators'!$B$15:$W$285, MATCH(F$12, 'E2 Allocators'!$B$15:$W$15, 0),FALSE)*$D400</f>
        <v>0</v>
      </c>
      <c r="G400" s="133">
        <f>VLOOKUP('E4 TB Allocation Details'!$C411, 'E2 Allocators'!$B$15:$W$285, MATCH(G$12, 'E2 Allocators'!$B$15:$W$15, 0),FALSE)*$D400</f>
        <v>0</v>
      </c>
      <c r="H400" s="133">
        <f>VLOOKUP('E4 TB Allocation Details'!$C411, 'E2 Allocators'!$B$15:$W$285, MATCH(H$12, 'E2 Allocators'!$B$15:$W$15, 0),FALSE)*$D400</f>
        <v>0</v>
      </c>
      <c r="I400" s="133">
        <f>VLOOKUP('E4 TB Allocation Details'!$C411, 'E2 Allocators'!$B$15:$W$285, MATCH(I$12, 'E2 Allocators'!$B$15:$W$15, 0),FALSE)*$D400</f>
        <v>0</v>
      </c>
      <c r="J400" s="133">
        <f>VLOOKUP('E4 TB Allocation Details'!$C411, 'E2 Allocators'!$B$15:$W$285, MATCH(J$12, 'E2 Allocators'!$B$15:$W$15, 0),FALSE)*$D400</f>
        <v>0</v>
      </c>
      <c r="K400" s="133">
        <f>VLOOKUP('E4 TB Allocation Details'!$C411, 'E2 Allocators'!$B$15:$W$285, MATCH(K$12, 'E2 Allocators'!$B$15:$W$15, 0),FALSE)*$D400</f>
        <v>0</v>
      </c>
      <c r="L400" s="133">
        <f>VLOOKUP('E4 TB Allocation Details'!$C411, 'E2 Allocators'!$B$15:$W$285, MATCH(L$12, 'E2 Allocators'!$B$15:$W$15, 0),FALSE)*$D400</f>
        <v>0</v>
      </c>
      <c r="M400" s="133">
        <f>VLOOKUP('E4 TB Allocation Details'!$C411, 'E2 Allocators'!$B$15:$W$285, MATCH(M$12, 'E2 Allocators'!$B$15:$W$15, 0),FALSE)*$D400</f>
        <v>0</v>
      </c>
      <c r="N400" s="133">
        <f>VLOOKUP('E4 TB Allocation Details'!$C411, 'E2 Allocators'!$B$15:$W$285, MATCH(N$12, 'E2 Allocators'!$B$15:$W$15, 0),FALSE)*$D400</f>
        <v>0</v>
      </c>
      <c r="O400" s="133">
        <f>VLOOKUP('E4 TB Allocation Details'!$C411, 'E2 Allocators'!$B$15:$W$285, MATCH(O$12, 'E2 Allocators'!$B$15:$W$15, 0),FALSE)*$D400</f>
        <v>0</v>
      </c>
      <c r="P400" s="133">
        <f>VLOOKUP('E4 TB Allocation Details'!$C411, 'E2 Allocators'!$B$15:$W$285, MATCH(P$12, 'E2 Allocators'!$B$15:$W$15, 0),FALSE)*$D400</f>
        <v>0</v>
      </c>
      <c r="Q400" s="133">
        <f>VLOOKUP('E4 TB Allocation Details'!$C411, 'E2 Allocators'!$B$15:$W$285, MATCH(Q$12, 'E2 Allocators'!$B$15:$W$15, 0),FALSE)*$D400</f>
        <v>0</v>
      </c>
      <c r="R400" s="133">
        <f>VLOOKUP('E4 TB Allocation Details'!$C411, 'E2 Allocators'!$B$15:$W$285, MATCH(R$12, 'E2 Allocators'!$B$15:$W$15, 0),FALSE)*$D400</f>
        <v>0</v>
      </c>
      <c r="S400" s="133">
        <f>VLOOKUP('E4 TB Allocation Details'!$C411, 'E2 Allocators'!$B$15:$W$285, MATCH(S$12, 'E2 Allocators'!$B$15:$W$15, 0),FALSE)*$D400</f>
        <v>0</v>
      </c>
      <c r="T400" s="133">
        <f>VLOOKUP('E4 TB Allocation Details'!$C411, 'E2 Allocators'!$B$15:$W$285, MATCH(T$12, 'E2 Allocators'!$B$15:$W$15, 0),FALSE)*$D400</f>
        <v>0</v>
      </c>
      <c r="U400" s="133">
        <f>VLOOKUP('E4 TB Allocation Details'!$C411, 'E2 Allocators'!$B$15:$W$285, MATCH(U$12, 'E2 Allocators'!$B$15:$W$15, 0),FALSE)*$D400</f>
        <v>0</v>
      </c>
      <c r="V400" s="133">
        <f>VLOOKUP('E4 TB Allocation Details'!$C411, 'E2 Allocators'!$B$15:$W$285, MATCH(V$12, 'E2 Allocators'!$B$15:$W$15, 0),FALSE)*$D400</f>
        <v>0</v>
      </c>
      <c r="W400" s="133">
        <f>VLOOKUP('E4 TB Allocation Details'!$C411, 'E2 Allocators'!$B$15:$W$285, MATCH(W$12, 'E2 Allocators'!$B$15:$W$15, 0),FALSE)*$D400</f>
        <v>0</v>
      </c>
      <c r="X400" s="174">
        <f>VLOOKUP('E4 TB Allocation Details'!$C411, 'E2 Allocators'!$B$15:$W$285, MATCH(X$12, 'E2 Allocators'!$B$15:$W$15, 0),FALSE)*$D400</f>
        <v>0</v>
      </c>
    </row>
    <row r="401" spans="2:24" ht="16.149999999999999" customHeight="1" x14ac:dyDescent="0.2">
      <c r="B401" s="384" t="str">
        <f>'I3 TB Data'!B407</f>
        <v>AFUDC - Generation Transformation Connection - Dedicated to Domestic</v>
      </c>
      <c r="C401" s="381" t="s">
        <v>423</v>
      </c>
      <c r="D401" s="170">
        <f>'I3 TB Data'!G407</f>
        <v>0</v>
      </c>
      <c r="E401" s="133">
        <f>VLOOKUP('E4 TB Allocation Details'!$C412, 'E2 Allocators'!$B$15:$W$285, MATCH(E$12, 'E2 Allocators'!$B$15:$W$15, 0),FALSE)*$D401</f>
        <v>0</v>
      </c>
      <c r="F401" s="133">
        <f>VLOOKUP('E4 TB Allocation Details'!$C412, 'E2 Allocators'!$B$15:$W$285, MATCH(F$12, 'E2 Allocators'!$B$15:$W$15, 0),FALSE)*$D401</f>
        <v>0</v>
      </c>
      <c r="G401" s="133">
        <f>VLOOKUP('E4 TB Allocation Details'!$C412, 'E2 Allocators'!$B$15:$W$285, MATCH(G$12, 'E2 Allocators'!$B$15:$W$15, 0),FALSE)*$D401</f>
        <v>0</v>
      </c>
      <c r="H401" s="133">
        <f>VLOOKUP('E4 TB Allocation Details'!$C412, 'E2 Allocators'!$B$15:$W$285, MATCH(H$12, 'E2 Allocators'!$B$15:$W$15, 0),FALSE)*$D401</f>
        <v>0</v>
      </c>
      <c r="I401" s="133">
        <f>VLOOKUP('E4 TB Allocation Details'!$C412, 'E2 Allocators'!$B$15:$W$285, MATCH(I$12, 'E2 Allocators'!$B$15:$W$15, 0),FALSE)*$D401</f>
        <v>0</v>
      </c>
      <c r="J401" s="133">
        <f>VLOOKUP('E4 TB Allocation Details'!$C412, 'E2 Allocators'!$B$15:$W$285, MATCH(J$12, 'E2 Allocators'!$B$15:$W$15, 0),FALSE)*$D401</f>
        <v>0</v>
      </c>
      <c r="K401" s="133">
        <f>VLOOKUP('E4 TB Allocation Details'!$C412, 'E2 Allocators'!$B$15:$W$285, MATCH(K$12, 'E2 Allocators'!$B$15:$W$15, 0),FALSE)*$D401</f>
        <v>0</v>
      </c>
      <c r="L401" s="133">
        <f>VLOOKUP('E4 TB Allocation Details'!$C412, 'E2 Allocators'!$B$15:$W$285, MATCH(L$12, 'E2 Allocators'!$B$15:$W$15, 0),FALSE)*$D401</f>
        <v>0</v>
      </c>
      <c r="M401" s="133">
        <f>VLOOKUP('E4 TB Allocation Details'!$C412, 'E2 Allocators'!$B$15:$W$285, MATCH(M$12, 'E2 Allocators'!$B$15:$W$15, 0),FALSE)*$D401</f>
        <v>0</v>
      </c>
      <c r="N401" s="133">
        <f>VLOOKUP('E4 TB Allocation Details'!$C412, 'E2 Allocators'!$B$15:$W$285, MATCH(N$12, 'E2 Allocators'!$B$15:$W$15, 0),FALSE)*$D401</f>
        <v>0</v>
      </c>
      <c r="O401" s="133">
        <f>VLOOKUP('E4 TB Allocation Details'!$C412, 'E2 Allocators'!$B$15:$W$285, MATCH(O$12, 'E2 Allocators'!$B$15:$W$15, 0),FALSE)*$D401</f>
        <v>0</v>
      </c>
      <c r="P401" s="133">
        <f>VLOOKUP('E4 TB Allocation Details'!$C412, 'E2 Allocators'!$B$15:$W$285, MATCH(P$12, 'E2 Allocators'!$B$15:$W$15, 0),FALSE)*$D401</f>
        <v>0</v>
      </c>
      <c r="Q401" s="133">
        <f>VLOOKUP('E4 TB Allocation Details'!$C412, 'E2 Allocators'!$B$15:$W$285, MATCH(Q$12, 'E2 Allocators'!$B$15:$W$15, 0),FALSE)*$D401</f>
        <v>0</v>
      </c>
      <c r="R401" s="133">
        <f>VLOOKUP('E4 TB Allocation Details'!$C412, 'E2 Allocators'!$B$15:$W$285, MATCH(R$12, 'E2 Allocators'!$B$15:$W$15, 0),FALSE)*$D401</f>
        <v>0</v>
      </c>
      <c r="S401" s="133">
        <f>VLOOKUP('E4 TB Allocation Details'!$C412, 'E2 Allocators'!$B$15:$W$285, MATCH(S$12, 'E2 Allocators'!$B$15:$W$15, 0),FALSE)*$D401</f>
        <v>0</v>
      </c>
      <c r="T401" s="133">
        <f>VLOOKUP('E4 TB Allocation Details'!$C412, 'E2 Allocators'!$B$15:$W$285, MATCH(T$12, 'E2 Allocators'!$B$15:$W$15, 0),FALSE)*$D401</f>
        <v>0</v>
      </c>
      <c r="U401" s="133">
        <f>VLOOKUP('E4 TB Allocation Details'!$C412, 'E2 Allocators'!$B$15:$W$285, MATCH(U$12, 'E2 Allocators'!$B$15:$W$15, 0),FALSE)*$D401</f>
        <v>0</v>
      </c>
      <c r="V401" s="133">
        <f>VLOOKUP('E4 TB Allocation Details'!$C412, 'E2 Allocators'!$B$15:$W$285, MATCH(V$12, 'E2 Allocators'!$B$15:$W$15, 0),FALSE)*$D401</f>
        <v>0</v>
      </c>
      <c r="W401" s="133">
        <f>VLOOKUP('E4 TB Allocation Details'!$C412, 'E2 Allocators'!$B$15:$W$285, MATCH(W$12, 'E2 Allocators'!$B$15:$W$15, 0),FALSE)*$D401</f>
        <v>0</v>
      </c>
      <c r="X401" s="174">
        <f>VLOOKUP('E4 TB Allocation Details'!$C412, 'E2 Allocators'!$B$15:$W$285, MATCH(X$12, 'E2 Allocators'!$B$15:$W$15, 0),FALSE)*$D401</f>
        <v>0</v>
      </c>
    </row>
    <row r="402" spans="2:24" ht="16.149999999999999" customHeight="1" x14ac:dyDescent="0.2">
      <c r="B402" s="384" t="str">
        <f>'I3 TB Data'!B408</f>
        <v>AFUDC - Generation Transformation Connection - Dedicated to Interconnect</v>
      </c>
      <c r="C402" s="381" t="s">
        <v>423</v>
      </c>
      <c r="D402" s="170">
        <f>'I3 TB Data'!G408</f>
        <v>0</v>
      </c>
      <c r="E402" s="133">
        <f>VLOOKUP('E4 TB Allocation Details'!$C413, 'E2 Allocators'!$B$15:$W$285, MATCH(E$12, 'E2 Allocators'!$B$15:$W$15, 0),FALSE)*$D402</f>
        <v>0</v>
      </c>
      <c r="F402" s="133">
        <f>VLOOKUP('E4 TB Allocation Details'!$C413, 'E2 Allocators'!$B$15:$W$285, MATCH(F$12, 'E2 Allocators'!$B$15:$W$15, 0),FALSE)*$D402</f>
        <v>0</v>
      </c>
      <c r="G402" s="133">
        <f>VLOOKUP('E4 TB Allocation Details'!$C413, 'E2 Allocators'!$B$15:$W$285, MATCH(G$12, 'E2 Allocators'!$B$15:$W$15, 0),FALSE)*$D402</f>
        <v>0</v>
      </c>
      <c r="H402" s="133">
        <f>VLOOKUP('E4 TB Allocation Details'!$C413, 'E2 Allocators'!$B$15:$W$285, MATCH(H$12, 'E2 Allocators'!$B$15:$W$15, 0),FALSE)*$D402</f>
        <v>0</v>
      </c>
      <c r="I402" s="133">
        <f>VLOOKUP('E4 TB Allocation Details'!$C413, 'E2 Allocators'!$B$15:$W$285, MATCH(I$12, 'E2 Allocators'!$B$15:$W$15, 0),FALSE)*$D402</f>
        <v>0</v>
      </c>
      <c r="J402" s="133">
        <f>VLOOKUP('E4 TB Allocation Details'!$C413, 'E2 Allocators'!$B$15:$W$285, MATCH(J$12, 'E2 Allocators'!$B$15:$W$15, 0),FALSE)*$D402</f>
        <v>0</v>
      </c>
      <c r="K402" s="133">
        <f>VLOOKUP('E4 TB Allocation Details'!$C413, 'E2 Allocators'!$B$15:$W$285, MATCH(K$12, 'E2 Allocators'!$B$15:$W$15, 0),FALSE)*$D402</f>
        <v>0</v>
      </c>
      <c r="L402" s="133">
        <f>VLOOKUP('E4 TB Allocation Details'!$C413, 'E2 Allocators'!$B$15:$W$285, MATCH(L$12, 'E2 Allocators'!$B$15:$W$15, 0),FALSE)*$D402</f>
        <v>0</v>
      </c>
      <c r="M402" s="133">
        <f>VLOOKUP('E4 TB Allocation Details'!$C413, 'E2 Allocators'!$B$15:$W$285, MATCH(M$12, 'E2 Allocators'!$B$15:$W$15, 0),FALSE)*$D402</f>
        <v>0</v>
      </c>
      <c r="N402" s="133">
        <f>VLOOKUP('E4 TB Allocation Details'!$C413, 'E2 Allocators'!$B$15:$W$285, MATCH(N$12, 'E2 Allocators'!$B$15:$W$15, 0),FALSE)*$D402</f>
        <v>0</v>
      </c>
      <c r="O402" s="133">
        <f>VLOOKUP('E4 TB Allocation Details'!$C413, 'E2 Allocators'!$B$15:$W$285, MATCH(O$12, 'E2 Allocators'!$B$15:$W$15, 0),FALSE)*$D402</f>
        <v>0</v>
      </c>
      <c r="P402" s="133">
        <f>VLOOKUP('E4 TB Allocation Details'!$C413, 'E2 Allocators'!$B$15:$W$285, MATCH(P$12, 'E2 Allocators'!$B$15:$W$15, 0),FALSE)*$D402</f>
        <v>0</v>
      </c>
      <c r="Q402" s="133">
        <f>VLOOKUP('E4 TB Allocation Details'!$C413, 'E2 Allocators'!$B$15:$W$285, MATCH(Q$12, 'E2 Allocators'!$B$15:$W$15, 0),FALSE)*$D402</f>
        <v>0</v>
      </c>
      <c r="R402" s="133">
        <f>VLOOKUP('E4 TB Allocation Details'!$C413, 'E2 Allocators'!$B$15:$W$285, MATCH(R$12, 'E2 Allocators'!$B$15:$W$15, 0),FALSE)*$D402</f>
        <v>0</v>
      </c>
      <c r="S402" s="133">
        <f>VLOOKUP('E4 TB Allocation Details'!$C413, 'E2 Allocators'!$B$15:$W$285, MATCH(S$12, 'E2 Allocators'!$B$15:$W$15, 0),FALSE)*$D402</f>
        <v>0</v>
      </c>
      <c r="T402" s="133">
        <f>VLOOKUP('E4 TB Allocation Details'!$C413, 'E2 Allocators'!$B$15:$W$285, MATCH(T$12, 'E2 Allocators'!$B$15:$W$15, 0),FALSE)*$D402</f>
        <v>0</v>
      </c>
      <c r="U402" s="133">
        <f>VLOOKUP('E4 TB Allocation Details'!$C413, 'E2 Allocators'!$B$15:$W$285, MATCH(U$12, 'E2 Allocators'!$B$15:$W$15, 0),FALSE)*$D402</f>
        <v>0</v>
      </c>
      <c r="V402" s="133">
        <f>VLOOKUP('E4 TB Allocation Details'!$C413, 'E2 Allocators'!$B$15:$W$285, MATCH(V$12, 'E2 Allocators'!$B$15:$W$15, 0),FALSE)*$D402</f>
        <v>0</v>
      </c>
      <c r="W402" s="133">
        <f>VLOOKUP('E4 TB Allocation Details'!$C413, 'E2 Allocators'!$B$15:$W$285, MATCH(W$12, 'E2 Allocators'!$B$15:$W$15, 0),FALSE)*$D402</f>
        <v>0</v>
      </c>
      <c r="X402" s="174">
        <f>VLOOKUP('E4 TB Allocation Details'!$C413, 'E2 Allocators'!$B$15:$W$285, MATCH(X$12, 'E2 Allocators'!$B$15:$W$15, 0),FALSE)*$D402</f>
        <v>0</v>
      </c>
    </row>
    <row r="403" spans="2:24" s="124" customFormat="1" ht="16.149999999999999" customHeight="1" thickBot="1" x14ac:dyDescent="0.25">
      <c r="B403" s="386" t="str">
        <f>'I3 TB Data'!B409</f>
        <v>AFUDC - Generation Transformation Connection - Shared</v>
      </c>
      <c r="C403" s="381" t="s">
        <v>423</v>
      </c>
      <c r="D403" s="329">
        <f>'I3 TB Data'!G409</f>
        <v>0</v>
      </c>
      <c r="E403" s="330">
        <f>VLOOKUP('E4 TB Allocation Details'!$C414, 'E2 Allocators'!$B$15:$W$285, MATCH(E$12, 'E2 Allocators'!$B$15:$W$15, 0),FALSE)*$D403</f>
        <v>0</v>
      </c>
      <c r="F403" s="330">
        <f>VLOOKUP('E4 TB Allocation Details'!$C414, 'E2 Allocators'!$B$15:$W$285, MATCH(F$12, 'E2 Allocators'!$B$15:$W$15, 0),FALSE)*$D403</f>
        <v>0</v>
      </c>
      <c r="G403" s="330">
        <f>VLOOKUP('E4 TB Allocation Details'!$C414, 'E2 Allocators'!$B$15:$W$285, MATCH(G$12, 'E2 Allocators'!$B$15:$W$15, 0),FALSE)*$D403</f>
        <v>0</v>
      </c>
      <c r="H403" s="330">
        <f>VLOOKUP('E4 TB Allocation Details'!$C414, 'E2 Allocators'!$B$15:$W$285, MATCH(H$12, 'E2 Allocators'!$B$15:$W$15, 0),FALSE)*$D403</f>
        <v>0</v>
      </c>
      <c r="I403" s="330">
        <f>VLOOKUP('E4 TB Allocation Details'!$C414, 'E2 Allocators'!$B$15:$W$285, MATCH(I$12, 'E2 Allocators'!$B$15:$W$15, 0),FALSE)*$D403</f>
        <v>0</v>
      </c>
      <c r="J403" s="330">
        <f>VLOOKUP('E4 TB Allocation Details'!$C414, 'E2 Allocators'!$B$15:$W$285, MATCH(J$12, 'E2 Allocators'!$B$15:$W$15, 0),FALSE)*$D403</f>
        <v>0</v>
      </c>
      <c r="K403" s="330">
        <f>VLOOKUP('E4 TB Allocation Details'!$C414, 'E2 Allocators'!$B$15:$W$285, MATCH(K$12, 'E2 Allocators'!$B$15:$W$15, 0),FALSE)*$D403</f>
        <v>0</v>
      </c>
      <c r="L403" s="330">
        <f>VLOOKUP('E4 TB Allocation Details'!$C414, 'E2 Allocators'!$B$15:$W$285, MATCH(L$12, 'E2 Allocators'!$B$15:$W$15, 0),FALSE)*$D403</f>
        <v>0</v>
      </c>
      <c r="M403" s="330">
        <f>VLOOKUP('E4 TB Allocation Details'!$C414, 'E2 Allocators'!$B$15:$W$285, MATCH(M$12, 'E2 Allocators'!$B$15:$W$15, 0),FALSE)*$D403</f>
        <v>0</v>
      </c>
      <c r="N403" s="330">
        <f>VLOOKUP('E4 TB Allocation Details'!$C414, 'E2 Allocators'!$B$15:$W$285, MATCH(N$12, 'E2 Allocators'!$B$15:$W$15, 0),FALSE)*$D403</f>
        <v>0</v>
      </c>
      <c r="O403" s="330">
        <f>VLOOKUP('E4 TB Allocation Details'!$C414, 'E2 Allocators'!$B$15:$W$285, MATCH(O$12, 'E2 Allocators'!$B$15:$W$15, 0),FALSE)*$D403</f>
        <v>0</v>
      </c>
      <c r="P403" s="330">
        <f>VLOOKUP('E4 TB Allocation Details'!$C414, 'E2 Allocators'!$B$15:$W$285, MATCH(P$12, 'E2 Allocators'!$B$15:$W$15, 0),FALSE)*$D403</f>
        <v>0</v>
      </c>
      <c r="Q403" s="330">
        <f>VLOOKUP('E4 TB Allocation Details'!$C414, 'E2 Allocators'!$B$15:$W$285, MATCH(Q$12, 'E2 Allocators'!$B$15:$W$15, 0),FALSE)*$D403</f>
        <v>0</v>
      </c>
      <c r="R403" s="330">
        <f>VLOOKUP('E4 TB Allocation Details'!$C414, 'E2 Allocators'!$B$15:$W$285, MATCH(R$12, 'E2 Allocators'!$B$15:$W$15, 0),FALSE)*$D403</f>
        <v>0</v>
      </c>
      <c r="S403" s="330">
        <f>VLOOKUP('E4 TB Allocation Details'!$C414, 'E2 Allocators'!$B$15:$W$285, MATCH(S$12, 'E2 Allocators'!$B$15:$W$15, 0),FALSE)*$D403</f>
        <v>0</v>
      </c>
      <c r="T403" s="330">
        <f>VLOOKUP('E4 TB Allocation Details'!$C414, 'E2 Allocators'!$B$15:$W$285, MATCH(T$12, 'E2 Allocators'!$B$15:$W$15, 0),FALSE)*$D403</f>
        <v>0</v>
      </c>
      <c r="U403" s="330">
        <f>VLOOKUP('E4 TB Allocation Details'!$C414, 'E2 Allocators'!$B$15:$W$285, MATCH(U$12, 'E2 Allocators'!$B$15:$W$15, 0),FALSE)*$D403</f>
        <v>0</v>
      </c>
      <c r="V403" s="330">
        <f>VLOOKUP('E4 TB Allocation Details'!$C414, 'E2 Allocators'!$B$15:$W$285, MATCH(V$12, 'E2 Allocators'!$B$15:$W$15, 0),FALSE)*$D403</f>
        <v>0</v>
      </c>
      <c r="W403" s="330">
        <f>VLOOKUP('E4 TB Allocation Details'!$C414, 'E2 Allocators'!$B$15:$W$285, MATCH(W$12, 'E2 Allocators'!$B$15:$W$15, 0),FALSE)*$D403</f>
        <v>0</v>
      </c>
      <c r="X403" s="331">
        <f>VLOOKUP('E4 TB Allocation Details'!$C414, 'E2 Allocators'!$B$15:$W$285, MATCH(X$12, 'E2 Allocators'!$B$15:$W$15, 0),FALSE)*$D403</f>
        <v>0</v>
      </c>
    </row>
    <row r="404" spans="2:24" ht="25.5" x14ac:dyDescent="0.2">
      <c r="B404" s="384" t="str">
        <f>'I3 TB Data'!B410</f>
        <v>Deferral/Variance Accounts - Long-Term Transmission Future Corridor Acquisition and Development Deferral Account</v>
      </c>
      <c r="C404" s="381" t="s">
        <v>450</v>
      </c>
      <c r="D404" s="170">
        <f>'I3 TB Data'!G410</f>
        <v>-258.36990965751124</v>
      </c>
      <c r="E404" s="133">
        <f>VLOOKUP('E4 TB Allocation Details'!$C415, 'E2 Allocators'!$B$15:$W$285, MATCH(E$12, 'E2 Allocators'!$B$15:$W$15, 0),FALSE)*$D404</f>
        <v>-240.56650814409096</v>
      </c>
      <c r="F404" s="133">
        <f>VLOOKUP('E4 TB Allocation Details'!$C415, 'E2 Allocators'!$B$15:$W$285, MATCH(F$12, 'E2 Allocators'!$B$15:$W$15, 0),FALSE)*$D404</f>
        <v>-17.803401513420258</v>
      </c>
      <c r="G404" s="133"/>
      <c r="H404" s="133"/>
      <c r="I404" s="133"/>
      <c r="J404" s="133"/>
      <c r="K404" s="133"/>
      <c r="L404" s="133"/>
      <c r="M404" s="133"/>
      <c r="N404" s="133"/>
      <c r="O404" s="133"/>
      <c r="P404" s="133"/>
      <c r="Q404" s="133"/>
      <c r="R404" s="133"/>
      <c r="S404" s="133"/>
      <c r="T404" s="133"/>
      <c r="U404" s="133"/>
      <c r="V404" s="133"/>
      <c r="W404" s="133"/>
      <c r="X404" s="133"/>
    </row>
    <row r="405" spans="2:24" ht="25.5" x14ac:dyDescent="0.2">
      <c r="B405" s="384" t="str">
        <f>'I3 TB Data'!B411</f>
        <v>Deferral/Variance Accounts - LDC CDM and Demand Response Variance Account</v>
      </c>
      <c r="C405" s="381" t="s">
        <v>450</v>
      </c>
      <c r="D405" s="170">
        <f>'I3 TB Data'!G411</f>
        <v>5359512.0895245615</v>
      </c>
      <c r="E405" s="133">
        <f>VLOOKUP('E4 TB Allocation Details'!$C416, 'E2 Allocators'!$B$15:$W$285, MATCH(E$12, 'E2 Allocators'!$B$15:$W$15, 0),FALSE)*$D405</f>
        <v>4990206.1367829321</v>
      </c>
      <c r="F405" s="133">
        <f>VLOOKUP('E4 TB Allocation Details'!$C416, 'E2 Allocators'!$B$15:$W$285, MATCH(F$12, 'E2 Allocators'!$B$15:$W$15, 0),FALSE)*$D405</f>
        <v>369305.9527416288</v>
      </c>
      <c r="G405" s="133"/>
      <c r="H405" s="133"/>
      <c r="I405" s="133"/>
      <c r="J405" s="133"/>
      <c r="K405" s="133"/>
      <c r="L405" s="133"/>
      <c r="M405" s="133"/>
      <c r="N405" s="133"/>
      <c r="O405" s="133"/>
      <c r="P405" s="133"/>
      <c r="Q405" s="133"/>
      <c r="R405" s="133"/>
      <c r="S405" s="133"/>
      <c r="T405" s="133"/>
      <c r="U405" s="133"/>
      <c r="V405" s="133"/>
      <c r="W405" s="133"/>
      <c r="X405" s="133"/>
    </row>
    <row r="406" spans="2:24" ht="25.5" x14ac:dyDescent="0.2">
      <c r="B406" s="384" t="str">
        <f>'I3 TB Data'!B412</f>
        <v>Deferral/Variance Accounts - Waasigan Transmission Deferral Account - OMA</v>
      </c>
      <c r="C406" s="381" t="s">
        <v>450</v>
      </c>
      <c r="D406" s="170">
        <f>'I3 TB Data'!G412</f>
        <v>3681.2763176762601</v>
      </c>
      <c r="E406" s="133">
        <f>VLOOKUP('E4 TB Allocation Details'!$C417, 'E2 Allocators'!$B$15:$W$285, MATCH(E$12, 'E2 Allocators'!$B$15:$W$15, 0),FALSE)*$D406</f>
        <v>3427.6119476561098</v>
      </c>
      <c r="F406" s="133">
        <f>VLOOKUP('E4 TB Allocation Details'!$C417, 'E2 Allocators'!$B$15:$W$285, MATCH(F$12, 'E2 Allocators'!$B$15:$W$15, 0),FALSE)*$D406</f>
        <v>253.6643700201501</v>
      </c>
      <c r="G406" s="133"/>
      <c r="H406" s="133"/>
      <c r="I406" s="133"/>
      <c r="J406" s="133"/>
      <c r="K406" s="133"/>
      <c r="L406" s="133"/>
      <c r="M406" s="133"/>
      <c r="N406" s="133"/>
      <c r="O406" s="133"/>
      <c r="P406" s="133"/>
      <c r="Q406" s="133"/>
      <c r="R406" s="133"/>
      <c r="S406" s="133"/>
      <c r="T406" s="133"/>
      <c r="U406" s="133"/>
      <c r="V406" s="133"/>
      <c r="W406" s="133"/>
      <c r="X406" s="133"/>
    </row>
    <row r="407" spans="2:24" ht="12.75" x14ac:dyDescent="0.2">
      <c r="B407" s="384" t="str">
        <f>'I3 TB Data'!B413</f>
        <v>Deferral/Variance Accounts - OPEB Cost Deferral Account</v>
      </c>
      <c r="C407" s="381" t="s">
        <v>450</v>
      </c>
      <c r="D407" s="170">
        <f>'I3 TB Data'!G413</f>
        <v>5890854.4946154049</v>
      </c>
      <c r="E407" s="133">
        <f>VLOOKUP('E4 TB Allocation Details'!$C418, 'E2 Allocators'!$B$15:$W$285, MATCH(E$12, 'E2 Allocators'!$B$15:$W$15, 0),FALSE)*$D407</f>
        <v>5484935.523773184</v>
      </c>
      <c r="F407" s="133">
        <f>VLOOKUP('E4 TB Allocation Details'!$C418, 'E2 Allocators'!$B$15:$W$285, MATCH(F$12, 'E2 Allocators'!$B$15:$W$15, 0),FALSE)*$D407</f>
        <v>405918.97084222041</v>
      </c>
      <c r="G407" s="133"/>
      <c r="H407" s="133"/>
      <c r="I407" s="133"/>
      <c r="J407" s="133"/>
      <c r="K407" s="133"/>
      <c r="L407" s="133"/>
      <c r="M407" s="133"/>
      <c r="N407" s="133"/>
      <c r="O407" s="133"/>
      <c r="P407" s="133"/>
      <c r="Q407" s="133"/>
      <c r="R407" s="133"/>
      <c r="S407" s="133"/>
      <c r="T407" s="133"/>
      <c r="U407" s="133"/>
      <c r="V407" s="133"/>
      <c r="W407" s="133"/>
      <c r="X407" s="133"/>
    </row>
    <row r="408" spans="2:24" ht="26.25" thickBot="1" x14ac:dyDescent="0.25">
      <c r="B408" s="386" t="str">
        <f>'I3 TB Data'!B414</f>
        <v>Deferral/Variance Accounts - Customer Connection and Cost Recovery Agreements (CCRA) True-Up Variance Account</v>
      </c>
      <c r="C408" s="381" t="s">
        <v>450</v>
      </c>
      <c r="D408" s="329">
        <f>'I3 TB Data'!G414</f>
        <v>129706.00385080003</v>
      </c>
      <c r="E408" s="330">
        <f>VLOOKUP('E4 TB Allocation Details'!$C419, 'E2 Allocators'!$B$15:$W$285, MATCH(E$12, 'E2 Allocators'!$B$15:$W$15, 0),FALSE)*$D408</f>
        <v>120768.39935839587</v>
      </c>
      <c r="F408" s="330">
        <f>VLOOKUP('E4 TB Allocation Details'!$C419, 'E2 Allocators'!$B$15:$W$285, MATCH(F$12, 'E2 Allocators'!$B$15:$W$15, 0),FALSE)*$D408</f>
        <v>8937.6044924041507</v>
      </c>
      <c r="G408" s="133"/>
      <c r="H408" s="133"/>
      <c r="I408" s="133"/>
      <c r="J408" s="133"/>
      <c r="K408" s="133"/>
      <c r="L408" s="133"/>
      <c r="M408" s="133"/>
      <c r="N408" s="133"/>
      <c r="O408" s="133"/>
      <c r="P408" s="133"/>
      <c r="Q408" s="133"/>
      <c r="R408" s="133"/>
      <c r="S408" s="133"/>
      <c r="T408" s="133"/>
      <c r="U408" s="133"/>
      <c r="V408" s="133"/>
      <c r="W408" s="133"/>
      <c r="X408" s="133"/>
    </row>
    <row r="409" spans="2:24" ht="25.5" x14ac:dyDescent="0.2">
      <c r="B409" s="384" t="str">
        <f>'I3 TB Data'!B415</f>
        <v>Deferral/Variance Accounts - OPEB Asymmetrical Carrying Charge Account</v>
      </c>
      <c r="C409" s="381" t="s">
        <v>450</v>
      </c>
      <c r="D409" s="170">
        <f>'I3 TB Data'!G415</f>
        <v>-204855.424</v>
      </c>
      <c r="E409" s="133">
        <f>VLOOKUP('E4 TB Allocation Details'!$C420, 'E2 Allocators'!$B$15:$W$285, MATCH(E$12, 'E2 Allocators'!$B$15:$W$15, 0),FALSE)*$D409</f>
        <v>-190739.52571095974</v>
      </c>
      <c r="F409" s="133">
        <f>VLOOKUP('E4 TB Allocation Details'!$C420, 'E2 Allocators'!$B$15:$W$285, MATCH(F$12, 'E2 Allocators'!$B$15:$W$15, 0),FALSE)*$D409</f>
        <v>-14115.898289040257</v>
      </c>
      <c r="G409" s="133"/>
      <c r="H409" s="133"/>
      <c r="I409" s="133"/>
      <c r="J409" s="133"/>
      <c r="K409" s="133"/>
      <c r="L409" s="133"/>
      <c r="M409" s="133"/>
      <c r="N409" s="133"/>
      <c r="O409" s="133"/>
      <c r="P409" s="133"/>
      <c r="Q409" s="133"/>
      <c r="R409" s="133"/>
      <c r="S409" s="133"/>
      <c r="T409" s="133"/>
      <c r="U409" s="133"/>
      <c r="V409" s="133"/>
      <c r="W409" s="133"/>
      <c r="X409" s="133"/>
    </row>
    <row r="410" spans="2:24" ht="12.75" x14ac:dyDescent="0.2">
      <c r="B410" s="384" t="str">
        <f>'I3 TB Data'!B416</f>
        <v>Deferral/Variance Accounts - Tax Rate Changes Variance Account</v>
      </c>
      <c r="C410" s="381" t="s">
        <v>450</v>
      </c>
      <c r="D410" s="170">
        <f>'I3 TB Data'!G416</f>
        <v>-4191747.6453525727</v>
      </c>
      <c r="E410" s="133">
        <f>VLOOKUP('E4 TB Allocation Details'!$C421, 'E2 Allocators'!$B$15:$W$285, MATCH(E$12, 'E2 Allocators'!$B$15:$W$15, 0),FALSE)*$D410</f>
        <v>-3902908.4129819376</v>
      </c>
      <c r="F410" s="133">
        <f>VLOOKUP('E4 TB Allocation Details'!$C421, 'E2 Allocators'!$B$15:$W$285, MATCH(F$12, 'E2 Allocators'!$B$15:$W$15, 0),FALSE)*$D410</f>
        <v>-288839.23237063474</v>
      </c>
      <c r="G410" s="133"/>
      <c r="H410" s="133"/>
      <c r="I410" s="133"/>
      <c r="J410" s="133"/>
      <c r="K410" s="133"/>
      <c r="L410" s="133"/>
      <c r="M410" s="133"/>
      <c r="N410" s="133"/>
      <c r="O410" s="133"/>
      <c r="P410" s="133"/>
      <c r="Q410" s="133"/>
      <c r="R410" s="133"/>
      <c r="S410" s="133"/>
      <c r="T410" s="133"/>
      <c r="U410" s="133"/>
      <c r="V410" s="133"/>
      <c r="W410" s="133"/>
      <c r="X410" s="133"/>
    </row>
    <row r="411" spans="2:24" ht="25.5" x14ac:dyDescent="0.2">
      <c r="B411" s="384" t="str">
        <f>'I3 TB Data'!B417</f>
        <v>Deferral/Variance Accounts - External Secondary Land Use Revenue Variance Account</v>
      </c>
      <c r="C411" s="381" t="s">
        <v>450</v>
      </c>
      <c r="D411" s="170">
        <f>'I3 TB Data'!G417</f>
        <v>-3319662.7470665253</v>
      </c>
      <c r="E411" s="133">
        <f>VLOOKUP('E4 TB Allocation Details'!$C422, 'E2 Allocators'!$B$15:$W$285, MATCH(E$12, 'E2 Allocators'!$B$15:$W$15, 0),FALSE)*$D411</f>
        <v>-3090915.9520023777</v>
      </c>
      <c r="F411" s="133">
        <f>VLOOKUP('E4 TB Allocation Details'!$C422, 'E2 Allocators'!$B$15:$W$285, MATCH(F$12, 'E2 Allocators'!$B$15:$W$15, 0),FALSE)*$D411</f>
        <v>-228746.7950641475</v>
      </c>
      <c r="G411" s="133"/>
      <c r="H411" s="133"/>
      <c r="I411" s="133"/>
      <c r="J411" s="133"/>
      <c r="K411" s="133"/>
      <c r="L411" s="133"/>
      <c r="M411" s="133"/>
      <c r="N411" s="133"/>
      <c r="O411" s="133"/>
      <c r="P411" s="133"/>
      <c r="Q411" s="133"/>
      <c r="R411" s="133"/>
      <c r="S411" s="133"/>
      <c r="T411" s="133"/>
      <c r="U411" s="133"/>
      <c r="V411" s="133"/>
      <c r="W411" s="133"/>
      <c r="X411" s="133"/>
    </row>
    <row r="412" spans="2:24" ht="26.25" thickBot="1" x14ac:dyDescent="0.25">
      <c r="B412" s="386" t="str">
        <f>'I3 TB Data'!B418</f>
        <v>Deferral/Variance Accounts - External Station Maintenance, E&amp;CS and Other External Revenue Account</v>
      </c>
      <c r="C412" s="381" t="s">
        <v>450</v>
      </c>
      <c r="D412" s="329">
        <f>'I3 TB Data'!G418</f>
        <v>1887643.3095825445</v>
      </c>
      <c r="E412" s="330">
        <f>VLOOKUP('E4 TB Allocation Details'!$C423, 'E2 Allocators'!$B$15:$W$285, MATCH(E$12, 'E2 Allocators'!$B$15:$W$15, 0),FALSE)*$D412</f>
        <v>1757572.1577244685</v>
      </c>
      <c r="F412" s="330">
        <f>VLOOKUP('E4 TB Allocation Details'!$C423, 'E2 Allocators'!$B$15:$W$285, MATCH(F$12, 'E2 Allocators'!$B$15:$W$15, 0),FALSE)*$D412</f>
        <v>130071.15185807591</v>
      </c>
      <c r="G412" s="133"/>
      <c r="H412" s="133"/>
      <c r="I412" s="133"/>
      <c r="J412" s="133"/>
      <c r="K412" s="133"/>
      <c r="L412" s="133"/>
      <c r="M412" s="133"/>
      <c r="N412" s="133"/>
      <c r="O412" s="133"/>
      <c r="P412" s="133"/>
      <c r="Q412" s="133"/>
      <c r="R412" s="133"/>
      <c r="S412" s="133"/>
      <c r="T412" s="133"/>
      <c r="U412" s="133"/>
      <c r="V412" s="133"/>
      <c r="W412" s="133"/>
      <c r="X412" s="133"/>
    </row>
    <row r="413" spans="2:24" ht="12.75" x14ac:dyDescent="0.2">
      <c r="B413" s="384" t="str">
        <f>'I3 TB Data'!B419</f>
        <v>Deferral/Variance Accounts - Rights Payments Variance Account</v>
      </c>
      <c r="C413" s="381" t="s">
        <v>450</v>
      </c>
      <c r="D413" s="170">
        <f>'I3 TB Data'!G419</f>
        <v>187060.10978754857</v>
      </c>
      <c r="E413" s="133">
        <f>VLOOKUP('E4 TB Allocation Details'!$C424, 'E2 Allocators'!$B$15:$W$285, MATCH(E$12, 'E2 Allocators'!$B$15:$W$15, 0),FALSE)*$D413</f>
        <v>174170.42675090249</v>
      </c>
      <c r="F413" s="133">
        <f>VLOOKUP('E4 TB Allocation Details'!$C424, 'E2 Allocators'!$B$15:$W$285, MATCH(F$12, 'E2 Allocators'!$B$15:$W$15, 0),FALSE)*$D413</f>
        <v>12889.683036646076</v>
      </c>
      <c r="G413" s="133"/>
      <c r="H413" s="133"/>
      <c r="I413" s="133"/>
      <c r="J413" s="133"/>
      <c r="K413" s="133"/>
      <c r="L413" s="133"/>
      <c r="M413" s="133"/>
      <c r="N413" s="133"/>
      <c r="O413" s="133"/>
      <c r="P413" s="133"/>
      <c r="Q413" s="133"/>
      <c r="R413" s="133"/>
      <c r="S413" s="133"/>
      <c r="T413" s="133"/>
      <c r="U413" s="133"/>
      <c r="V413" s="133"/>
      <c r="W413" s="133"/>
      <c r="X413" s="133"/>
    </row>
    <row r="414" spans="2:24" ht="25.5" x14ac:dyDescent="0.2">
      <c r="B414" s="384" t="str">
        <f>'I3 TB Data'!B420</f>
        <v>Deferral/Variance Accounts - Pension Costs Differential Variance Account</v>
      </c>
      <c r="C414" s="381" t="s">
        <v>450</v>
      </c>
      <c r="D414" s="170">
        <f>'I3 TB Data'!G420</f>
        <v>-901361.47971528792</v>
      </c>
      <c r="E414" s="133">
        <f>VLOOKUP('E4 TB Allocation Details'!$C425, 'E2 Allocators'!$B$15:$W$285, MATCH(E$12, 'E2 Allocators'!$B$15:$W$15, 0),FALSE)*$D414</f>
        <v>-839251.69164680189</v>
      </c>
      <c r="F414" s="133">
        <f>VLOOKUP('E4 TB Allocation Details'!$C425, 'E2 Allocators'!$B$15:$W$285, MATCH(F$12, 'E2 Allocators'!$B$15:$W$15, 0),FALSE)*$D414</f>
        <v>-62109.788068485934</v>
      </c>
      <c r="G414" s="133"/>
      <c r="H414" s="133"/>
      <c r="I414" s="133"/>
      <c r="J414" s="133"/>
      <c r="K414" s="133"/>
      <c r="L414" s="133"/>
      <c r="M414" s="133"/>
      <c r="N414" s="133"/>
      <c r="O414" s="133"/>
      <c r="P414" s="133"/>
      <c r="Q414" s="133"/>
      <c r="R414" s="133"/>
      <c r="S414" s="133"/>
      <c r="T414" s="133"/>
      <c r="U414" s="133"/>
      <c r="V414" s="133"/>
      <c r="W414" s="133"/>
      <c r="X414" s="133"/>
    </row>
    <row r="415" spans="2:24" ht="25.5" x14ac:dyDescent="0.2">
      <c r="B415" s="384" t="str">
        <f>'I3 TB Data'!B421</f>
        <v>Deferral/Variance Accounts - External Revenue – Partnership Transmission Projects Deferral Account</v>
      </c>
      <c r="C415" s="381" t="s">
        <v>450</v>
      </c>
      <c r="D415" s="170">
        <f>'I3 TB Data'!G421</f>
        <v>374.93046405000018</v>
      </c>
      <c r="E415" s="133">
        <f>VLOOKUP('E4 TB Allocation Details'!$C426, 'E2 Allocators'!$B$15:$W$285, MATCH(E$12, 'E2 Allocators'!$B$15:$W$15, 0),FALSE)*$D415</f>
        <v>349.09526675499239</v>
      </c>
      <c r="F415" s="133">
        <f>VLOOKUP('E4 TB Allocation Details'!$C426, 'E2 Allocators'!$B$15:$W$285, MATCH(F$12, 'E2 Allocators'!$B$15:$W$15, 0),FALSE)*$D415</f>
        <v>25.83519729500776</v>
      </c>
      <c r="G415" s="133"/>
      <c r="H415" s="133"/>
      <c r="I415" s="133"/>
      <c r="J415" s="133"/>
      <c r="K415" s="133"/>
      <c r="L415" s="133"/>
      <c r="M415" s="133"/>
      <c r="N415" s="133"/>
      <c r="O415" s="133"/>
      <c r="P415" s="133"/>
      <c r="Q415" s="133"/>
      <c r="R415" s="133"/>
      <c r="S415" s="133"/>
      <c r="T415" s="133"/>
      <c r="U415" s="133"/>
      <c r="V415" s="133"/>
      <c r="W415" s="133"/>
      <c r="X415" s="133"/>
    </row>
    <row r="416" spans="2:24" ht="12.75" x14ac:dyDescent="0.2">
      <c r="B416" s="384" t="str">
        <f>'I3 TB Data'!B422</f>
        <v>Deferral/Variance Accounts - Capital In-Service Variance Account</v>
      </c>
      <c r="C416" s="381" t="s">
        <v>450</v>
      </c>
      <c r="D416" s="170">
        <f>'I3 TB Data'!G422</f>
        <v>-669.90468816606221</v>
      </c>
      <c r="E416" s="133">
        <f>VLOOKUP('E4 TB Allocation Details'!$C427, 'E2 Allocators'!$B$15:$W$285, MATCH(E$12, 'E2 Allocators'!$B$15:$W$15, 0),FALSE)*$D416</f>
        <v>-623.74380915754068</v>
      </c>
      <c r="F416" s="133">
        <f>VLOOKUP('E4 TB Allocation Details'!$C427, 'E2 Allocators'!$B$15:$W$285, MATCH(F$12, 'E2 Allocators'!$B$15:$W$15, 0),FALSE)*$D416</f>
        <v>-46.160879008521469</v>
      </c>
      <c r="G416" s="133"/>
      <c r="H416" s="133"/>
      <c r="I416" s="133"/>
      <c r="J416" s="133"/>
      <c r="K416" s="133"/>
      <c r="L416" s="133"/>
      <c r="M416" s="133"/>
      <c r="N416" s="133"/>
      <c r="O416" s="133"/>
      <c r="P416" s="133"/>
      <c r="Q416" s="133"/>
      <c r="R416" s="133"/>
      <c r="S416" s="133"/>
      <c r="T416" s="133"/>
      <c r="U416" s="133"/>
      <c r="V416" s="133"/>
      <c r="W416" s="133"/>
      <c r="X416" s="133"/>
    </row>
    <row r="417" spans="1:24" ht="26.25" thickBot="1" x14ac:dyDescent="0.25">
      <c r="B417" s="386" t="str">
        <f>'I3 TB Data'!B423</f>
        <v xml:space="preserve">Deferral/Variance Accounts - Depreciation Expense (Asset Removal Costs) Asymmetrical Cumulative Variance Account </v>
      </c>
      <c r="C417" s="381" t="s">
        <v>450</v>
      </c>
      <c r="D417" s="329">
        <f>'I3 TB Data'!G423</f>
        <v>-3924995.4898132002</v>
      </c>
      <c r="E417" s="330">
        <f>VLOOKUP('E4 TB Allocation Details'!$C428, 'E2 Allocators'!$B$15:$W$285, MATCH(E$12, 'E2 Allocators'!$B$15:$W$15, 0),FALSE)*$D417</f>
        <v>-3654537.2513281652</v>
      </c>
      <c r="F417" s="330">
        <f>VLOOKUP('E4 TB Allocation Details'!$C428, 'E2 Allocators'!$B$15:$W$285, MATCH(F$12, 'E2 Allocators'!$B$15:$W$15, 0),FALSE)*$D417</f>
        <v>-270458.23848503461</v>
      </c>
      <c r="G417" s="133"/>
      <c r="H417" s="133"/>
      <c r="I417" s="133"/>
      <c r="J417" s="133"/>
      <c r="K417" s="133"/>
      <c r="L417" s="133"/>
      <c r="M417" s="133"/>
      <c r="N417" s="133"/>
      <c r="O417" s="133"/>
      <c r="P417" s="133"/>
      <c r="Q417" s="133"/>
      <c r="R417" s="133"/>
      <c r="S417" s="133"/>
      <c r="T417" s="133"/>
      <c r="U417" s="133"/>
      <c r="V417" s="133"/>
      <c r="W417" s="133"/>
      <c r="X417" s="133"/>
    </row>
    <row r="418" spans="1:24" s="172" customFormat="1" ht="16.149999999999999" customHeight="1" thickBot="1" x14ac:dyDescent="0.25">
      <c r="A418" s="337"/>
      <c r="B418" s="173"/>
      <c r="C418" s="171"/>
      <c r="D418" s="184">
        <f>SUM(D13:D417)</f>
        <v>16287453902.876234</v>
      </c>
      <c r="E418" s="184">
        <f>SUM(E13:E417)</f>
        <v>15236901123.681868</v>
      </c>
      <c r="F418" s="184">
        <f>SUM(F13:F417)</f>
        <v>1050552779.1943655</v>
      </c>
      <c r="G418" s="184">
        <f t="shared" ref="G418:X418" si="0">SUM(G13:G403)</f>
        <v>0</v>
      </c>
      <c r="H418" s="184">
        <f t="shared" si="0"/>
        <v>0</v>
      </c>
      <c r="I418" s="184">
        <f t="shared" si="0"/>
        <v>0</v>
      </c>
      <c r="J418" s="184">
        <f t="shared" si="0"/>
        <v>0</v>
      </c>
      <c r="K418" s="184">
        <f t="shared" si="0"/>
        <v>0</v>
      </c>
      <c r="L418" s="184">
        <f t="shared" si="0"/>
        <v>0</v>
      </c>
      <c r="M418" s="184">
        <f t="shared" si="0"/>
        <v>0</v>
      </c>
      <c r="N418" s="184">
        <f t="shared" si="0"/>
        <v>0</v>
      </c>
      <c r="O418" s="184">
        <f t="shared" si="0"/>
        <v>0</v>
      </c>
      <c r="P418" s="184">
        <f t="shared" si="0"/>
        <v>0</v>
      </c>
      <c r="Q418" s="184">
        <f t="shared" si="0"/>
        <v>0</v>
      </c>
      <c r="R418" s="184">
        <f t="shared" si="0"/>
        <v>0</v>
      </c>
      <c r="S418" s="184">
        <f t="shared" si="0"/>
        <v>0</v>
      </c>
      <c r="T418" s="184">
        <f t="shared" si="0"/>
        <v>0</v>
      </c>
      <c r="U418" s="184">
        <f t="shared" si="0"/>
        <v>0</v>
      </c>
      <c r="V418" s="184">
        <f t="shared" si="0"/>
        <v>0</v>
      </c>
      <c r="W418" s="184">
        <f t="shared" si="0"/>
        <v>0</v>
      </c>
      <c r="X418" s="184">
        <f t="shared" si="0"/>
        <v>0</v>
      </c>
    </row>
    <row r="419" spans="1:24" ht="16.149999999999999" customHeight="1" thickTop="1" x14ac:dyDescent="0.2">
      <c r="B419" s="50"/>
      <c r="C419" s="135"/>
      <c r="D419" s="132"/>
      <c r="E419" s="185">
        <f>E418+F418+G418+H418+I418+J418+K418+L418+M418+N418+O418+P418+Q418+R418+S418+T418+U418+V418+W418+X418</f>
        <v>16287453902.876232</v>
      </c>
      <c r="F419" s="132"/>
      <c r="G419" s="132"/>
      <c r="H419" s="132"/>
      <c r="I419" s="132"/>
      <c r="J419" s="132"/>
      <c r="K419" s="132"/>
      <c r="L419" s="132"/>
      <c r="M419" s="132"/>
      <c r="N419" s="132"/>
      <c r="O419" s="132"/>
      <c r="P419" s="132"/>
      <c r="Q419" s="132"/>
      <c r="R419" s="132"/>
      <c r="S419" s="132"/>
      <c r="T419" s="132"/>
      <c r="U419" s="132"/>
      <c r="V419" s="132"/>
      <c r="W419" s="132"/>
      <c r="X419" s="132"/>
    </row>
    <row r="420" spans="1:24" ht="16.149999999999999" customHeight="1" x14ac:dyDescent="0.2">
      <c r="B420" s="50"/>
      <c r="C420" s="135"/>
      <c r="D420" s="133"/>
      <c r="E420" s="133"/>
      <c r="F420" s="133"/>
      <c r="G420" s="133"/>
      <c r="H420" s="133"/>
      <c r="I420" s="133"/>
      <c r="J420" s="133"/>
      <c r="K420" s="133"/>
      <c r="L420" s="133"/>
      <c r="M420" s="133"/>
      <c r="N420" s="133"/>
      <c r="O420" s="133"/>
      <c r="P420" s="133"/>
      <c r="Q420" s="133"/>
      <c r="R420" s="133"/>
      <c r="S420" s="133"/>
      <c r="T420" s="133"/>
      <c r="U420" s="133"/>
      <c r="V420" s="133"/>
      <c r="W420" s="133"/>
      <c r="X420" s="133"/>
    </row>
  </sheetData>
  <phoneticPr fontId="7"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indexed="9"/>
  </sheetPr>
  <dimension ref="A1:H81"/>
  <sheetViews>
    <sheetView topLeftCell="A25" workbookViewId="0">
      <pane xSplit="2" topLeftCell="C1" activePane="topRight" state="frozenSplit"/>
      <selection activeCell="A148" sqref="A148"/>
      <selection pane="topRight" activeCell="D41" sqref="D41"/>
    </sheetView>
  </sheetViews>
  <sheetFormatPr defaultColWidth="9.28515625" defaultRowHeight="11.25" x14ac:dyDescent="0.2"/>
  <cols>
    <col min="1" max="1" width="2.7109375" style="356" customWidth="1"/>
    <col min="2" max="2" width="40.28515625" style="352" customWidth="1"/>
    <col min="3" max="3" width="15.7109375" style="353" customWidth="1"/>
    <col min="4" max="4" width="15.7109375" style="354" customWidth="1"/>
    <col min="5" max="5" width="12.7109375" style="354" bestFit="1" customWidth="1"/>
    <col min="6" max="7" width="9.28515625" style="345"/>
    <col min="8" max="8" width="9.28515625" style="358" customWidth="1"/>
    <col min="9" max="16384" width="9.28515625" style="345"/>
  </cols>
  <sheetData>
    <row r="1" spans="1:8" ht="105.75" customHeight="1" x14ac:dyDescent="0.2">
      <c r="A1" s="578"/>
      <c r="B1" s="578"/>
      <c r="C1" s="578"/>
      <c r="D1" s="578"/>
      <c r="E1" s="578"/>
    </row>
    <row r="2" spans="1:8" ht="18.75" customHeight="1" x14ac:dyDescent="0.3">
      <c r="A2" s="579"/>
      <c r="B2" s="579"/>
      <c r="C2" s="579"/>
      <c r="D2" s="579"/>
      <c r="E2" s="579"/>
    </row>
    <row r="3" spans="1:8" ht="18.75" customHeight="1" x14ac:dyDescent="0.25">
      <c r="A3" s="580"/>
      <c r="B3" s="580"/>
      <c r="C3" s="580"/>
      <c r="D3" s="580"/>
      <c r="E3" s="580"/>
    </row>
    <row r="4" spans="1:8" ht="18" x14ac:dyDescent="0.25">
      <c r="A4" s="581" t="str">
        <f>'I2 Class'!C4</f>
        <v xml:space="preserve"> </v>
      </c>
      <c r="B4" s="581"/>
      <c r="C4" s="581"/>
      <c r="D4" s="581"/>
      <c r="E4" s="581"/>
    </row>
    <row r="5" spans="1:8" ht="21" customHeight="1" x14ac:dyDescent="0.3">
      <c r="A5" s="346" t="str">
        <f>"Sheet O6 Composite Allocator Detail Worksheet  - "&amp;  'I2 Class'!$C$17</f>
        <v xml:space="preserve">Sheet O6 Composite Allocator Detail Worksheet  -  </v>
      </c>
      <c r="B5" s="347"/>
      <c r="C5" s="348"/>
      <c r="D5" s="348"/>
      <c r="E5" s="349"/>
    </row>
    <row r="6" spans="1:8" ht="6" customHeight="1" x14ac:dyDescent="0.2">
      <c r="A6" s="350"/>
      <c r="B6" s="350"/>
      <c r="C6" s="351"/>
      <c r="D6" s="351"/>
      <c r="E6" s="350"/>
    </row>
    <row r="8" spans="1:8" x14ac:dyDescent="0.2">
      <c r="A8" s="355"/>
    </row>
    <row r="9" spans="1:8" ht="2.25" customHeight="1" x14ac:dyDescent="0.2"/>
    <row r="10" spans="1:8" s="361" customFormat="1" ht="15.75" customHeight="1" x14ac:dyDescent="0.2">
      <c r="A10" s="359"/>
      <c r="B10" s="360"/>
      <c r="C10" s="582"/>
      <c r="D10" s="583"/>
      <c r="E10" s="584"/>
      <c r="H10" s="362"/>
    </row>
    <row r="11" spans="1:8" s="366" customFormat="1" ht="12.75" x14ac:dyDescent="0.2">
      <c r="A11" s="363"/>
      <c r="B11" s="364"/>
      <c r="C11" s="477"/>
      <c r="D11" s="365">
        <v>1</v>
      </c>
      <c r="E11" s="478">
        <v>2</v>
      </c>
      <c r="H11" s="367"/>
    </row>
    <row r="12" spans="1:8" s="357" customFormat="1" ht="15.75" thickBot="1" x14ac:dyDescent="0.25">
      <c r="A12" s="359"/>
      <c r="B12" s="360"/>
      <c r="C12" s="479" t="s">
        <v>439</v>
      </c>
      <c r="D12" s="368" t="str">
        <f>IF('I2 Class'!$D$20="",'I2 Class'!$C$20,'I2 Class'!$D$20)</f>
        <v>Domestic</v>
      </c>
      <c r="E12" s="480" t="str">
        <f>IF('I2 Class'!$D$21="",'I2 Class'!$C$21,'I2 Class'!$D$21)</f>
        <v>Export</v>
      </c>
      <c r="H12" s="369"/>
    </row>
    <row r="13" spans="1:8" s="357" customFormat="1" ht="6" customHeight="1" x14ac:dyDescent="0.2">
      <c r="A13" s="359"/>
      <c r="B13" s="360"/>
      <c r="C13" s="481"/>
      <c r="D13" s="482"/>
      <c r="E13" s="483"/>
      <c r="H13" s="369"/>
    </row>
    <row r="14" spans="1:8" s="357" customFormat="1" ht="26.25" customHeight="1" x14ac:dyDescent="0.25">
      <c r="A14" s="372" t="s">
        <v>411</v>
      </c>
      <c r="B14" s="373"/>
      <c r="C14" s="484"/>
      <c r="D14" s="485"/>
      <c r="E14" s="486"/>
      <c r="H14" s="369"/>
    </row>
    <row r="15" spans="1:8" s="357" customFormat="1" ht="12.75" x14ac:dyDescent="0.2">
      <c r="A15" s="356"/>
      <c r="B15" s="476" t="str">
        <f>'O4 Summary by Class &amp; Accounts'!B13</f>
        <v>Rate Base - Network - Dedicated to Domestic</v>
      </c>
      <c r="C15" s="487">
        <f t="shared" ref="C15:C41" si="0">SUM(D15:E15)</f>
        <v>0</v>
      </c>
      <c r="D15" s="488"/>
      <c r="E15" s="489"/>
      <c r="H15" s="376" t="s">
        <v>83</v>
      </c>
    </row>
    <row r="16" spans="1:8" s="357" customFormat="1" ht="25.5" x14ac:dyDescent="0.2">
      <c r="A16" s="356"/>
      <c r="B16" s="476" t="str">
        <f>'O4 Summary by Class &amp; Accounts'!B14</f>
        <v>Rate Base - Network - Dedicated to Interconnect</v>
      </c>
      <c r="C16" s="487">
        <f t="shared" si="0"/>
        <v>0</v>
      </c>
      <c r="D16" s="488"/>
      <c r="E16" s="489"/>
      <c r="H16" s="376" t="e">
        <v>#N/A</v>
      </c>
    </row>
    <row r="17" spans="1:8" s="357" customFormat="1" ht="12.75" x14ac:dyDescent="0.2">
      <c r="A17" s="356"/>
      <c r="B17" s="476" t="str">
        <f>'O4 Summary by Class &amp; Accounts'!B15</f>
        <v>Rate Base - Network - Shared</v>
      </c>
      <c r="C17" s="487">
        <f t="shared" si="0"/>
        <v>7068194662.1670198</v>
      </c>
      <c r="D17" s="488">
        <f>'O4 Summary by Class &amp; Accounts'!E15</f>
        <v>6312897828.4687557</v>
      </c>
      <c r="E17" s="489">
        <f>'O4 Summary by Class &amp; Accounts'!F15</f>
        <v>755296833.69826436</v>
      </c>
      <c r="H17" s="376" t="s">
        <v>34</v>
      </c>
    </row>
    <row r="18" spans="1:8" s="357" customFormat="1" ht="25.5" x14ac:dyDescent="0.2">
      <c r="A18" s="356"/>
      <c r="B18" s="476" t="str">
        <f>'O4 Summary by Class &amp; Accounts'!B16</f>
        <v>Rate Base - Line Connection - Dedicated to Domestic</v>
      </c>
      <c r="C18" s="487">
        <f t="shared" si="0"/>
        <v>0</v>
      </c>
      <c r="D18" s="488"/>
      <c r="E18" s="489"/>
      <c r="H18" s="376" t="s">
        <v>35</v>
      </c>
    </row>
    <row r="19" spans="1:8" s="357" customFormat="1" ht="25.5" x14ac:dyDescent="0.2">
      <c r="A19" s="356"/>
      <c r="B19" s="476" t="str">
        <f>'O4 Summary by Class &amp; Accounts'!B17</f>
        <v>Rate Base - Line Connection - Dedicated to Interconnect</v>
      </c>
      <c r="C19" s="487">
        <f t="shared" si="0"/>
        <v>0</v>
      </c>
      <c r="D19" s="488"/>
      <c r="E19" s="489"/>
      <c r="H19" s="376" t="e">
        <v>#N/A</v>
      </c>
    </row>
    <row r="20" spans="1:8" s="357" customFormat="1" ht="12.75" x14ac:dyDescent="0.2">
      <c r="A20" s="356"/>
      <c r="B20" s="476" t="str">
        <f>'O4 Summary by Class &amp; Accounts'!B18</f>
        <v>Rate Base - Line Connection - Shared</v>
      </c>
      <c r="C20" s="487">
        <f t="shared" si="0"/>
        <v>0</v>
      </c>
      <c r="D20" s="488">
        <f>'O4 Summary by Class &amp; Accounts'!E18</f>
        <v>0</v>
      </c>
      <c r="E20" s="489">
        <f>'O4 Summary by Class &amp; Accounts'!F18</f>
        <v>0</v>
      </c>
      <c r="H20" s="376" t="e">
        <v>#N/A</v>
      </c>
    </row>
    <row r="21" spans="1:8" s="357" customFormat="1" ht="25.5" x14ac:dyDescent="0.2">
      <c r="A21" s="356"/>
      <c r="B21" s="476" t="str">
        <f>'O4 Summary by Class &amp; Accounts'!B19</f>
        <v>Rate Base - Transformer Connection - Dedicated to Domestic</v>
      </c>
      <c r="C21" s="487">
        <f t="shared" si="0"/>
        <v>0</v>
      </c>
      <c r="D21" s="488"/>
      <c r="E21" s="489"/>
      <c r="H21" s="376" t="s">
        <v>34</v>
      </c>
    </row>
    <row r="22" spans="1:8" s="357" customFormat="1" ht="25.5" x14ac:dyDescent="0.2">
      <c r="A22" s="356"/>
      <c r="B22" s="476" t="str">
        <f>'O4 Summary by Class &amp; Accounts'!B20</f>
        <v>Rate Base - Transformer Connection - Dedicated to Interconnect</v>
      </c>
      <c r="C22" s="487">
        <f t="shared" si="0"/>
        <v>0</v>
      </c>
      <c r="D22" s="488"/>
      <c r="E22" s="489"/>
      <c r="H22" s="376" t="s">
        <v>35</v>
      </c>
    </row>
    <row r="23" spans="1:8" s="357" customFormat="1" ht="12.75" x14ac:dyDescent="0.2">
      <c r="A23" s="356"/>
      <c r="B23" s="476" t="str">
        <f>'O4 Summary by Class &amp; Accounts'!B21</f>
        <v>Rate Base - Transformer Connection - Shared</v>
      </c>
      <c r="C23" s="487">
        <f t="shared" si="0"/>
        <v>0</v>
      </c>
      <c r="D23" s="488">
        <f>'O4 Summary by Class &amp; Accounts'!E21</f>
        <v>0</v>
      </c>
      <c r="E23" s="489">
        <f>'O4 Summary by Class &amp; Accounts'!F21</f>
        <v>0</v>
      </c>
      <c r="H23" s="376" t="e">
        <v>#N/A</v>
      </c>
    </row>
    <row r="24" spans="1:8" s="357" customFormat="1" ht="25.5" x14ac:dyDescent="0.2">
      <c r="A24" s="356"/>
      <c r="B24" s="476" t="str">
        <f>'O4 Summary by Class &amp; Accounts'!B22</f>
        <v>Rate Base - Wholesale Revenue Meter - Dedicated to Domestic</v>
      </c>
      <c r="C24" s="487">
        <f t="shared" si="0"/>
        <v>0</v>
      </c>
      <c r="D24" s="488"/>
      <c r="E24" s="489"/>
      <c r="H24" s="376" t="e">
        <v>#N/A</v>
      </c>
    </row>
    <row r="25" spans="1:8" s="357" customFormat="1" ht="25.5" x14ac:dyDescent="0.2">
      <c r="A25" s="356"/>
      <c r="B25" s="476" t="str">
        <f>'O4 Summary by Class &amp; Accounts'!B23</f>
        <v>Rate Base - Wholesale Revenue Meter - Dedicated to Interconnect</v>
      </c>
      <c r="C25" s="487">
        <f t="shared" si="0"/>
        <v>0</v>
      </c>
      <c r="D25" s="488"/>
      <c r="E25" s="489"/>
      <c r="H25" s="376" t="s">
        <v>34</v>
      </c>
    </row>
    <row r="26" spans="1:8" s="357" customFormat="1" ht="25.5" x14ac:dyDescent="0.2">
      <c r="A26" s="356"/>
      <c r="B26" s="476" t="str">
        <f>'O4 Summary by Class &amp; Accounts'!B24</f>
        <v>Rate Base - Wholesale Revenue Meter - Shared</v>
      </c>
      <c r="C26" s="487">
        <f t="shared" si="0"/>
        <v>0</v>
      </c>
      <c r="D26" s="488">
        <f>'O4 Summary by Class &amp; Accounts'!E24</f>
        <v>0</v>
      </c>
      <c r="E26" s="489">
        <f>'O4 Summary by Class &amp; Accounts'!F24</f>
        <v>0</v>
      </c>
      <c r="H26" s="376" t="s">
        <v>35</v>
      </c>
    </row>
    <row r="27" spans="1:8" s="357" customFormat="1" ht="25.5" x14ac:dyDescent="0.2">
      <c r="A27" s="356"/>
      <c r="B27" s="476" t="str">
        <f>'O4 Summary by Class &amp; Accounts'!B25</f>
        <v>Rate Base - Network Dual Function Line - Dedicated to Domestic</v>
      </c>
      <c r="C27" s="487">
        <f t="shared" si="0"/>
        <v>0</v>
      </c>
      <c r="D27" s="488"/>
      <c r="E27" s="489"/>
      <c r="H27" s="376" t="e">
        <v>#N/A</v>
      </c>
    </row>
    <row r="28" spans="1:8" s="357" customFormat="1" ht="25.5" x14ac:dyDescent="0.2">
      <c r="A28" s="356"/>
      <c r="B28" s="476" t="str">
        <f>'O4 Summary by Class &amp; Accounts'!B26</f>
        <v>Rate Base - Network Dual Function Line - Dedicated to Interconnect</v>
      </c>
      <c r="C28" s="487">
        <f t="shared" si="0"/>
        <v>0</v>
      </c>
      <c r="D28" s="488"/>
      <c r="E28" s="489"/>
      <c r="H28" s="376" t="e">
        <v>#N/A</v>
      </c>
    </row>
    <row r="29" spans="1:8" s="357" customFormat="1" ht="25.5" x14ac:dyDescent="0.2">
      <c r="A29" s="356"/>
      <c r="B29" s="476" t="str">
        <f>'O4 Summary by Class &amp; Accounts'!B27</f>
        <v>Rate Base - Network Dual Function Line - Shared</v>
      </c>
      <c r="C29" s="487">
        <f t="shared" si="0"/>
        <v>1486764006.5478311</v>
      </c>
      <c r="D29" s="488">
        <f>'O4 Summary by Class &amp; Accounts'!E27</f>
        <v>1327890602.4786453</v>
      </c>
      <c r="E29" s="489">
        <f>'O4 Summary by Class &amp; Accounts'!F27</f>
        <v>158873404.06918564</v>
      </c>
      <c r="H29" s="376" t="s">
        <v>34</v>
      </c>
    </row>
    <row r="30" spans="1:8" s="357" customFormat="1" ht="25.5" x14ac:dyDescent="0.2">
      <c r="A30" s="356"/>
      <c r="B30" s="476" t="str">
        <f>'O4 Summary by Class &amp; Accounts'!B28</f>
        <v>Rate Base - Line Connection Dual Function Line - Dedicated to Domestic</v>
      </c>
      <c r="C30" s="487">
        <f t="shared" si="0"/>
        <v>0</v>
      </c>
      <c r="D30" s="488"/>
      <c r="E30" s="489"/>
      <c r="H30" s="376" t="s">
        <v>35</v>
      </c>
    </row>
    <row r="31" spans="1:8" s="357" customFormat="1" ht="25.5" x14ac:dyDescent="0.2">
      <c r="A31" s="356"/>
      <c r="B31" s="476" t="str">
        <f>'O4 Summary by Class &amp; Accounts'!B29</f>
        <v>Rate Base - Line Connection Dual Function Line - Dedicated to Interconnect</v>
      </c>
      <c r="C31" s="487">
        <f t="shared" si="0"/>
        <v>0</v>
      </c>
      <c r="D31" s="488"/>
      <c r="E31" s="489"/>
      <c r="H31" s="376" t="e">
        <v>#N/A</v>
      </c>
    </row>
    <row r="32" spans="1:8" s="357" customFormat="1" ht="25.5" x14ac:dyDescent="0.2">
      <c r="A32" s="356"/>
      <c r="B32" s="476" t="str">
        <f>'O4 Summary by Class &amp; Accounts'!B30</f>
        <v>Rate Base - Line Connection Dual Function Line - Shared</v>
      </c>
      <c r="C32" s="487">
        <f t="shared" si="0"/>
        <v>0</v>
      </c>
      <c r="D32" s="488">
        <f>'O4 Summary by Class &amp; Accounts'!E30</f>
        <v>0</v>
      </c>
      <c r="E32" s="489">
        <f>'O4 Summary by Class &amp; Accounts'!F30</f>
        <v>0</v>
      </c>
      <c r="H32" s="376" t="e">
        <v>#N/A</v>
      </c>
    </row>
    <row r="33" spans="1:8" s="357" customFormat="1" ht="25.5" x14ac:dyDescent="0.2">
      <c r="A33" s="356"/>
      <c r="B33" s="476" t="str">
        <f>'O4 Summary by Class &amp; Accounts'!B31</f>
        <v>Rate Base - Generation Line Connection - Dedicated to Domestic</v>
      </c>
      <c r="C33" s="487">
        <f t="shared" si="0"/>
        <v>0</v>
      </c>
      <c r="D33" s="488"/>
      <c r="E33" s="489"/>
      <c r="H33" s="376" t="s">
        <v>34</v>
      </c>
    </row>
    <row r="34" spans="1:8" s="357" customFormat="1" ht="25.5" x14ac:dyDescent="0.2">
      <c r="A34" s="356"/>
      <c r="B34" s="476" t="str">
        <f>'O4 Summary by Class &amp; Accounts'!B32</f>
        <v>Rate Base - Generation Line Connection - Dedicated to Interconnect</v>
      </c>
      <c r="C34" s="487">
        <f t="shared" si="0"/>
        <v>0</v>
      </c>
      <c r="D34" s="488"/>
      <c r="E34" s="489"/>
      <c r="H34" s="376" t="e">
        <v>#N/A</v>
      </c>
    </row>
    <row r="35" spans="1:8" s="357" customFormat="1" ht="25.5" x14ac:dyDescent="0.2">
      <c r="A35" s="356"/>
      <c r="B35" s="476" t="str">
        <f>'O4 Summary by Class &amp; Accounts'!B33</f>
        <v>Rate Base - Generation Line Connection - Shared</v>
      </c>
      <c r="C35" s="487">
        <f t="shared" si="0"/>
        <v>356072951.75520182</v>
      </c>
      <c r="D35" s="488">
        <f>'O4 Summary by Class &amp; Accounts'!E33</f>
        <v>318023522.46234119</v>
      </c>
      <c r="E35" s="489">
        <f>'O4 Summary by Class &amp; Accounts'!F33</f>
        <v>38049429.292860597</v>
      </c>
      <c r="H35" s="376" t="s">
        <v>35</v>
      </c>
    </row>
    <row r="36" spans="1:8" s="357" customFormat="1" ht="25.5" x14ac:dyDescent="0.2">
      <c r="A36" s="356"/>
      <c r="B36" s="476" t="str">
        <f>'O4 Summary by Class &amp; Accounts'!B34</f>
        <v>Rate Base - Generation Transformation Connection - Dedicated to Domestic</v>
      </c>
      <c r="C36" s="487">
        <f t="shared" si="0"/>
        <v>0</v>
      </c>
      <c r="D36" s="488"/>
      <c r="E36" s="489"/>
      <c r="H36" s="376" t="s">
        <v>36</v>
      </c>
    </row>
    <row r="37" spans="1:8" s="357" customFormat="1" ht="25.5" x14ac:dyDescent="0.2">
      <c r="A37" s="356"/>
      <c r="B37" s="476" t="str">
        <f>'O4 Summary by Class &amp; Accounts'!B35</f>
        <v>Rate Base - Generation Transformation Connection - Dedicated to Interconnect</v>
      </c>
      <c r="C37" s="487">
        <f t="shared" si="0"/>
        <v>0</v>
      </c>
      <c r="D37" s="488"/>
      <c r="E37" s="489"/>
      <c r="H37" s="376" t="s">
        <v>44</v>
      </c>
    </row>
    <row r="38" spans="1:8" s="357" customFormat="1" ht="25.5" x14ac:dyDescent="0.2">
      <c r="A38" s="356"/>
      <c r="B38" s="476" t="str">
        <f>'O4 Summary by Class &amp; Accounts'!B36</f>
        <v>Rate Base - Generation Transformation Connection - Shared</v>
      </c>
      <c r="C38" s="487">
        <f t="shared" si="0"/>
        <v>62066154.239442788</v>
      </c>
      <c r="D38" s="488">
        <f>'O4 Summary by Class &amp; Accounts'!E36</f>
        <v>55433856.740931772</v>
      </c>
      <c r="E38" s="489">
        <f>'O4 Summary by Class &amp; Accounts'!F36</f>
        <v>6632297.4985110154</v>
      </c>
      <c r="H38" s="376" t="e">
        <v>#N/A</v>
      </c>
    </row>
    <row r="39" spans="1:8" s="357" customFormat="1" ht="12.75" x14ac:dyDescent="0.2">
      <c r="A39" s="356"/>
      <c r="B39" s="476" t="str">
        <f>'O4 Summary by Class &amp; Accounts'!B37</f>
        <v>Contributions and Grants - Credit</v>
      </c>
      <c r="C39" s="487">
        <f t="shared" si="0"/>
        <v>0</v>
      </c>
      <c r="D39" s="488"/>
      <c r="E39" s="489"/>
      <c r="H39" s="376" t="e">
        <v>#N/A</v>
      </c>
    </row>
    <row r="40" spans="1:8" s="357" customFormat="1" ht="25.5" x14ac:dyDescent="0.2">
      <c r="A40" s="356"/>
      <c r="B40" s="476" t="str">
        <f>'O4 Summary by Class &amp; Accounts'!B38</f>
        <v>Accum. Amortization of Electric Utility Plant - Property, Plant, &amp; Equipment</v>
      </c>
      <c r="C40" s="487">
        <f t="shared" si="0"/>
        <v>0</v>
      </c>
      <c r="D40" s="488"/>
      <c r="E40" s="489"/>
      <c r="H40" s="376" t="e">
        <v>#N/A</v>
      </c>
    </row>
    <row r="41" spans="1:8" s="357" customFormat="1" ht="25.5" x14ac:dyDescent="0.2">
      <c r="A41" s="356"/>
      <c r="B41" s="476" t="str">
        <f>'O4 Summary by Class &amp; Accounts'!B39</f>
        <v>Accumulated Amortization of Electric Utility Plant - Intangibles</v>
      </c>
      <c r="C41" s="487">
        <f t="shared" si="0"/>
        <v>0</v>
      </c>
      <c r="D41" s="488">
        <f>'O4 Summary by Class &amp; Accounts'!E39</f>
        <v>0</v>
      </c>
      <c r="E41" s="489">
        <f>'O4 Summary by Class &amp; Accounts'!F39</f>
        <v>0</v>
      </c>
      <c r="H41" s="376" t="e">
        <v>#N/A</v>
      </c>
    </row>
    <row r="42" spans="1:8" s="357" customFormat="1" ht="12.75" x14ac:dyDescent="0.2">
      <c r="A42" s="356"/>
      <c r="B42" s="378"/>
      <c r="C42" s="490"/>
      <c r="D42" s="482"/>
      <c r="E42" s="483"/>
      <c r="H42" s="376"/>
    </row>
    <row r="43" spans="1:8" s="357" customFormat="1" ht="12.75" x14ac:dyDescent="0.2">
      <c r="A43" s="356"/>
      <c r="B43" s="378"/>
      <c r="C43" s="490">
        <f>SUM(D43:E43)</f>
        <v>8973097774.7094955</v>
      </c>
      <c r="D43" s="482">
        <f>SUM(D15:D38)</f>
        <v>8014245810.1506739</v>
      </c>
      <c r="E43" s="483">
        <f t="shared" ref="E43" si="1">SUM(E15:E38)</f>
        <v>958851964.55882156</v>
      </c>
      <c r="H43" s="376"/>
    </row>
    <row r="44" spans="1:8" s="357" customFormat="1" ht="17.25" customHeight="1" x14ac:dyDescent="0.2">
      <c r="A44" s="356"/>
      <c r="B44" s="378" t="s">
        <v>96</v>
      </c>
      <c r="C44" s="490">
        <f>SUM(D44:E44)</f>
        <v>8973097774.7094955</v>
      </c>
      <c r="D44" s="491">
        <f>SUM(D15:D41)-D39</f>
        <v>8014245810.1506739</v>
      </c>
      <c r="E44" s="492">
        <f t="shared" ref="E44" si="2">SUM(E15:E41)-E39</f>
        <v>958851964.55882156</v>
      </c>
      <c r="H44" s="376"/>
    </row>
    <row r="45" spans="1:8" s="357" customFormat="1" ht="25.5" x14ac:dyDescent="0.2">
      <c r="A45" s="356"/>
      <c r="B45" s="378" t="s">
        <v>440</v>
      </c>
      <c r="C45" s="490">
        <f>SUM(D45:E45)</f>
        <v>8973097774.7094955</v>
      </c>
      <c r="D45" s="491">
        <f>SUM(D15:D41)</f>
        <v>8014245810.1506739</v>
      </c>
      <c r="E45" s="492">
        <f t="shared" ref="E45" si="3">SUM(E15:E41)</f>
        <v>958851964.55882156</v>
      </c>
      <c r="H45" s="376"/>
    </row>
    <row r="46" spans="1:8" s="357" customFormat="1" ht="12.75" x14ac:dyDescent="0.2">
      <c r="A46" s="377"/>
      <c r="B46" s="378"/>
      <c r="C46" s="490"/>
      <c r="D46" s="482"/>
      <c r="E46" s="483"/>
      <c r="H46" s="376"/>
    </row>
    <row r="47" spans="1:8" ht="25.5" customHeight="1" x14ac:dyDescent="0.2">
      <c r="A47" s="372" t="s">
        <v>538</v>
      </c>
      <c r="C47" s="490"/>
      <c r="D47" s="493"/>
      <c r="E47" s="494"/>
    </row>
    <row r="48" spans="1:8" ht="12.75" customHeight="1" x14ac:dyDescent="0.2">
      <c r="B48" s="476" t="str">
        <f>'O4 Summary by Class &amp; Accounts'!B46</f>
        <v>External Revenues - Transformer Connection - Dedicated to Domestic</v>
      </c>
      <c r="C48" s="487">
        <f>C15</f>
        <v>0</v>
      </c>
      <c r="D48" s="488">
        <f>IF('E4 TB Allocation Details'!$C24="INT",0,C48)</f>
        <v>0</v>
      </c>
      <c r="E48" s="489">
        <f>IF('E4 TB Allocation Details'!$C24="INT",C48,0)</f>
        <v>0</v>
      </c>
    </row>
    <row r="49" spans="2:5" ht="25.5" x14ac:dyDescent="0.2">
      <c r="B49" s="476" t="str">
        <f>'O4 Summary by Class &amp; Accounts'!B47</f>
        <v>External Revenues - Transformer Connection - Dedicated to Interconnect</v>
      </c>
      <c r="C49" s="487">
        <f t="shared" ref="C49:C74" si="4">C16</f>
        <v>0</v>
      </c>
      <c r="D49" s="488">
        <f>IF('E4 TB Allocation Details'!$C25="INT",0,C49)</f>
        <v>0</v>
      </c>
      <c r="E49" s="489">
        <f>IF('E4 TB Allocation Details'!$C25="INT",C49,0)</f>
        <v>0</v>
      </c>
    </row>
    <row r="50" spans="2:5" ht="25.5" x14ac:dyDescent="0.2">
      <c r="B50" s="476" t="str">
        <f>'O4 Summary by Class &amp; Accounts'!B48</f>
        <v>External Revenues - Transformer Connection - Shared</v>
      </c>
      <c r="C50" s="487">
        <f t="shared" si="4"/>
        <v>7068194662.1670198</v>
      </c>
      <c r="D50" s="488">
        <f>IF('E4 TB Allocation Details'!$C26="INT",0,C50)</f>
        <v>7068194662.1670198</v>
      </c>
      <c r="E50" s="489">
        <f>IF('E4 TB Allocation Details'!$C26="INT",C50,0)</f>
        <v>0</v>
      </c>
    </row>
    <row r="51" spans="2:5" ht="25.5" x14ac:dyDescent="0.2">
      <c r="B51" s="476" t="str">
        <f>'O4 Summary by Class &amp; Accounts'!B49</f>
        <v>External Revenues - Wholesale Revenue Meter - Dedicated to Domestic</v>
      </c>
      <c r="C51" s="487">
        <f t="shared" si="4"/>
        <v>0</v>
      </c>
      <c r="D51" s="488">
        <f>IF('E4 TB Allocation Details'!$C27="INT",0,C51)</f>
        <v>0</v>
      </c>
      <c r="E51" s="489">
        <f>IF('E4 TB Allocation Details'!$C27="INT",C51,0)</f>
        <v>0</v>
      </c>
    </row>
    <row r="52" spans="2:5" ht="25.5" x14ac:dyDescent="0.2">
      <c r="B52" s="476" t="str">
        <f>'O4 Summary by Class &amp; Accounts'!B50</f>
        <v>External Revenues - Wholesale Revenue Meter - Dedicated to Interconnect</v>
      </c>
      <c r="C52" s="487">
        <f t="shared" si="4"/>
        <v>0</v>
      </c>
      <c r="D52" s="488">
        <f>IF('E4 TB Allocation Details'!$C28="INT",0,C52)</f>
        <v>0</v>
      </c>
      <c r="E52" s="489">
        <f>IF('E4 TB Allocation Details'!$C28="INT",C52,0)</f>
        <v>0</v>
      </c>
    </row>
    <row r="53" spans="2:5" ht="25.5" x14ac:dyDescent="0.2">
      <c r="B53" s="476" t="str">
        <f>'O4 Summary by Class &amp; Accounts'!B51</f>
        <v>External Revenues - Wholesale Revenue Meter - Shared</v>
      </c>
      <c r="C53" s="487">
        <f t="shared" si="4"/>
        <v>0</v>
      </c>
      <c r="D53" s="488">
        <f>IF('E4 TB Allocation Details'!$C29="INT",0,C53)</f>
        <v>0</v>
      </c>
      <c r="E53" s="489">
        <f>IF('E4 TB Allocation Details'!$C29="INT",C53,0)</f>
        <v>0</v>
      </c>
    </row>
    <row r="54" spans="2:5" ht="25.5" x14ac:dyDescent="0.2">
      <c r="B54" s="476" t="str">
        <f>'O4 Summary by Class &amp; Accounts'!B52</f>
        <v>External Revenues - Network Dual Function Line - Dedicated to Domestic</v>
      </c>
      <c r="C54" s="487">
        <f t="shared" si="4"/>
        <v>0</v>
      </c>
      <c r="D54" s="488">
        <f>IF('E4 TB Allocation Details'!$C30="INT",0,C54)</f>
        <v>0</v>
      </c>
      <c r="E54" s="489">
        <f>IF('E4 TB Allocation Details'!$C30="INT",C54,0)</f>
        <v>0</v>
      </c>
    </row>
    <row r="55" spans="2:5" ht="25.5" x14ac:dyDescent="0.2">
      <c r="B55" s="476" t="str">
        <f>'O4 Summary by Class &amp; Accounts'!B53</f>
        <v>External Revenues - Network Dual Function Line - Dedicated to Interconnect</v>
      </c>
      <c r="C55" s="487">
        <f t="shared" si="4"/>
        <v>0</v>
      </c>
      <c r="D55" s="488">
        <f>IF('E4 TB Allocation Details'!$C31="INT",0,C55)</f>
        <v>0</v>
      </c>
      <c r="E55" s="489">
        <f>IF('E4 TB Allocation Details'!$C31="INT",C55,0)</f>
        <v>0</v>
      </c>
    </row>
    <row r="56" spans="2:5" ht="25.5" x14ac:dyDescent="0.2">
      <c r="B56" s="476" t="str">
        <f>'O4 Summary by Class &amp; Accounts'!B54</f>
        <v>External Revenues - Network Dual Function Line - Shared</v>
      </c>
      <c r="C56" s="487">
        <f t="shared" si="4"/>
        <v>0</v>
      </c>
      <c r="D56" s="488">
        <f>IF('E4 TB Allocation Details'!$C32="INT",0,C56)</f>
        <v>0</v>
      </c>
      <c r="E56" s="489">
        <f>IF('E4 TB Allocation Details'!$C32="INT",C56,0)</f>
        <v>0</v>
      </c>
    </row>
    <row r="57" spans="2:5" ht="25.5" x14ac:dyDescent="0.2">
      <c r="B57" s="476" t="str">
        <f>'O4 Summary by Class &amp; Accounts'!B55</f>
        <v>External Revenues - Line Connection Dual Function Line - Dedicated to Domestic</v>
      </c>
      <c r="C57" s="487">
        <f t="shared" si="4"/>
        <v>0</v>
      </c>
      <c r="D57" s="488">
        <f>IF('E4 TB Allocation Details'!$C33="INT",0,C57)</f>
        <v>0</v>
      </c>
      <c r="E57" s="489">
        <f>IF('E4 TB Allocation Details'!$C33="INT",C57,0)</f>
        <v>0</v>
      </c>
    </row>
    <row r="58" spans="2:5" ht="25.5" x14ac:dyDescent="0.2">
      <c r="B58" s="476" t="str">
        <f>'O4 Summary by Class &amp; Accounts'!B56</f>
        <v>External Revenues - Line Connection Dual Function Line - Dedicated to Interconnect</v>
      </c>
      <c r="C58" s="487">
        <f t="shared" si="4"/>
        <v>0</v>
      </c>
      <c r="D58" s="488">
        <f>IF('E4 TB Allocation Details'!$C34="INT",0,C58)</f>
        <v>0</v>
      </c>
      <c r="E58" s="489">
        <f>IF('E4 TB Allocation Details'!$C34="INT",C58,0)</f>
        <v>0</v>
      </c>
    </row>
    <row r="59" spans="2:5" ht="25.5" x14ac:dyDescent="0.2">
      <c r="B59" s="476" t="str">
        <f>'O4 Summary by Class &amp; Accounts'!B57</f>
        <v>External Revenues - Line Connection Dual Function Line - Shared</v>
      </c>
      <c r="C59" s="487">
        <f t="shared" si="4"/>
        <v>0</v>
      </c>
      <c r="D59" s="488">
        <f>IF('E4 TB Allocation Details'!$C35="INT",0,C59)</f>
        <v>0</v>
      </c>
      <c r="E59" s="489">
        <f>IF('E4 TB Allocation Details'!$C35="INT",C59,0)</f>
        <v>0</v>
      </c>
    </row>
    <row r="60" spans="2:5" ht="25.5" x14ac:dyDescent="0.2">
      <c r="B60" s="476" t="str">
        <f>'O4 Summary by Class &amp; Accounts'!B58</f>
        <v>External Revenues - Generation Line Connection - Dedicated to Domestic</v>
      </c>
      <c r="C60" s="487">
        <f t="shared" si="4"/>
        <v>0</v>
      </c>
      <c r="D60" s="488">
        <f>IF('E4 TB Allocation Details'!$C36="INT",0,C60)</f>
        <v>0</v>
      </c>
      <c r="E60" s="489">
        <f>IF('E4 TB Allocation Details'!$C36="INT",C60,0)</f>
        <v>0</v>
      </c>
    </row>
    <row r="61" spans="2:5" ht="25.5" x14ac:dyDescent="0.2">
      <c r="B61" s="476" t="str">
        <f>'O4 Summary by Class &amp; Accounts'!B59</f>
        <v>External Revenues - Generation Line Connection - Dedicated to Interconnect</v>
      </c>
      <c r="C61" s="487">
        <f t="shared" si="4"/>
        <v>0</v>
      </c>
      <c r="D61" s="488">
        <f>IF('E4 TB Allocation Details'!$C37="INT",0,C61)</f>
        <v>0</v>
      </c>
      <c r="E61" s="489">
        <f>IF('E4 TB Allocation Details'!$C37="INT",C61,0)</f>
        <v>0</v>
      </c>
    </row>
    <row r="62" spans="2:5" ht="25.5" x14ac:dyDescent="0.2">
      <c r="B62" s="476" t="str">
        <f>'O4 Summary by Class &amp; Accounts'!B60</f>
        <v>External Revenues - Generation Line Connection - Shared</v>
      </c>
      <c r="C62" s="487">
        <f t="shared" si="4"/>
        <v>1486764006.5478311</v>
      </c>
      <c r="D62" s="488">
        <f>IF('E4 TB Allocation Details'!$C38="INT",0,C62)</f>
        <v>1486764006.5478311</v>
      </c>
      <c r="E62" s="489">
        <f>IF('E4 TB Allocation Details'!$C38="INT",C62,0)</f>
        <v>0</v>
      </c>
    </row>
    <row r="63" spans="2:5" ht="38.25" x14ac:dyDescent="0.2">
      <c r="B63" s="476" t="str">
        <f>'O4 Summary by Class &amp; Accounts'!B61</f>
        <v>External Revenues - Generation Transformation Connection - Dedicated to Domestic</v>
      </c>
      <c r="C63" s="487">
        <f t="shared" si="4"/>
        <v>0</v>
      </c>
      <c r="D63" s="488">
        <f>IF('E4 TB Allocation Details'!$C39="INT",0,C63)</f>
        <v>0</v>
      </c>
      <c r="E63" s="489">
        <f>IF('E4 TB Allocation Details'!$C39="INT",C63,0)</f>
        <v>0</v>
      </c>
    </row>
    <row r="64" spans="2:5" ht="38.25" x14ac:dyDescent="0.2">
      <c r="B64" s="476" t="str">
        <f>'O4 Summary by Class &amp; Accounts'!B62</f>
        <v>External Revenues - Generation Transformation Connection - Dedicated to Interconnect</v>
      </c>
      <c r="C64" s="487">
        <f t="shared" si="4"/>
        <v>0</v>
      </c>
      <c r="D64" s="488">
        <f>IF('E4 TB Allocation Details'!$C40="INT",0,C64)</f>
        <v>0</v>
      </c>
      <c r="E64" s="489">
        <f>IF('E4 TB Allocation Details'!$C40="INT",C64,0)</f>
        <v>0</v>
      </c>
    </row>
    <row r="65" spans="2:5" ht="25.5" x14ac:dyDescent="0.2">
      <c r="B65" s="476" t="str">
        <f>'O4 Summary by Class &amp; Accounts'!B63</f>
        <v>External Revenues - Generation Transformation Connection - Shared</v>
      </c>
      <c r="C65" s="487">
        <f t="shared" si="4"/>
        <v>0</v>
      </c>
      <c r="D65" s="488">
        <f>IF('E4 TB Allocation Details'!$C41="INT",0,C65)</f>
        <v>0</v>
      </c>
      <c r="E65" s="489">
        <f>IF('E4 TB Allocation Details'!$C41="INT",C65,0)</f>
        <v>0</v>
      </c>
    </row>
    <row r="66" spans="2:5" ht="25.5" x14ac:dyDescent="0.2">
      <c r="B66" s="476" t="str">
        <f>'O4 Summary by Class &amp; Accounts'!B64</f>
        <v>Export Revenue Credit - Network - Dedicated to Domestic</v>
      </c>
      <c r="C66" s="487">
        <f t="shared" si="4"/>
        <v>0</v>
      </c>
      <c r="D66" s="488">
        <f>IF('E4 TB Allocation Details'!$C42="INT",0,C66)</f>
        <v>0</v>
      </c>
      <c r="E66" s="489">
        <f>IF('E4 TB Allocation Details'!$C42="INT",C66,0)</f>
        <v>0</v>
      </c>
    </row>
    <row r="67" spans="2:5" ht="25.5" x14ac:dyDescent="0.2">
      <c r="B67" s="476" t="str">
        <f>'O4 Summary by Class &amp; Accounts'!B65</f>
        <v>Export Revenue Credit - Network - Dedicated to Interconnect</v>
      </c>
      <c r="C67" s="487">
        <f t="shared" si="4"/>
        <v>0</v>
      </c>
      <c r="D67" s="488">
        <f>IF('E4 TB Allocation Details'!$C43="INT",0,C67)</f>
        <v>0</v>
      </c>
      <c r="E67" s="489">
        <f>IF('E4 TB Allocation Details'!$C43="INT",C67,0)</f>
        <v>0</v>
      </c>
    </row>
    <row r="68" spans="2:5" ht="12.75" x14ac:dyDescent="0.2">
      <c r="B68" s="476" t="str">
        <f>'O4 Summary by Class &amp; Accounts'!B66</f>
        <v>Export Revenue Credit - Network - Shared</v>
      </c>
      <c r="C68" s="487">
        <f t="shared" si="4"/>
        <v>356072951.75520182</v>
      </c>
      <c r="D68" s="488">
        <f>IF('E4 TB Allocation Details'!$C44="INT",0,C68)</f>
        <v>356072951.75520182</v>
      </c>
      <c r="E68" s="489">
        <f>IF('E4 TB Allocation Details'!$C44="INT",C68,0)</f>
        <v>0</v>
      </c>
    </row>
    <row r="69" spans="2:5" ht="25.5" x14ac:dyDescent="0.2">
      <c r="B69" s="476" t="str">
        <f>'O4 Summary by Class &amp; Accounts'!B67</f>
        <v>Export Revenue Credit - Line Connection - Dedicated to Domestic</v>
      </c>
      <c r="C69" s="487">
        <f t="shared" si="4"/>
        <v>0</v>
      </c>
      <c r="D69" s="488">
        <f>IF('E4 TB Allocation Details'!$C45="INT",0,C69)</f>
        <v>0</v>
      </c>
      <c r="E69" s="489">
        <f>IF('E4 TB Allocation Details'!$C45="INT",C69,0)</f>
        <v>0</v>
      </c>
    </row>
    <row r="70" spans="2:5" ht="25.5" x14ac:dyDescent="0.2">
      <c r="B70" s="476" t="str">
        <f>'O4 Summary by Class &amp; Accounts'!B68</f>
        <v>Export Revenue Credit - Line Connection - Dedicated to Interconnect</v>
      </c>
      <c r="C70" s="487">
        <f t="shared" si="4"/>
        <v>0</v>
      </c>
      <c r="D70" s="488">
        <f>IF('E4 TB Allocation Details'!$C46="INT",0,C70)</f>
        <v>0</v>
      </c>
      <c r="E70" s="489">
        <f>IF('E4 TB Allocation Details'!$C46="INT",C70,0)</f>
        <v>0</v>
      </c>
    </row>
    <row r="71" spans="2:5" ht="25.5" x14ac:dyDescent="0.2">
      <c r="B71" s="476" t="str">
        <f>'O4 Summary by Class &amp; Accounts'!B69</f>
        <v>Export Revenue Credit - Line Connection - Shared</v>
      </c>
      <c r="C71" s="487">
        <f>C38</f>
        <v>62066154.239442788</v>
      </c>
      <c r="D71" s="488">
        <f>IF('E4 TB Allocation Details'!$C47="INT",0,C71)</f>
        <v>62066154.239442788</v>
      </c>
      <c r="E71" s="489">
        <f>IF('E4 TB Allocation Details'!$C47="INT",C71,0)</f>
        <v>0</v>
      </c>
    </row>
    <row r="72" spans="2:5" ht="25.5" x14ac:dyDescent="0.2">
      <c r="B72" s="476" t="str">
        <f>'O4 Summary by Class &amp; Accounts'!B70</f>
        <v>Export Revenue Credit - Transformer Connection - Dedicated to Domestic</v>
      </c>
      <c r="C72" s="487">
        <f t="shared" si="4"/>
        <v>0</v>
      </c>
      <c r="D72" s="488">
        <f>IF('E4 TB Allocation Details'!$C48="INT",0,C72)</f>
        <v>0</v>
      </c>
      <c r="E72" s="489">
        <f>IF('E4 TB Allocation Details'!$C48="INT",C72,0)</f>
        <v>0</v>
      </c>
    </row>
    <row r="73" spans="2:5" ht="25.5" x14ac:dyDescent="0.2">
      <c r="B73" s="476" t="str">
        <f>'O4 Summary by Class &amp; Accounts'!B71</f>
        <v>Export Revenue Credit - Transformer Connection - Dedicated to Interconnect</v>
      </c>
      <c r="C73" s="487">
        <f t="shared" si="4"/>
        <v>0</v>
      </c>
      <c r="D73" s="488">
        <f>IF('E4 TB Allocation Details'!$C49="INT",0,C73)</f>
        <v>0</v>
      </c>
      <c r="E73" s="489">
        <f>IF('E4 TB Allocation Details'!$C49="INT",C73,0)</f>
        <v>0</v>
      </c>
    </row>
    <row r="74" spans="2:5" ht="25.5" x14ac:dyDescent="0.2">
      <c r="B74" s="476" t="str">
        <f>'O4 Summary by Class &amp; Accounts'!B72</f>
        <v>Export Revenue Credit - Transformer Connection - Shared</v>
      </c>
      <c r="C74" s="495">
        <f t="shared" si="4"/>
        <v>0</v>
      </c>
      <c r="D74" s="496">
        <f>IF('E4 TB Allocation Details'!$C50="INT",0,C74)</f>
        <v>0</v>
      </c>
      <c r="E74" s="497">
        <f>IF('E4 TB Allocation Details'!$C50="INT",C74,0)</f>
        <v>0</v>
      </c>
    </row>
    <row r="75" spans="2:5" ht="12.75" x14ac:dyDescent="0.2">
      <c r="B75" s="466"/>
      <c r="C75" s="374"/>
      <c r="D75" s="375"/>
      <c r="E75" s="375"/>
    </row>
    <row r="76" spans="2:5" ht="12.75" x14ac:dyDescent="0.2">
      <c r="B76" s="466"/>
      <c r="C76" s="374"/>
      <c r="D76" s="375"/>
      <c r="E76" s="375"/>
    </row>
    <row r="77" spans="2:5" ht="12.75" x14ac:dyDescent="0.2">
      <c r="B77" s="466"/>
      <c r="C77" s="374"/>
      <c r="D77" s="375"/>
      <c r="E77" s="375"/>
    </row>
    <row r="79" spans="2:5" ht="12.75" x14ac:dyDescent="0.2">
      <c r="B79" s="378"/>
      <c r="C79" s="371">
        <f>SUM(D79:E79)</f>
        <v>8973097774.7094955</v>
      </c>
      <c r="D79" s="370">
        <f>SUM(D48:D71)</f>
        <v>8973097774.7094955</v>
      </c>
      <c r="E79" s="370">
        <f>SUM(E48:E71)</f>
        <v>0</v>
      </c>
    </row>
    <row r="80" spans="2:5" ht="12.75" x14ac:dyDescent="0.2">
      <c r="B80" s="378" t="s">
        <v>539</v>
      </c>
      <c r="C80" s="371">
        <f>SUM(D80:E80)</f>
        <v>8973097774.7094955</v>
      </c>
      <c r="D80" s="379">
        <f>SUM(D48:D74)-D72</f>
        <v>8973097774.7094955</v>
      </c>
      <c r="E80" s="379">
        <f>SUM(E48:E74)-E72</f>
        <v>0</v>
      </c>
    </row>
    <row r="81" spans="2:5" ht="25.5" x14ac:dyDescent="0.2">
      <c r="B81" s="378" t="s">
        <v>440</v>
      </c>
      <c r="C81" s="371">
        <f>SUM(D81:E81)</f>
        <v>8973097774.7094955</v>
      </c>
      <c r="D81" s="379">
        <f>SUM(D48:D74)</f>
        <v>8973097774.7094955</v>
      </c>
      <c r="E81" s="379">
        <f>SUM(E48:E74)</f>
        <v>0</v>
      </c>
    </row>
  </sheetData>
  <mergeCells count="5">
    <mergeCell ref="A1:E1"/>
    <mergeCell ref="A2:E2"/>
    <mergeCell ref="A3:E3"/>
    <mergeCell ref="A4:E4"/>
    <mergeCell ref="C10:E10"/>
  </mergeCells>
  <printOptions headings="1" gridLines="1"/>
  <pageMargins left="0.74803149606299213" right="0.74803149606299213" top="0.19685039370078741" bottom="0.19685039370078741" header="0.11811023622047245" footer="0"/>
  <pageSetup scale="6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tabColor indexed="34"/>
  </sheetPr>
  <dimension ref="A1:H692"/>
  <sheetViews>
    <sheetView topLeftCell="A73" zoomScale="90" zoomScaleNormal="90" workbookViewId="0">
      <selection activeCell="C101" sqref="C101"/>
    </sheetView>
  </sheetViews>
  <sheetFormatPr defaultColWidth="9.28515625" defaultRowHeight="11.25" x14ac:dyDescent="0.2"/>
  <cols>
    <col min="1" max="1" width="2.7109375" style="187" customWidth="1"/>
    <col min="2" max="2" width="72.7109375" style="187" customWidth="1"/>
    <col min="3" max="3" width="16.5703125" style="165" customWidth="1"/>
    <col min="4" max="4" width="19.42578125" style="165" customWidth="1"/>
    <col min="5" max="5" width="6.5703125" style="165" hidden="1" customWidth="1"/>
    <col min="6" max="6" width="9.28515625" style="52"/>
    <col min="7" max="16384" width="9.28515625" style="165"/>
  </cols>
  <sheetData>
    <row r="1" spans="1:6" s="4" customFormat="1" ht="21.75" x14ac:dyDescent="0.2">
      <c r="A1" s="550"/>
      <c r="B1" s="550"/>
      <c r="C1" s="550"/>
    </row>
    <row r="2" spans="1:6" s="4" customFormat="1" ht="21.75" x14ac:dyDescent="0.2">
      <c r="A2" s="419"/>
      <c r="B2" s="419"/>
      <c r="C2" s="419"/>
    </row>
    <row r="3" spans="1:6" s="4" customFormat="1" ht="21.75" x14ac:dyDescent="0.2">
      <c r="A3" s="419"/>
      <c r="B3" s="419"/>
      <c r="C3" s="419"/>
    </row>
    <row r="4" spans="1:6" s="4" customFormat="1" ht="21.75" x14ac:dyDescent="0.2">
      <c r="A4" s="419"/>
      <c r="B4" s="419"/>
      <c r="C4" s="419"/>
    </row>
    <row r="5" spans="1:6" s="4" customFormat="1" ht="21.75" x14ac:dyDescent="0.2">
      <c r="A5" s="419"/>
      <c r="B5" s="419"/>
      <c r="C5" s="419"/>
    </row>
    <row r="6" spans="1:6" s="4" customFormat="1" ht="21.75" x14ac:dyDescent="0.2">
      <c r="A6" s="419"/>
      <c r="B6" s="419"/>
      <c r="C6" s="419"/>
    </row>
    <row r="7" spans="1:6" s="4" customFormat="1" ht="21.75" x14ac:dyDescent="0.2">
      <c r="A7" s="419"/>
      <c r="B7" s="419"/>
      <c r="C7" s="419"/>
    </row>
    <row r="8" spans="1:6" s="4" customFormat="1" ht="20.25" x14ac:dyDescent="0.3">
      <c r="A8" s="563"/>
      <c r="B8" s="563"/>
    </row>
    <row r="9" spans="1:6" s="4" customFormat="1" ht="18" x14ac:dyDescent="0.25">
      <c r="A9" s="565" t="str">
        <f>'I2 Class'!C4</f>
        <v xml:space="preserve"> </v>
      </c>
      <c r="B9" s="565"/>
    </row>
    <row r="10" spans="1:6" s="4" customFormat="1" ht="20.25" x14ac:dyDescent="0.3">
      <c r="A10" s="68" t="str">
        <f>"Sheet E4 Trial Balance Allocation Detail Worksheet  - "&amp;  'I2 Class'!$C$17</f>
        <v xml:space="preserve">Sheet E4 Trial Balance Allocation Detail Worksheet  -  </v>
      </c>
      <c r="B10" s="69"/>
    </row>
    <row r="11" spans="1:6" s="4" customFormat="1" x14ac:dyDescent="0.2">
      <c r="A11" s="7"/>
      <c r="B11" s="7"/>
      <c r="C11" s="7"/>
      <c r="D11" s="7"/>
      <c r="E11" s="7"/>
      <c r="F11" s="7"/>
    </row>
    <row r="12" spans="1:6" x14ac:dyDescent="0.2">
      <c r="A12" s="225"/>
      <c r="B12" s="203"/>
      <c r="F12" s="165"/>
    </row>
    <row r="13" spans="1:6" x14ac:dyDescent="0.2">
      <c r="A13" s="186"/>
      <c r="B13" s="203"/>
      <c r="F13" s="165"/>
    </row>
    <row r="14" spans="1:6" x14ac:dyDescent="0.2">
      <c r="A14" s="226"/>
      <c r="B14" s="203"/>
      <c r="F14" s="165"/>
    </row>
    <row r="15" spans="1:6" x14ac:dyDescent="0.2">
      <c r="A15" s="186"/>
      <c r="B15" s="203"/>
      <c r="F15" s="165"/>
    </row>
    <row r="16" spans="1:6" x14ac:dyDescent="0.2">
      <c r="A16" s="587" t="s">
        <v>29</v>
      </c>
      <c r="B16" s="587"/>
      <c r="C16" s="587"/>
      <c r="D16" s="587"/>
      <c r="E16" s="587"/>
      <c r="F16" s="165"/>
    </row>
    <row r="17" spans="1:8" x14ac:dyDescent="0.2">
      <c r="A17" s="587"/>
      <c r="B17" s="587"/>
      <c r="C17" s="587"/>
      <c r="D17" s="587"/>
      <c r="E17" s="587"/>
      <c r="F17" s="165"/>
    </row>
    <row r="18" spans="1:8" x14ac:dyDescent="0.2">
      <c r="A18" s="587"/>
      <c r="B18" s="587"/>
      <c r="C18" s="587"/>
      <c r="D18" s="587"/>
      <c r="E18" s="587"/>
      <c r="F18" s="165"/>
    </row>
    <row r="19" spans="1:8" x14ac:dyDescent="0.2">
      <c r="A19" s="587"/>
      <c r="B19" s="587"/>
      <c r="C19" s="587"/>
      <c r="D19" s="587"/>
      <c r="E19" s="587"/>
      <c r="F19" s="165"/>
    </row>
    <row r="20" spans="1:8" x14ac:dyDescent="0.2">
      <c r="B20" s="73"/>
      <c r="F20" s="165"/>
    </row>
    <row r="21" spans="1:8" s="229" customFormat="1" ht="13.5" thickBot="1" x14ac:dyDescent="0.25">
      <c r="A21" s="227"/>
      <c r="B21" s="228"/>
    </row>
    <row r="22" spans="1:8" s="229" customFormat="1" ht="77.25" thickBot="1" x14ac:dyDescent="0.25">
      <c r="A22" s="61"/>
      <c r="B22" s="183"/>
      <c r="C22" s="585" t="s">
        <v>30</v>
      </c>
      <c r="D22" s="586"/>
      <c r="E22" s="183" t="s">
        <v>14</v>
      </c>
      <c r="F22" s="149"/>
    </row>
    <row r="23" spans="1:8" s="228" customFormat="1" ht="26.25" thickBot="1" x14ac:dyDescent="0.25">
      <c r="A23" s="61"/>
      <c r="B23" s="183" t="s">
        <v>9</v>
      </c>
      <c r="C23" s="239" t="s">
        <v>7</v>
      </c>
      <c r="D23" s="392" t="s">
        <v>8</v>
      </c>
      <c r="E23" s="146" t="s">
        <v>42</v>
      </c>
      <c r="F23" s="61"/>
      <c r="G23" s="183" t="s">
        <v>409</v>
      </c>
    </row>
    <row r="24" spans="1:8" s="229" customFormat="1" ht="12.75" x14ac:dyDescent="0.2">
      <c r="A24" s="61"/>
      <c r="B24" s="473" t="str">
        <f>'I3 TB Data'!B19</f>
        <v>Rate Base - Network - Dedicated to Domestic</v>
      </c>
      <c r="C24" s="393" t="str">
        <f>IF(ISNUMBER(FIND("Dedicated to Domestic",$B24)),"DOM",IF(ISNUMBER(FIND("Dedicated to Interconnect",$B24)),"INT_XI",$G24))</f>
        <v>DOM</v>
      </c>
      <c r="D24" s="393"/>
      <c r="E24" s="235"/>
      <c r="F24" s="232"/>
      <c r="G24" s="467" t="str">
        <f>'O1 Revenue to cost|RR'!AC37</f>
        <v>12CP</v>
      </c>
      <c r="H24" s="149"/>
    </row>
    <row r="25" spans="1:8" s="229" customFormat="1" ht="12.75" x14ac:dyDescent="0.2">
      <c r="A25" s="61"/>
      <c r="B25" s="231" t="str">
        <f>'I3 TB Data'!B20</f>
        <v>Rate Base - Network - Dedicated to Interconnect</v>
      </c>
      <c r="C25" s="394" t="str">
        <f t="shared" ref="C25:C88" si="0">IF(ISNUMBER(FIND("Dedicated to Domestic",$B25)),"DOM",IF(ISNUMBER(FIND("Dedicated to Interconnect",$B25)),"INT_XI",$G25))</f>
        <v>INT_XI</v>
      </c>
      <c r="D25" s="394"/>
      <c r="E25" s="237"/>
      <c r="F25" s="232"/>
      <c r="G25" s="237" t="str">
        <f>G24</f>
        <v>12CP</v>
      </c>
      <c r="H25" s="149"/>
    </row>
    <row r="26" spans="1:8" s="229" customFormat="1" ht="12.75" x14ac:dyDescent="0.2">
      <c r="A26" s="61"/>
      <c r="B26" s="230" t="str">
        <f>'I3 TB Data'!B21</f>
        <v>Rate Base - Network - Shared</v>
      </c>
      <c r="C26" s="395" t="str">
        <f t="shared" si="0"/>
        <v>12CP</v>
      </c>
      <c r="D26" s="395"/>
      <c r="E26" s="236"/>
      <c r="F26" s="232"/>
      <c r="G26" s="236" t="str">
        <f t="shared" ref="G26:G46" si="1">G25</f>
        <v>12CP</v>
      </c>
      <c r="H26" s="149"/>
    </row>
    <row r="27" spans="1:8" s="229" customFormat="1" ht="12.75" x14ac:dyDescent="0.2">
      <c r="A27" s="61"/>
      <c r="B27" s="231" t="str">
        <f>'I3 TB Data'!B22</f>
        <v>Rate Base - Line Connection - Dedicated to Domestic</v>
      </c>
      <c r="C27" s="394" t="str">
        <f t="shared" si="0"/>
        <v>DOM</v>
      </c>
      <c r="D27" s="394"/>
      <c r="E27" s="237"/>
      <c r="F27" s="232"/>
      <c r="G27" s="237" t="str">
        <f t="shared" si="1"/>
        <v>12CP</v>
      </c>
      <c r="H27" s="149"/>
    </row>
    <row r="28" spans="1:8" s="229" customFormat="1" ht="12.75" x14ac:dyDescent="0.2">
      <c r="A28" s="61"/>
      <c r="B28" s="230" t="str">
        <f>'I3 TB Data'!B23</f>
        <v>Rate Base - Line Connection - Dedicated to Interconnect</v>
      </c>
      <c r="C28" s="395" t="str">
        <f t="shared" si="0"/>
        <v>INT_XI</v>
      </c>
      <c r="D28" s="395"/>
      <c r="E28" s="236"/>
      <c r="F28" s="232"/>
      <c r="G28" s="236" t="str">
        <f t="shared" si="1"/>
        <v>12CP</v>
      </c>
      <c r="H28" s="149"/>
    </row>
    <row r="29" spans="1:8" s="229" customFormat="1" ht="12.75" x14ac:dyDescent="0.2">
      <c r="A29" s="61"/>
      <c r="B29" s="231" t="str">
        <f>'I3 TB Data'!B24</f>
        <v>Rate Base - Line Connection - Shared</v>
      </c>
      <c r="C29" s="394" t="str">
        <f t="shared" si="0"/>
        <v>12CP</v>
      </c>
      <c r="D29" s="394"/>
      <c r="E29" s="237"/>
      <c r="F29" s="232"/>
      <c r="G29" s="237" t="str">
        <f t="shared" si="1"/>
        <v>12CP</v>
      </c>
      <c r="H29" s="149"/>
    </row>
    <row r="30" spans="1:8" s="229" customFormat="1" ht="12.75" x14ac:dyDescent="0.2">
      <c r="A30" s="61"/>
      <c r="B30" s="230" t="str">
        <f>'I3 TB Data'!B25</f>
        <v>Rate Base - Transformer Connection - Dedicated to Domestic</v>
      </c>
      <c r="C30" s="395" t="str">
        <f t="shared" si="0"/>
        <v>DOM</v>
      </c>
      <c r="D30" s="395"/>
      <c r="E30" s="236"/>
      <c r="F30" s="232"/>
      <c r="G30" s="236" t="str">
        <f t="shared" si="1"/>
        <v>12CP</v>
      </c>
      <c r="H30" s="149"/>
    </row>
    <row r="31" spans="1:8" s="229" customFormat="1" ht="12.75" x14ac:dyDescent="0.2">
      <c r="A31" s="61"/>
      <c r="B31" s="231" t="str">
        <f>'I3 TB Data'!B26</f>
        <v>Rate Base - Transformer Connection - Dedicated to Interconnect</v>
      </c>
      <c r="C31" s="394" t="str">
        <f t="shared" si="0"/>
        <v>INT_XI</v>
      </c>
      <c r="D31" s="394"/>
      <c r="E31" s="237"/>
      <c r="F31" s="232"/>
      <c r="G31" s="237" t="str">
        <f t="shared" si="1"/>
        <v>12CP</v>
      </c>
      <c r="H31" s="149"/>
    </row>
    <row r="32" spans="1:8" s="229" customFormat="1" ht="12.75" x14ac:dyDescent="0.2">
      <c r="A32" s="61"/>
      <c r="B32" s="230" t="str">
        <f>'I3 TB Data'!B27</f>
        <v>Rate Base - Transformer Connection - Shared</v>
      </c>
      <c r="C32" s="395" t="str">
        <f t="shared" si="0"/>
        <v>12CP</v>
      </c>
      <c r="D32" s="395"/>
      <c r="E32" s="236"/>
      <c r="F32" s="232"/>
      <c r="G32" s="236" t="str">
        <f t="shared" si="1"/>
        <v>12CP</v>
      </c>
      <c r="H32" s="149"/>
    </row>
    <row r="33" spans="1:8" s="229" customFormat="1" ht="12.75" x14ac:dyDescent="0.2">
      <c r="A33" s="61"/>
      <c r="B33" s="231" t="str">
        <f>'I3 TB Data'!B28</f>
        <v>Rate Base - Wholesale Revenue Meter - Dedicated to Domestic</v>
      </c>
      <c r="C33" s="394" t="str">
        <f t="shared" si="0"/>
        <v>DOM</v>
      </c>
      <c r="D33" s="394"/>
      <c r="E33" s="237"/>
      <c r="F33" s="232"/>
      <c r="G33" s="237" t="str">
        <f t="shared" si="1"/>
        <v>12CP</v>
      </c>
      <c r="H33" s="149"/>
    </row>
    <row r="34" spans="1:8" s="229" customFormat="1" ht="12.75" x14ac:dyDescent="0.2">
      <c r="A34" s="61"/>
      <c r="B34" s="230" t="str">
        <f>'I3 TB Data'!B29</f>
        <v>Rate Base - Wholesale Revenue Meter - Dedicated to Interconnect</v>
      </c>
      <c r="C34" s="395" t="str">
        <f t="shared" si="0"/>
        <v>INT_XI</v>
      </c>
      <c r="D34" s="395"/>
      <c r="E34" s="236"/>
      <c r="F34" s="232"/>
      <c r="G34" s="236" t="str">
        <f t="shared" si="1"/>
        <v>12CP</v>
      </c>
      <c r="H34" s="149"/>
    </row>
    <row r="35" spans="1:8" s="229" customFormat="1" ht="12.75" x14ac:dyDescent="0.2">
      <c r="A35" s="61"/>
      <c r="B35" s="231" t="str">
        <f>'I3 TB Data'!B30</f>
        <v>Rate Base - Wholesale Revenue Meter - Shared</v>
      </c>
      <c r="C35" s="394" t="str">
        <f t="shared" si="0"/>
        <v>12CP</v>
      </c>
      <c r="D35" s="394"/>
      <c r="E35" s="237"/>
      <c r="F35" s="232"/>
      <c r="G35" s="237" t="str">
        <f t="shared" si="1"/>
        <v>12CP</v>
      </c>
      <c r="H35" s="149"/>
    </row>
    <row r="36" spans="1:8" s="229" customFormat="1" ht="12.75" x14ac:dyDescent="0.2">
      <c r="A36" s="61"/>
      <c r="B36" s="230" t="str">
        <f>'I3 TB Data'!B31</f>
        <v>Rate Base - Network Dual Function Line - Dedicated to Domestic</v>
      </c>
      <c r="C36" s="395" t="str">
        <f t="shared" si="0"/>
        <v>DOM</v>
      </c>
      <c r="D36" s="395"/>
      <c r="E36" s="236"/>
      <c r="F36" s="232"/>
      <c r="G36" s="236" t="str">
        <f t="shared" si="1"/>
        <v>12CP</v>
      </c>
      <c r="H36" s="149"/>
    </row>
    <row r="37" spans="1:8" s="229" customFormat="1" ht="12.75" x14ac:dyDescent="0.2">
      <c r="A37" s="61"/>
      <c r="B37" s="231" t="str">
        <f>'I3 TB Data'!B32</f>
        <v>Rate Base - Network Dual Function Line - Dedicated to Interconnect</v>
      </c>
      <c r="C37" s="394" t="str">
        <f t="shared" si="0"/>
        <v>INT_XI</v>
      </c>
      <c r="D37" s="394"/>
      <c r="E37" s="237"/>
      <c r="F37" s="232"/>
      <c r="G37" s="237" t="str">
        <f t="shared" si="1"/>
        <v>12CP</v>
      </c>
      <c r="H37" s="149"/>
    </row>
    <row r="38" spans="1:8" s="229" customFormat="1" ht="12.75" x14ac:dyDescent="0.2">
      <c r="A38" s="61"/>
      <c r="B38" s="230" t="str">
        <f>'I3 TB Data'!B33</f>
        <v>Rate Base - Network Dual Function Line - Shared</v>
      </c>
      <c r="C38" s="395" t="str">
        <f t="shared" si="0"/>
        <v>12CP</v>
      </c>
      <c r="D38" s="395"/>
      <c r="E38" s="236"/>
      <c r="F38" s="232"/>
      <c r="G38" s="236" t="str">
        <f t="shared" si="1"/>
        <v>12CP</v>
      </c>
      <c r="H38" s="149"/>
    </row>
    <row r="39" spans="1:8" s="229" customFormat="1" ht="12.75" x14ac:dyDescent="0.2">
      <c r="A39" s="61"/>
      <c r="B39" s="231" t="str">
        <f>'I3 TB Data'!B34</f>
        <v>Rate Base - Line Connection Dual Function Line - Dedicated to Domestic</v>
      </c>
      <c r="C39" s="394" t="str">
        <f t="shared" si="0"/>
        <v>DOM</v>
      </c>
      <c r="D39" s="394"/>
      <c r="E39" s="237"/>
      <c r="F39" s="232"/>
      <c r="G39" s="237" t="str">
        <f t="shared" si="1"/>
        <v>12CP</v>
      </c>
      <c r="H39" s="149"/>
    </row>
    <row r="40" spans="1:8" s="229" customFormat="1" ht="12.75" x14ac:dyDescent="0.2">
      <c r="A40" s="61"/>
      <c r="B40" s="230" t="str">
        <f>'I3 TB Data'!B35</f>
        <v>Rate Base - Line Connection Dual Function Line - Dedicated to Interconnect</v>
      </c>
      <c r="C40" s="395" t="str">
        <f t="shared" si="0"/>
        <v>INT_XI</v>
      </c>
      <c r="D40" s="395"/>
      <c r="E40" s="236"/>
      <c r="F40" s="232"/>
      <c r="G40" s="236" t="str">
        <f t="shared" si="1"/>
        <v>12CP</v>
      </c>
      <c r="H40" s="149"/>
    </row>
    <row r="41" spans="1:8" s="229" customFormat="1" ht="12.75" x14ac:dyDescent="0.2">
      <c r="A41" s="61"/>
      <c r="B41" s="231" t="str">
        <f>'I3 TB Data'!B36</f>
        <v>Rate Base - Line Connection Dual Function Line - Shared</v>
      </c>
      <c r="C41" s="394" t="str">
        <f t="shared" si="0"/>
        <v>12CP</v>
      </c>
      <c r="D41" s="394"/>
      <c r="E41" s="237"/>
      <c r="F41" s="232"/>
      <c r="G41" s="237" t="str">
        <f t="shared" si="1"/>
        <v>12CP</v>
      </c>
      <c r="H41" s="149"/>
    </row>
    <row r="42" spans="1:8" s="229" customFormat="1" ht="12.75" x14ac:dyDescent="0.2">
      <c r="A42" s="61"/>
      <c r="B42" s="230" t="str">
        <f>'I3 TB Data'!B37</f>
        <v>Rate Base - Generation Line Connection - Dedicated to Domestic</v>
      </c>
      <c r="C42" s="395" t="str">
        <f t="shared" si="0"/>
        <v>DOM</v>
      </c>
      <c r="D42" s="395"/>
      <c r="E42" s="236"/>
      <c r="F42" s="232"/>
      <c r="G42" s="236" t="str">
        <f t="shared" si="1"/>
        <v>12CP</v>
      </c>
      <c r="H42" s="149"/>
    </row>
    <row r="43" spans="1:8" s="229" customFormat="1" ht="12.75" x14ac:dyDescent="0.2">
      <c r="A43" s="61"/>
      <c r="B43" s="231" t="str">
        <f>'I3 TB Data'!B38</f>
        <v>Rate Base - Generation Line Connection - Dedicated to Interconnect</v>
      </c>
      <c r="C43" s="394" t="str">
        <f t="shared" si="0"/>
        <v>INT_XI</v>
      </c>
      <c r="D43" s="394"/>
      <c r="E43" s="237"/>
      <c r="F43" s="232"/>
      <c r="G43" s="237" t="str">
        <f t="shared" si="1"/>
        <v>12CP</v>
      </c>
      <c r="H43" s="149"/>
    </row>
    <row r="44" spans="1:8" s="229" customFormat="1" ht="12.75" x14ac:dyDescent="0.2">
      <c r="A44" s="61"/>
      <c r="B44" s="230" t="str">
        <f>'I3 TB Data'!B39</f>
        <v>Rate Base - Generation Line Connection - Shared</v>
      </c>
      <c r="C44" s="395" t="str">
        <f t="shared" si="0"/>
        <v>12CP</v>
      </c>
      <c r="D44" s="395"/>
      <c r="E44" s="236"/>
      <c r="F44" s="232"/>
      <c r="G44" s="236" t="str">
        <f t="shared" si="1"/>
        <v>12CP</v>
      </c>
      <c r="H44" s="149"/>
    </row>
    <row r="45" spans="1:8" s="229" customFormat="1" ht="12.75" x14ac:dyDescent="0.2">
      <c r="A45" s="61"/>
      <c r="B45" s="231" t="str">
        <f>'I3 TB Data'!B40</f>
        <v>Rate Base - Generation Transformation Connection - Dedicated to Domestic</v>
      </c>
      <c r="C45" s="394" t="str">
        <f>IF(ISNUMBER(FIND("Dedicated to Domestic",$B45)),"DOM",IF(ISNUMBER(FIND("Dedicated to Interconnect",$B45)),"INT_XI",$G45))</f>
        <v>DOM</v>
      </c>
      <c r="D45" s="394"/>
      <c r="E45" s="237"/>
      <c r="F45" s="232"/>
      <c r="G45" s="237" t="str">
        <f t="shared" si="1"/>
        <v>12CP</v>
      </c>
      <c r="H45" s="149"/>
    </row>
    <row r="46" spans="1:8" s="229" customFormat="1" ht="25.5" x14ac:dyDescent="0.2">
      <c r="A46" s="61"/>
      <c r="B46" s="230" t="str">
        <f>'I3 TB Data'!B41</f>
        <v>Rate Base - Generation Transformation Connection - Dedicated to Interconnect</v>
      </c>
      <c r="C46" s="395" t="str">
        <f t="shared" si="0"/>
        <v>INT_XI</v>
      </c>
      <c r="D46" s="395"/>
      <c r="E46" s="236"/>
      <c r="F46" s="232"/>
      <c r="G46" s="236" t="str">
        <f t="shared" si="1"/>
        <v>12CP</v>
      </c>
      <c r="H46" s="149"/>
    </row>
    <row r="47" spans="1:8" s="229" customFormat="1" ht="12.75" x14ac:dyDescent="0.2">
      <c r="A47" s="61"/>
      <c r="B47" s="231" t="str">
        <f>'I3 TB Data'!B42</f>
        <v>Rate Base - Generation Transformation Connection - Shared</v>
      </c>
      <c r="C47" s="394" t="str">
        <f t="shared" si="0"/>
        <v>12CP</v>
      </c>
      <c r="D47" s="394"/>
      <c r="E47" s="237"/>
      <c r="F47" s="232"/>
      <c r="G47" s="237" t="str">
        <f>G46</f>
        <v>12CP</v>
      </c>
      <c r="H47" s="149"/>
    </row>
    <row r="48" spans="1:8" s="229" customFormat="1" ht="12.75" x14ac:dyDescent="0.2">
      <c r="A48" s="61"/>
      <c r="B48" s="230" t="str">
        <f>'I3 TB Data'!B43</f>
        <v>Contributions and Grants - Credit</v>
      </c>
      <c r="C48" s="395"/>
      <c r="D48" s="395"/>
      <c r="E48" s="236"/>
      <c r="F48" s="232"/>
      <c r="G48" s="236" t="s">
        <v>68</v>
      </c>
      <c r="H48" s="149"/>
    </row>
    <row r="49" spans="1:8" s="229" customFormat="1" ht="12.75" x14ac:dyDescent="0.2">
      <c r="A49" s="61"/>
      <c r="B49" s="231" t="str">
        <f>'I3 TB Data'!B44</f>
        <v>Accum. Amortization of Electric Utility Plant - Property, Plant, &amp; Equipment</v>
      </c>
      <c r="C49" s="394"/>
      <c r="D49" s="394"/>
      <c r="E49" s="237"/>
      <c r="F49" s="232"/>
      <c r="G49" s="237" t="s">
        <v>68</v>
      </c>
      <c r="H49" s="149"/>
    </row>
    <row r="50" spans="1:8" s="229" customFormat="1" ht="12.75" x14ac:dyDescent="0.2">
      <c r="A50" s="61"/>
      <c r="B50" s="230" t="str">
        <f>'I3 TB Data'!B45</f>
        <v>Accumulated Amortization of Electric Utility Plant - Intangibles</v>
      </c>
      <c r="C50" s="395"/>
      <c r="D50" s="395"/>
      <c r="E50" s="236"/>
      <c r="F50" s="232"/>
      <c r="G50" s="236" t="s">
        <v>68</v>
      </c>
      <c r="H50" s="149"/>
    </row>
    <row r="51" spans="1:8" s="229" customFormat="1" ht="12.75" x14ac:dyDescent="0.2">
      <c r="A51" s="61"/>
      <c r="B51" s="231" t="str">
        <f>'I3 TB Data'!B46</f>
        <v>External Revenues - Network - Dedicated to Domestic</v>
      </c>
      <c r="C51" s="394" t="str">
        <f t="shared" si="0"/>
        <v>DOM</v>
      </c>
      <c r="D51" s="394"/>
      <c r="E51" s="237"/>
      <c r="F51" s="232"/>
      <c r="G51" s="460" t="s">
        <v>68</v>
      </c>
      <c r="H51" s="149"/>
    </row>
    <row r="52" spans="1:8" s="229" customFormat="1" ht="12.75" x14ac:dyDescent="0.2">
      <c r="A52" s="61"/>
      <c r="B52" s="230" t="str">
        <f>'I3 TB Data'!B47</f>
        <v>External Revenues - Network - Dedicated to Interconnect</v>
      </c>
      <c r="C52" s="395" t="str">
        <f t="shared" si="0"/>
        <v>INT_XI</v>
      </c>
      <c r="D52" s="395"/>
      <c r="E52" s="236"/>
      <c r="F52" s="232"/>
      <c r="G52" s="236" t="str">
        <f>G51</f>
        <v>NFA</v>
      </c>
      <c r="H52" s="149"/>
    </row>
    <row r="53" spans="1:8" s="229" customFormat="1" ht="12.75" x14ac:dyDescent="0.2">
      <c r="A53" s="61"/>
      <c r="B53" s="231" t="str">
        <f>'I3 TB Data'!B48</f>
        <v>External Revenues - Network - Shared</v>
      </c>
      <c r="C53" s="394" t="str">
        <f t="shared" si="0"/>
        <v>NFA</v>
      </c>
      <c r="D53" s="394"/>
      <c r="E53" s="237"/>
      <c r="F53" s="232"/>
      <c r="G53" s="237" t="str">
        <f t="shared" ref="G53:G120" si="2">G52</f>
        <v>NFA</v>
      </c>
      <c r="H53" s="149"/>
    </row>
    <row r="54" spans="1:8" s="229" customFormat="1" ht="12.75" x14ac:dyDescent="0.2">
      <c r="A54" s="61"/>
      <c r="B54" s="230" t="str">
        <f>'I3 TB Data'!B49</f>
        <v>External Revenues - Line Connection - Dedicated to Domestic</v>
      </c>
      <c r="C54" s="395" t="str">
        <f t="shared" si="0"/>
        <v>DOM</v>
      </c>
      <c r="D54" s="395"/>
      <c r="E54" s="236"/>
      <c r="F54" s="232"/>
      <c r="G54" s="236" t="str">
        <f t="shared" si="2"/>
        <v>NFA</v>
      </c>
      <c r="H54" s="149"/>
    </row>
    <row r="55" spans="1:8" s="229" customFormat="1" ht="12.75" x14ac:dyDescent="0.2">
      <c r="A55" s="61"/>
      <c r="B55" s="231" t="str">
        <f>'I3 TB Data'!B50</f>
        <v>External Revenues - Line Connection - Dedicated to Interconnect</v>
      </c>
      <c r="C55" s="394" t="str">
        <f t="shared" si="0"/>
        <v>INT_XI</v>
      </c>
      <c r="D55" s="394"/>
      <c r="E55" s="237"/>
      <c r="F55" s="232"/>
      <c r="G55" s="237" t="str">
        <f t="shared" si="2"/>
        <v>NFA</v>
      </c>
      <c r="H55" s="149"/>
    </row>
    <row r="56" spans="1:8" s="229" customFormat="1" ht="12.75" x14ac:dyDescent="0.2">
      <c r="A56" s="61"/>
      <c r="B56" s="230" t="str">
        <f>'I3 TB Data'!B51</f>
        <v>External Revenues - Line Connection - Shared</v>
      </c>
      <c r="C56" s="395" t="str">
        <f t="shared" si="0"/>
        <v>NFA</v>
      </c>
      <c r="D56" s="395"/>
      <c r="E56" s="236"/>
      <c r="F56" s="232"/>
      <c r="G56" s="236" t="str">
        <f t="shared" si="2"/>
        <v>NFA</v>
      </c>
      <c r="H56" s="149"/>
    </row>
    <row r="57" spans="1:8" s="229" customFormat="1" ht="12.75" x14ac:dyDescent="0.2">
      <c r="A57" s="61"/>
      <c r="B57" s="231" t="str">
        <f>'I3 TB Data'!B52</f>
        <v>External Revenues - Transformer Connection - Dedicated to Domestic</v>
      </c>
      <c r="C57" s="394" t="str">
        <f t="shared" si="0"/>
        <v>DOM</v>
      </c>
      <c r="D57" s="394"/>
      <c r="E57" s="237"/>
      <c r="F57" s="232"/>
      <c r="G57" s="237" t="str">
        <f t="shared" si="2"/>
        <v>NFA</v>
      </c>
      <c r="H57" s="149"/>
    </row>
    <row r="58" spans="1:8" s="229" customFormat="1" ht="12.75" x14ac:dyDescent="0.2">
      <c r="A58" s="61"/>
      <c r="B58" s="230" t="str">
        <f>'I3 TB Data'!B53</f>
        <v>External Revenues - Transformer Connection - Dedicated to Interconnect</v>
      </c>
      <c r="C58" s="395" t="str">
        <f t="shared" si="0"/>
        <v>INT_XI</v>
      </c>
      <c r="D58" s="395"/>
      <c r="E58" s="236"/>
      <c r="F58" s="232"/>
      <c r="G58" s="236" t="str">
        <f t="shared" si="2"/>
        <v>NFA</v>
      </c>
      <c r="H58" s="149"/>
    </row>
    <row r="59" spans="1:8" s="229" customFormat="1" ht="12.75" x14ac:dyDescent="0.2">
      <c r="A59" s="61"/>
      <c r="B59" s="231" t="str">
        <f>'I3 TB Data'!B54</f>
        <v>External Revenues - Transformer Connection - Shared</v>
      </c>
      <c r="C59" s="394" t="str">
        <f t="shared" si="0"/>
        <v>NFA</v>
      </c>
      <c r="D59" s="394"/>
      <c r="E59" s="237"/>
      <c r="F59" s="232"/>
      <c r="G59" s="237" t="str">
        <f t="shared" si="2"/>
        <v>NFA</v>
      </c>
      <c r="H59" s="149"/>
    </row>
    <row r="60" spans="1:8" s="229" customFormat="1" ht="12.75" x14ac:dyDescent="0.2">
      <c r="A60" s="61"/>
      <c r="B60" s="230" t="str">
        <f>'I3 TB Data'!B55</f>
        <v>External Revenues - Wholesale Revenue Meter - Dedicated to Domestic</v>
      </c>
      <c r="C60" s="395" t="str">
        <f t="shared" si="0"/>
        <v>DOM</v>
      </c>
      <c r="D60" s="395"/>
      <c r="E60" s="236"/>
      <c r="F60" s="232"/>
      <c r="G60" s="236" t="str">
        <f t="shared" si="2"/>
        <v>NFA</v>
      </c>
      <c r="H60" s="149"/>
    </row>
    <row r="61" spans="1:8" s="229" customFormat="1" ht="12.75" x14ac:dyDescent="0.2">
      <c r="A61" s="61"/>
      <c r="B61" s="231" t="str">
        <f>'I3 TB Data'!B56</f>
        <v>External Revenues - Wholesale Revenue Meter - Dedicated to Interconnect</v>
      </c>
      <c r="C61" s="394" t="str">
        <f t="shared" si="0"/>
        <v>INT_XI</v>
      </c>
      <c r="D61" s="394"/>
      <c r="E61" s="237"/>
      <c r="F61" s="232"/>
      <c r="G61" s="237" t="str">
        <f t="shared" si="2"/>
        <v>NFA</v>
      </c>
      <c r="H61" s="149"/>
    </row>
    <row r="62" spans="1:8" s="229" customFormat="1" ht="12.75" x14ac:dyDescent="0.2">
      <c r="A62" s="61"/>
      <c r="B62" s="230" t="str">
        <f>'I3 TB Data'!B57</f>
        <v>External Revenues - Wholesale Revenue Meter - Shared</v>
      </c>
      <c r="C62" s="395" t="str">
        <f t="shared" si="0"/>
        <v>NFA</v>
      </c>
      <c r="D62" s="395"/>
      <c r="E62" s="236"/>
      <c r="F62" s="232"/>
      <c r="G62" s="236" t="str">
        <f t="shared" si="2"/>
        <v>NFA</v>
      </c>
      <c r="H62" s="149"/>
    </row>
    <row r="63" spans="1:8" s="229" customFormat="1" ht="12.75" x14ac:dyDescent="0.2">
      <c r="A63" s="61"/>
      <c r="B63" s="231" t="str">
        <f>'I3 TB Data'!B58</f>
        <v>External Revenues - Network Dual Function Line - Dedicated to Domestic</v>
      </c>
      <c r="C63" s="394" t="str">
        <f t="shared" si="0"/>
        <v>DOM</v>
      </c>
      <c r="D63" s="394"/>
      <c r="E63" s="237"/>
      <c r="F63" s="232"/>
      <c r="G63" s="237" t="str">
        <f t="shared" si="2"/>
        <v>NFA</v>
      </c>
      <c r="H63" s="149"/>
    </row>
    <row r="64" spans="1:8" s="229" customFormat="1" ht="12.75" x14ac:dyDescent="0.2">
      <c r="A64" s="61"/>
      <c r="B64" s="230" t="str">
        <f>'I3 TB Data'!B59</f>
        <v>External Revenues - Network Dual Function Line - Dedicated to Interconnect</v>
      </c>
      <c r="C64" s="395" t="str">
        <f t="shared" si="0"/>
        <v>INT_XI</v>
      </c>
      <c r="D64" s="395"/>
      <c r="E64" s="236"/>
      <c r="F64" s="232"/>
      <c r="G64" s="236" t="str">
        <f t="shared" si="2"/>
        <v>NFA</v>
      </c>
      <c r="H64" s="149"/>
    </row>
    <row r="65" spans="1:8" s="229" customFormat="1" ht="12.75" x14ac:dyDescent="0.2">
      <c r="A65" s="61"/>
      <c r="B65" s="231" t="str">
        <f>'I3 TB Data'!B60</f>
        <v>External Revenues - Network Dual Function Line - Shared</v>
      </c>
      <c r="C65" s="396" t="str">
        <f t="shared" si="0"/>
        <v>NFA</v>
      </c>
      <c r="D65" s="396"/>
      <c r="E65" s="237"/>
      <c r="F65" s="232"/>
      <c r="G65" s="237" t="str">
        <f t="shared" si="2"/>
        <v>NFA</v>
      </c>
      <c r="H65" s="149"/>
    </row>
    <row r="66" spans="1:8" s="229" customFormat="1" ht="25.5" x14ac:dyDescent="0.2">
      <c r="A66" s="61"/>
      <c r="B66" s="230" t="str">
        <f>'I3 TB Data'!B61</f>
        <v>External Revenues - Line Connection Dual Function Line - Dedicated to Domestic</v>
      </c>
      <c r="C66" s="395" t="str">
        <f t="shared" si="0"/>
        <v>DOM</v>
      </c>
      <c r="D66" s="395"/>
      <c r="E66" s="236"/>
      <c r="F66" s="232"/>
      <c r="G66" s="236" t="str">
        <f t="shared" si="2"/>
        <v>NFA</v>
      </c>
      <c r="H66" s="149"/>
    </row>
    <row r="67" spans="1:8" s="229" customFormat="1" ht="25.5" x14ac:dyDescent="0.2">
      <c r="A67" s="61"/>
      <c r="B67" s="231" t="str">
        <f>'I3 TB Data'!B62</f>
        <v>External Revenues - Line Connection Dual Function Line - Dedicated to Interconnect</v>
      </c>
      <c r="C67" s="394" t="str">
        <f t="shared" si="0"/>
        <v>INT_XI</v>
      </c>
      <c r="D67" s="394"/>
      <c r="E67" s="237"/>
      <c r="F67" s="232"/>
      <c r="G67" s="237" t="str">
        <f t="shared" si="2"/>
        <v>NFA</v>
      </c>
      <c r="H67" s="149"/>
    </row>
    <row r="68" spans="1:8" s="229" customFormat="1" ht="12.75" x14ac:dyDescent="0.2">
      <c r="A68" s="61"/>
      <c r="B68" s="230" t="str">
        <f>'I3 TB Data'!B63</f>
        <v>External Revenues - Line Connection Dual Function Line - Shared</v>
      </c>
      <c r="C68" s="395" t="str">
        <f t="shared" si="0"/>
        <v>NFA</v>
      </c>
      <c r="D68" s="395"/>
      <c r="E68" s="236"/>
      <c r="F68" s="232"/>
      <c r="G68" s="236" t="str">
        <f t="shared" si="2"/>
        <v>NFA</v>
      </c>
      <c r="H68" s="149"/>
    </row>
    <row r="69" spans="1:8" s="229" customFormat="1" ht="12.75" x14ac:dyDescent="0.2">
      <c r="A69" s="61"/>
      <c r="B69" s="231" t="str">
        <f>'I3 TB Data'!B64</f>
        <v>External Revenues - Generation Line Connection - Dedicated to Domestic</v>
      </c>
      <c r="C69" s="394" t="str">
        <f t="shared" si="0"/>
        <v>DOM</v>
      </c>
      <c r="D69" s="394"/>
      <c r="E69" s="237"/>
      <c r="F69" s="232"/>
      <c r="G69" s="237" t="str">
        <f t="shared" si="2"/>
        <v>NFA</v>
      </c>
      <c r="H69" s="149"/>
    </row>
    <row r="70" spans="1:8" s="229" customFormat="1" ht="12.75" x14ac:dyDescent="0.2">
      <c r="A70" s="61"/>
      <c r="B70" s="230" t="str">
        <f>'I3 TB Data'!B65</f>
        <v>External Revenues - Generation Line Connection - Dedicated to Interconnect</v>
      </c>
      <c r="C70" s="395" t="str">
        <f t="shared" si="0"/>
        <v>INT_XI</v>
      </c>
      <c r="D70" s="395"/>
      <c r="E70" s="236"/>
      <c r="F70" s="232"/>
      <c r="G70" s="236" t="str">
        <f t="shared" si="2"/>
        <v>NFA</v>
      </c>
      <c r="H70" s="149"/>
    </row>
    <row r="71" spans="1:8" s="229" customFormat="1" ht="12.75" x14ac:dyDescent="0.2">
      <c r="A71" s="61"/>
      <c r="B71" s="231" t="str">
        <f>'I3 TB Data'!B66</f>
        <v>External Revenues - Generation Line Connection - Shared</v>
      </c>
      <c r="C71" s="394" t="str">
        <f t="shared" si="0"/>
        <v>NFA</v>
      </c>
      <c r="D71" s="394"/>
      <c r="E71" s="237"/>
      <c r="F71" s="232"/>
      <c r="G71" s="237" t="str">
        <f t="shared" si="2"/>
        <v>NFA</v>
      </c>
      <c r="H71" s="149"/>
    </row>
    <row r="72" spans="1:8" s="229" customFormat="1" ht="25.5" x14ac:dyDescent="0.2">
      <c r="A72" s="61"/>
      <c r="B72" s="230" t="str">
        <f>'I3 TB Data'!B67</f>
        <v>External Revenues - Generation Transformation Connection - Dedicated to Domestic</v>
      </c>
      <c r="C72" s="395" t="str">
        <f t="shared" si="0"/>
        <v>DOM</v>
      </c>
      <c r="D72" s="395"/>
      <c r="E72" s="236"/>
      <c r="F72" s="232"/>
      <c r="G72" s="236" t="str">
        <f t="shared" si="2"/>
        <v>NFA</v>
      </c>
      <c r="H72" s="149"/>
    </row>
    <row r="73" spans="1:8" s="229" customFormat="1" ht="25.5" x14ac:dyDescent="0.2">
      <c r="A73" s="61"/>
      <c r="B73" s="231" t="str">
        <f>'I3 TB Data'!B68</f>
        <v>External Revenues - Generation Transformation Connection - Dedicated to Interconnect</v>
      </c>
      <c r="C73" s="394" t="str">
        <f t="shared" si="0"/>
        <v>INT_XI</v>
      </c>
      <c r="D73" s="394"/>
      <c r="E73" s="237"/>
      <c r="F73" s="232"/>
      <c r="G73" s="237" t="str">
        <f t="shared" si="2"/>
        <v>NFA</v>
      </c>
      <c r="H73" s="149"/>
    </row>
    <row r="74" spans="1:8" s="229" customFormat="1" ht="12.75" x14ac:dyDescent="0.2">
      <c r="A74" s="61"/>
      <c r="B74" s="230" t="str">
        <f>'I3 TB Data'!B69</f>
        <v>External Revenues - Generation Transformation Connection - Shared</v>
      </c>
      <c r="C74" s="395" t="str">
        <f t="shared" si="0"/>
        <v>NFA</v>
      </c>
      <c r="D74" s="395"/>
      <c r="E74" s="236"/>
      <c r="F74" s="232"/>
      <c r="G74" s="236" t="str">
        <f t="shared" si="2"/>
        <v>NFA</v>
      </c>
      <c r="H74" s="149"/>
    </row>
    <row r="75" spans="1:8" s="229" customFormat="1" ht="12.75" x14ac:dyDescent="0.2">
      <c r="A75" s="61"/>
      <c r="B75" s="231" t="str">
        <f>'I3 TB Data'!B70</f>
        <v>Export Revenue Credit - Network - Dedicated to Domestic</v>
      </c>
      <c r="C75" s="394" t="str">
        <f t="shared" si="0"/>
        <v>DOM</v>
      </c>
      <c r="D75" s="394"/>
      <c r="E75" s="237"/>
      <c r="F75" s="232"/>
      <c r="G75" s="460" t="s">
        <v>408</v>
      </c>
      <c r="H75" s="149"/>
    </row>
    <row r="76" spans="1:8" s="229" customFormat="1" ht="12.75" x14ac:dyDescent="0.2">
      <c r="A76" s="61"/>
      <c r="B76" s="230" t="str">
        <f>'I3 TB Data'!B71</f>
        <v>Export Revenue Credit - Network - Dedicated to Interconnect</v>
      </c>
      <c r="C76" s="395" t="str">
        <f t="shared" si="0"/>
        <v>INT_XI</v>
      </c>
      <c r="D76" s="395"/>
      <c r="E76" s="236"/>
      <c r="F76" s="232"/>
      <c r="G76" s="236" t="str">
        <f t="shared" si="2"/>
        <v>DOM</v>
      </c>
      <c r="H76" s="149"/>
    </row>
    <row r="77" spans="1:8" s="229" customFormat="1" ht="12.75" x14ac:dyDescent="0.2">
      <c r="A77" s="61"/>
      <c r="B77" s="231" t="str">
        <f>'I3 TB Data'!B72</f>
        <v>Export Revenue Credit - Network - Shared</v>
      </c>
      <c r="C77" s="394" t="str">
        <f t="shared" si="0"/>
        <v>DOM</v>
      </c>
      <c r="D77" s="394"/>
      <c r="E77" s="237"/>
      <c r="F77" s="232"/>
      <c r="G77" s="237" t="str">
        <f t="shared" si="2"/>
        <v>DOM</v>
      </c>
      <c r="H77" s="149"/>
    </row>
    <row r="78" spans="1:8" s="229" customFormat="1" ht="12.75" x14ac:dyDescent="0.2">
      <c r="A78" s="61"/>
      <c r="B78" s="230" t="str">
        <f>'I3 TB Data'!B73</f>
        <v>Export Revenue Credit - Line Connection - Dedicated to Domestic</v>
      </c>
      <c r="C78" s="395" t="str">
        <f t="shared" si="0"/>
        <v>DOM</v>
      </c>
      <c r="D78" s="395"/>
      <c r="E78" s="236"/>
      <c r="F78" s="232"/>
      <c r="G78" s="236" t="str">
        <f t="shared" si="2"/>
        <v>DOM</v>
      </c>
      <c r="H78" s="149"/>
    </row>
    <row r="79" spans="1:8" s="229" customFormat="1" ht="12.75" x14ac:dyDescent="0.2">
      <c r="A79" s="61"/>
      <c r="B79" s="231" t="str">
        <f>'I3 TB Data'!B74</f>
        <v>Export Revenue Credit - Line Connection - Dedicated to Interconnect</v>
      </c>
      <c r="C79" s="394" t="str">
        <f t="shared" si="0"/>
        <v>INT_XI</v>
      </c>
      <c r="D79" s="394"/>
      <c r="E79" s="237"/>
      <c r="F79" s="232"/>
      <c r="G79" s="237" t="str">
        <f t="shared" si="2"/>
        <v>DOM</v>
      </c>
      <c r="H79" s="149"/>
    </row>
    <row r="80" spans="1:8" s="229" customFormat="1" ht="12.75" x14ac:dyDescent="0.2">
      <c r="A80" s="61"/>
      <c r="B80" s="230" t="str">
        <f>'I3 TB Data'!B75</f>
        <v>Export Revenue Credit - Line Connection - Shared</v>
      </c>
      <c r="C80" s="395" t="str">
        <f t="shared" si="0"/>
        <v>DOM</v>
      </c>
      <c r="D80" s="395"/>
      <c r="E80" s="236"/>
      <c r="F80" s="232"/>
      <c r="G80" s="236" t="str">
        <f t="shared" si="2"/>
        <v>DOM</v>
      </c>
      <c r="H80" s="149"/>
    </row>
    <row r="81" spans="1:8" s="229" customFormat="1" ht="12.75" x14ac:dyDescent="0.2">
      <c r="A81" s="61"/>
      <c r="B81" s="231" t="str">
        <f>'I3 TB Data'!B76</f>
        <v>Export Revenue Credit - Transformer Connection - Dedicated to Domestic</v>
      </c>
      <c r="C81" s="394" t="str">
        <f t="shared" si="0"/>
        <v>DOM</v>
      </c>
      <c r="D81" s="394"/>
      <c r="E81" s="237"/>
      <c r="F81" s="232"/>
      <c r="G81" s="237" t="str">
        <f t="shared" si="2"/>
        <v>DOM</v>
      </c>
      <c r="H81" s="149"/>
    </row>
    <row r="82" spans="1:8" s="229" customFormat="1" ht="12.75" x14ac:dyDescent="0.2">
      <c r="A82" s="61"/>
      <c r="B82" s="230" t="str">
        <f>'I3 TB Data'!B77</f>
        <v>Export Revenue Credit - Transformer Connection - Dedicated to Interconnect</v>
      </c>
      <c r="C82" s="395" t="str">
        <f t="shared" si="0"/>
        <v>INT_XI</v>
      </c>
      <c r="D82" s="395"/>
      <c r="E82" s="236"/>
      <c r="F82" s="232"/>
      <c r="G82" s="236" t="str">
        <f t="shared" si="2"/>
        <v>DOM</v>
      </c>
      <c r="H82" s="149"/>
    </row>
    <row r="83" spans="1:8" s="229" customFormat="1" ht="12.75" x14ac:dyDescent="0.2">
      <c r="A83" s="61"/>
      <c r="B83" s="231" t="str">
        <f>'I3 TB Data'!B78</f>
        <v>Export Revenue Credit - Transformer Connection - Shared</v>
      </c>
      <c r="C83" s="394" t="str">
        <f t="shared" si="0"/>
        <v>DOM</v>
      </c>
      <c r="D83" s="394"/>
      <c r="E83" s="237"/>
      <c r="F83" s="232"/>
      <c r="G83" s="237" t="str">
        <f t="shared" si="2"/>
        <v>DOM</v>
      </c>
      <c r="H83" s="149"/>
    </row>
    <row r="84" spans="1:8" s="229" customFormat="1" ht="12.75" x14ac:dyDescent="0.2">
      <c r="A84" s="61"/>
      <c r="B84" s="230" t="str">
        <f>'I3 TB Data'!B79</f>
        <v>Export Revenue Credit - Wholesale Revenue Meter - Dedicated to Domestic</v>
      </c>
      <c r="C84" s="395" t="str">
        <f t="shared" si="0"/>
        <v>DOM</v>
      </c>
      <c r="D84" s="395"/>
      <c r="E84" s="236"/>
      <c r="F84" s="232"/>
      <c r="G84" s="236" t="str">
        <f t="shared" si="2"/>
        <v>DOM</v>
      </c>
      <c r="H84" s="149"/>
    </row>
    <row r="85" spans="1:8" s="229" customFormat="1" ht="25.5" x14ac:dyDescent="0.2">
      <c r="A85" s="61"/>
      <c r="B85" s="231" t="str">
        <f>'I3 TB Data'!B80</f>
        <v>Export Revenue Credit - Wholesale Revenue Meter - Dedicated to Interconnect</v>
      </c>
      <c r="C85" s="394" t="str">
        <f t="shared" si="0"/>
        <v>INT_XI</v>
      </c>
      <c r="D85" s="394"/>
      <c r="E85" s="237"/>
      <c r="F85" s="232"/>
      <c r="G85" s="237" t="str">
        <f t="shared" si="2"/>
        <v>DOM</v>
      </c>
      <c r="H85" s="149"/>
    </row>
    <row r="86" spans="1:8" s="229" customFormat="1" ht="12.75" x14ac:dyDescent="0.2">
      <c r="A86" s="61"/>
      <c r="B86" s="230" t="str">
        <f>'I3 TB Data'!B81</f>
        <v>Export Revenue Credit - Wholesale Revenue Meter - Shared</v>
      </c>
      <c r="C86" s="395" t="str">
        <f t="shared" si="0"/>
        <v>DOM</v>
      </c>
      <c r="D86" s="395"/>
      <c r="E86" s="236"/>
      <c r="F86" s="232"/>
      <c r="G86" s="236" t="str">
        <f t="shared" si="2"/>
        <v>DOM</v>
      </c>
      <c r="H86" s="149"/>
    </row>
    <row r="87" spans="1:8" s="229" customFormat="1" ht="12.75" x14ac:dyDescent="0.2">
      <c r="A87" s="61"/>
      <c r="B87" s="231" t="str">
        <f>'I3 TB Data'!B82</f>
        <v>Export Revenue Credit - Network Dual Function Line - Dedicated to Domestic</v>
      </c>
      <c r="C87" s="394" t="str">
        <f t="shared" si="0"/>
        <v>DOM</v>
      </c>
      <c r="D87" s="394"/>
      <c r="E87" s="237"/>
      <c r="F87" s="232"/>
      <c r="G87" s="237" t="str">
        <f t="shared" si="2"/>
        <v>DOM</v>
      </c>
      <c r="H87" s="149"/>
    </row>
    <row r="88" spans="1:8" s="229" customFormat="1" ht="25.5" x14ac:dyDescent="0.2">
      <c r="A88" s="61"/>
      <c r="B88" s="230" t="str">
        <f>'I3 TB Data'!B83</f>
        <v>Export Revenue Credit - Network Dual Function Line - Dedicated to Interconnect</v>
      </c>
      <c r="C88" s="395" t="str">
        <f t="shared" si="0"/>
        <v>INT_XI</v>
      </c>
      <c r="D88" s="395"/>
      <c r="E88" s="236"/>
      <c r="F88" s="232"/>
      <c r="G88" s="236" t="str">
        <f t="shared" si="2"/>
        <v>DOM</v>
      </c>
      <c r="H88" s="149"/>
    </row>
    <row r="89" spans="1:8" s="229" customFormat="1" ht="12.75" x14ac:dyDescent="0.2">
      <c r="A89" s="61"/>
      <c r="B89" s="231" t="str">
        <f>'I3 TB Data'!B84</f>
        <v>Export Revenue Credit - Network Dual Function Line - Shared</v>
      </c>
      <c r="C89" s="394" t="str">
        <f t="shared" ref="C89:C153" si="3">IF(ISNUMBER(FIND("Dedicated to Domestic",$B89)),"DOM",IF(ISNUMBER(FIND("Dedicated to Interconnect",$B89)),"INT_XI",$G89))</f>
        <v>DOM</v>
      </c>
      <c r="D89" s="394"/>
      <c r="E89" s="237"/>
      <c r="F89" s="232"/>
      <c r="G89" s="237" t="str">
        <f t="shared" si="2"/>
        <v>DOM</v>
      </c>
      <c r="H89" s="149"/>
    </row>
    <row r="90" spans="1:8" s="229" customFormat="1" ht="25.5" x14ac:dyDescent="0.2">
      <c r="A90" s="61"/>
      <c r="B90" s="230" t="str">
        <f>'I3 TB Data'!B85</f>
        <v>Export Revenue Credit - Line Connection Dual Function Line - Dedicated to Domestic</v>
      </c>
      <c r="C90" s="395" t="str">
        <f t="shared" si="3"/>
        <v>DOM</v>
      </c>
      <c r="D90" s="395"/>
      <c r="E90" s="236"/>
      <c r="F90" s="232"/>
      <c r="G90" s="236" t="str">
        <f t="shared" si="2"/>
        <v>DOM</v>
      </c>
      <c r="H90" s="149"/>
    </row>
    <row r="91" spans="1:8" s="229" customFormat="1" ht="25.5" x14ac:dyDescent="0.2">
      <c r="A91" s="61"/>
      <c r="B91" s="231" t="str">
        <f>'I3 TB Data'!B86</f>
        <v>Export Revenue Credit - Line Connection Dual Function Line - Dedicated to Interconnect</v>
      </c>
      <c r="C91" s="394" t="str">
        <f t="shared" si="3"/>
        <v>INT_XI</v>
      </c>
      <c r="D91" s="394"/>
      <c r="E91" s="237"/>
      <c r="F91" s="232"/>
      <c r="G91" s="237" t="str">
        <f t="shared" si="2"/>
        <v>DOM</v>
      </c>
      <c r="H91" s="149"/>
    </row>
    <row r="92" spans="1:8" s="229" customFormat="1" ht="12.75" x14ac:dyDescent="0.2">
      <c r="A92" s="61"/>
      <c r="B92" s="230" t="str">
        <f>'I3 TB Data'!B87</f>
        <v>Export Revenue Credit - Line Connection Dual Function Line - Shared</v>
      </c>
      <c r="C92" s="395" t="str">
        <f t="shared" si="3"/>
        <v>DOM</v>
      </c>
      <c r="D92" s="395"/>
      <c r="E92" s="236"/>
      <c r="F92" s="232"/>
      <c r="G92" s="236" t="str">
        <f t="shared" si="2"/>
        <v>DOM</v>
      </c>
      <c r="H92" s="149"/>
    </row>
    <row r="93" spans="1:8" s="229" customFormat="1" ht="25.5" x14ac:dyDescent="0.2">
      <c r="A93" s="61"/>
      <c r="B93" s="231" t="str">
        <f>'I3 TB Data'!B88</f>
        <v>Export Revenue Credit - Generation Line Connection - Dedicated to Domestic</v>
      </c>
      <c r="C93" s="394" t="str">
        <f t="shared" si="3"/>
        <v>DOM</v>
      </c>
      <c r="D93" s="394"/>
      <c r="E93" s="237"/>
      <c r="F93" s="232"/>
      <c r="G93" s="237" t="str">
        <f t="shared" si="2"/>
        <v>DOM</v>
      </c>
      <c r="H93" s="149"/>
    </row>
    <row r="94" spans="1:8" s="229" customFormat="1" ht="25.5" x14ac:dyDescent="0.2">
      <c r="A94" s="61"/>
      <c r="B94" s="230" t="str">
        <f>'I3 TB Data'!B89</f>
        <v>Export Revenue Credit - Generation Line Connection - Dedicated to Interconnect</v>
      </c>
      <c r="C94" s="395" t="str">
        <f t="shared" si="3"/>
        <v>INT_XI</v>
      </c>
      <c r="D94" s="395"/>
      <c r="E94" s="236"/>
      <c r="F94" s="232"/>
      <c r="G94" s="236" t="str">
        <f t="shared" si="2"/>
        <v>DOM</v>
      </c>
      <c r="H94" s="149"/>
    </row>
    <row r="95" spans="1:8" s="229" customFormat="1" ht="12.75" x14ac:dyDescent="0.2">
      <c r="A95" s="61"/>
      <c r="B95" s="231" t="str">
        <f>'I3 TB Data'!B90</f>
        <v>Export Revenue Credit - Generation Line Connection - Shared</v>
      </c>
      <c r="C95" s="394" t="str">
        <f t="shared" si="3"/>
        <v>DOM</v>
      </c>
      <c r="D95" s="394"/>
      <c r="E95" s="237"/>
      <c r="F95" s="232"/>
      <c r="G95" s="237" t="str">
        <f t="shared" si="2"/>
        <v>DOM</v>
      </c>
      <c r="H95" s="149"/>
    </row>
    <row r="96" spans="1:8" s="229" customFormat="1" ht="25.5" x14ac:dyDescent="0.2">
      <c r="A96" s="61"/>
      <c r="B96" s="230" t="str">
        <f>'I3 TB Data'!B91</f>
        <v>Export Revenue Credit - Generation Transformation Connection - Dedicated to Domestic</v>
      </c>
      <c r="C96" s="395" t="str">
        <f t="shared" si="3"/>
        <v>DOM</v>
      </c>
      <c r="D96" s="395"/>
      <c r="E96" s="236"/>
      <c r="F96" s="232"/>
      <c r="G96" s="236" t="str">
        <f t="shared" si="2"/>
        <v>DOM</v>
      </c>
      <c r="H96" s="149"/>
    </row>
    <row r="97" spans="1:8" s="229" customFormat="1" ht="25.5" x14ac:dyDescent="0.2">
      <c r="A97" s="61"/>
      <c r="B97" s="231" t="str">
        <f>'I3 TB Data'!B92</f>
        <v>Export Revenue Credit - Generation Transformation Connection - Dedicated to Interconnect</v>
      </c>
      <c r="C97" s="394" t="str">
        <f t="shared" si="3"/>
        <v>INT_XI</v>
      </c>
      <c r="D97" s="394"/>
      <c r="E97" s="237"/>
      <c r="F97" s="232"/>
      <c r="G97" s="237" t="str">
        <f t="shared" si="2"/>
        <v>DOM</v>
      </c>
      <c r="H97" s="149"/>
    </row>
    <row r="98" spans="1:8" s="229" customFormat="1" ht="12.75" x14ac:dyDescent="0.2">
      <c r="A98" s="61"/>
      <c r="B98" s="230" t="str">
        <f>'I3 TB Data'!B93</f>
        <v>Export Revenue Credit - Generation Transformation Connection - Shared</v>
      </c>
      <c r="C98" s="395" t="str">
        <f t="shared" si="3"/>
        <v>DOM</v>
      </c>
      <c r="D98" s="395"/>
      <c r="E98" s="236"/>
      <c r="F98" s="232"/>
      <c r="G98" s="236" t="str">
        <f t="shared" si="2"/>
        <v>DOM</v>
      </c>
      <c r="H98" s="149"/>
    </row>
    <row r="99" spans="1:8" s="515" customFormat="1" ht="12.75" x14ac:dyDescent="0.2">
      <c r="A99" s="509"/>
      <c r="B99" s="510" t="str">
        <f>'I3 TB Data'!B94</f>
        <v>Export Congestion Rents</v>
      </c>
      <c r="C99" s="511" t="s">
        <v>622</v>
      </c>
      <c r="D99" s="511"/>
      <c r="E99" s="512"/>
      <c r="F99" s="513"/>
      <c r="G99" s="512" t="s">
        <v>622</v>
      </c>
      <c r="H99" s="514"/>
    </row>
    <row r="100" spans="1:8" s="229" customFormat="1" ht="12.75" x14ac:dyDescent="0.2">
      <c r="A100" s="61"/>
      <c r="B100" s="231" t="str">
        <f>'I3 TB Data'!B95</f>
        <v>Meter Services Provider Revenues - Dedicated to Domestic</v>
      </c>
      <c r="C100" s="394" t="str">
        <f t="shared" si="3"/>
        <v>DOM</v>
      </c>
      <c r="D100" s="394"/>
      <c r="E100" s="237"/>
      <c r="F100" s="232"/>
      <c r="G100" s="237" t="str">
        <f>G98</f>
        <v>DOM</v>
      </c>
      <c r="H100" s="149"/>
    </row>
    <row r="101" spans="1:8" s="229" customFormat="1" ht="12.75" x14ac:dyDescent="0.2">
      <c r="A101" s="61"/>
      <c r="B101" s="230" t="str">
        <f>'I3 TB Data'!B96</f>
        <v>Meter Services Provider Revenues - Dedicated to Interconnect</v>
      </c>
      <c r="C101" s="395" t="str">
        <f t="shared" si="3"/>
        <v>INT_XI</v>
      </c>
      <c r="D101" s="395"/>
      <c r="E101" s="236"/>
      <c r="F101" s="232"/>
      <c r="G101" s="236" t="str">
        <f t="shared" si="2"/>
        <v>DOM</v>
      </c>
      <c r="H101" s="149"/>
    </row>
    <row r="102" spans="1:8" s="229" customFormat="1" ht="12.75" x14ac:dyDescent="0.2">
      <c r="A102" s="61"/>
      <c r="B102" s="231" t="str">
        <f>'I3 TB Data'!B97</f>
        <v>Meter Services Provider Revenues - Shared</v>
      </c>
      <c r="C102" s="394" t="str">
        <f t="shared" si="3"/>
        <v>DOM</v>
      </c>
      <c r="D102" s="394"/>
      <c r="E102" s="237"/>
      <c r="F102" s="232"/>
      <c r="G102" s="237" t="str">
        <f t="shared" si="2"/>
        <v>DOM</v>
      </c>
      <c r="H102" s="149"/>
    </row>
    <row r="103" spans="1:8" s="229" customFormat="1" ht="12.75" x14ac:dyDescent="0.2">
      <c r="A103" s="61"/>
      <c r="B103" s="230" t="str">
        <f>'I3 TB Data'!B98</f>
        <v>LVSG Credit - Network - Dedicated to Domestic</v>
      </c>
      <c r="C103" s="395" t="str">
        <f t="shared" si="3"/>
        <v>DOM</v>
      </c>
      <c r="D103" s="395"/>
      <c r="E103" s="236"/>
      <c r="F103" s="232"/>
      <c r="G103" s="236" t="str">
        <f>G98</f>
        <v>DOM</v>
      </c>
      <c r="H103" s="149"/>
    </row>
    <row r="104" spans="1:8" s="229" customFormat="1" ht="12.75" x14ac:dyDescent="0.2">
      <c r="A104" s="61"/>
      <c r="B104" s="231" t="str">
        <f>'I3 TB Data'!B99</f>
        <v>LVSG Credit - Network - Dedicated to Interconnect</v>
      </c>
      <c r="C104" s="394" t="str">
        <f t="shared" si="3"/>
        <v>INT_XI</v>
      </c>
      <c r="D104" s="394"/>
      <c r="E104" s="237"/>
      <c r="F104" s="232"/>
      <c r="G104" s="237" t="str">
        <f t="shared" si="2"/>
        <v>DOM</v>
      </c>
      <c r="H104" s="149"/>
    </row>
    <row r="105" spans="1:8" s="229" customFormat="1" ht="12.75" x14ac:dyDescent="0.2">
      <c r="A105" s="61"/>
      <c r="B105" s="230" t="str">
        <f>'I3 TB Data'!B100</f>
        <v>LVSG Credit - Network - Shared</v>
      </c>
      <c r="C105" s="395" t="str">
        <f t="shared" si="3"/>
        <v>DOM</v>
      </c>
      <c r="D105" s="395"/>
      <c r="E105" s="236"/>
      <c r="F105" s="232"/>
      <c r="G105" s="236" t="str">
        <f t="shared" si="2"/>
        <v>DOM</v>
      </c>
      <c r="H105" s="149"/>
    </row>
    <row r="106" spans="1:8" s="229" customFormat="1" ht="12.75" x14ac:dyDescent="0.2">
      <c r="A106" s="61"/>
      <c r="B106" s="231" t="str">
        <f>'I3 TB Data'!B101</f>
        <v>LVSG Credit - Line Connection - Dedicated to Domestic</v>
      </c>
      <c r="C106" s="394" t="str">
        <f t="shared" si="3"/>
        <v>DOM</v>
      </c>
      <c r="D106" s="394"/>
      <c r="E106" s="237"/>
      <c r="F106" s="232"/>
      <c r="G106" s="237" t="str">
        <f t="shared" si="2"/>
        <v>DOM</v>
      </c>
      <c r="H106" s="149"/>
    </row>
    <row r="107" spans="1:8" s="229" customFormat="1" ht="12.75" x14ac:dyDescent="0.2">
      <c r="A107" s="61"/>
      <c r="B107" s="230" t="str">
        <f>'I3 TB Data'!B102</f>
        <v>LVSG Credit - Line Connection - Dedicated to Interconnect</v>
      </c>
      <c r="C107" s="395" t="str">
        <f t="shared" si="3"/>
        <v>INT_XI</v>
      </c>
      <c r="D107" s="395"/>
      <c r="E107" s="236"/>
      <c r="F107" s="232"/>
      <c r="G107" s="236" t="str">
        <f t="shared" si="2"/>
        <v>DOM</v>
      </c>
      <c r="H107" s="149"/>
    </row>
    <row r="108" spans="1:8" s="229" customFormat="1" ht="12.75" x14ac:dyDescent="0.2">
      <c r="A108" s="61"/>
      <c r="B108" s="231" t="str">
        <f>'I3 TB Data'!B103</f>
        <v>LVSG Credit - Line Connection - Shared</v>
      </c>
      <c r="C108" s="394" t="str">
        <f t="shared" si="3"/>
        <v>DOM</v>
      </c>
      <c r="D108" s="394"/>
      <c r="E108" s="237"/>
      <c r="F108" s="232"/>
      <c r="G108" s="237" t="str">
        <f t="shared" si="2"/>
        <v>DOM</v>
      </c>
      <c r="H108" s="149"/>
    </row>
    <row r="109" spans="1:8" s="229" customFormat="1" ht="12.75" x14ac:dyDescent="0.2">
      <c r="A109" s="61"/>
      <c r="B109" s="230" t="str">
        <f>'I3 TB Data'!B104</f>
        <v>LVSG Credit - Transformer Connection - Dedicated to Domestic</v>
      </c>
      <c r="C109" s="395" t="str">
        <f t="shared" si="3"/>
        <v>DOM</v>
      </c>
      <c r="D109" s="395"/>
      <c r="E109" s="236"/>
      <c r="F109" s="232"/>
      <c r="G109" s="236" t="str">
        <f t="shared" si="2"/>
        <v>DOM</v>
      </c>
      <c r="H109" s="149"/>
    </row>
    <row r="110" spans="1:8" s="229" customFormat="1" ht="12.75" x14ac:dyDescent="0.2">
      <c r="A110" s="61"/>
      <c r="B110" s="231" t="str">
        <f>'I3 TB Data'!B105</f>
        <v>LVSG Credit - Transformer Connection - Dedicated to Interconnect</v>
      </c>
      <c r="C110" s="394" t="str">
        <f t="shared" si="3"/>
        <v>INT_XI</v>
      </c>
      <c r="D110" s="394"/>
      <c r="E110" s="237"/>
      <c r="F110" s="232"/>
      <c r="G110" s="237" t="str">
        <f t="shared" si="2"/>
        <v>DOM</v>
      </c>
      <c r="H110" s="149"/>
    </row>
    <row r="111" spans="1:8" s="229" customFormat="1" ht="12.75" x14ac:dyDescent="0.2">
      <c r="A111" s="61"/>
      <c r="B111" s="230" t="str">
        <f>'I3 TB Data'!B106</f>
        <v>LVSG Credit - Transformer Connection - Shared</v>
      </c>
      <c r="C111" s="395" t="str">
        <f t="shared" si="3"/>
        <v>DOM</v>
      </c>
      <c r="D111" s="395"/>
      <c r="E111" s="236"/>
      <c r="F111" s="232"/>
      <c r="G111" s="236" t="str">
        <f t="shared" si="2"/>
        <v>DOM</v>
      </c>
      <c r="H111" s="149"/>
    </row>
    <row r="112" spans="1:8" s="229" customFormat="1" ht="12.75" x14ac:dyDescent="0.2">
      <c r="A112" s="61"/>
      <c r="B112" s="231" t="str">
        <f>'I3 TB Data'!B107</f>
        <v>LVSG Credit - Wholesale Revenue Meter - Dedicated to Domestic</v>
      </c>
      <c r="C112" s="394" t="str">
        <f t="shared" si="3"/>
        <v>DOM</v>
      </c>
      <c r="D112" s="394"/>
      <c r="E112" s="237"/>
      <c r="F112" s="232"/>
      <c r="G112" s="237" t="str">
        <f t="shared" si="2"/>
        <v>DOM</v>
      </c>
      <c r="H112" s="149"/>
    </row>
    <row r="113" spans="1:8" s="229" customFormat="1" ht="12.75" x14ac:dyDescent="0.2">
      <c r="A113" s="61"/>
      <c r="B113" s="230" t="str">
        <f>'I3 TB Data'!B108</f>
        <v>LVSG Credit - Wholesale Revenue Meter - Dedicated to Interconnect</v>
      </c>
      <c r="C113" s="395" t="str">
        <f t="shared" si="3"/>
        <v>INT_XI</v>
      </c>
      <c r="D113" s="395"/>
      <c r="E113" s="236"/>
      <c r="F113" s="232"/>
      <c r="G113" s="236" t="str">
        <f t="shared" si="2"/>
        <v>DOM</v>
      </c>
      <c r="H113" s="149"/>
    </row>
    <row r="114" spans="1:8" s="229" customFormat="1" ht="12.75" x14ac:dyDescent="0.2">
      <c r="A114" s="61"/>
      <c r="B114" s="231" t="str">
        <f>'I3 TB Data'!B109</f>
        <v>LVSG Credit - Wholesale Revenue Meter - Shared</v>
      </c>
      <c r="C114" s="396" t="str">
        <f t="shared" si="3"/>
        <v>DOM</v>
      </c>
      <c r="D114" s="396"/>
      <c r="E114" s="237"/>
      <c r="F114" s="232"/>
      <c r="G114" s="237" t="str">
        <f t="shared" si="2"/>
        <v>DOM</v>
      </c>
      <c r="H114" s="149"/>
    </row>
    <row r="115" spans="1:8" s="229" customFormat="1" ht="12.75" x14ac:dyDescent="0.2">
      <c r="A115" s="61"/>
      <c r="B115" s="230" t="str">
        <f>'I3 TB Data'!B110</f>
        <v>LVSG Credit - Network Dual Function Line - Dedicated to Domestic</v>
      </c>
      <c r="C115" s="395" t="str">
        <f t="shared" si="3"/>
        <v>DOM</v>
      </c>
      <c r="D115" s="395"/>
      <c r="E115" s="236"/>
      <c r="F115" s="232"/>
      <c r="G115" s="236" t="str">
        <f t="shared" si="2"/>
        <v>DOM</v>
      </c>
      <c r="H115" s="149"/>
    </row>
    <row r="116" spans="1:8" s="229" customFormat="1" ht="12.75" x14ac:dyDescent="0.2">
      <c r="A116" s="61"/>
      <c r="B116" s="231" t="str">
        <f>'I3 TB Data'!B111</f>
        <v>LVSG Credit - Network Dual Function Line - Dedicated to Interconnect</v>
      </c>
      <c r="C116" s="394" t="str">
        <f t="shared" si="3"/>
        <v>INT_XI</v>
      </c>
      <c r="D116" s="394"/>
      <c r="E116" s="237"/>
      <c r="F116" s="232"/>
      <c r="G116" s="237" t="str">
        <f t="shared" si="2"/>
        <v>DOM</v>
      </c>
      <c r="H116" s="149"/>
    </row>
    <row r="117" spans="1:8" s="229" customFormat="1" ht="12.75" x14ac:dyDescent="0.2">
      <c r="A117" s="61"/>
      <c r="B117" s="230" t="str">
        <f>'I3 TB Data'!B112</f>
        <v>LVSG Credit - Network Dual Function Line - Shared</v>
      </c>
      <c r="C117" s="395" t="str">
        <f t="shared" si="3"/>
        <v>DOM</v>
      </c>
      <c r="D117" s="395"/>
      <c r="E117" s="236"/>
      <c r="F117" s="232"/>
      <c r="G117" s="236" t="str">
        <f t="shared" si="2"/>
        <v>DOM</v>
      </c>
      <c r="H117" s="149"/>
    </row>
    <row r="118" spans="1:8" s="229" customFormat="1" ht="12.75" x14ac:dyDescent="0.2">
      <c r="A118" s="61"/>
      <c r="B118" s="231" t="str">
        <f>'I3 TB Data'!B113</f>
        <v>LVSG Credit - Line Connection Dual Function Line - Dedicated to Domestic</v>
      </c>
      <c r="C118" s="394" t="str">
        <f t="shared" si="3"/>
        <v>DOM</v>
      </c>
      <c r="D118" s="394"/>
      <c r="E118" s="237"/>
      <c r="F118" s="232"/>
      <c r="G118" s="237" t="str">
        <f t="shared" si="2"/>
        <v>DOM</v>
      </c>
      <c r="H118" s="149"/>
    </row>
    <row r="119" spans="1:8" s="229" customFormat="1" ht="25.5" x14ac:dyDescent="0.2">
      <c r="A119" s="61"/>
      <c r="B119" s="230" t="str">
        <f>'I3 TB Data'!B114</f>
        <v>LVSG Credit - Line Connection Dual Function Line - Dedicated to Interconnect</v>
      </c>
      <c r="C119" s="395" t="str">
        <f t="shared" si="3"/>
        <v>INT_XI</v>
      </c>
      <c r="D119" s="395"/>
      <c r="E119" s="236"/>
      <c r="F119" s="232"/>
      <c r="G119" s="236" t="str">
        <f t="shared" si="2"/>
        <v>DOM</v>
      </c>
      <c r="H119" s="149"/>
    </row>
    <row r="120" spans="1:8" s="229" customFormat="1" ht="12.75" x14ac:dyDescent="0.2">
      <c r="A120" s="61"/>
      <c r="B120" s="231" t="str">
        <f>'I3 TB Data'!B115</f>
        <v>LVSG Credit - Line Connection Dual Function Line - Shared</v>
      </c>
      <c r="C120" s="394" t="str">
        <f t="shared" si="3"/>
        <v>DOM</v>
      </c>
      <c r="D120" s="394"/>
      <c r="E120" s="237"/>
      <c r="F120" s="232"/>
      <c r="G120" s="237" t="str">
        <f t="shared" si="2"/>
        <v>DOM</v>
      </c>
      <c r="H120" s="149"/>
    </row>
    <row r="121" spans="1:8" s="229" customFormat="1" ht="12.75" x14ac:dyDescent="0.2">
      <c r="A121" s="61"/>
      <c r="B121" s="230" t="str">
        <f>'I3 TB Data'!B116</f>
        <v>LVSG Credit - Generation Line Connection - Dedicated to Domestic</v>
      </c>
      <c r="C121" s="395" t="str">
        <f t="shared" si="3"/>
        <v>DOM</v>
      </c>
      <c r="D121" s="395"/>
      <c r="E121" s="236"/>
      <c r="F121" s="232"/>
      <c r="G121" s="236" t="str">
        <f t="shared" ref="G121:G126" si="4">G120</f>
        <v>DOM</v>
      </c>
      <c r="H121" s="149"/>
    </row>
    <row r="122" spans="1:8" s="229" customFormat="1" ht="12.75" x14ac:dyDescent="0.2">
      <c r="A122" s="61"/>
      <c r="B122" s="231" t="str">
        <f>'I3 TB Data'!B117</f>
        <v>LVSG Credit - Generation Line Connection - Dedicated to Interconnect</v>
      </c>
      <c r="C122" s="394" t="str">
        <f t="shared" si="3"/>
        <v>INT_XI</v>
      </c>
      <c r="D122" s="394"/>
      <c r="E122" s="237"/>
      <c r="F122" s="232"/>
      <c r="G122" s="237" t="str">
        <f t="shared" si="4"/>
        <v>DOM</v>
      </c>
      <c r="H122" s="149"/>
    </row>
    <row r="123" spans="1:8" s="229" customFormat="1" ht="12.75" x14ac:dyDescent="0.2">
      <c r="A123" s="61"/>
      <c r="B123" s="230" t="str">
        <f>'I3 TB Data'!B118</f>
        <v>LVSG Credit - Generation Line Connection - Shared</v>
      </c>
      <c r="C123" s="395" t="str">
        <f t="shared" si="3"/>
        <v>DOM</v>
      </c>
      <c r="D123" s="395"/>
      <c r="E123" s="236"/>
      <c r="F123" s="232"/>
      <c r="G123" s="236" t="str">
        <f t="shared" si="4"/>
        <v>DOM</v>
      </c>
      <c r="H123" s="149"/>
    </row>
    <row r="124" spans="1:8" s="229" customFormat="1" ht="25.5" x14ac:dyDescent="0.2">
      <c r="A124" s="61"/>
      <c r="B124" s="231" t="str">
        <f>'I3 TB Data'!B119</f>
        <v>LVSG Credit - Generation Transformation Connection - Dedicated to Domestic</v>
      </c>
      <c r="C124" s="394" t="str">
        <f t="shared" si="3"/>
        <v>DOM</v>
      </c>
      <c r="D124" s="394"/>
      <c r="E124" s="237"/>
      <c r="F124" s="232"/>
      <c r="G124" s="237" t="str">
        <f t="shared" si="4"/>
        <v>DOM</v>
      </c>
      <c r="H124" s="149"/>
    </row>
    <row r="125" spans="1:8" s="229" customFormat="1" ht="25.5" x14ac:dyDescent="0.2">
      <c r="A125" s="61"/>
      <c r="B125" s="230" t="str">
        <f>'I3 TB Data'!B120</f>
        <v>LVSG Credit - Generation Transformation Connection - Dedicated to Interconnect</v>
      </c>
      <c r="C125" s="395" t="str">
        <f t="shared" si="3"/>
        <v>INT_XI</v>
      </c>
      <c r="D125" s="395"/>
      <c r="E125" s="236"/>
      <c r="F125" s="232"/>
      <c r="G125" s="236" t="str">
        <f t="shared" si="4"/>
        <v>DOM</v>
      </c>
      <c r="H125" s="149"/>
    </row>
    <row r="126" spans="1:8" s="229" customFormat="1" ht="12.75" x14ac:dyDescent="0.2">
      <c r="A126" s="61"/>
      <c r="B126" s="231" t="str">
        <f>'I3 TB Data'!B121</f>
        <v>LVSG Credit - Generation Transformation Connection - Shared</v>
      </c>
      <c r="C126" s="394" t="str">
        <f t="shared" si="3"/>
        <v>DOM</v>
      </c>
      <c r="D126" s="394"/>
      <c r="E126" s="237"/>
      <c r="F126" s="232"/>
      <c r="G126" s="237" t="str">
        <f t="shared" si="4"/>
        <v>DOM</v>
      </c>
      <c r="H126" s="149"/>
    </row>
    <row r="127" spans="1:8" s="229" customFormat="1" ht="12.75" x14ac:dyDescent="0.2">
      <c r="A127" s="61"/>
      <c r="B127" s="230" t="str">
        <f>'I3 TB Data'!B122</f>
        <v>OM&amp;A - Network - Dedicated to Domestic</v>
      </c>
      <c r="C127" s="395" t="str">
        <f t="shared" si="3"/>
        <v>DOM</v>
      </c>
      <c r="D127" s="395"/>
      <c r="E127" s="236"/>
      <c r="F127" s="232"/>
      <c r="G127" s="460" t="s">
        <v>68</v>
      </c>
      <c r="H127" s="149"/>
    </row>
    <row r="128" spans="1:8" s="229" customFormat="1" ht="12.75" x14ac:dyDescent="0.2">
      <c r="A128" s="61"/>
      <c r="B128" s="231" t="str">
        <f>'I3 TB Data'!B123</f>
        <v>OM&amp;A - Network - Dedicated to Interconnect</v>
      </c>
      <c r="C128" s="394" t="str">
        <f t="shared" si="3"/>
        <v>INT_XI</v>
      </c>
      <c r="D128" s="394"/>
      <c r="E128" s="237"/>
      <c r="F128" s="232"/>
      <c r="G128" s="237" t="str">
        <f>G127</f>
        <v>NFA</v>
      </c>
      <c r="H128" s="149"/>
    </row>
    <row r="129" spans="1:8" s="229" customFormat="1" ht="12.75" x14ac:dyDescent="0.2">
      <c r="A129" s="61"/>
      <c r="B129" s="230" t="str">
        <f>'I3 TB Data'!B124</f>
        <v>OM&amp;A - Network - Shared</v>
      </c>
      <c r="C129" s="395" t="str">
        <f t="shared" si="3"/>
        <v>NFA</v>
      </c>
      <c r="D129" s="395"/>
      <c r="E129" s="236"/>
      <c r="F129" s="232"/>
      <c r="G129" s="236" t="str">
        <f t="shared" ref="G129:G192" si="5">G128</f>
        <v>NFA</v>
      </c>
      <c r="H129" s="149"/>
    </row>
    <row r="130" spans="1:8" s="229" customFormat="1" ht="12.75" x14ac:dyDescent="0.2">
      <c r="A130" s="61"/>
      <c r="B130" s="231" t="str">
        <f>'I3 TB Data'!B125</f>
        <v>OM&amp;A - Line Connection - Dedicated to Domestic</v>
      </c>
      <c r="C130" s="394" t="str">
        <f t="shared" si="3"/>
        <v>DOM</v>
      </c>
      <c r="D130" s="394"/>
      <c r="E130" s="237"/>
      <c r="F130" s="232"/>
      <c r="G130" s="237" t="str">
        <f t="shared" si="5"/>
        <v>NFA</v>
      </c>
      <c r="H130" s="149"/>
    </row>
    <row r="131" spans="1:8" s="229" customFormat="1" ht="12.75" x14ac:dyDescent="0.2">
      <c r="A131" s="61"/>
      <c r="B131" s="230" t="str">
        <f>'I3 TB Data'!B126</f>
        <v>OM&amp;A - Line Connection - Dedicated to Interconnect</v>
      </c>
      <c r="C131" s="395" t="str">
        <f t="shared" si="3"/>
        <v>INT_XI</v>
      </c>
      <c r="D131" s="395"/>
      <c r="E131" s="236"/>
      <c r="F131" s="232"/>
      <c r="G131" s="236" t="str">
        <f t="shared" si="5"/>
        <v>NFA</v>
      </c>
      <c r="H131" s="149"/>
    </row>
    <row r="132" spans="1:8" s="229" customFormat="1" ht="12.75" x14ac:dyDescent="0.2">
      <c r="A132" s="61"/>
      <c r="B132" s="231" t="str">
        <f>'I3 TB Data'!B127</f>
        <v>OM&amp;A - Line Connection - Shared</v>
      </c>
      <c r="C132" s="396" t="str">
        <f t="shared" si="3"/>
        <v>NFA</v>
      </c>
      <c r="D132" s="396"/>
      <c r="E132" s="237"/>
      <c r="F132" s="232"/>
      <c r="G132" s="237" t="str">
        <f t="shared" si="5"/>
        <v>NFA</v>
      </c>
      <c r="H132" s="149"/>
    </row>
    <row r="133" spans="1:8" s="229" customFormat="1" ht="12.75" x14ac:dyDescent="0.2">
      <c r="A133" s="61"/>
      <c r="B133" s="230" t="str">
        <f>'I3 TB Data'!B128</f>
        <v>OM&amp;A - Transformer Connection - Dedicated to Domestic</v>
      </c>
      <c r="C133" s="395" t="str">
        <f t="shared" si="3"/>
        <v>DOM</v>
      </c>
      <c r="D133" s="395"/>
      <c r="E133" s="236"/>
      <c r="F133" s="232"/>
      <c r="G133" s="236" t="str">
        <f t="shared" si="5"/>
        <v>NFA</v>
      </c>
      <c r="H133" s="149"/>
    </row>
    <row r="134" spans="1:8" s="229" customFormat="1" ht="12.75" x14ac:dyDescent="0.2">
      <c r="A134" s="61"/>
      <c r="B134" s="231" t="str">
        <f>'I3 TB Data'!B129</f>
        <v>OM&amp;A - Transformer Connection - Dedicated to Interconnect</v>
      </c>
      <c r="C134" s="394" t="str">
        <f t="shared" si="3"/>
        <v>INT_XI</v>
      </c>
      <c r="D134" s="394"/>
      <c r="E134" s="237"/>
      <c r="F134" s="232"/>
      <c r="G134" s="237" t="str">
        <f t="shared" si="5"/>
        <v>NFA</v>
      </c>
      <c r="H134" s="149"/>
    </row>
    <row r="135" spans="1:8" s="229" customFormat="1" ht="12.75" x14ac:dyDescent="0.2">
      <c r="A135" s="61"/>
      <c r="B135" s="230" t="str">
        <f>'I3 TB Data'!B130</f>
        <v>OM&amp;A - Transformer Connection - Shared</v>
      </c>
      <c r="C135" s="395" t="str">
        <f t="shared" si="3"/>
        <v>NFA</v>
      </c>
      <c r="D135" s="395"/>
      <c r="E135" s="236"/>
      <c r="F135" s="232"/>
      <c r="G135" s="236" t="str">
        <f t="shared" si="5"/>
        <v>NFA</v>
      </c>
      <c r="H135" s="149"/>
    </row>
    <row r="136" spans="1:8" s="229" customFormat="1" ht="12.75" x14ac:dyDescent="0.2">
      <c r="A136" s="61"/>
      <c r="B136" s="231" t="str">
        <f>'I3 TB Data'!B131</f>
        <v>OM&amp;A - Wholesale Revenue Meter - Dedicated to Domestic</v>
      </c>
      <c r="C136" s="394" t="str">
        <f t="shared" si="3"/>
        <v>DOM</v>
      </c>
      <c r="D136" s="394"/>
      <c r="E136" s="237"/>
      <c r="F136" s="232"/>
      <c r="G136" s="237" t="str">
        <f t="shared" si="5"/>
        <v>NFA</v>
      </c>
      <c r="H136" s="149"/>
    </row>
    <row r="137" spans="1:8" s="229" customFormat="1" ht="12.75" x14ac:dyDescent="0.2">
      <c r="A137" s="61"/>
      <c r="B137" s="230" t="str">
        <f>'I3 TB Data'!B132</f>
        <v>OM&amp;A - Wholesale Revenue Meter - Dedicated to Interconnect</v>
      </c>
      <c r="C137" s="395" t="str">
        <f t="shared" si="3"/>
        <v>INT_XI</v>
      </c>
      <c r="D137" s="395"/>
      <c r="E137" s="236"/>
      <c r="F137" s="232"/>
      <c r="G137" s="236" t="str">
        <f t="shared" si="5"/>
        <v>NFA</v>
      </c>
      <c r="H137" s="149"/>
    </row>
    <row r="138" spans="1:8" s="229" customFormat="1" ht="12.75" x14ac:dyDescent="0.2">
      <c r="A138" s="61"/>
      <c r="B138" s="231" t="str">
        <f>'I3 TB Data'!B133</f>
        <v>OM&amp;A - Wholesale Revenue Meter - Shared</v>
      </c>
      <c r="C138" s="394" t="str">
        <f t="shared" si="3"/>
        <v>NFA</v>
      </c>
      <c r="D138" s="394"/>
      <c r="E138" s="237"/>
      <c r="F138" s="232"/>
      <c r="G138" s="237" t="str">
        <f t="shared" si="5"/>
        <v>NFA</v>
      </c>
      <c r="H138" s="149"/>
    </row>
    <row r="139" spans="1:8" s="229" customFormat="1" ht="12.75" x14ac:dyDescent="0.2">
      <c r="A139" s="61"/>
      <c r="B139" s="230" t="str">
        <f>'I3 TB Data'!B134</f>
        <v>OM&amp;A - Network Dual Function Line - Dedicated to Domestic</v>
      </c>
      <c r="C139" s="395" t="str">
        <f t="shared" si="3"/>
        <v>DOM</v>
      </c>
      <c r="D139" s="395"/>
      <c r="E139" s="236"/>
      <c r="F139" s="232"/>
      <c r="G139" s="236" t="str">
        <f t="shared" si="5"/>
        <v>NFA</v>
      </c>
      <c r="H139" s="149"/>
    </row>
    <row r="140" spans="1:8" s="229" customFormat="1" ht="12.75" x14ac:dyDescent="0.2">
      <c r="A140" s="61"/>
      <c r="B140" s="231" t="str">
        <f>'I3 TB Data'!B135</f>
        <v>OM&amp;A - Network Dual Function Line - Dedicated to Interconnect</v>
      </c>
      <c r="C140" s="394" t="str">
        <f t="shared" si="3"/>
        <v>INT_XI</v>
      </c>
      <c r="D140" s="394"/>
      <c r="E140" s="237"/>
      <c r="F140" s="232"/>
      <c r="G140" s="237" t="str">
        <f t="shared" si="5"/>
        <v>NFA</v>
      </c>
      <c r="H140" s="149"/>
    </row>
    <row r="141" spans="1:8" s="229" customFormat="1" ht="12.75" x14ac:dyDescent="0.2">
      <c r="A141" s="61"/>
      <c r="B141" s="230" t="str">
        <f>'I3 TB Data'!B136</f>
        <v>OM&amp;A - Network Dual Function Line - Shared</v>
      </c>
      <c r="C141" s="395" t="str">
        <f t="shared" si="3"/>
        <v>NFA</v>
      </c>
      <c r="D141" s="395"/>
      <c r="E141" s="236"/>
      <c r="F141" s="232"/>
      <c r="G141" s="236" t="str">
        <f t="shared" si="5"/>
        <v>NFA</v>
      </c>
      <c r="H141" s="149"/>
    </row>
    <row r="142" spans="1:8" s="229" customFormat="1" ht="12.75" x14ac:dyDescent="0.2">
      <c r="A142" s="61"/>
      <c r="B142" s="231" t="str">
        <f>'I3 TB Data'!B137</f>
        <v>OM&amp;A - Line Connection Dual Function Line - Dedicated to Domestic</v>
      </c>
      <c r="C142" s="394" t="str">
        <f t="shared" si="3"/>
        <v>DOM</v>
      </c>
      <c r="D142" s="394"/>
      <c r="E142" s="237"/>
      <c r="F142" s="232"/>
      <c r="G142" s="237" t="str">
        <f t="shared" si="5"/>
        <v>NFA</v>
      </c>
      <c r="H142" s="149"/>
    </row>
    <row r="143" spans="1:8" s="229" customFormat="1" ht="12.75" x14ac:dyDescent="0.2">
      <c r="A143" s="61"/>
      <c r="B143" s="230" t="str">
        <f>'I3 TB Data'!B138</f>
        <v>OM&amp;A - Line Connection Dual Function Line - Dedicated to Interconnect</v>
      </c>
      <c r="C143" s="395" t="str">
        <f t="shared" si="3"/>
        <v>INT_XI</v>
      </c>
      <c r="D143" s="395"/>
      <c r="E143" s="236"/>
      <c r="F143" s="232"/>
      <c r="G143" s="236" t="str">
        <f t="shared" si="5"/>
        <v>NFA</v>
      </c>
      <c r="H143" s="149"/>
    </row>
    <row r="144" spans="1:8" s="229" customFormat="1" ht="12.75" x14ac:dyDescent="0.2">
      <c r="A144" s="61"/>
      <c r="B144" s="231" t="str">
        <f>'I3 TB Data'!B139</f>
        <v>OM&amp;A - Line Connection Dual Function Line - Shared</v>
      </c>
      <c r="C144" s="394" t="str">
        <f t="shared" si="3"/>
        <v>NFA</v>
      </c>
      <c r="D144" s="394"/>
      <c r="E144" s="237"/>
      <c r="F144" s="232"/>
      <c r="G144" s="237" t="str">
        <f t="shared" si="5"/>
        <v>NFA</v>
      </c>
      <c r="H144" s="149"/>
    </row>
    <row r="145" spans="1:8" s="229" customFormat="1" ht="12.75" x14ac:dyDescent="0.2">
      <c r="A145" s="61"/>
      <c r="B145" s="230" t="str">
        <f>'I3 TB Data'!B140</f>
        <v>OM&amp;A - Generation Line Connection - Dedicated to Domestic</v>
      </c>
      <c r="C145" s="395" t="str">
        <f t="shared" si="3"/>
        <v>DOM</v>
      </c>
      <c r="D145" s="395"/>
      <c r="E145" s="236"/>
      <c r="F145" s="232"/>
      <c r="G145" s="236" t="str">
        <f t="shared" si="5"/>
        <v>NFA</v>
      </c>
      <c r="H145" s="149"/>
    </row>
    <row r="146" spans="1:8" s="229" customFormat="1" ht="12.75" x14ac:dyDescent="0.2">
      <c r="A146" s="61"/>
      <c r="B146" s="231" t="str">
        <f>'I3 TB Data'!B141</f>
        <v>OM&amp;A - Generation Line Connection - Dedicated to Interconnect</v>
      </c>
      <c r="C146" s="394" t="str">
        <f t="shared" si="3"/>
        <v>INT_XI</v>
      </c>
      <c r="D146" s="394"/>
      <c r="E146" s="237"/>
      <c r="F146" s="232"/>
      <c r="G146" s="237" t="str">
        <f t="shared" si="5"/>
        <v>NFA</v>
      </c>
      <c r="H146" s="149"/>
    </row>
    <row r="147" spans="1:8" s="229" customFormat="1" ht="12.75" x14ac:dyDescent="0.2">
      <c r="A147" s="61"/>
      <c r="B147" s="230" t="str">
        <f>'I3 TB Data'!B142</f>
        <v>OM&amp;A - Generation Line Connection - Shared</v>
      </c>
      <c r="C147" s="395" t="str">
        <f t="shared" si="3"/>
        <v>NFA</v>
      </c>
      <c r="D147" s="395"/>
      <c r="E147" s="236"/>
      <c r="F147" s="232"/>
      <c r="G147" s="236" t="str">
        <f t="shared" si="5"/>
        <v>NFA</v>
      </c>
      <c r="H147" s="149"/>
    </row>
    <row r="148" spans="1:8" s="229" customFormat="1" ht="12.75" x14ac:dyDescent="0.2">
      <c r="A148" s="61"/>
      <c r="B148" s="231" t="str">
        <f>'I3 TB Data'!B143</f>
        <v>OM&amp;A - Generation Transformation Connection - Dedicated to Domestic</v>
      </c>
      <c r="C148" s="394" t="str">
        <f t="shared" si="3"/>
        <v>DOM</v>
      </c>
      <c r="D148" s="394"/>
      <c r="E148" s="237"/>
      <c r="F148" s="232"/>
      <c r="G148" s="237" t="str">
        <f t="shared" si="5"/>
        <v>NFA</v>
      </c>
      <c r="H148" s="149"/>
    </row>
    <row r="149" spans="1:8" s="229" customFormat="1" ht="12.75" x14ac:dyDescent="0.2">
      <c r="A149" s="61"/>
      <c r="B149" s="230" t="str">
        <f>'I3 TB Data'!B144</f>
        <v>OM&amp;A - Generation Transformation Connection - Dedicated to Interconnect</v>
      </c>
      <c r="C149" s="395" t="str">
        <f t="shared" si="3"/>
        <v>INT_XI</v>
      </c>
      <c r="D149" s="395"/>
      <c r="E149" s="236"/>
      <c r="F149" s="232"/>
      <c r="G149" s="236" t="str">
        <f t="shared" si="5"/>
        <v>NFA</v>
      </c>
      <c r="H149" s="149"/>
    </row>
    <row r="150" spans="1:8" s="229" customFormat="1" ht="12.75" x14ac:dyDescent="0.2">
      <c r="A150" s="61"/>
      <c r="B150" s="231" t="str">
        <f>'I3 TB Data'!B145</f>
        <v>OM&amp;A - Generation Transformation Connection - Shared</v>
      </c>
      <c r="C150" s="396" t="str">
        <f t="shared" si="3"/>
        <v>NFA</v>
      </c>
      <c r="D150" s="396"/>
      <c r="E150" s="237"/>
      <c r="F150" s="232"/>
      <c r="G150" s="237" t="str">
        <f t="shared" si="5"/>
        <v>NFA</v>
      </c>
      <c r="H150" s="149"/>
    </row>
    <row r="151" spans="1:8" s="229" customFormat="1" ht="12.75" x14ac:dyDescent="0.2">
      <c r="A151" s="61"/>
      <c r="B151" s="230" t="str">
        <f>'I3 TB Data'!B146</f>
        <v>Other Taxes (Grants in Lieu) - Network - Dedicated to Domestic</v>
      </c>
      <c r="C151" s="395" t="str">
        <f t="shared" si="3"/>
        <v>DOM</v>
      </c>
      <c r="D151" s="395"/>
      <c r="E151" s="236"/>
      <c r="F151" s="232"/>
      <c r="G151" s="460" t="s">
        <v>68</v>
      </c>
      <c r="H151" s="149"/>
    </row>
    <row r="152" spans="1:8" s="229" customFormat="1" ht="12.75" x14ac:dyDescent="0.2">
      <c r="A152" s="61"/>
      <c r="B152" s="231" t="str">
        <f>'I3 TB Data'!B147</f>
        <v>Property Taxes (was Grants in Lieu) - Network - Dedicated to Interconnect</v>
      </c>
      <c r="C152" s="394" t="str">
        <f t="shared" si="3"/>
        <v>INT_XI</v>
      </c>
      <c r="D152" s="394"/>
      <c r="E152" s="237"/>
      <c r="F152" s="232"/>
      <c r="G152" s="237" t="str">
        <f t="shared" si="5"/>
        <v>NFA</v>
      </c>
      <c r="H152" s="149"/>
    </row>
    <row r="153" spans="1:8" s="229" customFormat="1" ht="12.75" x14ac:dyDescent="0.2">
      <c r="A153" s="61"/>
      <c r="B153" s="230" t="str">
        <f>'I3 TB Data'!B148</f>
        <v>Property Taxes (was Grants in Lieu) - Network - Shared</v>
      </c>
      <c r="C153" s="395" t="str">
        <f t="shared" si="3"/>
        <v>NFA</v>
      </c>
      <c r="D153" s="395"/>
      <c r="E153" s="236"/>
      <c r="F153" s="232"/>
      <c r="G153" s="236" t="str">
        <f t="shared" si="5"/>
        <v>NFA</v>
      </c>
      <c r="H153" s="149"/>
    </row>
    <row r="154" spans="1:8" s="229" customFormat="1" ht="25.5" x14ac:dyDescent="0.2">
      <c r="A154" s="61"/>
      <c r="B154" s="231" t="str">
        <f>'I3 TB Data'!B149</f>
        <v>Property Taxes (was Grants in Lieu) - Line Connection - Dedicated to Domestic</v>
      </c>
      <c r="C154" s="394" t="str">
        <f t="shared" ref="C154:C217" si="6">IF(ISNUMBER(FIND("Dedicated to Domestic",$B154)),"DOM",IF(ISNUMBER(FIND("Dedicated to Interconnect",$B154)),"INT_XI",$G154))</f>
        <v>DOM</v>
      </c>
      <c r="D154" s="394"/>
      <c r="E154" s="237"/>
      <c r="F154" s="232"/>
      <c r="G154" s="237" t="str">
        <f t="shared" si="5"/>
        <v>NFA</v>
      </c>
      <c r="H154" s="149"/>
    </row>
    <row r="155" spans="1:8" s="229" customFormat="1" ht="12.75" x14ac:dyDescent="0.2">
      <c r="A155" s="61"/>
      <c r="B155" s="230" t="str">
        <f>'I3 TB Data'!B150</f>
        <v>Other Taxes (Grants in Lieu) - Line Connection - Dedicated to Interconnect</v>
      </c>
      <c r="C155" s="395" t="str">
        <f t="shared" si="6"/>
        <v>INT_XI</v>
      </c>
      <c r="D155" s="395"/>
      <c r="E155" s="236"/>
      <c r="F155" s="232"/>
      <c r="G155" s="236" t="str">
        <f t="shared" si="5"/>
        <v>NFA</v>
      </c>
      <c r="H155" s="149"/>
    </row>
    <row r="156" spans="1:8" s="229" customFormat="1" ht="12.75" x14ac:dyDescent="0.2">
      <c r="A156" s="61"/>
      <c r="B156" s="231" t="str">
        <f>'I3 TB Data'!B151</f>
        <v>Other Taxes (Grants in Lieu) - Line Connection - Shared</v>
      </c>
      <c r="C156" s="394" t="str">
        <f t="shared" si="6"/>
        <v>NFA</v>
      </c>
      <c r="D156" s="394"/>
      <c r="E156" s="237"/>
      <c r="F156" s="232"/>
      <c r="G156" s="237" t="str">
        <f t="shared" si="5"/>
        <v>NFA</v>
      </c>
      <c r="H156" s="149"/>
    </row>
    <row r="157" spans="1:8" s="229" customFormat="1" ht="25.5" x14ac:dyDescent="0.2">
      <c r="A157" s="61"/>
      <c r="B157" s="230" t="str">
        <f>'I3 TB Data'!B152</f>
        <v>Property Taxes (was Grants in Lieu) - Transformer Connection - Dedicated to Domestic</v>
      </c>
      <c r="C157" s="395" t="str">
        <f t="shared" si="6"/>
        <v>DOM</v>
      </c>
      <c r="D157" s="395"/>
      <c r="E157" s="236"/>
      <c r="F157" s="232"/>
      <c r="G157" s="236" t="str">
        <f t="shared" si="5"/>
        <v>NFA</v>
      </c>
      <c r="H157" s="149"/>
    </row>
    <row r="158" spans="1:8" s="229" customFormat="1" ht="25.5" x14ac:dyDescent="0.2">
      <c r="A158" s="61"/>
      <c r="B158" s="231" t="str">
        <f>'I3 TB Data'!B153</f>
        <v>Other Taxes (Grants in Lieu) - Transformer Connection - Dedicated to Interconnect</v>
      </c>
      <c r="C158" s="394" t="str">
        <f t="shared" si="6"/>
        <v>INT_XI</v>
      </c>
      <c r="D158" s="394"/>
      <c r="E158" s="237"/>
      <c r="F158" s="232"/>
      <c r="G158" s="237" t="str">
        <f t="shared" si="5"/>
        <v>NFA</v>
      </c>
      <c r="H158" s="149"/>
    </row>
    <row r="159" spans="1:8" s="229" customFormat="1" ht="12.75" x14ac:dyDescent="0.2">
      <c r="A159" s="61"/>
      <c r="B159" s="230" t="str">
        <f>'I3 TB Data'!B154</f>
        <v>Other Taxes (Grants in Lieu) - Transformer Connection - Shared</v>
      </c>
      <c r="C159" s="395" t="str">
        <f t="shared" si="6"/>
        <v>NFA</v>
      </c>
      <c r="D159" s="395"/>
      <c r="E159" s="236"/>
      <c r="F159" s="232"/>
      <c r="G159" s="236" t="str">
        <f t="shared" si="5"/>
        <v>NFA</v>
      </c>
      <c r="H159" s="149"/>
    </row>
    <row r="160" spans="1:8" s="229" customFormat="1" ht="25.5" x14ac:dyDescent="0.2">
      <c r="A160" s="61"/>
      <c r="B160" s="231" t="str">
        <f>'I3 TB Data'!B155</f>
        <v>Property Taxes (was Grants in Lieu) - Wholesale Revenue Meter - Dedicated to Domestic</v>
      </c>
      <c r="C160" s="394" t="str">
        <f t="shared" si="6"/>
        <v>DOM</v>
      </c>
      <c r="D160" s="394"/>
      <c r="E160" s="237"/>
      <c r="F160" s="232"/>
      <c r="G160" s="237" t="str">
        <f t="shared" si="5"/>
        <v>NFA</v>
      </c>
      <c r="H160" s="149"/>
    </row>
    <row r="161" spans="1:8" s="229" customFormat="1" ht="25.5" x14ac:dyDescent="0.2">
      <c r="A161" s="61"/>
      <c r="B161" s="230" t="str">
        <f>'I3 TB Data'!B156</f>
        <v>Other Taxes (Grants in Lieu) - Wholesale Revenue Meter - Dedicated to Interconnect</v>
      </c>
      <c r="C161" s="395" t="str">
        <f t="shared" si="6"/>
        <v>INT_XI</v>
      </c>
      <c r="D161" s="395"/>
      <c r="E161" s="236"/>
      <c r="F161" s="232"/>
      <c r="G161" s="236" t="str">
        <f t="shared" si="5"/>
        <v>NFA</v>
      </c>
      <c r="H161" s="149"/>
    </row>
    <row r="162" spans="1:8" s="229" customFormat="1" ht="12.75" x14ac:dyDescent="0.2">
      <c r="A162" s="61"/>
      <c r="B162" s="231" t="str">
        <f>'I3 TB Data'!B157</f>
        <v>Other Taxes (Grants in Lieu) - Wholesale Revenue Meter - Shared</v>
      </c>
      <c r="C162" s="394" t="str">
        <f t="shared" si="6"/>
        <v>NFA</v>
      </c>
      <c r="D162" s="394"/>
      <c r="E162" s="237"/>
      <c r="F162" s="232"/>
      <c r="G162" s="237" t="str">
        <f t="shared" si="5"/>
        <v>NFA</v>
      </c>
      <c r="H162" s="149"/>
    </row>
    <row r="163" spans="1:8" s="229" customFormat="1" ht="25.5" x14ac:dyDescent="0.2">
      <c r="A163" s="61"/>
      <c r="B163" s="230" t="str">
        <f>'I3 TB Data'!B158</f>
        <v>Other Taxes (Grants in Lieu) - Network Dual Function Line - Dedicated to Domestic</v>
      </c>
      <c r="C163" s="395" t="str">
        <f t="shared" si="6"/>
        <v>DOM</v>
      </c>
      <c r="D163" s="395"/>
      <c r="E163" s="236"/>
      <c r="F163" s="232"/>
      <c r="G163" s="236" t="str">
        <f t="shared" si="5"/>
        <v>NFA</v>
      </c>
      <c r="H163" s="149"/>
    </row>
    <row r="164" spans="1:8" s="229" customFormat="1" ht="25.5" x14ac:dyDescent="0.2">
      <c r="A164" s="61"/>
      <c r="B164" s="231" t="str">
        <f>'I3 TB Data'!B159</f>
        <v>Other Taxes (Grants in Lieu) - Network Dual Function Line - Dedicated to Interconnect</v>
      </c>
      <c r="C164" s="394" t="str">
        <f t="shared" si="6"/>
        <v>INT_XI</v>
      </c>
      <c r="D164" s="394"/>
      <c r="E164" s="237"/>
      <c r="F164" s="232"/>
      <c r="G164" s="237" t="str">
        <f t="shared" si="5"/>
        <v>NFA</v>
      </c>
      <c r="H164" s="149"/>
    </row>
    <row r="165" spans="1:8" s="229" customFormat="1" ht="12.75" x14ac:dyDescent="0.2">
      <c r="A165" s="61"/>
      <c r="B165" s="230" t="str">
        <f>'I3 TB Data'!B160</f>
        <v>Property Taxes (was Grants in Lieu) - Network Dual Function Line - Shared</v>
      </c>
      <c r="C165" s="395" t="str">
        <f t="shared" si="6"/>
        <v>NFA</v>
      </c>
      <c r="D165" s="395"/>
      <c r="E165" s="236"/>
      <c r="F165" s="232"/>
      <c r="G165" s="236" t="str">
        <f t="shared" si="5"/>
        <v>NFA</v>
      </c>
      <c r="H165" s="149"/>
    </row>
    <row r="166" spans="1:8" s="229" customFormat="1" ht="25.5" x14ac:dyDescent="0.2">
      <c r="A166" s="61"/>
      <c r="B166" s="231" t="str">
        <f>'I3 TB Data'!B161</f>
        <v>Property Taxes (was Grants in Lieu) - Line Connection Dual Function Line - Dedicated to Domestic</v>
      </c>
      <c r="C166" s="394" t="str">
        <f t="shared" si="6"/>
        <v>DOM</v>
      </c>
      <c r="D166" s="394"/>
      <c r="E166" s="237"/>
      <c r="F166" s="232"/>
      <c r="G166" s="237" t="str">
        <f t="shared" si="5"/>
        <v>NFA</v>
      </c>
      <c r="H166" s="149"/>
    </row>
    <row r="167" spans="1:8" s="229" customFormat="1" ht="25.5" x14ac:dyDescent="0.2">
      <c r="A167" s="61"/>
      <c r="B167" s="230" t="str">
        <f>'I3 TB Data'!B162</f>
        <v>Other Taxes (Grants in Lieu) - Line Connection Dual Function Line - Dedicated to Interconnect</v>
      </c>
      <c r="C167" s="395" t="str">
        <f t="shared" si="6"/>
        <v>INT_XI</v>
      </c>
      <c r="D167" s="395"/>
      <c r="E167" s="236"/>
      <c r="F167" s="232"/>
      <c r="G167" s="236" t="str">
        <f t="shared" si="5"/>
        <v>NFA</v>
      </c>
      <c r="H167" s="149"/>
    </row>
    <row r="168" spans="1:8" s="229" customFormat="1" ht="12.75" x14ac:dyDescent="0.2">
      <c r="A168" s="61"/>
      <c r="B168" s="231" t="str">
        <f>'I3 TB Data'!B163</f>
        <v>Other Taxes (Grants in Lieu) - Line Connection Dual Function Line - Shared</v>
      </c>
      <c r="C168" s="396" t="str">
        <f t="shared" si="6"/>
        <v>NFA</v>
      </c>
      <c r="D168" s="396"/>
      <c r="E168" s="237"/>
      <c r="F168" s="232"/>
      <c r="G168" s="237" t="str">
        <f t="shared" si="5"/>
        <v>NFA</v>
      </c>
      <c r="H168" s="149"/>
    </row>
    <row r="169" spans="1:8" s="229" customFormat="1" ht="25.5" x14ac:dyDescent="0.2">
      <c r="A169" s="61"/>
      <c r="B169" s="230" t="str">
        <f>'I3 TB Data'!B164</f>
        <v>Other Taxes (Grants in Lieu) - Generation Line Connection - Dedicated to Domestic</v>
      </c>
      <c r="C169" s="395" t="str">
        <f t="shared" si="6"/>
        <v>DOM</v>
      </c>
      <c r="D169" s="395"/>
      <c r="E169" s="236"/>
      <c r="F169" s="232"/>
      <c r="G169" s="236" t="str">
        <f t="shared" si="5"/>
        <v>NFA</v>
      </c>
      <c r="H169" s="149"/>
    </row>
    <row r="170" spans="1:8" s="229" customFormat="1" ht="25.5" x14ac:dyDescent="0.2">
      <c r="A170" s="61"/>
      <c r="B170" s="231" t="str">
        <f>'I3 TB Data'!B165</f>
        <v>Other Taxes (Grants in Lieu) - Generation Line Connection - Dedicated to Interconnect</v>
      </c>
      <c r="C170" s="394" t="str">
        <f t="shared" si="6"/>
        <v>INT_XI</v>
      </c>
      <c r="D170" s="394"/>
      <c r="E170" s="237"/>
      <c r="F170" s="232"/>
      <c r="G170" s="237" t="str">
        <f t="shared" si="5"/>
        <v>NFA</v>
      </c>
      <c r="H170" s="149"/>
    </row>
    <row r="171" spans="1:8" s="229" customFormat="1" ht="12.75" x14ac:dyDescent="0.2">
      <c r="A171" s="61"/>
      <c r="B171" s="230" t="str">
        <f>'I3 TB Data'!B166</f>
        <v>Property Taxes (was Grants in Lieu) - Generation Line Connection - Shared</v>
      </c>
      <c r="C171" s="395" t="str">
        <f t="shared" si="6"/>
        <v>NFA</v>
      </c>
      <c r="D171" s="395"/>
      <c r="E171" s="236"/>
      <c r="F171" s="232"/>
      <c r="G171" s="236" t="str">
        <f t="shared" si="5"/>
        <v>NFA</v>
      </c>
      <c r="H171" s="149"/>
    </row>
    <row r="172" spans="1:8" s="229" customFormat="1" ht="25.5" x14ac:dyDescent="0.2">
      <c r="A172" s="61"/>
      <c r="B172" s="231" t="str">
        <f>'I3 TB Data'!B167</f>
        <v>Other Taxes (Grants in Lieu) - Generation Transformation Connection - Dedicated to Domestic</v>
      </c>
      <c r="C172" s="394" t="str">
        <f t="shared" si="6"/>
        <v>DOM</v>
      </c>
      <c r="D172" s="394"/>
      <c r="E172" s="237"/>
      <c r="F172" s="232"/>
      <c r="G172" s="237" t="str">
        <f t="shared" si="5"/>
        <v>NFA</v>
      </c>
      <c r="H172" s="149"/>
    </row>
    <row r="173" spans="1:8" s="229" customFormat="1" ht="25.5" x14ac:dyDescent="0.2">
      <c r="A173" s="61"/>
      <c r="B173" s="230" t="str">
        <f>'I3 TB Data'!B168</f>
        <v>Other Taxes (Grants in Lieu) - Generation Transformation Connection - Dedicated to Interconnect</v>
      </c>
      <c r="C173" s="395" t="str">
        <f t="shared" si="6"/>
        <v>INT_XI</v>
      </c>
      <c r="D173" s="395"/>
      <c r="E173" s="236"/>
      <c r="F173" s="232"/>
      <c r="G173" s="236" t="str">
        <f t="shared" si="5"/>
        <v>NFA</v>
      </c>
      <c r="H173" s="149"/>
    </row>
    <row r="174" spans="1:8" s="229" customFormat="1" ht="25.5" x14ac:dyDescent="0.2">
      <c r="A174" s="61"/>
      <c r="B174" s="231" t="str">
        <f>'I3 TB Data'!B169</f>
        <v>Property Taxes (was Grants in Lieu) - Generation Transformation Connection - Shared</v>
      </c>
      <c r="C174" s="394" t="str">
        <f t="shared" si="6"/>
        <v>NFA</v>
      </c>
      <c r="D174" s="394"/>
      <c r="E174" s="237"/>
      <c r="F174" s="232"/>
      <c r="G174" s="237" t="str">
        <f t="shared" si="5"/>
        <v>NFA</v>
      </c>
      <c r="H174" s="149"/>
    </row>
    <row r="175" spans="1:8" s="229" customFormat="1" ht="12.75" x14ac:dyDescent="0.2">
      <c r="A175" s="61"/>
      <c r="B175" s="230" t="str">
        <f>'I3 TB Data'!B170</f>
        <v>Depreciation on fixed assets - Network - Dedicated to Domestic</v>
      </c>
      <c r="C175" s="395" t="str">
        <f t="shared" si="6"/>
        <v>DOM</v>
      </c>
      <c r="D175" s="395"/>
      <c r="E175" s="236"/>
      <c r="F175" s="232"/>
      <c r="G175" s="236" t="str">
        <f t="shared" si="5"/>
        <v>NFA</v>
      </c>
      <c r="H175" s="149"/>
    </row>
    <row r="176" spans="1:8" s="234" customFormat="1" ht="12.75" x14ac:dyDescent="0.2">
      <c r="A176" s="61"/>
      <c r="B176" s="231" t="str">
        <f>'I3 TB Data'!B171</f>
        <v>Depreciation on fixed assets - Network - Dedicated to Interconnect</v>
      </c>
      <c r="C176" s="394" t="str">
        <f t="shared" si="6"/>
        <v>INT_XI</v>
      </c>
      <c r="D176" s="394"/>
      <c r="E176" s="237"/>
      <c r="F176" s="232"/>
      <c r="G176" s="237" t="str">
        <f t="shared" si="5"/>
        <v>NFA</v>
      </c>
      <c r="H176" s="233"/>
    </row>
    <row r="177" spans="1:8" s="234" customFormat="1" ht="12.75" x14ac:dyDescent="0.2">
      <c r="A177" s="61"/>
      <c r="B177" s="230" t="str">
        <f>'I3 TB Data'!B172</f>
        <v>Depreciation on fixed assets - Network - Shared</v>
      </c>
      <c r="C177" s="395" t="str">
        <f t="shared" si="6"/>
        <v>NFA</v>
      </c>
      <c r="D177" s="395"/>
      <c r="E177" s="236"/>
      <c r="F177" s="232"/>
      <c r="G177" s="236" t="str">
        <f t="shared" si="5"/>
        <v>NFA</v>
      </c>
      <c r="H177" s="233"/>
    </row>
    <row r="178" spans="1:8" s="234" customFormat="1" ht="12.75" x14ac:dyDescent="0.2">
      <c r="A178" s="61"/>
      <c r="B178" s="231" t="str">
        <f>'I3 TB Data'!B173</f>
        <v>Depreciation on fixed assets - Line Connection - Dedicated to Domestic</v>
      </c>
      <c r="C178" s="394" t="str">
        <f t="shared" si="6"/>
        <v>DOM</v>
      </c>
      <c r="D178" s="394"/>
      <c r="E178" s="237"/>
      <c r="F178" s="232"/>
      <c r="G178" s="237" t="str">
        <f t="shared" si="5"/>
        <v>NFA</v>
      </c>
      <c r="H178" s="233"/>
    </row>
    <row r="179" spans="1:8" s="229" customFormat="1" ht="12.75" x14ac:dyDescent="0.2">
      <c r="A179" s="61"/>
      <c r="B179" s="230" t="str">
        <f>'I3 TB Data'!B174</f>
        <v>Depreciation on fixed assets - Line Connection - Dedicated to Interconnect</v>
      </c>
      <c r="C179" s="395" t="str">
        <f t="shared" si="6"/>
        <v>INT_XI</v>
      </c>
      <c r="D179" s="395"/>
      <c r="E179" s="236"/>
      <c r="F179" s="232"/>
      <c r="G179" s="236" t="str">
        <f t="shared" si="5"/>
        <v>NFA</v>
      </c>
      <c r="H179" s="149"/>
    </row>
    <row r="180" spans="1:8" s="229" customFormat="1" ht="12.75" x14ac:dyDescent="0.2">
      <c r="A180" s="61"/>
      <c r="B180" s="231" t="str">
        <f>'I3 TB Data'!B175</f>
        <v>Depreciation on fixed assets - Line Connection - Shared</v>
      </c>
      <c r="C180" s="394" t="str">
        <f t="shared" si="6"/>
        <v>NFA</v>
      </c>
      <c r="D180" s="394"/>
      <c r="E180" s="237"/>
      <c r="F180" s="232"/>
      <c r="G180" s="237" t="str">
        <f t="shared" si="5"/>
        <v>NFA</v>
      </c>
      <c r="H180" s="149"/>
    </row>
    <row r="181" spans="1:8" s="229" customFormat="1" ht="25.5" x14ac:dyDescent="0.2">
      <c r="A181" s="61"/>
      <c r="B181" s="230" t="str">
        <f>'I3 TB Data'!B176</f>
        <v>Depreciation on fixed assets - Transformer Connection - Dedicated to Domestic</v>
      </c>
      <c r="C181" s="395" t="str">
        <f t="shared" si="6"/>
        <v>DOM</v>
      </c>
      <c r="D181" s="395"/>
      <c r="E181" s="236"/>
      <c r="F181" s="232"/>
      <c r="G181" s="236" t="str">
        <f t="shared" si="5"/>
        <v>NFA</v>
      </c>
      <c r="H181" s="149"/>
    </row>
    <row r="182" spans="1:8" s="229" customFormat="1" ht="25.5" x14ac:dyDescent="0.2">
      <c r="A182" s="61"/>
      <c r="B182" s="231" t="str">
        <f>'I3 TB Data'!B177</f>
        <v>Depreciation on fixed assets - Transformer Connection - Dedicated to Interconnect</v>
      </c>
      <c r="C182" s="394" t="str">
        <f t="shared" si="6"/>
        <v>INT_XI</v>
      </c>
      <c r="D182" s="394"/>
      <c r="E182" s="237"/>
      <c r="F182" s="232"/>
      <c r="G182" s="237" t="str">
        <f t="shared" si="5"/>
        <v>NFA</v>
      </c>
      <c r="H182" s="149"/>
    </row>
    <row r="183" spans="1:8" s="229" customFormat="1" ht="12.75" x14ac:dyDescent="0.2">
      <c r="A183" s="61"/>
      <c r="B183" s="230" t="str">
        <f>'I3 TB Data'!B178</f>
        <v>Depreciation on fixed assets - Transformer Connection - Shared</v>
      </c>
      <c r="C183" s="395" t="str">
        <f t="shared" si="6"/>
        <v>NFA</v>
      </c>
      <c r="D183" s="395"/>
      <c r="E183" s="236"/>
      <c r="F183" s="232"/>
      <c r="G183" s="236" t="str">
        <f t="shared" si="5"/>
        <v>NFA</v>
      </c>
      <c r="H183" s="149"/>
    </row>
    <row r="184" spans="1:8" s="229" customFormat="1" ht="25.5" x14ac:dyDescent="0.2">
      <c r="A184" s="61"/>
      <c r="B184" s="231" t="str">
        <f>'I3 TB Data'!B179</f>
        <v>Depreciation on fixed assets - Wholesale Revenue Meter - Dedicated to Domestic</v>
      </c>
      <c r="C184" s="394" t="str">
        <f t="shared" si="6"/>
        <v>DOM</v>
      </c>
      <c r="D184" s="394"/>
      <c r="E184" s="237"/>
      <c r="F184" s="232"/>
      <c r="G184" s="237" t="str">
        <f t="shared" si="5"/>
        <v>NFA</v>
      </c>
      <c r="H184" s="149"/>
    </row>
    <row r="185" spans="1:8" s="229" customFormat="1" ht="25.5" x14ac:dyDescent="0.2">
      <c r="A185" s="61"/>
      <c r="B185" s="230" t="str">
        <f>'I3 TB Data'!B180</f>
        <v>Depreciation on fixed assets - Wholesale Revenue Meter - Dedicated to Interconnect</v>
      </c>
      <c r="C185" s="395" t="str">
        <f t="shared" si="6"/>
        <v>INT_XI</v>
      </c>
      <c r="D185" s="395"/>
      <c r="E185" s="236"/>
      <c r="F185" s="232"/>
      <c r="G185" s="236" t="str">
        <f t="shared" si="5"/>
        <v>NFA</v>
      </c>
      <c r="H185" s="149"/>
    </row>
    <row r="186" spans="1:8" s="229" customFormat="1" ht="12.75" x14ac:dyDescent="0.2">
      <c r="A186" s="61"/>
      <c r="B186" s="231" t="str">
        <f>'I3 TB Data'!B181</f>
        <v>Depreciation on fixed assets - Wholesale Revenue Meter - Shared</v>
      </c>
      <c r="C186" s="396" t="str">
        <f t="shared" si="6"/>
        <v>NFA</v>
      </c>
      <c r="D186" s="396"/>
      <c r="E186" s="237"/>
      <c r="F186" s="232"/>
      <c r="G186" s="237" t="str">
        <f t="shared" si="5"/>
        <v>NFA</v>
      </c>
      <c r="H186" s="149"/>
    </row>
    <row r="187" spans="1:8" s="229" customFormat="1" ht="25.5" x14ac:dyDescent="0.2">
      <c r="A187" s="61"/>
      <c r="B187" s="230" t="str">
        <f>'I3 TB Data'!B182</f>
        <v>Depreciation on fixed assets - Network Dual Function Line - Dedicated to Domestic</v>
      </c>
      <c r="C187" s="395" t="str">
        <f t="shared" si="6"/>
        <v>DOM</v>
      </c>
      <c r="D187" s="395"/>
      <c r="E187" s="236"/>
      <c r="F187" s="232"/>
      <c r="G187" s="236" t="str">
        <f t="shared" si="5"/>
        <v>NFA</v>
      </c>
      <c r="H187" s="149"/>
    </row>
    <row r="188" spans="1:8" s="229" customFormat="1" ht="25.5" x14ac:dyDescent="0.2">
      <c r="A188" s="61"/>
      <c r="B188" s="231" t="str">
        <f>'I3 TB Data'!B183</f>
        <v>Depreciation on fixed assets - Network Dual Function Line - Dedicated to Interconnect</v>
      </c>
      <c r="C188" s="394" t="str">
        <f t="shared" si="6"/>
        <v>INT_XI</v>
      </c>
      <c r="D188" s="394"/>
      <c r="E188" s="237"/>
      <c r="F188" s="232"/>
      <c r="G188" s="237" t="str">
        <f t="shared" si="5"/>
        <v>NFA</v>
      </c>
      <c r="H188" s="149"/>
    </row>
    <row r="189" spans="1:8" s="229" customFormat="1" ht="12.75" x14ac:dyDescent="0.2">
      <c r="A189" s="61"/>
      <c r="B189" s="230" t="str">
        <f>'I3 TB Data'!B184</f>
        <v>Depreciation on fixed assets - Network Dual Function Line - Shared</v>
      </c>
      <c r="C189" s="395" t="str">
        <f t="shared" si="6"/>
        <v>NFA</v>
      </c>
      <c r="D189" s="395"/>
      <c r="E189" s="236"/>
      <c r="F189" s="232"/>
      <c r="G189" s="236" t="str">
        <f t="shared" si="5"/>
        <v>NFA</v>
      </c>
      <c r="H189" s="149"/>
    </row>
    <row r="190" spans="1:8" s="229" customFormat="1" ht="25.5" x14ac:dyDescent="0.2">
      <c r="A190" s="61"/>
      <c r="B190" s="231" t="str">
        <f>'I3 TB Data'!B185</f>
        <v>Depreciation on fixed assets - Line Connection Dual Function Line - Dedicated to Domestic</v>
      </c>
      <c r="C190" s="394" t="str">
        <f t="shared" si="6"/>
        <v>DOM</v>
      </c>
      <c r="D190" s="394"/>
      <c r="E190" s="237"/>
      <c r="F190" s="232"/>
      <c r="G190" s="237" t="str">
        <f t="shared" si="5"/>
        <v>NFA</v>
      </c>
      <c r="H190" s="149"/>
    </row>
    <row r="191" spans="1:8" s="229" customFormat="1" ht="25.5" x14ac:dyDescent="0.2">
      <c r="A191" s="61"/>
      <c r="B191" s="230" t="str">
        <f>'I3 TB Data'!B186</f>
        <v>Depreciation on fixed assets - Line Connection Dual Function Line - Dedicated to Interconnect</v>
      </c>
      <c r="C191" s="395" t="str">
        <f t="shared" si="6"/>
        <v>INT_XI</v>
      </c>
      <c r="D191" s="395"/>
      <c r="E191" s="236"/>
      <c r="F191" s="232"/>
      <c r="G191" s="236" t="str">
        <f t="shared" si="5"/>
        <v>NFA</v>
      </c>
      <c r="H191" s="149"/>
    </row>
    <row r="192" spans="1:8" s="229" customFormat="1" ht="12.75" x14ac:dyDescent="0.2">
      <c r="A192" s="61"/>
      <c r="B192" s="231" t="str">
        <f>'I3 TB Data'!B187</f>
        <v>Depreciation on fixed assets - Line Connection Dual Function Line - Shared</v>
      </c>
      <c r="C192" s="394" t="str">
        <f t="shared" si="6"/>
        <v>NFA</v>
      </c>
      <c r="D192" s="394"/>
      <c r="E192" s="237"/>
      <c r="F192" s="232"/>
      <c r="G192" s="237" t="str">
        <f t="shared" si="5"/>
        <v>NFA</v>
      </c>
      <c r="H192" s="149"/>
    </row>
    <row r="193" spans="1:8" s="229" customFormat="1" ht="25.5" x14ac:dyDescent="0.2">
      <c r="A193" s="61"/>
      <c r="B193" s="230" t="str">
        <f>'I3 TB Data'!B188</f>
        <v>Depreciation on fixed assets - Generation Line Connection - Dedicated to Domestic</v>
      </c>
      <c r="C193" s="395" t="str">
        <f t="shared" si="6"/>
        <v>DOM</v>
      </c>
      <c r="D193" s="395"/>
      <c r="E193" s="236"/>
      <c r="F193" s="232"/>
      <c r="G193" s="236" t="str">
        <f t="shared" ref="G193:G256" si="7">G192</f>
        <v>NFA</v>
      </c>
      <c r="H193" s="149"/>
    </row>
    <row r="194" spans="1:8" s="229" customFormat="1" ht="25.5" x14ac:dyDescent="0.2">
      <c r="A194" s="61"/>
      <c r="B194" s="231" t="str">
        <f>'I3 TB Data'!B189</f>
        <v>Depreciation on fixed assets - Generation Line Connection - Dedicated to Interconnect</v>
      </c>
      <c r="C194" s="394" t="str">
        <f t="shared" si="6"/>
        <v>INT_XI</v>
      </c>
      <c r="D194" s="394"/>
      <c r="E194" s="237"/>
      <c r="F194" s="232"/>
      <c r="G194" s="237" t="str">
        <f t="shared" si="7"/>
        <v>NFA</v>
      </c>
      <c r="H194" s="149"/>
    </row>
    <row r="195" spans="1:8" s="229" customFormat="1" ht="12.75" x14ac:dyDescent="0.2">
      <c r="A195" s="61"/>
      <c r="B195" s="230" t="str">
        <f>'I3 TB Data'!B190</f>
        <v>Depreciation on fixed assets - Generation Line Connection - Shared</v>
      </c>
      <c r="C195" s="395" t="str">
        <f t="shared" si="6"/>
        <v>NFA</v>
      </c>
      <c r="D195" s="395"/>
      <c r="E195" s="236"/>
      <c r="F195" s="232"/>
      <c r="G195" s="236" t="str">
        <f t="shared" si="7"/>
        <v>NFA</v>
      </c>
      <c r="H195" s="149"/>
    </row>
    <row r="196" spans="1:8" s="229" customFormat="1" ht="25.5" x14ac:dyDescent="0.2">
      <c r="A196" s="61"/>
      <c r="B196" s="231" t="str">
        <f>'I3 TB Data'!B191</f>
        <v>Depreciation on fixed assets - Generation Transformation Connection - Dedicated to Domestic</v>
      </c>
      <c r="C196" s="394" t="str">
        <f t="shared" si="6"/>
        <v>DOM</v>
      </c>
      <c r="D196" s="394"/>
      <c r="E196" s="237"/>
      <c r="F196" s="232"/>
      <c r="G196" s="237" t="str">
        <f t="shared" si="7"/>
        <v>NFA</v>
      </c>
      <c r="H196" s="149"/>
    </row>
    <row r="197" spans="1:8" s="229" customFormat="1" ht="25.5" x14ac:dyDescent="0.2">
      <c r="A197" s="61"/>
      <c r="B197" s="230" t="str">
        <f>'I3 TB Data'!B192</f>
        <v>Depreciation on fixed assets - Generation Transformation Connection - Dedicated to Interconnect</v>
      </c>
      <c r="C197" s="395" t="str">
        <f t="shared" si="6"/>
        <v>INT_XI</v>
      </c>
      <c r="D197" s="395"/>
      <c r="E197" s="236"/>
      <c r="F197" s="232"/>
      <c r="G197" s="236" t="str">
        <f t="shared" si="7"/>
        <v>NFA</v>
      </c>
      <c r="H197" s="149"/>
    </row>
    <row r="198" spans="1:8" s="229" customFormat="1" ht="25.5" x14ac:dyDescent="0.2">
      <c r="A198" s="61"/>
      <c r="B198" s="231" t="str">
        <f>'I3 TB Data'!B193</f>
        <v>Depreciation on fixed assets - Generation Transformation Connection - Shared</v>
      </c>
      <c r="C198" s="394" t="str">
        <f t="shared" si="6"/>
        <v>NFA</v>
      </c>
      <c r="D198" s="394"/>
      <c r="E198" s="237"/>
      <c r="F198" s="232"/>
      <c r="G198" s="237" t="str">
        <f t="shared" si="7"/>
        <v>NFA</v>
      </c>
      <c r="H198" s="149"/>
    </row>
    <row r="199" spans="1:8" s="229" customFormat="1" ht="12.75" x14ac:dyDescent="0.2">
      <c r="A199" s="61"/>
      <c r="B199" s="230" t="str">
        <f>'I3 TB Data'!B194</f>
        <v>Capitalized Depreciation - Network - Dedicated to Domestic</v>
      </c>
      <c r="C199" s="395" t="str">
        <f t="shared" si="6"/>
        <v>DOM</v>
      </c>
      <c r="D199" s="395"/>
      <c r="E199" s="236"/>
      <c r="F199" s="232"/>
      <c r="G199" s="236" t="str">
        <f t="shared" si="7"/>
        <v>NFA</v>
      </c>
      <c r="H199" s="149"/>
    </row>
    <row r="200" spans="1:8" s="229" customFormat="1" ht="12.75" x14ac:dyDescent="0.2">
      <c r="A200" s="61"/>
      <c r="B200" s="231" t="str">
        <f>'I3 TB Data'!B195</f>
        <v>Capitalized Depreciation - Network - Dedicated to Interconnect</v>
      </c>
      <c r="C200" s="394" t="str">
        <f t="shared" si="6"/>
        <v>INT_XI</v>
      </c>
      <c r="D200" s="394"/>
      <c r="E200" s="237"/>
      <c r="F200" s="232"/>
      <c r="G200" s="237" t="str">
        <f t="shared" si="7"/>
        <v>NFA</v>
      </c>
      <c r="H200" s="149"/>
    </row>
    <row r="201" spans="1:8" s="229" customFormat="1" ht="12.75" x14ac:dyDescent="0.2">
      <c r="A201" s="61"/>
      <c r="B201" s="230" t="str">
        <f>'I3 TB Data'!B196</f>
        <v>Capitalized Depreciation - Network - Shared</v>
      </c>
      <c r="C201" s="395" t="str">
        <f t="shared" si="6"/>
        <v>NFA</v>
      </c>
      <c r="D201" s="395"/>
      <c r="E201" s="236"/>
      <c r="F201" s="232"/>
      <c r="G201" s="236" t="str">
        <f t="shared" si="7"/>
        <v>NFA</v>
      </c>
      <c r="H201" s="149"/>
    </row>
    <row r="202" spans="1:8" s="229" customFormat="1" ht="12.75" x14ac:dyDescent="0.2">
      <c r="A202" s="61"/>
      <c r="B202" s="231" t="str">
        <f>'I3 TB Data'!B197</f>
        <v>Capitalized Depreciation - Line Connection - Dedicated to Domestic</v>
      </c>
      <c r="C202" s="394" t="str">
        <f t="shared" si="6"/>
        <v>DOM</v>
      </c>
      <c r="D202" s="394"/>
      <c r="E202" s="237"/>
      <c r="F202" s="232"/>
      <c r="G202" s="237" t="str">
        <f t="shared" si="7"/>
        <v>NFA</v>
      </c>
      <c r="H202" s="149"/>
    </row>
    <row r="203" spans="1:8" s="229" customFormat="1" ht="12.75" x14ac:dyDescent="0.2">
      <c r="A203" s="61"/>
      <c r="B203" s="230" t="str">
        <f>'I3 TB Data'!B198</f>
        <v>Capitalized Depreciation - Line Connection - Dedicated to Interconnect</v>
      </c>
      <c r="C203" s="395" t="str">
        <f t="shared" si="6"/>
        <v>INT_XI</v>
      </c>
      <c r="D203" s="395"/>
      <c r="E203" s="236"/>
      <c r="F203" s="232"/>
      <c r="G203" s="236" t="str">
        <f t="shared" si="7"/>
        <v>NFA</v>
      </c>
      <c r="H203" s="149"/>
    </row>
    <row r="204" spans="1:8" s="229" customFormat="1" ht="12.75" x14ac:dyDescent="0.2">
      <c r="A204" s="61"/>
      <c r="B204" s="231" t="str">
        <f>'I3 TB Data'!B199</f>
        <v>Capitalized Depreciation - Line Connection - Shared</v>
      </c>
      <c r="C204" s="396" t="str">
        <f t="shared" si="6"/>
        <v>NFA</v>
      </c>
      <c r="D204" s="396"/>
      <c r="E204" s="237"/>
      <c r="F204" s="232"/>
      <c r="G204" s="237" t="str">
        <f t="shared" si="7"/>
        <v>NFA</v>
      </c>
      <c r="H204" s="149"/>
    </row>
    <row r="205" spans="1:8" s="229" customFormat="1" ht="12.75" x14ac:dyDescent="0.2">
      <c r="A205" s="61"/>
      <c r="B205" s="230" t="str">
        <f>'I3 TB Data'!B200</f>
        <v>Capitalized Depreciation - Transformer Connection - Dedicated to Domestic</v>
      </c>
      <c r="C205" s="395" t="str">
        <f t="shared" si="6"/>
        <v>DOM</v>
      </c>
      <c r="D205" s="395"/>
      <c r="E205" s="236"/>
      <c r="F205" s="232"/>
      <c r="G205" s="236" t="str">
        <f t="shared" si="7"/>
        <v>NFA</v>
      </c>
      <c r="H205" s="149"/>
    </row>
    <row r="206" spans="1:8" s="229" customFormat="1" ht="25.5" x14ac:dyDescent="0.2">
      <c r="A206" s="61"/>
      <c r="B206" s="231" t="str">
        <f>'I3 TB Data'!B201</f>
        <v>Capitalized Depreciation - Transformer Connection - Dedicated to Interconnect</v>
      </c>
      <c r="C206" s="394" t="str">
        <f t="shared" si="6"/>
        <v>INT_XI</v>
      </c>
      <c r="D206" s="394"/>
      <c r="E206" s="237"/>
      <c r="F206" s="232"/>
      <c r="G206" s="237" t="str">
        <f t="shared" si="7"/>
        <v>NFA</v>
      </c>
      <c r="H206" s="149"/>
    </row>
    <row r="207" spans="1:8" s="229" customFormat="1" ht="12.75" x14ac:dyDescent="0.2">
      <c r="A207" s="61"/>
      <c r="B207" s="230" t="str">
        <f>'I3 TB Data'!B202</f>
        <v>Capitalized Depreciation - Transformer Connection - Shared</v>
      </c>
      <c r="C207" s="395" t="str">
        <f t="shared" si="6"/>
        <v>NFA</v>
      </c>
      <c r="D207" s="395"/>
      <c r="E207" s="236"/>
      <c r="F207" s="232"/>
      <c r="G207" s="236" t="str">
        <f t="shared" si="7"/>
        <v>NFA</v>
      </c>
      <c r="H207" s="149"/>
    </row>
    <row r="208" spans="1:8" s="229" customFormat="1" ht="25.5" x14ac:dyDescent="0.2">
      <c r="A208" s="61"/>
      <c r="B208" s="231" t="str">
        <f>'I3 TB Data'!B203</f>
        <v>Capitalized Depreciation - Wholesale Revenue Meter - Dedicated to Domestic</v>
      </c>
      <c r="C208" s="394" t="str">
        <f t="shared" si="6"/>
        <v>DOM</v>
      </c>
      <c r="D208" s="394"/>
      <c r="E208" s="237"/>
      <c r="F208" s="232"/>
      <c r="G208" s="237" t="str">
        <f t="shared" si="7"/>
        <v>NFA</v>
      </c>
      <c r="H208" s="149"/>
    </row>
    <row r="209" spans="1:8" s="229" customFormat="1" ht="25.5" x14ac:dyDescent="0.2">
      <c r="A209" s="61"/>
      <c r="B209" s="230" t="str">
        <f>'I3 TB Data'!B204</f>
        <v>Capitalized Depreciation - Wholesale Revenue Meter - Dedicated to Interconnect</v>
      </c>
      <c r="C209" s="395" t="str">
        <f t="shared" si="6"/>
        <v>INT_XI</v>
      </c>
      <c r="D209" s="395"/>
      <c r="E209" s="236"/>
      <c r="F209" s="232"/>
      <c r="G209" s="236" t="str">
        <f t="shared" si="7"/>
        <v>NFA</v>
      </c>
      <c r="H209" s="149"/>
    </row>
    <row r="210" spans="1:8" s="229" customFormat="1" ht="12.75" x14ac:dyDescent="0.2">
      <c r="A210" s="61"/>
      <c r="B210" s="231" t="str">
        <f>'I3 TB Data'!B205</f>
        <v>Capitalized Depreciation - Wholesale Revenue Meter - Shared</v>
      </c>
      <c r="C210" s="394" t="str">
        <f t="shared" si="6"/>
        <v>NFA</v>
      </c>
      <c r="D210" s="394"/>
      <c r="E210" s="237"/>
      <c r="F210" s="232"/>
      <c r="G210" s="237" t="str">
        <f t="shared" si="7"/>
        <v>NFA</v>
      </c>
      <c r="H210" s="149"/>
    </row>
    <row r="211" spans="1:8" s="229" customFormat="1" ht="25.5" x14ac:dyDescent="0.2">
      <c r="A211" s="61"/>
      <c r="B211" s="230" t="str">
        <f>'I3 TB Data'!B206</f>
        <v>Capitalized Depreciation - Network Dual Function Line - Dedicated to Domestic</v>
      </c>
      <c r="C211" s="395" t="str">
        <f t="shared" si="6"/>
        <v>DOM</v>
      </c>
      <c r="D211" s="395"/>
      <c r="E211" s="236"/>
      <c r="F211" s="232"/>
      <c r="G211" s="236" t="str">
        <f t="shared" si="7"/>
        <v>NFA</v>
      </c>
      <c r="H211" s="149"/>
    </row>
    <row r="212" spans="1:8" s="229" customFormat="1" ht="25.5" x14ac:dyDescent="0.2">
      <c r="A212" s="61"/>
      <c r="B212" s="231" t="str">
        <f>'I3 TB Data'!B207</f>
        <v>Capitalized Depreciation - Network Dual Function Line - Dedicated to Interconnect</v>
      </c>
      <c r="C212" s="394" t="str">
        <f t="shared" si="6"/>
        <v>INT_XI</v>
      </c>
      <c r="D212" s="394"/>
      <c r="E212" s="237"/>
      <c r="F212" s="232"/>
      <c r="G212" s="237" t="str">
        <f t="shared" si="7"/>
        <v>NFA</v>
      </c>
      <c r="H212" s="149"/>
    </row>
    <row r="213" spans="1:8" s="229" customFormat="1" ht="12.75" x14ac:dyDescent="0.2">
      <c r="A213" s="61"/>
      <c r="B213" s="230" t="str">
        <f>'I3 TB Data'!B208</f>
        <v>Capitalized Depreciation - Network Dual Function Line - Shared</v>
      </c>
      <c r="C213" s="395" t="str">
        <f t="shared" si="6"/>
        <v>NFA</v>
      </c>
      <c r="D213" s="395"/>
      <c r="E213" s="236"/>
      <c r="F213" s="232"/>
      <c r="G213" s="236" t="str">
        <f t="shared" si="7"/>
        <v>NFA</v>
      </c>
      <c r="H213" s="149"/>
    </row>
    <row r="214" spans="1:8" s="229" customFormat="1" ht="25.5" x14ac:dyDescent="0.2">
      <c r="A214" s="61"/>
      <c r="B214" s="231" t="str">
        <f>'I3 TB Data'!B209</f>
        <v>Capitalized Depreciation - Line Connection Dual Function Line - Dedicated to Domestic</v>
      </c>
      <c r="C214" s="394" t="str">
        <f t="shared" si="6"/>
        <v>DOM</v>
      </c>
      <c r="D214" s="394"/>
      <c r="E214" s="237"/>
      <c r="F214" s="232"/>
      <c r="G214" s="237" t="str">
        <f t="shared" si="7"/>
        <v>NFA</v>
      </c>
      <c r="H214" s="149"/>
    </row>
    <row r="215" spans="1:8" s="229" customFormat="1" ht="25.5" x14ac:dyDescent="0.2">
      <c r="A215" s="61"/>
      <c r="B215" s="230" t="str">
        <f>'I3 TB Data'!B210</f>
        <v>Capitalized Depreciation - Line Connection Dual Function Line - Dedicated to Interconnect</v>
      </c>
      <c r="C215" s="395" t="str">
        <f t="shared" si="6"/>
        <v>INT_XI</v>
      </c>
      <c r="D215" s="395"/>
      <c r="E215" s="236"/>
      <c r="F215" s="232"/>
      <c r="G215" s="236" t="str">
        <f t="shared" si="7"/>
        <v>NFA</v>
      </c>
      <c r="H215" s="149"/>
    </row>
    <row r="216" spans="1:8" s="229" customFormat="1" ht="12.75" x14ac:dyDescent="0.2">
      <c r="A216" s="61"/>
      <c r="B216" s="231" t="str">
        <f>'I3 TB Data'!B211</f>
        <v>Capitalized Depreciation - Line Connection Dual Function Line - Shared</v>
      </c>
      <c r="C216" s="394" t="str">
        <f t="shared" si="6"/>
        <v>NFA</v>
      </c>
      <c r="D216" s="394"/>
      <c r="E216" s="237"/>
      <c r="F216" s="232"/>
      <c r="G216" s="237" t="str">
        <f t="shared" si="7"/>
        <v>NFA</v>
      </c>
      <c r="H216" s="149"/>
    </row>
    <row r="217" spans="1:8" s="229" customFormat="1" ht="25.5" x14ac:dyDescent="0.2">
      <c r="A217" s="61"/>
      <c r="B217" s="230" t="str">
        <f>'I3 TB Data'!B212</f>
        <v>Capitalized Depreciation - Generation Line Connection - Dedicated to Domestic</v>
      </c>
      <c r="C217" s="395" t="str">
        <f t="shared" si="6"/>
        <v>DOM</v>
      </c>
      <c r="D217" s="395"/>
      <c r="E217" s="236"/>
      <c r="F217" s="232"/>
      <c r="G217" s="236" t="str">
        <f t="shared" si="7"/>
        <v>NFA</v>
      </c>
      <c r="H217" s="149"/>
    </row>
    <row r="218" spans="1:8" s="229" customFormat="1" ht="25.5" x14ac:dyDescent="0.2">
      <c r="A218" s="61"/>
      <c r="B218" s="231" t="str">
        <f>'I3 TB Data'!B213</f>
        <v>Capitalized Depreciation - Generation Line Connection - Dedicated to Interconnect</v>
      </c>
      <c r="C218" s="394" t="str">
        <f t="shared" ref="C218:C281" si="8">IF(ISNUMBER(FIND("Dedicated to Domestic",$B218)),"DOM",IF(ISNUMBER(FIND("Dedicated to Interconnect",$B218)),"INT_XI",$G218))</f>
        <v>INT_XI</v>
      </c>
      <c r="D218" s="394"/>
      <c r="E218" s="237"/>
      <c r="F218" s="232"/>
      <c r="G218" s="237" t="str">
        <f t="shared" si="7"/>
        <v>NFA</v>
      </c>
      <c r="H218" s="149"/>
    </row>
    <row r="219" spans="1:8" s="229" customFormat="1" ht="12.75" x14ac:dyDescent="0.2">
      <c r="A219" s="61"/>
      <c r="B219" s="230" t="str">
        <f>'I3 TB Data'!B214</f>
        <v>Capitalized Depreciation - Generation Line Connection - Shared</v>
      </c>
      <c r="C219" s="395" t="str">
        <f t="shared" si="8"/>
        <v>NFA</v>
      </c>
      <c r="D219" s="395"/>
      <c r="E219" s="236"/>
      <c r="F219" s="232"/>
      <c r="G219" s="236" t="str">
        <f t="shared" si="7"/>
        <v>NFA</v>
      </c>
      <c r="H219" s="149"/>
    </row>
    <row r="220" spans="1:8" s="229" customFormat="1" ht="25.5" x14ac:dyDescent="0.2">
      <c r="A220" s="61"/>
      <c r="B220" s="231" t="str">
        <f>'I3 TB Data'!B215</f>
        <v>Capitalized Depreciation - Generation Transformation Connection - Dedicated to Domestic</v>
      </c>
      <c r="C220" s="394" t="str">
        <f t="shared" si="8"/>
        <v>DOM</v>
      </c>
      <c r="D220" s="394"/>
      <c r="E220" s="237"/>
      <c r="F220" s="232"/>
      <c r="G220" s="237" t="str">
        <f t="shared" si="7"/>
        <v>NFA</v>
      </c>
      <c r="H220" s="149"/>
    </row>
    <row r="221" spans="1:8" s="229" customFormat="1" ht="25.5" x14ac:dyDescent="0.2">
      <c r="A221" s="61"/>
      <c r="B221" s="230" t="str">
        <f>'I3 TB Data'!B216</f>
        <v>Capitalized Depreciation - Generation Transformation Connection - Dedicated to Interconnect</v>
      </c>
      <c r="C221" s="395" t="str">
        <f t="shared" si="8"/>
        <v>INT_XI</v>
      </c>
      <c r="D221" s="395"/>
      <c r="E221" s="236"/>
      <c r="F221" s="232"/>
      <c r="G221" s="236" t="str">
        <f t="shared" si="7"/>
        <v>NFA</v>
      </c>
      <c r="H221" s="149"/>
    </row>
    <row r="222" spans="1:8" s="229" customFormat="1" ht="12.75" x14ac:dyDescent="0.2">
      <c r="A222" s="61"/>
      <c r="B222" s="231" t="str">
        <f>'I3 TB Data'!B217</f>
        <v>Capitalized Depreciation - Generation Transformation Connection - Shared</v>
      </c>
      <c r="C222" s="396" t="str">
        <f t="shared" si="8"/>
        <v>NFA</v>
      </c>
      <c r="D222" s="396"/>
      <c r="E222" s="237"/>
      <c r="F222" s="232"/>
      <c r="G222" s="237" t="str">
        <f t="shared" si="7"/>
        <v>NFA</v>
      </c>
      <c r="H222" s="149"/>
    </row>
    <row r="223" spans="1:8" s="229" customFormat="1" ht="12.75" x14ac:dyDescent="0.2">
      <c r="A223" s="61"/>
      <c r="B223" s="230" t="str">
        <f>'I3 TB Data'!B218</f>
        <v>Asset Removal Costs - Network - Dedicated to Domestic</v>
      </c>
      <c r="C223" s="395" t="str">
        <f t="shared" si="8"/>
        <v>DOM</v>
      </c>
      <c r="D223" s="395"/>
      <c r="E223" s="236"/>
      <c r="F223" s="232"/>
      <c r="G223" s="236" t="str">
        <f t="shared" si="7"/>
        <v>NFA</v>
      </c>
      <c r="H223" s="149"/>
    </row>
    <row r="224" spans="1:8" s="229" customFormat="1" ht="12.75" x14ac:dyDescent="0.2">
      <c r="A224" s="61"/>
      <c r="B224" s="231" t="str">
        <f>'I3 TB Data'!B219</f>
        <v>Asset Removal Costs - Network - Dedicated to Interconnect</v>
      </c>
      <c r="C224" s="394" t="str">
        <f t="shared" si="8"/>
        <v>INT_XI</v>
      </c>
      <c r="D224" s="394"/>
      <c r="E224" s="237"/>
      <c r="F224" s="232"/>
      <c r="G224" s="237" t="str">
        <f t="shared" si="7"/>
        <v>NFA</v>
      </c>
      <c r="H224" s="149"/>
    </row>
    <row r="225" spans="1:8" s="229" customFormat="1" ht="12.75" x14ac:dyDescent="0.2">
      <c r="A225" s="61"/>
      <c r="B225" s="230" t="str">
        <f>'I3 TB Data'!B220</f>
        <v>Asset Removal Costs - Network - Shared</v>
      </c>
      <c r="C225" s="395" t="str">
        <f t="shared" si="8"/>
        <v>NFA</v>
      </c>
      <c r="D225" s="395"/>
      <c r="E225" s="236"/>
      <c r="F225" s="232"/>
      <c r="G225" s="236" t="str">
        <f t="shared" si="7"/>
        <v>NFA</v>
      </c>
      <c r="H225" s="149"/>
    </row>
    <row r="226" spans="1:8" s="229" customFormat="1" ht="12.75" x14ac:dyDescent="0.2">
      <c r="A226" s="61"/>
      <c r="B226" s="231" t="str">
        <f>'I3 TB Data'!B221</f>
        <v>Asset Removal Costs - Line Connection - Dedicated to Domestic</v>
      </c>
      <c r="C226" s="394" t="str">
        <f t="shared" si="8"/>
        <v>DOM</v>
      </c>
      <c r="D226" s="394"/>
      <c r="E226" s="237"/>
      <c r="F226" s="232"/>
      <c r="G226" s="237" t="str">
        <f t="shared" si="7"/>
        <v>NFA</v>
      </c>
      <c r="H226" s="149"/>
    </row>
    <row r="227" spans="1:8" s="229" customFormat="1" ht="12.75" x14ac:dyDescent="0.2">
      <c r="A227" s="61"/>
      <c r="B227" s="230" t="str">
        <f>'I3 TB Data'!B222</f>
        <v>Asset Removal Costs - Line Connection - Dedicated to Interconnect</v>
      </c>
      <c r="C227" s="395" t="str">
        <f t="shared" si="8"/>
        <v>INT_XI</v>
      </c>
      <c r="D227" s="395"/>
      <c r="E227" s="236"/>
      <c r="F227" s="232"/>
      <c r="G227" s="236" t="str">
        <f t="shared" si="7"/>
        <v>NFA</v>
      </c>
      <c r="H227" s="149"/>
    </row>
    <row r="228" spans="1:8" s="229" customFormat="1" ht="12.75" x14ac:dyDescent="0.2">
      <c r="A228" s="61"/>
      <c r="B228" s="231" t="str">
        <f>'I3 TB Data'!B223</f>
        <v>Asset Removal Costs - Line Connection - Shared</v>
      </c>
      <c r="C228" s="394" t="str">
        <f t="shared" si="8"/>
        <v>NFA</v>
      </c>
      <c r="D228" s="394"/>
      <c r="E228" s="237"/>
      <c r="F228" s="232"/>
      <c r="G228" s="237" t="str">
        <f t="shared" si="7"/>
        <v>NFA</v>
      </c>
      <c r="H228" s="149"/>
    </row>
    <row r="229" spans="1:8" s="229" customFormat="1" ht="12.75" x14ac:dyDescent="0.2">
      <c r="A229" s="61"/>
      <c r="B229" s="230" t="str">
        <f>'I3 TB Data'!B224</f>
        <v>Asset Removal Costs - Transformer Connection - Dedicated to Domestic</v>
      </c>
      <c r="C229" s="395" t="str">
        <f t="shared" si="8"/>
        <v>DOM</v>
      </c>
      <c r="D229" s="395"/>
      <c r="E229" s="236"/>
      <c r="F229" s="232"/>
      <c r="G229" s="236" t="str">
        <f t="shared" si="7"/>
        <v>NFA</v>
      </c>
      <c r="H229" s="149"/>
    </row>
    <row r="230" spans="1:8" s="229" customFormat="1" ht="12.75" x14ac:dyDescent="0.2">
      <c r="A230" s="61"/>
      <c r="B230" s="231" t="str">
        <f>'I3 TB Data'!B225</f>
        <v>Asset Removal Costs - Transformer Connection - Dedicated to Interconnect</v>
      </c>
      <c r="C230" s="394" t="str">
        <f t="shared" si="8"/>
        <v>INT_XI</v>
      </c>
      <c r="D230" s="394"/>
      <c r="E230" s="237"/>
      <c r="F230" s="232"/>
      <c r="G230" s="237" t="str">
        <f t="shared" si="7"/>
        <v>NFA</v>
      </c>
      <c r="H230" s="149"/>
    </row>
    <row r="231" spans="1:8" s="229" customFormat="1" ht="12.75" x14ac:dyDescent="0.2">
      <c r="A231" s="61"/>
      <c r="B231" s="230" t="str">
        <f>'I3 TB Data'!B226</f>
        <v>Asset Removal Costs - Transformer Connection - Shared</v>
      </c>
      <c r="C231" s="395" t="str">
        <f t="shared" si="8"/>
        <v>NFA</v>
      </c>
      <c r="D231" s="395"/>
      <c r="E231" s="236"/>
      <c r="F231" s="232"/>
      <c r="G231" s="236" t="str">
        <f t="shared" si="7"/>
        <v>NFA</v>
      </c>
      <c r="H231" s="149"/>
    </row>
    <row r="232" spans="1:8" s="229" customFormat="1" ht="12.75" x14ac:dyDescent="0.2">
      <c r="A232" s="61"/>
      <c r="B232" s="231" t="str">
        <f>'I3 TB Data'!B227</f>
        <v>Asset Removal Costs - Wholesale Revenue Meter - Dedicated to Domestic</v>
      </c>
      <c r="C232" s="394" t="str">
        <f t="shared" si="8"/>
        <v>DOM</v>
      </c>
      <c r="D232" s="394"/>
      <c r="E232" s="237"/>
      <c r="F232" s="232"/>
      <c r="G232" s="237" t="str">
        <f t="shared" si="7"/>
        <v>NFA</v>
      </c>
      <c r="H232" s="149"/>
    </row>
    <row r="233" spans="1:8" s="229" customFormat="1" ht="12.75" x14ac:dyDescent="0.2">
      <c r="A233" s="61"/>
      <c r="B233" s="230" t="str">
        <f>'I3 TB Data'!B228</f>
        <v>Asset Removal Costs - Wholesale Revenue Meter - Dedicated to Interconnect</v>
      </c>
      <c r="C233" s="395" t="str">
        <f t="shared" si="8"/>
        <v>INT_XI</v>
      </c>
      <c r="D233" s="395"/>
      <c r="E233" s="236"/>
      <c r="F233" s="232"/>
      <c r="G233" s="236" t="str">
        <f t="shared" si="7"/>
        <v>NFA</v>
      </c>
      <c r="H233" s="149"/>
    </row>
    <row r="234" spans="1:8" s="229" customFormat="1" ht="12.75" x14ac:dyDescent="0.2">
      <c r="A234" s="61"/>
      <c r="B234" s="231" t="str">
        <f>'I3 TB Data'!B229</f>
        <v>Asset Removal Costs - Wholesale Revenue Meter - Shared</v>
      </c>
      <c r="C234" s="394" t="str">
        <f t="shared" si="8"/>
        <v>NFA</v>
      </c>
      <c r="D234" s="394"/>
      <c r="E234" s="237"/>
      <c r="F234" s="232"/>
      <c r="G234" s="237" t="str">
        <f t="shared" si="7"/>
        <v>NFA</v>
      </c>
      <c r="H234" s="149"/>
    </row>
    <row r="235" spans="1:8" s="229" customFormat="1" ht="12.75" x14ac:dyDescent="0.2">
      <c r="A235" s="61"/>
      <c r="B235" s="230" t="str">
        <f>'I3 TB Data'!B230</f>
        <v>Asset Removal Costs - Network Dual Function Line - Dedicated to Domestic</v>
      </c>
      <c r="C235" s="395" t="str">
        <f t="shared" si="8"/>
        <v>DOM</v>
      </c>
      <c r="D235" s="395"/>
      <c r="E235" s="236"/>
      <c r="F235" s="232"/>
      <c r="G235" s="236" t="str">
        <f t="shared" si="7"/>
        <v>NFA</v>
      </c>
      <c r="H235" s="149"/>
    </row>
    <row r="236" spans="1:8" s="229" customFormat="1" ht="25.5" x14ac:dyDescent="0.2">
      <c r="A236" s="61"/>
      <c r="B236" s="231" t="str">
        <f>'I3 TB Data'!B231</f>
        <v>Asset Removal Costs - Network Dual Function Line - Dedicated to Interconnect</v>
      </c>
      <c r="C236" s="394" t="str">
        <f t="shared" si="8"/>
        <v>INT_XI</v>
      </c>
      <c r="D236" s="394"/>
      <c r="E236" s="237"/>
      <c r="F236" s="232"/>
      <c r="G236" s="237" t="str">
        <f t="shared" si="7"/>
        <v>NFA</v>
      </c>
      <c r="H236" s="149"/>
    </row>
    <row r="237" spans="1:8" s="229" customFormat="1" ht="12.75" x14ac:dyDescent="0.2">
      <c r="A237" s="61"/>
      <c r="B237" s="230" t="str">
        <f>'I3 TB Data'!B232</f>
        <v>Asset Removal Costs - Network Dual Function Line - Shared</v>
      </c>
      <c r="C237" s="395" t="str">
        <f t="shared" si="8"/>
        <v>NFA</v>
      </c>
      <c r="D237" s="395"/>
      <c r="E237" s="236"/>
      <c r="F237" s="232"/>
      <c r="G237" s="236" t="str">
        <f t="shared" si="7"/>
        <v>NFA</v>
      </c>
      <c r="H237" s="149"/>
    </row>
    <row r="238" spans="1:8" s="229" customFormat="1" ht="25.5" x14ac:dyDescent="0.2">
      <c r="A238" s="61"/>
      <c r="B238" s="231" t="str">
        <f>'I3 TB Data'!B233</f>
        <v>Asset Removal Costs - Line Connection Dual Function Line - Dedicated to Domestic</v>
      </c>
      <c r="C238" s="394" t="str">
        <f t="shared" si="8"/>
        <v>DOM</v>
      </c>
      <c r="D238" s="394"/>
      <c r="E238" s="237"/>
      <c r="F238" s="232"/>
      <c r="G238" s="237" t="str">
        <f t="shared" si="7"/>
        <v>NFA</v>
      </c>
      <c r="H238" s="149"/>
    </row>
    <row r="239" spans="1:8" s="229" customFormat="1" ht="25.5" x14ac:dyDescent="0.2">
      <c r="A239" s="61"/>
      <c r="B239" s="230" t="str">
        <f>'I3 TB Data'!B234</f>
        <v>Asset Removal Costs - Line Connection Dual Function Line - Dedicated to Interconnect</v>
      </c>
      <c r="C239" s="395" t="str">
        <f t="shared" si="8"/>
        <v>INT_XI</v>
      </c>
      <c r="D239" s="395"/>
      <c r="E239" s="236"/>
      <c r="F239" s="232"/>
      <c r="G239" s="236" t="str">
        <f t="shared" si="7"/>
        <v>NFA</v>
      </c>
      <c r="H239" s="149"/>
    </row>
    <row r="240" spans="1:8" s="229" customFormat="1" ht="12.75" x14ac:dyDescent="0.2">
      <c r="A240" s="61"/>
      <c r="B240" s="231" t="str">
        <f>'I3 TB Data'!B235</f>
        <v>Asset Removal Costs - Line Connection Dual Function Line - Shared</v>
      </c>
      <c r="C240" s="394" t="str">
        <f t="shared" si="8"/>
        <v>NFA</v>
      </c>
      <c r="D240" s="394"/>
      <c r="E240" s="237"/>
      <c r="F240" s="232"/>
      <c r="G240" s="237" t="str">
        <f t="shared" si="7"/>
        <v>NFA</v>
      </c>
      <c r="H240" s="149"/>
    </row>
    <row r="241" spans="1:8" s="229" customFormat="1" ht="12.75" x14ac:dyDescent="0.2">
      <c r="A241" s="61"/>
      <c r="B241" s="230" t="str">
        <f>'I3 TB Data'!B236</f>
        <v>Asset Removal Costs - Generation Line Connection - Dedicated to Domestic</v>
      </c>
      <c r="C241" s="395" t="str">
        <f t="shared" si="8"/>
        <v>DOM</v>
      </c>
      <c r="D241" s="395"/>
      <c r="E241" s="236"/>
      <c r="F241" s="232"/>
      <c r="G241" s="236" t="str">
        <f t="shared" si="7"/>
        <v>NFA</v>
      </c>
      <c r="H241" s="149"/>
    </row>
    <row r="242" spans="1:8" s="229" customFormat="1" ht="25.5" x14ac:dyDescent="0.2">
      <c r="A242" s="61"/>
      <c r="B242" s="231" t="str">
        <f>'I3 TB Data'!B237</f>
        <v>Asset Removal Costs - Generation Line Connection - Dedicated to Interconnect</v>
      </c>
      <c r="C242" s="394" t="str">
        <f t="shared" si="8"/>
        <v>INT_XI</v>
      </c>
      <c r="D242" s="394"/>
      <c r="E242" s="237"/>
      <c r="F242" s="232"/>
      <c r="G242" s="237" t="str">
        <f t="shared" si="7"/>
        <v>NFA</v>
      </c>
      <c r="H242" s="149"/>
    </row>
    <row r="243" spans="1:8" s="229" customFormat="1" ht="12.75" x14ac:dyDescent="0.2">
      <c r="A243" s="61"/>
      <c r="B243" s="230" t="str">
        <f>'I3 TB Data'!B238</f>
        <v>Asset Removal Costs - Generation Line Connection - Shared</v>
      </c>
      <c r="C243" s="395" t="str">
        <f t="shared" si="8"/>
        <v>NFA</v>
      </c>
      <c r="D243" s="395"/>
      <c r="E243" s="236"/>
      <c r="F243" s="232"/>
      <c r="G243" s="236" t="str">
        <f t="shared" si="7"/>
        <v>NFA</v>
      </c>
      <c r="H243" s="149"/>
    </row>
    <row r="244" spans="1:8" s="229" customFormat="1" ht="25.5" x14ac:dyDescent="0.2">
      <c r="A244" s="61"/>
      <c r="B244" s="231" t="str">
        <f>'I3 TB Data'!B239</f>
        <v>Asset Removal Costs - Generation Transformation Connection - Dedicated to Domestic</v>
      </c>
      <c r="C244" s="394" t="str">
        <f t="shared" si="8"/>
        <v>DOM</v>
      </c>
      <c r="D244" s="394"/>
      <c r="E244" s="237"/>
      <c r="F244" s="232"/>
      <c r="G244" s="237" t="str">
        <f t="shared" si="7"/>
        <v>NFA</v>
      </c>
      <c r="H244" s="149"/>
    </row>
    <row r="245" spans="1:8" s="229" customFormat="1" ht="25.5" x14ac:dyDescent="0.2">
      <c r="A245" s="61"/>
      <c r="B245" s="230" t="str">
        <f>'I3 TB Data'!B240</f>
        <v>Asset Removal Costs - Generation Transformation Connection - Dedicated to Interconnect</v>
      </c>
      <c r="C245" s="395" t="str">
        <f t="shared" si="8"/>
        <v>INT_XI</v>
      </c>
      <c r="D245" s="395"/>
      <c r="E245" s="236"/>
      <c r="F245" s="232"/>
      <c r="G245" s="236" t="str">
        <f t="shared" si="7"/>
        <v>NFA</v>
      </c>
      <c r="H245" s="149"/>
    </row>
    <row r="246" spans="1:8" s="229" customFormat="1" ht="12.75" x14ac:dyDescent="0.2">
      <c r="A246" s="61"/>
      <c r="B246" s="231" t="str">
        <f>'I3 TB Data'!B241</f>
        <v>Asset Removal Costs - Generation Transformation Connection - Shared</v>
      </c>
      <c r="C246" s="394" t="str">
        <f t="shared" si="8"/>
        <v>NFA</v>
      </c>
      <c r="D246" s="394"/>
      <c r="E246" s="237"/>
      <c r="F246" s="232"/>
      <c r="G246" s="237" t="str">
        <f t="shared" si="7"/>
        <v>NFA</v>
      </c>
      <c r="H246" s="149"/>
    </row>
    <row r="247" spans="1:8" s="229" customFormat="1" ht="12.75" x14ac:dyDescent="0.2">
      <c r="A247" s="61"/>
      <c r="B247" s="230" t="str">
        <f>'I3 TB Data'!B242</f>
        <v>OPEB amortization - Network - Dedicated to Domestic</v>
      </c>
      <c r="C247" s="395" t="str">
        <f t="shared" si="8"/>
        <v>DOM</v>
      </c>
      <c r="D247" s="395"/>
      <c r="E247" s="236"/>
      <c r="F247" s="232"/>
      <c r="G247" s="236" t="str">
        <f t="shared" si="7"/>
        <v>NFA</v>
      </c>
      <c r="H247" s="149"/>
    </row>
    <row r="248" spans="1:8" s="229" customFormat="1" ht="12.75" x14ac:dyDescent="0.2">
      <c r="A248" s="61"/>
      <c r="B248" s="231" t="str">
        <f>'I3 TB Data'!B243</f>
        <v>OPEB amortization - Network - Dedicated to Interconnect</v>
      </c>
      <c r="C248" s="394" t="str">
        <f t="shared" si="8"/>
        <v>INT_XI</v>
      </c>
      <c r="D248" s="394"/>
      <c r="E248" s="237"/>
      <c r="F248" s="232"/>
      <c r="G248" s="237" t="str">
        <f t="shared" si="7"/>
        <v>NFA</v>
      </c>
      <c r="H248" s="149"/>
    </row>
    <row r="249" spans="1:8" s="229" customFormat="1" ht="12.75" x14ac:dyDescent="0.2">
      <c r="A249" s="61"/>
      <c r="B249" s="230" t="str">
        <f>'I3 TB Data'!B244</f>
        <v>OPEB amortization - Network - Shared</v>
      </c>
      <c r="C249" s="395" t="str">
        <f t="shared" si="8"/>
        <v>NFA</v>
      </c>
      <c r="D249" s="395"/>
      <c r="E249" s="236"/>
      <c r="F249" s="232"/>
      <c r="G249" s="236" t="str">
        <f t="shared" si="7"/>
        <v>NFA</v>
      </c>
      <c r="H249" s="149"/>
    </row>
    <row r="250" spans="1:8" s="229" customFormat="1" ht="12.75" x14ac:dyDescent="0.2">
      <c r="A250" s="61"/>
      <c r="B250" s="231" t="str">
        <f>'I3 TB Data'!B245</f>
        <v>OPEB amortization - Line Connection - Dedicated to Domestic</v>
      </c>
      <c r="C250" s="394" t="str">
        <f t="shared" si="8"/>
        <v>DOM</v>
      </c>
      <c r="D250" s="394"/>
      <c r="E250" s="237"/>
      <c r="F250" s="232"/>
      <c r="G250" s="237" t="str">
        <f t="shared" si="7"/>
        <v>NFA</v>
      </c>
      <c r="H250" s="149"/>
    </row>
    <row r="251" spans="1:8" s="229" customFormat="1" ht="12.75" x14ac:dyDescent="0.2">
      <c r="A251" s="61"/>
      <c r="B251" s="230" t="str">
        <f>'I3 TB Data'!B246</f>
        <v>OPEB amortization - Line Connection - Dedicated to Interconnect</v>
      </c>
      <c r="C251" s="395" t="str">
        <f t="shared" si="8"/>
        <v>INT_XI</v>
      </c>
      <c r="D251" s="395"/>
      <c r="E251" s="236"/>
      <c r="F251" s="232"/>
      <c r="G251" s="236" t="str">
        <f t="shared" si="7"/>
        <v>NFA</v>
      </c>
      <c r="H251" s="149"/>
    </row>
    <row r="252" spans="1:8" s="229" customFormat="1" ht="12.75" x14ac:dyDescent="0.2">
      <c r="A252" s="61"/>
      <c r="B252" s="231" t="str">
        <f>'I3 TB Data'!B247</f>
        <v>OPEB amortization - Line Connection - Shared</v>
      </c>
      <c r="C252" s="394" t="str">
        <f t="shared" si="8"/>
        <v>NFA</v>
      </c>
      <c r="D252" s="394"/>
      <c r="E252" s="237"/>
      <c r="F252" s="232"/>
      <c r="G252" s="237" t="str">
        <f t="shared" si="7"/>
        <v>NFA</v>
      </c>
      <c r="H252" s="149"/>
    </row>
    <row r="253" spans="1:8" s="229" customFormat="1" ht="12.75" x14ac:dyDescent="0.2">
      <c r="A253" s="61"/>
      <c r="B253" s="230" t="str">
        <f>'I3 TB Data'!B248</f>
        <v>OPEB amortization - Transformer Connection - Dedicated to Domestic</v>
      </c>
      <c r="C253" s="395" t="str">
        <f t="shared" si="8"/>
        <v>DOM</v>
      </c>
      <c r="D253" s="395"/>
      <c r="E253" s="236"/>
      <c r="F253" s="232"/>
      <c r="G253" s="236" t="str">
        <f t="shared" si="7"/>
        <v>NFA</v>
      </c>
      <c r="H253" s="149"/>
    </row>
    <row r="254" spans="1:8" s="229" customFormat="1" ht="12.75" x14ac:dyDescent="0.2">
      <c r="A254" s="61"/>
      <c r="B254" s="231" t="str">
        <f>'I3 TB Data'!B249</f>
        <v>OPEB amortization - Transformer Connection - Dedicated to Interconnect</v>
      </c>
      <c r="C254" s="394" t="str">
        <f t="shared" si="8"/>
        <v>INT_XI</v>
      </c>
      <c r="D254" s="394"/>
      <c r="E254" s="237"/>
      <c r="F254" s="232"/>
      <c r="G254" s="237" t="str">
        <f t="shared" si="7"/>
        <v>NFA</v>
      </c>
      <c r="H254" s="149"/>
    </row>
    <row r="255" spans="1:8" s="229" customFormat="1" ht="12.75" x14ac:dyDescent="0.2">
      <c r="A255" s="61"/>
      <c r="B255" s="230" t="str">
        <f>'I3 TB Data'!B250</f>
        <v>OPEB amortization - Transformer Connection - Shared</v>
      </c>
      <c r="C255" s="395" t="str">
        <f t="shared" si="8"/>
        <v>NFA</v>
      </c>
      <c r="D255" s="395"/>
      <c r="E255" s="236"/>
      <c r="F255" s="232"/>
      <c r="G255" s="236" t="str">
        <f t="shared" si="7"/>
        <v>NFA</v>
      </c>
      <c r="H255" s="149"/>
    </row>
    <row r="256" spans="1:8" s="229" customFormat="1" ht="12.75" x14ac:dyDescent="0.2">
      <c r="A256" s="61"/>
      <c r="B256" s="231" t="str">
        <f>'I3 TB Data'!B251</f>
        <v>OPEB amortization - Wholesale Revenue Meter - Dedicated to Domestic</v>
      </c>
      <c r="C256" s="394" t="str">
        <f t="shared" si="8"/>
        <v>DOM</v>
      </c>
      <c r="D256" s="394"/>
      <c r="E256" s="237"/>
      <c r="F256" s="232"/>
      <c r="G256" s="237" t="str">
        <f t="shared" si="7"/>
        <v>NFA</v>
      </c>
      <c r="H256" s="149"/>
    </row>
    <row r="257" spans="1:8" s="229" customFormat="1" ht="12.75" x14ac:dyDescent="0.2">
      <c r="A257" s="61"/>
      <c r="B257" s="230" t="str">
        <f>'I3 TB Data'!B252</f>
        <v>OPEB amortization - Wholesale Revenue Meter - Dedicated to Interconnect</v>
      </c>
      <c r="C257" s="395" t="str">
        <f t="shared" si="8"/>
        <v>INT_XI</v>
      </c>
      <c r="D257" s="395"/>
      <c r="E257" s="236"/>
      <c r="F257" s="232"/>
      <c r="G257" s="236" t="str">
        <f t="shared" ref="G257:G320" si="9">G256</f>
        <v>NFA</v>
      </c>
      <c r="H257" s="149"/>
    </row>
    <row r="258" spans="1:8" s="229" customFormat="1" ht="12.75" x14ac:dyDescent="0.2">
      <c r="A258" s="61"/>
      <c r="B258" s="231" t="str">
        <f>'I3 TB Data'!B253</f>
        <v>OPEB amortization - Wholesale Revenue Meter - Shared</v>
      </c>
      <c r="C258" s="394" t="str">
        <f t="shared" si="8"/>
        <v>NFA</v>
      </c>
      <c r="D258" s="394"/>
      <c r="E258" s="237"/>
      <c r="F258" s="232"/>
      <c r="G258" s="237" t="str">
        <f t="shared" si="9"/>
        <v>NFA</v>
      </c>
      <c r="H258" s="149"/>
    </row>
    <row r="259" spans="1:8" s="229" customFormat="1" ht="12.75" x14ac:dyDescent="0.2">
      <c r="A259" s="61"/>
      <c r="B259" s="230" t="str">
        <f>'I3 TB Data'!B254</f>
        <v>OPEB amortization - Network Dual Function Line - Dedicated to Domestic</v>
      </c>
      <c r="C259" s="395" t="str">
        <f t="shared" si="8"/>
        <v>DOM</v>
      </c>
      <c r="D259" s="395"/>
      <c r="E259" s="236"/>
      <c r="F259" s="232"/>
      <c r="G259" s="236" t="str">
        <f t="shared" si="9"/>
        <v>NFA</v>
      </c>
      <c r="H259" s="149"/>
    </row>
    <row r="260" spans="1:8" s="229" customFormat="1" ht="12.75" x14ac:dyDescent="0.2">
      <c r="A260" s="61"/>
      <c r="B260" s="231" t="str">
        <f>'I3 TB Data'!B255</f>
        <v>OPEB amortization - Network Dual Function Line - Dedicated to Interconnect</v>
      </c>
      <c r="C260" s="394" t="str">
        <f t="shared" si="8"/>
        <v>INT_XI</v>
      </c>
      <c r="D260" s="394"/>
      <c r="E260" s="237"/>
      <c r="F260" s="232"/>
      <c r="G260" s="237" t="str">
        <f t="shared" si="9"/>
        <v>NFA</v>
      </c>
      <c r="H260" s="149"/>
    </row>
    <row r="261" spans="1:8" s="229" customFormat="1" ht="12.75" x14ac:dyDescent="0.2">
      <c r="A261" s="61"/>
      <c r="B261" s="230" t="str">
        <f>'I3 TB Data'!B256</f>
        <v>OPEB amortization - Network Dual Function Line - Shared</v>
      </c>
      <c r="C261" s="395" t="str">
        <f t="shared" si="8"/>
        <v>NFA</v>
      </c>
      <c r="D261" s="395"/>
      <c r="E261" s="236"/>
      <c r="F261" s="232"/>
      <c r="G261" s="236" t="str">
        <f t="shared" si="9"/>
        <v>NFA</v>
      </c>
      <c r="H261" s="149"/>
    </row>
    <row r="262" spans="1:8" s="229" customFormat="1" ht="25.5" x14ac:dyDescent="0.2">
      <c r="A262" s="61"/>
      <c r="B262" s="231" t="str">
        <f>'I3 TB Data'!B257</f>
        <v>OPEB amortization - Line Connection Dual Function Line - Dedicated to Domestic</v>
      </c>
      <c r="C262" s="394" t="str">
        <f t="shared" si="8"/>
        <v>DOM</v>
      </c>
      <c r="D262" s="394"/>
      <c r="E262" s="237"/>
      <c r="F262" s="232"/>
      <c r="G262" s="237" t="str">
        <f t="shared" si="9"/>
        <v>NFA</v>
      </c>
      <c r="H262" s="149"/>
    </row>
    <row r="263" spans="1:8" s="229" customFormat="1" ht="25.5" x14ac:dyDescent="0.2">
      <c r="A263" s="61"/>
      <c r="B263" s="230" t="str">
        <f>'I3 TB Data'!B258</f>
        <v>OPEB amortization - Line Connection Dual Function Line - Dedicated to Interconnect</v>
      </c>
      <c r="C263" s="395" t="str">
        <f t="shared" si="8"/>
        <v>INT_XI</v>
      </c>
      <c r="D263" s="395"/>
      <c r="E263" s="236"/>
      <c r="F263" s="232"/>
      <c r="G263" s="236" t="str">
        <f t="shared" si="9"/>
        <v>NFA</v>
      </c>
      <c r="H263" s="149"/>
    </row>
    <row r="264" spans="1:8" s="229" customFormat="1" ht="12.75" x14ac:dyDescent="0.2">
      <c r="A264" s="61"/>
      <c r="B264" s="231" t="str">
        <f>'I3 TB Data'!B259</f>
        <v>OPEB amortization - Line Connection Dual Function Line - Shared</v>
      </c>
      <c r="C264" s="394" t="str">
        <f t="shared" si="8"/>
        <v>NFA</v>
      </c>
      <c r="D264" s="394"/>
      <c r="E264" s="237"/>
      <c r="F264" s="232"/>
      <c r="G264" s="237" t="str">
        <f t="shared" si="9"/>
        <v>NFA</v>
      </c>
      <c r="H264" s="149"/>
    </row>
    <row r="265" spans="1:8" s="229" customFormat="1" ht="12.75" x14ac:dyDescent="0.2">
      <c r="A265" s="61"/>
      <c r="B265" s="230" t="str">
        <f>'I3 TB Data'!B260</f>
        <v>OPEB amortization - Generation Line Connection - Dedicated to Domestic</v>
      </c>
      <c r="C265" s="395" t="str">
        <f t="shared" si="8"/>
        <v>DOM</v>
      </c>
      <c r="D265" s="395"/>
      <c r="E265" s="236"/>
      <c r="F265" s="232"/>
      <c r="G265" s="236" t="str">
        <f t="shared" si="9"/>
        <v>NFA</v>
      </c>
      <c r="H265" s="149"/>
    </row>
    <row r="266" spans="1:8" s="229" customFormat="1" ht="12.75" x14ac:dyDescent="0.2">
      <c r="A266" s="61"/>
      <c r="B266" s="231" t="str">
        <f>'I3 TB Data'!B261</f>
        <v>OPEB amortization - Generation Line Connection - Dedicated to Interconnect</v>
      </c>
      <c r="C266" s="394" t="str">
        <f t="shared" si="8"/>
        <v>INT_XI</v>
      </c>
      <c r="D266" s="394"/>
      <c r="E266" s="237"/>
      <c r="F266" s="232"/>
      <c r="G266" s="237" t="str">
        <f t="shared" si="9"/>
        <v>NFA</v>
      </c>
      <c r="H266" s="149"/>
    </row>
    <row r="267" spans="1:8" s="229" customFormat="1" ht="12.75" x14ac:dyDescent="0.2">
      <c r="A267" s="61"/>
      <c r="B267" s="230" t="str">
        <f>'I3 TB Data'!B262</f>
        <v>OPEB amortization - Generation Line Connection - Shared</v>
      </c>
      <c r="C267" s="395" t="str">
        <f t="shared" si="8"/>
        <v>NFA</v>
      </c>
      <c r="D267" s="395"/>
      <c r="E267" s="236"/>
      <c r="F267" s="232"/>
      <c r="G267" s="236" t="str">
        <f t="shared" si="9"/>
        <v>NFA</v>
      </c>
      <c r="H267" s="149"/>
    </row>
    <row r="268" spans="1:8" s="229" customFormat="1" ht="25.5" x14ac:dyDescent="0.2">
      <c r="A268" s="61"/>
      <c r="B268" s="231" t="str">
        <f>'I3 TB Data'!B263</f>
        <v>OPEB amortization - Generation Transformation Connection - Dedicated to Domestic</v>
      </c>
      <c r="C268" s="394" t="str">
        <f t="shared" si="8"/>
        <v>DOM</v>
      </c>
      <c r="D268" s="394"/>
      <c r="E268" s="237"/>
      <c r="F268" s="232"/>
      <c r="G268" s="237" t="str">
        <f t="shared" si="9"/>
        <v>NFA</v>
      </c>
      <c r="H268" s="149"/>
    </row>
    <row r="269" spans="1:8" s="229" customFormat="1" ht="25.5" x14ac:dyDescent="0.2">
      <c r="A269" s="61"/>
      <c r="B269" s="230" t="str">
        <f>'I3 TB Data'!B264</f>
        <v>OPEB amortization - Generation Transformation Connection - Dedicated to Interconnect</v>
      </c>
      <c r="C269" s="395" t="str">
        <f t="shared" si="8"/>
        <v>INT_XI</v>
      </c>
      <c r="D269" s="395"/>
      <c r="E269" s="236"/>
      <c r="F269" s="232"/>
      <c r="G269" s="236" t="str">
        <f t="shared" si="9"/>
        <v>NFA</v>
      </c>
      <c r="H269" s="149"/>
    </row>
    <row r="270" spans="1:8" s="229" customFormat="1" ht="12.75" x14ac:dyDescent="0.2">
      <c r="A270" s="61"/>
      <c r="B270" s="231" t="str">
        <f>'I3 TB Data'!B265</f>
        <v>OPEB amortization - Generation Transformation Connection - Shared</v>
      </c>
      <c r="C270" s="394" t="str">
        <f t="shared" si="8"/>
        <v>NFA</v>
      </c>
      <c r="D270" s="394"/>
      <c r="E270" s="237"/>
      <c r="F270" s="232"/>
      <c r="G270" s="237" t="str">
        <f t="shared" si="9"/>
        <v>NFA</v>
      </c>
      <c r="H270" s="149"/>
    </row>
    <row r="271" spans="1:8" s="229" customFormat="1" ht="12.75" x14ac:dyDescent="0.2">
      <c r="A271" s="61"/>
      <c r="B271" s="230" t="str">
        <f>'I3 TB Data'!B266</f>
        <v>Other amortization - Network - Dedicated to Domestic</v>
      </c>
      <c r="C271" s="395" t="str">
        <f t="shared" si="8"/>
        <v>DOM</v>
      </c>
      <c r="D271" s="395"/>
      <c r="E271" s="236"/>
      <c r="F271" s="232"/>
      <c r="G271" s="236" t="str">
        <f t="shared" si="9"/>
        <v>NFA</v>
      </c>
      <c r="H271" s="149"/>
    </row>
    <row r="272" spans="1:8" s="229" customFormat="1" ht="12.75" x14ac:dyDescent="0.2">
      <c r="A272" s="61"/>
      <c r="B272" s="231" t="str">
        <f>'I3 TB Data'!B267</f>
        <v>Other amortization - Network - Dedicated to Interconnect</v>
      </c>
      <c r="C272" s="394" t="str">
        <f t="shared" si="8"/>
        <v>INT_XI</v>
      </c>
      <c r="D272" s="394"/>
      <c r="E272" s="237"/>
      <c r="F272" s="232"/>
      <c r="G272" s="237" t="str">
        <f t="shared" si="9"/>
        <v>NFA</v>
      </c>
      <c r="H272" s="149"/>
    </row>
    <row r="273" spans="1:8" s="229" customFormat="1" ht="12.75" x14ac:dyDescent="0.2">
      <c r="A273" s="61"/>
      <c r="B273" s="230" t="str">
        <f>'I3 TB Data'!B268</f>
        <v>Other amortization - Network - Shared</v>
      </c>
      <c r="C273" s="395" t="str">
        <f t="shared" si="8"/>
        <v>NFA</v>
      </c>
      <c r="D273" s="395"/>
      <c r="E273" s="236"/>
      <c r="F273" s="232"/>
      <c r="G273" s="236" t="str">
        <f t="shared" si="9"/>
        <v>NFA</v>
      </c>
      <c r="H273" s="149"/>
    </row>
    <row r="274" spans="1:8" s="229" customFormat="1" ht="12.75" x14ac:dyDescent="0.2">
      <c r="A274" s="61"/>
      <c r="B274" s="231" t="str">
        <f>'I3 TB Data'!B269</f>
        <v>Other amortization - Line Connection - Dedicated to Domestic</v>
      </c>
      <c r="C274" s="394" t="str">
        <f t="shared" si="8"/>
        <v>DOM</v>
      </c>
      <c r="D274" s="394"/>
      <c r="E274" s="237"/>
      <c r="F274" s="232"/>
      <c r="G274" s="237" t="str">
        <f t="shared" si="9"/>
        <v>NFA</v>
      </c>
      <c r="H274" s="149"/>
    </row>
    <row r="275" spans="1:8" s="229" customFormat="1" ht="12.75" x14ac:dyDescent="0.2">
      <c r="A275" s="61"/>
      <c r="B275" s="230" t="str">
        <f>'I3 TB Data'!B270</f>
        <v>Other amortization - Line Connection - Dedicated to Interconnect</v>
      </c>
      <c r="C275" s="395" t="str">
        <f t="shared" si="8"/>
        <v>INT_XI</v>
      </c>
      <c r="D275" s="395"/>
      <c r="E275" s="236"/>
      <c r="F275" s="232"/>
      <c r="G275" s="236" t="str">
        <f t="shared" si="9"/>
        <v>NFA</v>
      </c>
      <c r="H275" s="149"/>
    </row>
    <row r="276" spans="1:8" s="229" customFormat="1" ht="12.75" x14ac:dyDescent="0.2">
      <c r="A276" s="61"/>
      <c r="B276" s="231" t="str">
        <f>'I3 TB Data'!B271</f>
        <v>Other amortization - Line Connection - Shared</v>
      </c>
      <c r="C276" s="394" t="str">
        <f t="shared" si="8"/>
        <v>NFA</v>
      </c>
      <c r="D276" s="394"/>
      <c r="E276" s="237"/>
      <c r="F276" s="232"/>
      <c r="G276" s="237" t="str">
        <f t="shared" si="9"/>
        <v>NFA</v>
      </c>
      <c r="H276" s="149"/>
    </row>
    <row r="277" spans="1:8" s="229" customFormat="1" ht="12.75" x14ac:dyDescent="0.2">
      <c r="A277" s="61"/>
      <c r="B277" s="230" t="str">
        <f>'I3 TB Data'!B272</f>
        <v>Other amortization - Transformer Connection - Dedicated to Domestic</v>
      </c>
      <c r="C277" s="395" t="str">
        <f t="shared" si="8"/>
        <v>DOM</v>
      </c>
      <c r="D277" s="395"/>
      <c r="E277" s="236"/>
      <c r="F277" s="232"/>
      <c r="G277" s="236" t="str">
        <f t="shared" si="9"/>
        <v>NFA</v>
      </c>
      <c r="H277" s="149"/>
    </row>
    <row r="278" spans="1:8" s="229" customFormat="1" ht="12.75" x14ac:dyDescent="0.2">
      <c r="A278" s="61"/>
      <c r="B278" s="231" t="str">
        <f>'I3 TB Data'!B273</f>
        <v>Other amortization - Transformer Connection - Dedicated to Interconnect</v>
      </c>
      <c r="C278" s="394" t="str">
        <f t="shared" si="8"/>
        <v>INT_XI</v>
      </c>
      <c r="D278" s="394"/>
      <c r="E278" s="237"/>
      <c r="F278" s="232"/>
      <c r="G278" s="237" t="str">
        <f t="shared" si="9"/>
        <v>NFA</v>
      </c>
      <c r="H278" s="149"/>
    </row>
    <row r="279" spans="1:8" s="229" customFormat="1" ht="12.75" x14ac:dyDescent="0.2">
      <c r="A279" s="61"/>
      <c r="B279" s="230" t="str">
        <f>'I3 TB Data'!B274</f>
        <v>Other amortization - Transformer Connection - Shared</v>
      </c>
      <c r="C279" s="395" t="str">
        <f t="shared" si="8"/>
        <v>NFA</v>
      </c>
      <c r="D279" s="395"/>
      <c r="E279" s="236"/>
      <c r="F279" s="232"/>
      <c r="G279" s="236" t="str">
        <f t="shared" si="9"/>
        <v>NFA</v>
      </c>
      <c r="H279" s="149"/>
    </row>
    <row r="280" spans="1:8" s="229" customFormat="1" ht="12.75" x14ac:dyDescent="0.2">
      <c r="A280" s="61"/>
      <c r="B280" s="231" t="str">
        <f>'I3 TB Data'!B275</f>
        <v>Other amortization - Wholesale Revenue Meter - Dedicated to Domestic</v>
      </c>
      <c r="C280" s="394" t="str">
        <f t="shared" si="8"/>
        <v>DOM</v>
      </c>
      <c r="D280" s="394"/>
      <c r="E280" s="237"/>
      <c r="F280" s="232"/>
      <c r="G280" s="237" t="str">
        <f t="shared" si="9"/>
        <v>NFA</v>
      </c>
      <c r="H280" s="149"/>
    </row>
    <row r="281" spans="1:8" s="229" customFormat="1" ht="12.75" x14ac:dyDescent="0.2">
      <c r="A281" s="61"/>
      <c r="B281" s="230" t="str">
        <f>'I3 TB Data'!B276</f>
        <v>Other amortization - Wholesale Revenue Meter - Dedicated to Interconnect</v>
      </c>
      <c r="C281" s="395" t="str">
        <f t="shared" si="8"/>
        <v>INT_XI</v>
      </c>
      <c r="D281" s="395"/>
      <c r="E281" s="236"/>
      <c r="F281" s="232"/>
      <c r="G281" s="236" t="str">
        <f t="shared" si="9"/>
        <v>NFA</v>
      </c>
      <c r="H281" s="149"/>
    </row>
    <row r="282" spans="1:8" s="229" customFormat="1" ht="12.75" x14ac:dyDescent="0.2">
      <c r="A282" s="61"/>
      <c r="B282" s="231" t="str">
        <f>'I3 TB Data'!B277</f>
        <v>Other amortization - Wholesale Revenue Meter - Shared</v>
      </c>
      <c r="C282" s="394" t="str">
        <f t="shared" ref="C282:C345" si="10">IF(ISNUMBER(FIND("Dedicated to Domestic",$B282)),"DOM",IF(ISNUMBER(FIND("Dedicated to Interconnect",$B282)),"INT_XI",$G282))</f>
        <v>NFA</v>
      </c>
      <c r="D282" s="394"/>
      <c r="E282" s="237"/>
      <c r="F282" s="232"/>
      <c r="G282" s="237" t="str">
        <f t="shared" si="9"/>
        <v>NFA</v>
      </c>
      <c r="H282" s="149"/>
    </row>
    <row r="283" spans="1:8" s="229" customFormat="1" ht="12.75" x14ac:dyDescent="0.2">
      <c r="A283" s="61"/>
      <c r="B283" s="230" t="str">
        <f>'I3 TB Data'!B278</f>
        <v>Other amortization - Network Dual Function Line - Dedicated to Domestic</v>
      </c>
      <c r="C283" s="395" t="str">
        <f t="shared" si="10"/>
        <v>DOM</v>
      </c>
      <c r="D283" s="395"/>
      <c r="E283" s="236"/>
      <c r="F283" s="232"/>
      <c r="G283" s="236" t="str">
        <f t="shared" si="9"/>
        <v>NFA</v>
      </c>
      <c r="H283" s="149"/>
    </row>
    <row r="284" spans="1:8" s="229" customFormat="1" ht="12.75" x14ac:dyDescent="0.2">
      <c r="A284" s="61"/>
      <c r="B284" s="231" t="str">
        <f>'I3 TB Data'!B279</f>
        <v>Other amortization - Network Dual Function Line - Dedicated to Interconnect</v>
      </c>
      <c r="C284" s="394" t="str">
        <f t="shared" si="10"/>
        <v>INT_XI</v>
      </c>
      <c r="D284" s="394"/>
      <c r="E284" s="237"/>
      <c r="F284" s="232"/>
      <c r="G284" s="237" t="str">
        <f t="shared" si="9"/>
        <v>NFA</v>
      </c>
      <c r="H284" s="149"/>
    </row>
    <row r="285" spans="1:8" s="229" customFormat="1" ht="12.75" x14ac:dyDescent="0.2">
      <c r="A285" s="61"/>
      <c r="B285" s="230" t="str">
        <f>'I3 TB Data'!B280</f>
        <v>Other amortization - Network Dual Function Line - Shared</v>
      </c>
      <c r="C285" s="395" t="str">
        <f t="shared" si="10"/>
        <v>NFA</v>
      </c>
      <c r="D285" s="395"/>
      <c r="E285" s="236"/>
      <c r="F285" s="232"/>
      <c r="G285" s="236" t="str">
        <f t="shared" si="9"/>
        <v>NFA</v>
      </c>
      <c r="H285" s="149"/>
    </row>
    <row r="286" spans="1:8" s="229" customFormat="1" ht="25.5" x14ac:dyDescent="0.2">
      <c r="A286" s="61"/>
      <c r="B286" s="231" t="str">
        <f>'I3 TB Data'!B281</f>
        <v>Other amortization - Line Connection Dual Function Line - Dedicated to Domestic</v>
      </c>
      <c r="C286" s="394" t="str">
        <f t="shared" si="10"/>
        <v>DOM</v>
      </c>
      <c r="D286" s="394"/>
      <c r="E286" s="237"/>
      <c r="F286" s="232"/>
      <c r="G286" s="237" t="str">
        <f t="shared" si="9"/>
        <v>NFA</v>
      </c>
      <c r="H286" s="149"/>
    </row>
    <row r="287" spans="1:8" s="229" customFormat="1" ht="25.5" x14ac:dyDescent="0.2">
      <c r="A287" s="61"/>
      <c r="B287" s="230" t="str">
        <f>'I3 TB Data'!B282</f>
        <v>Other amortization - Line Connection Dual Function Line - Dedicated to Interconnect</v>
      </c>
      <c r="C287" s="395" t="str">
        <f t="shared" si="10"/>
        <v>INT_XI</v>
      </c>
      <c r="D287" s="395"/>
      <c r="E287" s="236"/>
      <c r="F287" s="232"/>
      <c r="G287" s="236" t="str">
        <f t="shared" si="9"/>
        <v>NFA</v>
      </c>
      <c r="H287" s="149"/>
    </row>
    <row r="288" spans="1:8" s="229" customFormat="1" ht="12.75" x14ac:dyDescent="0.2">
      <c r="A288" s="61"/>
      <c r="B288" s="231" t="str">
        <f>'I3 TB Data'!B283</f>
        <v>Other amortization - Line Connection Dual Function Line - Shared</v>
      </c>
      <c r="C288" s="394" t="str">
        <f t="shared" si="10"/>
        <v>NFA</v>
      </c>
      <c r="D288" s="394"/>
      <c r="E288" s="237"/>
      <c r="F288" s="232"/>
      <c r="G288" s="237" t="str">
        <f t="shared" si="9"/>
        <v>NFA</v>
      </c>
      <c r="H288" s="149"/>
    </row>
    <row r="289" spans="1:8" s="229" customFormat="1" ht="12.75" x14ac:dyDescent="0.2">
      <c r="A289" s="61"/>
      <c r="B289" s="230" t="str">
        <f>'I3 TB Data'!B284</f>
        <v>Other amortization - Generation Line Connection - Dedicated to Domestic</v>
      </c>
      <c r="C289" s="395" t="str">
        <f t="shared" si="10"/>
        <v>DOM</v>
      </c>
      <c r="D289" s="395"/>
      <c r="E289" s="236"/>
      <c r="F289" s="232"/>
      <c r="G289" s="236" t="str">
        <f t="shared" si="9"/>
        <v>NFA</v>
      </c>
      <c r="H289" s="149"/>
    </row>
    <row r="290" spans="1:8" s="229" customFormat="1" ht="12.75" x14ac:dyDescent="0.2">
      <c r="A290" s="61"/>
      <c r="B290" s="231" t="str">
        <f>'I3 TB Data'!B285</f>
        <v>Other amortization - Generation Line Connection - Dedicated to Interconnect</v>
      </c>
      <c r="C290" s="394" t="str">
        <f t="shared" si="10"/>
        <v>INT_XI</v>
      </c>
      <c r="D290" s="394"/>
      <c r="E290" s="237"/>
      <c r="F290" s="232"/>
      <c r="G290" s="237" t="str">
        <f t="shared" si="9"/>
        <v>NFA</v>
      </c>
      <c r="H290" s="149"/>
    </row>
    <row r="291" spans="1:8" s="229" customFormat="1" ht="12.75" x14ac:dyDescent="0.2">
      <c r="A291" s="61"/>
      <c r="B291" s="230" t="str">
        <f>'I3 TB Data'!B286</f>
        <v>Other amortization - Generation Line Connection - Shared</v>
      </c>
      <c r="C291" s="395" t="str">
        <f t="shared" si="10"/>
        <v>NFA</v>
      </c>
      <c r="D291" s="395"/>
      <c r="E291" s="236"/>
      <c r="F291" s="232"/>
      <c r="G291" s="236" t="str">
        <f t="shared" si="9"/>
        <v>NFA</v>
      </c>
      <c r="H291" s="149"/>
    </row>
    <row r="292" spans="1:8" s="229" customFormat="1" ht="25.5" x14ac:dyDescent="0.2">
      <c r="A292" s="61"/>
      <c r="B292" s="231" t="str">
        <f>'I3 TB Data'!B287</f>
        <v>Other amortization - Generation Transformation Connection - Dedicated to Domestic</v>
      </c>
      <c r="C292" s="394" t="str">
        <f t="shared" si="10"/>
        <v>DOM</v>
      </c>
      <c r="D292" s="394"/>
      <c r="E292" s="237"/>
      <c r="F292" s="232"/>
      <c r="G292" s="237" t="str">
        <f t="shared" si="9"/>
        <v>NFA</v>
      </c>
      <c r="H292" s="149"/>
    </row>
    <row r="293" spans="1:8" s="229" customFormat="1" ht="25.5" x14ac:dyDescent="0.2">
      <c r="A293" s="61"/>
      <c r="B293" s="230" t="str">
        <f>'I3 TB Data'!B288</f>
        <v>Other amortization - Generation Transformation Connection - Dedicated to Interconnect</v>
      </c>
      <c r="C293" s="395" t="str">
        <f t="shared" si="10"/>
        <v>INT_XI</v>
      </c>
      <c r="D293" s="395"/>
      <c r="E293" s="236"/>
      <c r="F293" s="232"/>
      <c r="G293" s="236" t="str">
        <f t="shared" si="9"/>
        <v>NFA</v>
      </c>
      <c r="H293" s="149"/>
    </row>
    <row r="294" spans="1:8" s="229" customFormat="1" ht="12.75" x14ac:dyDescent="0.2">
      <c r="A294" s="61"/>
      <c r="B294" s="231" t="str">
        <f>'I3 TB Data'!B289</f>
        <v>Other amortization - Generation Transformation Connection - Shared</v>
      </c>
      <c r="C294" s="394" t="str">
        <f t="shared" si="10"/>
        <v>NFA</v>
      </c>
      <c r="D294" s="394"/>
      <c r="E294" s="237"/>
      <c r="F294" s="232"/>
      <c r="G294" s="237" t="str">
        <f t="shared" si="9"/>
        <v>NFA</v>
      </c>
      <c r="H294" s="149"/>
    </row>
    <row r="295" spans="1:8" s="229" customFormat="1" ht="12.75" x14ac:dyDescent="0.2">
      <c r="A295" s="61"/>
      <c r="B295" s="230" t="str">
        <f>'I3 TB Data'!B290</f>
        <v>Return on Debt - Network - Dedicated to Domestic</v>
      </c>
      <c r="C295" s="395" t="str">
        <f t="shared" si="10"/>
        <v>DOM</v>
      </c>
      <c r="D295" s="395"/>
      <c r="E295" s="236"/>
      <c r="F295" s="232"/>
      <c r="G295" s="236" t="str">
        <f t="shared" si="9"/>
        <v>NFA</v>
      </c>
      <c r="H295" s="149"/>
    </row>
    <row r="296" spans="1:8" s="229" customFormat="1" ht="12.75" x14ac:dyDescent="0.2">
      <c r="A296" s="61"/>
      <c r="B296" s="231" t="str">
        <f>'I3 TB Data'!B291</f>
        <v>Return on Debt - Network - Dedicated to Interconnect</v>
      </c>
      <c r="C296" s="394" t="str">
        <f t="shared" si="10"/>
        <v>INT_XI</v>
      </c>
      <c r="D296" s="394"/>
      <c r="E296" s="237"/>
      <c r="F296" s="232"/>
      <c r="G296" s="237" t="str">
        <f t="shared" si="9"/>
        <v>NFA</v>
      </c>
      <c r="H296" s="149"/>
    </row>
    <row r="297" spans="1:8" s="229" customFormat="1" ht="12.75" x14ac:dyDescent="0.2">
      <c r="A297" s="61"/>
      <c r="B297" s="230" t="str">
        <f>'I3 TB Data'!B292</f>
        <v>Return on Debt - Network - Shared</v>
      </c>
      <c r="C297" s="395" t="str">
        <f t="shared" si="10"/>
        <v>NFA</v>
      </c>
      <c r="D297" s="395"/>
      <c r="E297" s="236"/>
      <c r="F297" s="232"/>
      <c r="G297" s="236" t="str">
        <f t="shared" si="9"/>
        <v>NFA</v>
      </c>
      <c r="H297" s="149"/>
    </row>
    <row r="298" spans="1:8" s="229" customFormat="1" ht="12.75" x14ac:dyDescent="0.2">
      <c r="A298" s="61"/>
      <c r="B298" s="231" t="str">
        <f>'I3 TB Data'!B293</f>
        <v>Return on Debt - Line Connection - Dedicated to Domestic</v>
      </c>
      <c r="C298" s="394" t="str">
        <f t="shared" si="10"/>
        <v>DOM</v>
      </c>
      <c r="D298" s="394"/>
      <c r="E298" s="237"/>
      <c r="F298" s="232"/>
      <c r="G298" s="237" t="str">
        <f t="shared" si="9"/>
        <v>NFA</v>
      </c>
      <c r="H298" s="149"/>
    </row>
    <row r="299" spans="1:8" s="229" customFormat="1" ht="12.75" x14ac:dyDescent="0.2">
      <c r="A299" s="61"/>
      <c r="B299" s="230" t="str">
        <f>'I3 TB Data'!B294</f>
        <v>Return on Debt - Line Connection - Dedicated to Interconnect</v>
      </c>
      <c r="C299" s="395" t="str">
        <f t="shared" si="10"/>
        <v>INT_XI</v>
      </c>
      <c r="D299" s="395"/>
      <c r="E299" s="236"/>
      <c r="F299" s="232"/>
      <c r="G299" s="236" t="str">
        <f t="shared" si="9"/>
        <v>NFA</v>
      </c>
      <c r="H299" s="149"/>
    </row>
    <row r="300" spans="1:8" s="229" customFormat="1" ht="12.75" x14ac:dyDescent="0.2">
      <c r="A300" s="61"/>
      <c r="B300" s="231" t="str">
        <f>'I3 TB Data'!B295</f>
        <v>Return on Debt - Line Connection - Shared</v>
      </c>
      <c r="C300" s="394" t="str">
        <f t="shared" si="10"/>
        <v>NFA</v>
      </c>
      <c r="D300" s="394"/>
      <c r="E300" s="237"/>
      <c r="F300" s="232"/>
      <c r="G300" s="237" t="str">
        <f t="shared" si="9"/>
        <v>NFA</v>
      </c>
      <c r="H300" s="149"/>
    </row>
    <row r="301" spans="1:8" s="229" customFormat="1" ht="12.75" x14ac:dyDescent="0.2">
      <c r="A301" s="61"/>
      <c r="B301" s="230" t="str">
        <f>'I3 TB Data'!B296</f>
        <v>Return on Debt - Transformer Connection - Dedicated to Domestic</v>
      </c>
      <c r="C301" s="395" t="str">
        <f t="shared" si="10"/>
        <v>DOM</v>
      </c>
      <c r="D301" s="395"/>
      <c r="E301" s="236"/>
      <c r="F301" s="232"/>
      <c r="G301" s="236" t="str">
        <f t="shared" si="9"/>
        <v>NFA</v>
      </c>
      <c r="H301" s="149"/>
    </row>
    <row r="302" spans="1:8" s="229" customFormat="1" ht="12.75" x14ac:dyDescent="0.2">
      <c r="A302" s="61"/>
      <c r="B302" s="231" t="str">
        <f>'I3 TB Data'!B297</f>
        <v>Return on Debt - Transformer Connection - Dedicated to Interconnect</v>
      </c>
      <c r="C302" s="394" t="str">
        <f t="shared" si="10"/>
        <v>INT_XI</v>
      </c>
      <c r="D302" s="394"/>
      <c r="E302" s="237"/>
      <c r="F302" s="232"/>
      <c r="G302" s="237" t="str">
        <f t="shared" si="9"/>
        <v>NFA</v>
      </c>
      <c r="H302" s="149"/>
    </row>
    <row r="303" spans="1:8" s="229" customFormat="1" ht="12.75" x14ac:dyDescent="0.2">
      <c r="A303" s="61"/>
      <c r="B303" s="230" t="str">
        <f>'I3 TB Data'!B298</f>
        <v>Return on Debt - Transformer Connection - Shared</v>
      </c>
      <c r="C303" s="395" t="str">
        <f t="shared" si="10"/>
        <v>NFA</v>
      </c>
      <c r="D303" s="395"/>
      <c r="E303" s="236"/>
      <c r="F303" s="232"/>
      <c r="G303" s="236" t="str">
        <f t="shared" si="9"/>
        <v>NFA</v>
      </c>
      <c r="H303" s="149"/>
    </row>
    <row r="304" spans="1:8" s="229" customFormat="1" ht="12.75" x14ac:dyDescent="0.2">
      <c r="A304" s="61"/>
      <c r="B304" s="231" t="str">
        <f>'I3 TB Data'!B299</f>
        <v>Return on Debt - Wholesale Revenue Meter - Dedicated to Domestic</v>
      </c>
      <c r="C304" s="394" t="str">
        <f t="shared" si="10"/>
        <v>DOM</v>
      </c>
      <c r="D304" s="394"/>
      <c r="E304" s="237"/>
      <c r="F304" s="232"/>
      <c r="G304" s="237" t="str">
        <f t="shared" si="9"/>
        <v>NFA</v>
      </c>
      <c r="H304" s="149"/>
    </row>
    <row r="305" spans="1:8" s="229" customFormat="1" ht="12.75" x14ac:dyDescent="0.2">
      <c r="A305" s="61"/>
      <c r="B305" s="230" t="str">
        <f>'I3 TB Data'!B300</f>
        <v>Return on Debt - Wholesale Revenue Meter - Dedicated to Interconnect</v>
      </c>
      <c r="C305" s="395" t="str">
        <f t="shared" si="10"/>
        <v>INT_XI</v>
      </c>
      <c r="D305" s="395"/>
      <c r="E305" s="236"/>
      <c r="F305" s="232"/>
      <c r="G305" s="236" t="str">
        <f t="shared" si="9"/>
        <v>NFA</v>
      </c>
      <c r="H305" s="149"/>
    </row>
    <row r="306" spans="1:8" s="229" customFormat="1" ht="12.75" x14ac:dyDescent="0.2">
      <c r="A306" s="61"/>
      <c r="B306" s="231" t="str">
        <f>'I3 TB Data'!B301</f>
        <v>Return on Debt - Wholesale Revenue Meter - Shared</v>
      </c>
      <c r="C306" s="394" t="str">
        <f t="shared" si="10"/>
        <v>NFA</v>
      </c>
      <c r="D306" s="394"/>
      <c r="E306" s="237"/>
      <c r="F306" s="232"/>
      <c r="G306" s="237" t="str">
        <f t="shared" si="9"/>
        <v>NFA</v>
      </c>
      <c r="H306" s="149"/>
    </row>
    <row r="307" spans="1:8" s="229" customFormat="1" ht="12.75" x14ac:dyDescent="0.2">
      <c r="A307" s="61"/>
      <c r="B307" s="230" t="str">
        <f>'I3 TB Data'!B302</f>
        <v>Return on Debt - Network Dual Function Line - Dedicated to Domestic</v>
      </c>
      <c r="C307" s="395" t="str">
        <f t="shared" si="10"/>
        <v>DOM</v>
      </c>
      <c r="D307" s="395"/>
      <c r="E307" s="236"/>
      <c r="F307" s="232"/>
      <c r="G307" s="236" t="str">
        <f t="shared" si="9"/>
        <v>NFA</v>
      </c>
      <c r="H307" s="149"/>
    </row>
    <row r="308" spans="1:8" s="229" customFormat="1" ht="12.75" x14ac:dyDescent="0.2">
      <c r="A308" s="61"/>
      <c r="B308" s="231" t="str">
        <f>'I3 TB Data'!B303</f>
        <v>Return on Debt - Network Dual Function Line - Dedicated to Interconnect</v>
      </c>
      <c r="C308" s="394" t="str">
        <f t="shared" si="10"/>
        <v>INT_XI</v>
      </c>
      <c r="D308" s="394"/>
      <c r="E308" s="237"/>
      <c r="F308" s="232"/>
      <c r="G308" s="237" t="str">
        <f t="shared" si="9"/>
        <v>NFA</v>
      </c>
      <c r="H308" s="149"/>
    </row>
    <row r="309" spans="1:8" s="229" customFormat="1" ht="12.75" x14ac:dyDescent="0.2">
      <c r="A309" s="61"/>
      <c r="B309" s="230" t="str">
        <f>'I3 TB Data'!B304</f>
        <v>Return on Debt - Network Dual Function Line - Shared</v>
      </c>
      <c r="C309" s="395" t="str">
        <f t="shared" si="10"/>
        <v>NFA</v>
      </c>
      <c r="D309" s="395"/>
      <c r="E309" s="236"/>
      <c r="F309" s="232"/>
      <c r="G309" s="236" t="str">
        <f t="shared" si="9"/>
        <v>NFA</v>
      </c>
      <c r="H309" s="149"/>
    </row>
    <row r="310" spans="1:8" s="229" customFormat="1" ht="25.5" x14ac:dyDescent="0.2">
      <c r="A310" s="61"/>
      <c r="B310" s="231" t="str">
        <f>'I3 TB Data'!B305</f>
        <v>Return on Debt - Line Connection Dual Function Line - Dedicated to Domestic</v>
      </c>
      <c r="C310" s="394" t="str">
        <f t="shared" si="10"/>
        <v>DOM</v>
      </c>
      <c r="D310" s="394"/>
      <c r="E310" s="237"/>
      <c r="F310" s="232"/>
      <c r="G310" s="237" t="str">
        <f t="shared" si="9"/>
        <v>NFA</v>
      </c>
      <c r="H310" s="149"/>
    </row>
    <row r="311" spans="1:8" s="229" customFormat="1" ht="25.5" x14ac:dyDescent="0.2">
      <c r="A311" s="61"/>
      <c r="B311" s="230" t="str">
        <f>'I3 TB Data'!B306</f>
        <v>Return on Debt - Line Connection Dual Function Line - Dedicated to Interconnect</v>
      </c>
      <c r="C311" s="395" t="str">
        <f t="shared" si="10"/>
        <v>INT_XI</v>
      </c>
      <c r="D311" s="395"/>
      <c r="E311" s="236"/>
      <c r="F311" s="232"/>
      <c r="G311" s="236" t="str">
        <f t="shared" si="9"/>
        <v>NFA</v>
      </c>
      <c r="H311" s="149"/>
    </row>
    <row r="312" spans="1:8" s="229" customFormat="1" ht="12.75" x14ac:dyDescent="0.2">
      <c r="A312" s="61"/>
      <c r="B312" s="231" t="str">
        <f>'I3 TB Data'!B307</f>
        <v>Return on Debt - Line Connection Dual Function Line - Shared</v>
      </c>
      <c r="C312" s="394" t="str">
        <f t="shared" si="10"/>
        <v>NFA</v>
      </c>
      <c r="D312" s="394"/>
      <c r="E312" s="237"/>
      <c r="F312" s="232"/>
      <c r="G312" s="237" t="str">
        <f t="shared" si="9"/>
        <v>NFA</v>
      </c>
      <c r="H312" s="149"/>
    </row>
    <row r="313" spans="1:8" s="229" customFormat="1" ht="12.75" x14ac:dyDescent="0.2">
      <c r="A313" s="61"/>
      <c r="B313" s="230" t="str">
        <f>'I3 TB Data'!B308</f>
        <v>Return on Debt - Generation Line Connection - Dedicated to Domestic</v>
      </c>
      <c r="C313" s="395" t="str">
        <f t="shared" si="10"/>
        <v>DOM</v>
      </c>
      <c r="D313" s="395"/>
      <c r="E313" s="236"/>
      <c r="F313" s="232"/>
      <c r="G313" s="236" t="str">
        <f t="shared" si="9"/>
        <v>NFA</v>
      </c>
      <c r="H313" s="149"/>
    </row>
    <row r="314" spans="1:8" s="229" customFormat="1" ht="12.75" x14ac:dyDescent="0.2">
      <c r="A314" s="61"/>
      <c r="B314" s="231" t="str">
        <f>'I3 TB Data'!B309</f>
        <v>Return on Debt - Generation Line Connection - Dedicated to Interconnect</v>
      </c>
      <c r="C314" s="394" t="str">
        <f t="shared" si="10"/>
        <v>INT_XI</v>
      </c>
      <c r="D314" s="394"/>
      <c r="E314" s="237"/>
      <c r="F314" s="232"/>
      <c r="G314" s="237" t="str">
        <f t="shared" si="9"/>
        <v>NFA</v>
      </c>
      <c r="H314" s="149"/>
    </row>
    <row r="315" spans="1:8" s="229" customFormat="1" ht="12.75" x14ac:dyDescent="0.2">
      <c r="A315" s="61"/>
      <c r="B315" s="230" t="str">
        <f>'I3 TB Data'!B310</f>
        <v>Return on Debt - Generation Line Connection - Shared</v>
      </c>
      <c r="C315" s="395" t="str">
        <f t="shared" si="10"/>
        <v>NFA</v>
      </c>
      <c r="D315" s="395"/>
      <c r="E315" s="236"/>
      <c r="F315" s="232"/>
      <c r="G315" s="236" t="str">
        <f t="shared" si="9"/>
        <v>NFA</v>
      </c>
      <c r="H315" s="149"/>
    </row>
    <row r="316" spans="1:8" s="229" customFormat="1" ht="25.5" x14ac:dyDescent="0.2">
      <c r="A316" s="61"/>
      <c r="B316" s="231" t="str">
        <f>'I3 TB Data'!B311</f>
        <v>Return on Debt - Generation Transformation Connection - Dedicated to Domestic</v>
      </c>
      <c r="C316" s="394" t="str">
        <f t="shared" si="10"/>
        <v>DOM</v>
      </c>
      <c r="D316" s="394"/>
      <c r="E316" s="237"/>
      <c r="F316" s="232"/>
      <c r="G316" s="237" t="str">
        <f t="shared" si="9"/>
        <v>NFA</v>
      </c>
      <c r="H316" s="149"/>
    </row>
    <row r="317" spans="1:8" s="229" customFormat="1" ht="25.5" x14ac:dyDescent="0.2">
      <c r="A317" s="61"/>
      <c r="B317" s="230" t="str">
        <f>'I3 TB Data'!B312</f>
        <v>Return on Debt - Generation Transformation Connection - Dedicated to Interconnect</v>
      </c>
      <c r="C317" s="395" t="str">
        <f t="shared" si="10"/>
        <v>INT_XI</v>
      </c>
      <c r="D317" s="395"/>
      <c r="E317" s="236"/>
      <c r="F317" s="232"/>
      <c r="G317" s="236" t="str">
        <f t="shared" si="9"/>
        <v>NFA</v>
      </c>
      <c r="H317" s="149"/>
    </row>
    <row r="318" spans="1:8" s="229" customFormat="1" ht="12.75" x14ac:dyDescent="0.2">
      <c r="A318" s="61"/>
      <c r="B318" s="231" t="str">
        <f>'I3 TB Data'!B313</f>
        <v>Return on Debt - Generation Transformation Connection - Shared</v>
      </c>
      <c r="C318" s="394" t="str">
        <f t="shared" si="10"/>
        <v>NFA</v>
      </c>
      <c r="D318" s="394"/>
      <c r="E318" s="237"/>
      <c r="F318" s="232"/>
      <c r="G318" s="237" t="str">
        <f t="shared" si="9"/>
        <v>NFA</v>
      </c>
      <c r="H318" s="149"/>
    </row>
    <row r="319" spans="1:8" s="229" customFormat="1" ht="12.75" x14ac:dyDescent="0.2">
      <c r="A319" s="61"/>
      <c r="B319" s="230" t="str">
        <f>'I3 TB Data'!B314</f>
        <v>Return on Equity - Network - Dedicated to Domestic</v>
      </c>
      <c r="C319" s="395" t="str">
        <f t="shared" si="10"/>
        <v>DOM</v>
      </c>
      <c r="D319" s="395"/>
      <c r="E319" s="236"/>
      <c r="F319" s="232"/>
      <c r="G319" s="236" t="str">
        <f t="shared" si="9"/>
        <v>NFA</v>
      </c>
      <c r="H319" s="149"/>
    </row>
    <row r="320" spans="1:8" s="229" customFormat="1" ht="12.75" x14ac:dyDescent="0.2">
      <c r="A320" s="61"/>
      <c r="B320" s="231" t="str">
        <f>'I3 TB Data'!B315</f>
        <v>Return on Equity - Network - Dedicated to Interconnect</v>
      </c>
      <c r="C320" s="394" t="str">
        <f t="shared" si="10"/>
        <v>INT_XI</v>
      </c>
      <c r="D320" s="394"/>
      <c r="E320" s="237"/>
      <c r="F320" s="232"/>
      <c r="G320" s="237" t="str">
        <f t="shared" si="9"/>
        <v>NFA</v>
      </c>
      <c r="H320" s="149"/>
    </row>
    <row r="321" spans="1:8" s="229" customFormat="1" ht="12.75" x14ac:dyDescent="0.2">
      <c r="A321" s="61"/>
      <c r="B321" s="230" t="str">
        <f>'I3 TB Data'!B316</f>
        <v>Return on Equity - Network - Shared</v>
      </c>
      <c r="C321" s="395" t="str">
        <f t="shared" si="10"/>
        <v>NFA</v>
      </c>
      <c r="D321" s="395"/>
      <c r="E321" s="236"/>
      <c r="F321" s="232"/>
      <c r="G321" s="236" t="str">
        <f t="shared" ref="G321:G384" si="11">G320</f>
        <v>NFA</v>
      </c>
      <c r="H321" s="149"/>
    </row>
    <row r="322" spans="1:8" s="229" customFormat="1" ht="12.75" x14ac:dyDescent="0.2">
      <c r="A322" s="61"/>
      <c r="B322" s="231" t="str">
        <f>'I3 TB Data'!B317</f>
        <v>Return on Equity - Line Connection - Dedicated to Domestic</v>
      </c>
      <c r="C322" s="394" t="str">
        <f t="shared" si="10"/>
        <v>DOM</v>
      </c>
      <c r="D322" s="394"/>
      <c r="E322" s="237"/>
      <c r="F322" s="232"/>
      <c r="G322" s="237" t="str">
        <f t="shared" si="11"/>
        <v>NFA</v>
      </c>
      <c r="H322" s="149"/>
    </row>
    <row r="323" spans="1:8" s="229" customFormat="1" ht="12.75" x14ac:dyDescent="0.2">
      <c r="A323" s="61"/>
      <c r="B323" s="230" t="str">
        <f>'I3 TB Data'!B318</f>
        <v>Return on Equity - Line Connection - Dedicated to Interconnect</v>
      </c>
      <c r="C323" s="395" t="str">
        <f t="shared" si="10"/>
        <v>INT_XI</v>
      </c>
      <c r="D323" s="395"/>
      <c r="E323" s="236"/>
      <c r="F323" s="232"/>
      <c r="G323" s="236" t="str">
        <f t="shared" si="11"/>
        <v>NFA</v>
      </c>
      <c r="H323" s="149"/>
    </row>
    <row r="324" spans="1:8" s="229" customFormat="1" ht="12.75" x14ac:dyDescent="0.2">
      <c r="A324" s="61"/>
      <c r="B324" s="231" t="str">
        <f>'I3 TB Data'!B319</f>
        <v>Return on Equity - Line Connection - Shared</v>
      </c>
      <c r="C324" s="394" t="str">
        <f t="shared" si="10"/>
        <v>NFA</v>
      </c>
      <c r="D324" s="394"/>
      <c r="E324" s="237"/>
      <c r="F324" s="232"/>
      <c r="G324" s="237" t="str">
        <f t="shared" si="11"/>
        <v>NFA</v>
      </c>
      <c r="H324" s="149"/>
    </row>
    <row r="325" spans="1:8" s="229" customFormat="1" ht="12.75" x14ac:dyDescent="0.2">
      <c r="A325" s="61"/>
      <c r="B325" s="230" t="str">
        <f>'I3 TB Data'!B320</f>
        <v>Return on Equity - Transformer Connection - Dedicated to Domestic</v>
      </c>
      <c r="C325" s="395" t="str">
        <f t="shared" si="10"/>
        <v>DOM</v>
      </c>
      <c r="D325" s="395"/>
      <c r="E325" s="236"/>
      <c r="F325" s="232"/>
      <c r="G325" s="236" t="str">
        <f t="shared" si="11"/>
        <v>NFA</v>
      </c>
      <c r="H325" s="149"/>
    </row>
    <row r="326" spans="1:8" s="229" customFormat="1" ht="12.75" x14ac:dyDescent="0.2">
      <c r="A326" s="61"/>
      <c r="B326" s="231" t="str">
        <f>'I3 TB Data'!B321</f>
        <v>Return on Equity - Transformer Connection - Dedicated to Interconnect</v>
      </c>
      <c r="C326" s="394" t="str">
        <f t="shared" si="10"/>
        <v>INT_XI</v>
      </c>
      <c r="D326" s="394"/>
      <c r="E326" s="237"/>
      <c r="F326" s="232"/>
      <c r="G326" s="237" t="str">
        <f t="shared" si="11"/>
        <v>NFA</v>
      </c>
      <c r="H326" s="149"/>
    </row>
    <row r="327" spans="1:8" s="229" customFormat="1" ht="12.75" x14ac:dyDescent="0.2">
      <c r="A327" s="61"/>
      <c r="B327" s="230" t="str">
        <f>'I3 TB Data'!B322</f>
        <v>Return on Equity - Transformer Connection - Shared</v>
      </c>
      <c r="C327" s="395" t="str">
        <f t="shared" si="10"/>
        <v>NFA</v>
      </c>
      <c r="D327" s="395"/>
      <c r="E327" s="236"/>
      <c r="F327" s="232"/>
      <c r="G327" s="236" t="str">
        <f t="shared" si="11"/>
        <v>NFA</v>
      </c>
      <c r="H327" s="149"/>
    </row>
    <row r="328" spans="1:8" s="229" customFormat="1" ht="12.75" x14ac:dyDescent="0.2">
      <c r="A328" s="61"/>
      <c r="B328" s="231" t="str">
        <f>'I3 TB Data'!B323</f>
        <v>Return on Equity - Wholesale Revenue Meter - Dedicated to Domestic</v>
      </c>
      <c r="C328" s="394" t="str">
        <f t="shared" si="10"/>
        <v>DOM</v>
      </c>
      <c r="D328" s="394"/>
      <c r="E328" s="237"/>
      <c r="F328" s="232"/>
      <c r="G328" s="237" t="str">
        <f t="shared" si="11"/>
        <v>NFA</v>
      </c>
      <c r="H328" s="149"/>
    </row>
    <row r="329" spans="1:8" s="229" customFormat="1" ht="12.75" x14ac:dyDescent="0.2">
      <c r="A329" s="61"/>
      <c r="B329" s="230" t="str">
        <f>'I3 TB Data'!B324</f>
        <v>Return on Equity - Wholesale Revenue Meter - Dedicated to Interconnect</v>
      </c>
      <c r="C329" s="395" t="str">
        <f t="shared" si="10"/>
        <v>INT_XI</v>
      </c>
      <c r="D329" s="395"/>
      <c r="E329" s="236"/>
      <c r="F329" s="232"/>
      <c r="G329" s="236" t="str">
        <f t="shared" si="11"/>
        <v>NFA</v>
      </c>
      <c r="H329" s="149"/>
    </row>
    <row r="330" spans="1:8" s="229" customFormat="1" ht="12.75" x14ac:dyDescent="0.2">
      <c r="A330" s="61"/>
      <c r="B330" s="231" t="str">
        <f>'I3 TB Data'!B325</f>
        <v>Return on Equity - Wholesale Revenue Meter - Shared</v>
      </c>
      <c r="C330" s="394" t="str">
        <f t="shared" si="10"/>
        <v>NFA</v>
      </c>
      <c r="D330" s="394"/>
      <c r="E330" s="237"/>
      <c r="F330" s="232"/>
      <c r="G330" s="237" t="str">
        <f t="shared" si="11"/>
        <v>NFA</v>
      </c>
      <c r="H330" s="149"/>
    </row>
    <row r="331" spans="1:8" s="229" customFormat="1" ht="12.75" x14ac:dyDescent="0.2">
      <c r="A331" s="61"/>
      <c r="B331" s="230" t="str">
        <f>'I3 TB Data'!B326</f>
        <v>Return on Equity - Network Dual Function Line - Dedicated to Domestic</v>
      </c>
      <c r="C331" s="395" t="str">
        <f t="shared" si="10"/>
        <v>DOM</v>
      </c>
      <c r="D331" s="395"/>
      <c r="E331" s="236"/>
      <c r="F331" s="232"/>
      <c r="G331" s="236" t="str">
        <f t="shared" si="11"/>
        <v>NFA</v>
      </c>
      <c r="H331" s="149"/>
    </row>
    <row r="332" spans="1:8" s="229" customFormat="1" ht="12.75" x14ac:dyDescent="0.2">
      <c r="A332" s="61"/>
      <c r="B332" s="231" t="str">
        <f>'I3 TB Data'!B327</f>
        <v>Return on Equity - Network Dual Function Line - Dedicated to Interconnect</v>
      </c>
      <c r="C332" s="394" t="str">
        <f t="shared" si="10"/>
        <v>INT_XI</v>
      </c>
      <c r="D332" s="394"/>
      <c r="E332" s="237"/>
      <c r="F332" s="232"/>
      <c r="G332" s="237" t="str">
        <f t="shared" si="11"/>
        <v>NFA</v>
      </c>
      <c r="H332" s="149"/>
    </row>
    <row r="333" spans="1:8" s="229" customFormat="1" ht="12.75" x14ac:dyDescent="0.2">
      <c r="A333" s="61"/>
      <c r="B333" s="230" t="str">
        <f>'I3 TB Data'!B328</f>
        <v>Return on Equity - Network Dual Function Line - Shared</v>
      </c>
      <c r="C333" s="395" t="str">
        <f t="shared" si="10"/>
        <v>NFA</v>
      </c>
      <c r="D333" s="395"/>
      <c r="E333" s="236"/>
      <c r="F333" s="232"/>
      <c r="G333" s="236" t="str">
        <f t="shared" si="11"/>
        <v>NFA</v>
      </c>
      <c r="H333" s="149"/>
    </row>
    <row r="334" spans="1:8" s="229" customFormat="1" ht="25.5" x14ac:dyDescent="0.2">
      <c r="A334" s="61"/>
      <c r="B334" s="231" t="str">
        <f>'I3 TB Data'!B329</f>
        <v>Return on Equity - Line Connection Dual Function Line - Dedicated to Domestic</v>
      </c>
      <c r="C334" s="394" t="str">
        <f t="shared" si="10"/>
        <v>DOM</v>
      </c>
      <c r="D334" s="394"/>
      <c r="E334" s="237"/>
      <c r="F334" s="232"/>
      <c r="G334" s="237" t="str">
        <f t="shared" si="11"/>
        <v>NFA</v>
      </c>
      <c r="H334" s="149"/>
    </row>
    <row r="335" spans="1:8" s="229" customFormat="1" ht="25.5" x14ac:dyDescent="0.2">
      <c r="A335" s="61"/>
      <c r="B335" s="230" t="str">
        <f>'I3 TB Data'!B330</f>
        <v>Return on Equity - Line Connection Dual Function Line - Dedicated to Interconnect</v>
      </c>
      <c r="C335" s="395" t="str">
        <f t="shared" si="10"/>
        <v>INT_XI</v>
      </c>
      <c r="D335" s="395"/>
      <c r="E335" s="236"/>
      <c r="F335" s="232"/>
      <c r="G335" s="236" t="str">
        <f t="shared" si="11"/>
        <v>NFA</v>
      </c>
      <c r="H335" s="149"/>
    </row>
    <row r="336" spans="1:8" s="229" customFormat="1" ht="12.75" x14ac:dyDescent="0.2">
      <c r="A336" s="61"/>
      <c r="B336" s="231" t="str">
        <f>'I3 TB Data'!B331</f>
        <v>Return on Equity - Line Connection Dual Function Line - Shared</v>
      </c>
      <c r="C336" s="394" t="str">
        <f t="shared" si="10"/>
        <v>NFA</v>
      </c>
      <c r="D336" s="394"/>
      <c r="E336" s="237"/>
      <c r="F336" s="232"/>
      <c r="G336" s="237" t="str">
        <f t="shared" si="11"/>
        <v>NFA</v>
      </c>
      <c r="H336" s="149"/>
    </row>
    <row r="337" spans="1:8" s="229" customFormat="1" ht="12.75" x14ac:dyDescent="0.2">
      <c r="A337" s="61"/>
      <c r="B337" s="230" t="str">
        <f>'I3 TB Data'!B332</f>
        <v>Return on Equity - Generation Line Connection - Dedicated to Domestic</v>
      </c>
      <c r="C337" s="395" t="str">
        <f t="shared" si="10"/>
        <v>DOM</v>
      </c>
      <c r="D337" s="395"/>
      <c r="E337" s="236"/>
      <c r="F337" s="232"/>
      <c r="G337" s="236" t="str">
        <f t="shared" si="11"/>
        <v>NFA</v>
      </c>
      <c r="H337" s="149"/>
    </row>
    <row r="338" spans="1:8" s="229" customFormat="1" ht="12.75" x14ac:dyDescent="0.2">
      <c r="A338" s="61"/>
      <c r="B338" s="231" t="str">
        <f>'I3 TB Data'!B333</f>
        <v>Return on Equity - Generation Line Connection - Dedicated to Interconnect</v>
      </c>
      <c r="C338" s="394" t="str">
        <f t="shared" si="10"/>
        <v>INT_XI</v>
      </c>
      <c r="D338" s="394"/>
      <c r="E338" s="237"/>
      <c r="F338" s="232"/>
      <c r="G338" s="237" t="str">
        <f t="shared" si="11"/>
        <v>NFA</v>
      </c>
      <c r="H338" s="149"/>
    </row>
    <row r="339" spans="1:8" s="229" customFormat="1" ht="12.75" x14ac:dyDescent="0.2">
      <c r="A339" s="61"/>
      <c r="B339" s="230" t="str">
        <f>'I3 TB Data'!B334</f>
        <v>Return on Equity - Generation Line Connection - Shared</v>
      </c>
      <c r="C339" s="395" t="str">
        <f t="shared" si="10"/>
        <v>NFA</v>
      </c>
      <c r="D339" s="395"/>
      <c r="E339" s="236"/>
      <c r="F339" s="232"/>
      <c r="G339" s="236" t="str">
        <f t="shared" si="11"/>
        <v>NFA</v>
      </c>
      <c r="H339" s="149"/>
    </row>
    <row r="340" spans="1:8" s="229" customFormat="1" ht="25.5" x14ac:dyDescent="0.2">
      <c r="A340" s="61"/>
      <c r="B340" s="231" t="str">
        <f>'I3 TB Data'!B335</f>
        <v>Return on Equity - Generation Transformation Connection - Dedicated to Domestic</v>
      </c>
      <c r="C340" s="394" t="str">
        <f t="shared" si="10"/>
        <v>DOM</v>
      </c>
      <c r="D340" s="394"/>
      <c r="E340" s="237"/>
      <c r="F340" s="232"/>
      <c r="G340" s="237" t="str">
        <f t="shared" si="11"/>
        <v>NFA</v>
      </c>
      <c r="H340" s="149"/>
    </row>
    <row r="341" spans="1:8" s="229" customFormat="1" ht="25.5" x14ac:dyDescent="0.2">
      <c r="A341" s="61"/>
      <c r="B341" s="230" t="str">
        <f>'I3 TB Data'!B336</f>
        <v>Return on Equity - Generation Transformation Connection - Dedicated to Interconnect</v>
      </c>
      <c r="C341" s="395" t="str">
        <f t="shared" si="10"/>
        <v>INT_XI</v>
      </c>
      <c r="D341" s="395"/>
      <c r="E341" s="236"/>
      <c r="F341" s="232"/>
      <c r="G341" s="236" t="str">
        <f t="shared" si="11"/>
        <v>NFA</v>
      </c>
      <c r="H341" s="149"/>
    </row>
    <row r="342" spans="1:8" s="229" customFormat="1" ht="12.75" x14ac:dyDescent="0.2">
      <c r="A342" s="61"/>
      <c r="B342" s="231" t="str">
        <f>'I3 TB Data'!B337</f>
        <v>Return on Equity - Generation Transformation Connection - Shared</v>
      </c>
      <c r="C342" s="394" t="str">
        <f t="shared" si="10"/>
        <v>NFA</v>
      </c>
      <c r="D342" s="394"/>
      <c r="E342" s="237"/>
      <c r="F342" s="232"/>
      <c r="G342" s="237" t="str">
        <f t="shared" si="11"/>
        <v>NFA</v>
      </c>
      <c r="H342" s="149"/>
    </row>
    <row r="343" spans="1:8" s="229" customFormat="1" ht="12.75" x14ac:dyDescent="0.2">
      <c r="A343" s="61"/>
      <c r="B343" s="230" t="str">
        <f>'I3 TB Data'!B338</f>
        <v>Income Tax - Network - Dedicated to Domestic</v>
      </c>
      <c r="C343" s="395" t="str">
        <f t="shared" si="10"/>
        <v>DOM</v>
      </c>
      <c r="D343" s="395"/>
      <c r="E343" s="236"/>
      <c r="F343" s="232"/>
      <c r="G343" s="236" t="str">
        <f t="shared" si="11"/>
        <v>NFA</v>
      </c>
      <c r="H343" s="149"/>
    </row>
    <row r="344" spans="1:8" s="229" customFormat="1" ht="12.75" x14ac:dyDescent="0.2">
      <c r="A344" s="61"/>
      <c r="B344" s="231" t="str">
        <f>'I3 TB Data'!B339</f>
        <v>Income Tax - Network - Dedicated to Interconnect</v>
      </c>
      <c r="C344" s="394" t="str">
        <f t="shared" si="10"/>
        <v>INT_XI</v>
      </c>
      <c r="D344" s="394"/>
      <c r="E344" s="237"/>
      <c r="F344" s="232"/>
      <c r="G344" s="237" t="str">
        <f t="shared" si="11"/>
        <v>NFA</v>
      </c>
      <c r="H344" s="149"/>
    </row>
    <row r="345" spans="1:8" s="229" customFormat="1" ht="12.75" x14ac:dyDescent="0.2">
      <c r="A345" s="61"/>
      <c r="B345" s="230" t="str">
        <f>'I3 TB Data'!B340</f>
        <v>Income Tax - Network - Shared</v>
      </c>
      <c r="C345" s="395" t="str">
        <f t="shared" si="10"/>
        <v>NFA</v>
      </c>
      <c r="D345" s="395"/>
      <c r="E345" s="236"/>
      <c r="F345" s="232"/>
      <c r="G345" s="236" t="str">
        <f t="shared" si="11"/>
        <v>NFA</v>
      </c>
      <c r="H345" s="149"/>
    </row>
    <row r="346" spans="1:8" s="229" customFormat="1" ht="12.75" x14ac:dyDescent="0.2">
      <c r="A346" s="61"/>
      <c r="B346" s="231" t="str">
        <f>'I3 TB Data'!B341</f>
        <v>Income Tax - Line Connection - Dedicated to Domestic</v>
      </c>
      <c r="C346" s="394" t="str">
        <f t="shared" ref="C346:C409" si="12">IF(ISNUMBER(FIND("Dedicated to Domestic",$B346)),"DOM",IF(ISNUMBER(FIND("Dedicated to Interconnect",$B346)),"INT_XI",$G346))</f>
        <v>DOM</v>
      </c>
      <c r="D346" s="394"/>
      <c r="E346" s="237"/>
      <c r="F346" s="232"/>
      <c r="G346" s="237" t="str">
        <f t="shared" si="11"/>
        <v>NFA</v>
      </c>
      <c r="H346" s="149"/>
    </row>
    <row r="347" spans="1:8" s="229" customFormat="1" ht="12.75" x14ac:dyDescent="0.2">
      <c r="A347" s="61"/>
      <c r="B347" s="230" t="str">
        <f>'I3 TB Data'!B342</f>
        <v>Income Tax - Line Connection - Dedicated to Interconnect</v>
      </c>
      <c r="C347" s="395" t="str">
        <f t="shared" si="12"/>
        <v>INT_XI</v>
      </c>
      <c r="D347" s="395"/>
      <c r="E347" s="236"/>
      <c r="F347" s="232"/>
      <c r="G347" s="236" t="str">
        <f t="shared" si="11"/>
        <v>NFA</v>
      </c>
      <c r="H347" s="149"/>
    </row>
    <row r="348" spans="1:8" s="229" customFormat="1" ht="12.75" x14ac:dyDescent="0.2">
      <c r="A348" s="61"/>
      <c r="B348" s="231" t="str">
        <f>'I3 TB Data'!B343</f>
        <v>Income Tax - Line Connection - Shared</v>
      </c>
      <c r="C348" s="394" t="str">
        <f t="shared" si="12"/>
        <v>NFA</v>
      </c>
      <c r="D348" s="394"/>
      <c r="E348" s="237"/>
      <c r="F348" s="232"/>
      <c r="G348" s="237" t="str">
        <f t="shared" si="11"/>
        <v>NFA</v>
      </c>
      <c r="H348" s="149"/>
    </row>
    <row r="349" spans="1:8" s="229" customFormat="1" ht="12.75" x14ac:dyDescent="0.2">
      <c r="A349" s="61"/>
      <c r="B349" s="230" t="str">
        <f>'I3 TB Data'!B344</f>
        <v>Income Tax - Transformer Connection - Dedicated to Domestic</v>
      </c>
      <c r="C349" s="395" t="str">
        <f t="shared" si="12"/>
        <v>DOM</v>
      </c>
      <c r="D349" s="395"/>
      <c r="E349" s="236"/>
      <c r="F349" s="232"/>
      <c r="G349" s="236" t="str">
        <f t="shared" si="11"/>
        <v>NFA</v>
      </c>
      <c r="H349" s="149"/>
    </row>
    <row r="350" spans="1:8" s="229" customFormat="1" ht="12.75" x14ac:dyDescent="0.2">
      <c r="A350" s="61"/>
      <c r="B350" s="231" t="str">
        <f>'I3 TB Data'!B345</f>
        <v>Income Tax - Transformer Connection - Dedicated to Interconnect</v>
      </c>
      <c r="C350" s="394" t="str">
        <f t="shared" si="12"/>
        <v>INT_XI</v>
      </c>
      <c r="D350" s="394"/>
      <c r="E350" s="237"/>
      <c r="F350" s="232"/>
      <c r="G350" s="237" t="str">
        <f t="shared" si="11"/>
        <v>NFA</v>
      </c>
      <c r="H350" s="149"/>
    </row>
    <row r="351" spans="1:8" s="229" customFormat="1" ht="12.75" x14ac:dyDescent="0.2">
      <c r="A351" s="61"/>
      <c r="B351" s="230" t="str">
        <f>'I3 TB Data'!B346</f>
        <v>Income Tax - Transformer Connection - Shared</v>
      </c>
      <c r="C351" s="395" t="str">
        <f t="shared" si="12"/>
        <v>NFA</v>
      </c>
      <c r="D351" s="395"/>
      <c r="E351" s="236"/>
      <c r="F351" s="232"/>
      <c r="G351" s="236" t="str">
        <f t="shared" si="11"/>
        <v>NFA</v>
      </c>
      <c r="H351" s="149"/>
    </row>
    <row r="352" spans="1:8" s="229" customFormat="1" ht="12.75" x14ac:dyDescent="0.2">
      <c r="A352" s="61"/>
      <c r="B352" s="231" t="str">
        <f>'I3 TB Data'!B347</f>
        <v>Income Tax - Wholesale Revenue Meter - Dedicated to Domestic</v>
      </c>
      <c r="C352" s="394" t="str">
        <f t="shared" si="12"/>
        <v>DOM</v>
      </c>
      <c r="D352" s="394"/>
      <c r="E352" s="237"/>
      <c r="F352" s="232"/>
      <c r="G352" s="237" t="str">
        <f t="shared" si="11"/>
        <v>NFA</v>
      </c>
      <c r="H352" s="149"/>
    </row>
    <row r="353" spans="1:8" s="229" customFormat="1" ht="12.75" x14ac:dyDescent="0.2">
      <c r="A353" s="61"/>
      <c r="B353" s="230" t="str">
        <f>'I3 TB Data'!B348</f>
        <v>Income Tax - Wholesale Revenue Meter - Dedicated to Interconnect</v>
      </c>
      <c r="C353" s="395" t="str">
        <f t="shared" si="12"/>
        <v>INT_XI</v>
      </c>
      <c r="D353" s="395"/>
      <c r="E353" s="236"/>
      <c r="F353" s="232"/>
      <c r="G353" s="236" t="str">
        <f t="shared" si="11"/>
        <v>NFA</v>
      </c>
      <c r="H353" s="149"/>
    </row>
    <row r="354" spans="1:8" s="229" customFormat="1" ht="12.75" x14ac:dyDescent="0.2">
      <c r="A354" s="61"/>
      <c r="B354" s="231" t="str">
        <f>'I3 TB Data'!B349</f>
        <v>Income Tax - Wholesale Revenue Meter - Shared</v>
      </c>
      <c r="C354" s="394" t="str">
        <f t="shared" si="12"/>
        <v>NFA</v>
      </c>
      <c r="D354" s="394"/>
      <c r="E354" s="237"/>
      <c r="F354" s="232"/>
      <c r="G354" s="237" t="str">
        <f t="shared" si="11"/>
        <v>NFA</v>
      </c>
      <c r="H354" s="149"/>
    </row>
    <row r="355" spans="1:8" s="229" customFormat="1" ht="12.75" x14ac:dyDescent="0.2">
      <c r="A355" s="61"/>
      <c r="B355" s="230" t="str">
        <f>'I3 TB Data'!B350</f>
        <v>Income Tax - Network Dual Function Line - Dedicated to Domestic</v>
      </c>
      <c r="C355" s="395" t="str">
        <f t="shared" si="12"/>
        <v>DOM</v>
      </c>
      <c r="D355" s="395"/>
      <c r="E355" s="236"/>
      <c r="F355" s="232"/>
      <c r="G355" s="236" t="str">
        <f t="shared" si="11"/>
        <v>NFA</v>
      </c>
      <c r="H355" s="149"/>
    </row>
    <row r="356" spans="1:8" s="229" customFormat="1" ht="12.75" x14ac:dyDescent="0.2">
      <c r="A356" s="61"/>
      <c r="B356" s="231" t="str">
        <f>'I3 TB Data'!B351</f>
        <v>Income Tax - Network Dual Function Line - Dedicated to Interconnect</v>
      </c>
      <c r="C356" s="394" t="str">
        <f t="shared" si="12"/>
        <v>INT_XI</v>
      </c>
      <c r="D356" s="394"/>
      <c r="E356" s="237"/>
      <c r="F356" s="232"/>
      <c r="G356" s="237" t="str">
        <f t="shared" si="11"/>
        <v>NFA</v>
      </c>
      <c r="H356" s="149"/>
    </row>
    <row r="357" spans="1:8" s="229" customFormat="1" ht="12.75" x14ac:dyDescent="0.2">
      <c r="A357" s="61"/>
      <c r="B357" s="230" t="str">
        <f>'I3 TB Data'!B352</f>
        <v>Income Tax - Network Dual Function Line - Shared</v>
      </c>
      <c r="C357" s="395" t="str">
        <f t="shared" si="12"/>
        <v>NFA</v>
      </c>
      <c r="D357" s="395"/>
      <c r="E357" s="236"/>
      <c r="F357" s="232"/>
      <c r="G357" s="236" t="str">
        <f t="shared" si="11"/>
        <v>NFA</v>
      </c>
      <c r="H357" s="149"/>
    </row>
    <row r="358" spans="1:8" s="229" customFormat="1" ht="12.75" x14ac:dyDescent="0.2">
      <c r="A358" s="61"/>
      <c r="B358" s="231" t="str">
        <f>'I3 TB Data'!B353</f>
        <v>Income Tax - Line Connection Dual Function Line - Dedicated to Domestic</v>
      </c>
      <c r="C358" s="394" t="str">
        <f t="shared" si="12"/>
        <v>DOM</v>
      </c>
      <c r="D358" s="394"/>
      <c r="E358" s="237"/>
      <c r="F358" s="232"/>
      <c r="G358" s="237" t="str">
        <f t="shared" si="11"/>
        <v>NFA</v>
      </c>
      <c r="H358" s="149"/>
    </row>
    <row r="359" spans="1:8" s="229" customFormat="1" ht="25.5" x14ac:dyDescent="0.2">
      <c r="A359" s="61"/>
      <c r="B359" s="230" t="str">
        <f>'I3 TB Data'!B354</f>
        <v>Income Tax - Line Connection Dual Function Line - Dedicated to Interconnect</v>
      </c>
      <c r="C359" s="395" t="str">
        <f t="shared" si="12"/>
        <v>INT_XI</v>
      </c>
      <c r="D359" s="395"/>
      <c r="E359" s="236"/>
      <c r="F359" s="232"/>
      <c r="G359" s="236" t="str">
        <f t="shared" si="11"/>
        <v>NFA</v>
      </c>
      <c r="H359" s="149"/>
    </row>
    <row r="360" spans="1:8" s="229" customFormat="1" ht="12.75" x14ac:dyDescent="0.2">
      <c r="A360" s="61"/>
      <c r="B360" s="231" t="str">
        <f>'I3 TB Data'!B355</f>
        <v>Income Tax - Line Connection Dual Function Line - Shared</v>
      </c>
      <c r="C360" s="394" t="str">
        <f t="shared" si="12"/>
        <v>NFA</v>
      </c>
      <c r="D360" s="394"/>
      <c r="E360" s="237"/>
      <c r="F360" s="232"/>
      <c r="G360" s="237" t="str">
        <f t="shared" si="11"/>
        <v>NFA</v>
      </c>
      <c r="H360" s="149"/>
    </row>
    <row r="361" spans="1:8" s="229" customFormat="1" ht="12.75" x14ac:dyDescent="0.2">
      <c r="A361" s="61"/>
      <c r="B361" s="230" t="str">
        <f>'I3 TB Data'!B356</f>
        <v>Income Tax - Generation Line Connection - Dedicated to Domestic</v>
      </c>
      <c r="C361" s="395" t="str">
        <f t="shared" si="12"/>
        <v>DOM</v>
      </c>
      <c r="D361" s="395"/>
      <c r="E361" s="236"/>
      <c r="F361" s="232"/>
      <c r="G361" s="236" t="str">
        <f t="shared" si="11"/>
        <v>NFA</v>
      </c>
      <c r="H361" s="149"/>
    </row>
    <row r="362" spans="1:8" s="229" customFormat="1" ht="12.75" x14ac:dyDescent="0.2">
      <c r="A362" s="61"/>
      <c r="B362" s="231" t="str">
        <f>'I3 TB Data'!B357</f>
        <v>Income Tax - Generation Line Connection - Dedicated to Interconnect</v>
      </c>
      <c r="C362" s="394" t="str">
        <f t="shared" si="12"/>
        <v>INT_XI</v>
      </c>
      <c r="D362" s="394"/>
      <c r="E362" s="237"/>
      <c r="F362" s="232"/>
      <c r="G362" s="237" t="str">
        <f t="shared" si="11"/>
        <v>NFA</v>
      </c>
      <c r="H362" s="149"/>
    </row>
    <row r="363" spans="1:8" s="229" customFormat="1" ht="12.75" x14ac:dyDescent="0.2">
      <c r="A363" s="61"/>
      <c r="B363" s="230" t="str">
        <f>'I3 TB Data'!B358</f>
        <v>Income Tax - Generation Line Connection - Shared</v>
      </c>
      <c r="C363" s="395" t="str">
        <f t="shared" si="12"/>
        <v>NFA</v>
      </c>
      <c r="D363" s="395"/>
      <c r="E363" s="236"/>
      <c r="F363" s="232"/>
      <c r="G363" s="236" t="str">
        <f t="shared" si="11"/>
        <v>NFA</v>
      </c>
      <c r="H363" s="149"/>
    </row>
    <row r="364" spans="1:8" s="229" customFormat="1" ht="25.5" x14ac:dyDescent="0.2">
      <c r="A364" s="61"/>
      <c r="B364" s="231" t="str">
        <f>'I3 TB Data'!B359</f>
        <v>Income Tax - Generation Transformation Connection - Dedicated to Domestic</v>
      </c>
      <c r="C364" s="394" t="str">
        <f t="shared" si="12"/>
        <v>DOM</v>
      </c>
      <c r="D364" s="394"/>
      <c r="E364" s="237"/>
      <c r="F364" s="232"/>
      <c r="G364" s="237" t="str">
        <f t="shared" si="11"/>
        <v>NFA</v>
      </c>
      <c r="H364" s="149"/>
    </row>
    <row r="365" spans="1:8" s="229" customFormat="1" ht="25.5" x14ac:dyDescent="0.2">
      <c r="A365" s="61"/>
      <c r="B365" s="230" t="str">
        <f>'I3 TB Data'!B360</f>
        <v>Income Tax - Generation Transformation Connection - Dedicated to Interconnect</v>
      </c>
      <c r="C365" s="395" t="str">
        <f t="shared" si="12"/>
        <v>INT_XI</v>
      </c>
      <c r="D365" s="395"/>
      <c r="E365" s="236"/>
      <c r="F365" s="232"/>
      <c r="G365" s="236" t="str">
        <f t="shared" si="11"/>
        <v>NFA</v>
      </c>
      <c r="H365" s="149"/>
    </row>
    <row r="366" spans="1:8" s="229" customFormat="1" ht="12.75" x14ac:dyDescent="0.2">
      <c r="A366" s="61"/>
      <c r="B366" s="231" t="str">
        <f>'I3 TB Data'!B361</f>
        <v>Income Tax - Generation Transformation Connection - Shared</v>
      </c>
      <c r="C366" s="394" t="str">
        <f t="shared" si="12"/>
        <v>NFA</v>
      </c>
      <c r="D366" s="394"/>
      <c r="E366" s="237"/>
      <c r="F366" s="232"/>
      <c r="G366" s="237" t="str">
        <f t="shared" si="11"/>
        <v>NFA</v>
      </c>
      <c r="H366" s="149"/>
    </row>
    <row r="367" spans="1:8" s="229" customFormat="1" ht="12.75" x14ac:dyDescent="0.2">
      <c r="A367" s="61"/>
      <c r="B367" s="230" t="str">
        <f>'I3 TB Data'!B362</f>
        <v>Capital Tax - Network - Dedicated to Domestic</v>
      </c>
      <c r="C367" s="395" t="str">
        <f t="shared" si="12"/>
        <v>DOM</v>
      </c>
      <c r="D367" s="395"/>
      <c r="E367" s="236"/>
      <c r="F367" s="232"/>
      <c r="G367" s="236" t="str">
        <f t="shared" si="11"/>
        <v>NFA</v>
      </c>
      <c r="H367" s="149"/>
    </row>
    <row r="368" spans="1:8" s="229" customFormat="1" ht="12.75" x14ac:dyDescent="0.2">
      <c r="A368" s="61"/>
      <c r="B368" s="231" t="str">
        <f>'I3 TB Data'!B363</f>
        <v>Capital Tax - Network - Dedicated to Interconnect</v>
      </c>
      <c r="C368" s="394" t="str">
        <f t="shared" si="12"/>
        <v>INT_XI</v>
      </c>
      <c r="D368" s="394"/>
      <c r="E368" s="237"/>
      <c r="F368" s="232"/>
      <c r="G368" s="237" t="str">
        <f t="shared" si="11"/>
        <v>NFA</v>
      </c>
      <c r="H368" s="149"/>
    </row>
    <row r="369" spans="1:8" s="229" customFormat="1" ht="12.75" x14ac:dyDescent="0.2">
      <c r="A369" s="61"/>
      <c r="B369" s="230" t="str">
        <f>'I3 TB Data'!B364</f>
        <v>Capital Tax - Network - Shared</v>
      </c>
      <c r="C369" s="395" t="str">
        <f t="shared" si="12"/>
        <v>NFA</v>
      </c>
      <c r="D369" s="395"/>
      <c r="E369" s="236"/>
      <c r="F369" s="232"/>
      <c r="G369" s="236" t="str">
        <f t="shared" si="11"/>
        <v>NFA</v>
      </c>
      <c r="H369" s="149"/>
    </row>
    <row r="370" spans="1:8" s="229" customFormat="1" ht="12.75" x14ac:dyDescent="0.2">
      <c r="A370" s="61"/>
      <c r="B370" s="231" t="str">
        <f>'I3 TB Data'!B365</f>
        <v>Capital Tax - Line Connection - Dedicated to Domestic</v>
      </c>
      <c r="C370" s="394" t="str">
        <f t="shared" si="12"/>
        <v>DOM</v>
      </c>
      <c r="D370" s="394"/>
      <c r="E370" s="237"/>
      <c r="F370" s="232"/>
      <c r="G370" s="237" t="str">
        <f t="shared" si="11"/>
        <v>NFA</v>
      </c>
      <c r="H370" s="149"/>
    </row>
    <row r="371" spans="1:8" s="229" customFormat="1" ht="12.75" x14ac:dyDescent="0.2">
      <c r="A371" s="61"/>
      <c r="B371" s="230" t="str">
        <f>'I3 TB Data'!B366</f>
        <v>Capital Tax - Line Connection - Dedicated to Interconnect</v>
      </c>
      <c r="C371" s="395" t="str">
        <f t="shared" si="12"/>
        <v>INT_XI</v>
      </c>
      <c r="D371" s="395"/>
      <c r="E371" s="236"/>
      <c r="F371" s="232"/>
      <c r="G371" s="236" t="str">
        <f t="shared" si="11"/>
        <v>NFA</v>
      </c>
      <c r="H371" s="149"/>
    </row>
    <row r="372" spans="1:8" s="229" customFormat="1" ht="12.75" x14ac:dyDescent="0.2">
      <c r="A372" s="61"/>
      <c r="B372" s="231" t="str">
        <f>'I3 TB Data'!B367</f>
        <v>Capital Tax - Line Connection - Shared</v>
      </c>
      <c r="C372" s="394" t="str">
        <f t="shared" si="12"/>
        <v>NFA</v>
      </c>
      <c r="D372" s="394"/>
      <c r="E372" s="237"/>
      <c r="F372" s="232"/>
      <c r="G372" s="237" t="str">
        <f t="shared" si="11"/>
        <v>NFA</v>
      </c>
      <c r="H372" s="149"/>
    </row>
    <row r="373" spans="1:8" s="229" customFormat="1" ht="12.75" x14ac:dyDescent="0.2">
      <c r="A373" s="61"/>
      <c r="B373" s="230" t="str">
        <f>'I3 TB Data'!B368</f>
        <v>Capital Tax - Transformer Connection - Dedicated to Domestic</v>
      </c>
      <c r="C373" s="395" t="str">
        <f t="shared" si="12"/>
        <v>DOM</v>
      </c>
      <c r="D373" s="395"/>
      <c r="E373" s="236"/>
      <c r="F373" s="232"/>
      <c r="G373" s="236" t="str">
        <f t="shared" si="11"/>
        <v>NFA</v>
      </c>
      <c r="H373" s="149"/>
    </row>
    <row r="374" spans="1:8" s="229" customFormat="1" ht="12.75" x14ac:dyDescent="0.2">
      <c r="A374" s="61"/>
      <c r="B374" s="231" t="str">
        <f>'I3 TB Data'!B369</f>
        <v>Capital Tax - Transformer Connection - Dedicated to Interconnect</v>
      </c>
      <c r="C374" s="394" t="str">
        <f t="shared" si="12"/>
        <v>INT_XI</v>
      </c>
      <c r="D374" s="394"/>
      <c r="E374" s="237"/>
      <c r="F374" s="232"/>
      <c r="G374" s="237" t="str">
        <f t="shared" si="11"/>
        <v>NFA</v>
      </c>
      <c r="H374" s="149"/>
    </row>
    <row r="375" spans="1:8" s="229" customFormat="1" ht="12.75" x14ac:dyDescent="0.2">
      <c r="A375" s="61"/>
      <c r="B375" s="230" t="str">
        <f>'I3 TB Data'!B370</f>
        <v>Capital Tax - Transformer Connection - Shared</v>
      </c>
      <c r="C375" s="395" t="str">
        <f t="shared" si="12"/>
        <v>NFA</v>
      </c>
      <c r="D375" s="395"/>
      <c r="E375" s="236"/>
      <c r="F375" s="232"/>
      <c r="G375" s="236" t="str">
        <f t="shared" si="11"/>
        <v>NFA</v>
      </c>
      <c r="H375" s="149"/>
    </row>
    <row r="376" spans="1:8" s="229" customFormat="1" ht="12.75" x14ac:dyDescent="0.2">
      <c r="A376" s="61"/>
      <c r="B376" s="231" t="str">
        <f>'I3 TB Data'!B371</f>
        <v>Capital Tax - Wholesale Revenue Meter - Dedicated to Domestic</v>
      </c>
      <c r="C376" s="394" t="str">
        <f t="shared" si="12"/>
        <v>DOM</v>
      </c>
      <c r="D376" s="394"/>
      <c r="E376" s="237"/>
      <c r="F376" s="232"/>
      <c r="G376" s="237" t="str">
        <f t="shared" si="11"/>
        <v>NFA</v>
      </c>
      <c r="H376" s="149"/>
    </row>
    <row r="377" spans="1:8" s="229" customFormat="1" ht="12.75" x14ac:dyDescent="0.2">
      <c r="A377" s="61"/>
      <c r="B377" s="230" t="str">
        <f>'I3 TB Data'!B372</f>
        <v>Capital Tax - Wholesale Revenue Meter - Dedicated to Interconnect</v>
      </c>
      <c r="C377" s="395" t="str">
        <f t="shared" si="12"/>
        <v>INT_XI</v>
      </c>
      <c r="D377" s="395"/>
      <c r="E377" s="236"/>
      <c r="F377" s="232"/>
      <c r="G377" s="236" t="str">
        <f t="shared" si="11"/>
        <v>NFA</v>
      </c>
      <c r="H377" s="149"/>
    </row>
    <row r="378" spans="1:8" s="229" customFormat="1" ht="12.75" x14ac:dyDescent="0.2">
      <c r="A378" s="61"/>
      <c r="B378" s="231" t="str">
        <f>'I3 TB Data'!B373</f>
        <v>Capital Tax - Wholesale Revenue Meter - Shared</v>
      </c>
      <c r="C378" s="394" t="str">
        <f t="shared" si="12"/>
        <v>NFA</v>
      </c>
      <c r="D378" s="394"/>
      <c r="E378" s="237"/>
      <c r="F378" s="232"/>
      <c r="G378" s="237" t="str">
        <f t="shared" si="11"/>
        <v>NFA</v>
      </c>
      <c r="H378" s="149"/>
    </row>
    <row r="379" spans="1:8" s="229" customFormat="1" ht="12.75" x14ac:dyDescent="0.2">
      <c r="A379" s="61"/>
      <c r="B379" s="230" t="str">
        <f>'I3 TB Data'!B374</f>
        <v>Capital Tax - Network Dual Function Line - Dedicated to Domestic</v>
      </c>
      <c r="C379" s="395" t="str">
        <f t="shared" si="12"/>
        <v>DOM</v>
      </c>
      <c r="D379" s="395"/>
      <c r="E379" s="236"/>
      <c r="F379" s="232"/>
      <c r="G379" s="236" t="str">
        <f t="shared" si="11"/>
        <v>NFA</v>
      </c>
      <c r="H379" s="149"/>
    </row>
    <row r="380" spans="1:8" s="229" customFormat="1" ht="12.75" x14ac:dyDescent="0.2">
      <c r="A380" s="61"/>
      <c r="B380" s="231" t="str">
        <f>'I3 TB Data'!B375</f>
        <v>Capital Tax - Network Dual Function Line - Dedicated to Interconnect</v>
      </c>
      <c r="C380" s="394" t="str">
        <f t="shared" si="12"/>
        <v>INT_XI</v>
      </c>
      <c r="D380" s="394"/>
      <c r="E380" s="237"/>
      <c r="F380" s="232"/>
      <c r="G380" s="237" t="str">
        <f t="shared" si="11"/>
        <v>NFA</v>
      </c>
      <c r="H380" s="149"/>
    </row>
    <row r="381" spans="1:8" s="229" customFormat="1" ht="12.75" x14ac:dyDescent="0.2">
      <c r="A381" s="61"/>
      <c r="B381" s="230" t="str">
        <f>'I3 TB Data'!B376</f>
        <v>Capital Tax - Network Dual Function Line - Shared</v>
      </c>
      <c r="C381" s="395" t="str">
        <f t="shared" si="12"/>
        <v>NFA</v>
      </c>
      <c r="D381" s="395"/>
      <c r="E381" s="236"/>
      <c r="F381" s="232"/>
      <c r="G381" s="236" t="str">
        <f t="shared" si="11"/>
        <v>NFA</v>
      </c>
      <c r="H381" s="149"/>
    </row>
    <row r="382" spans="1:8" s="229" customFormat="1" ht="12.75" x14ac:dyDescent="0.2">
      <c r="A382" s="61"/>
      <c r="B382" s="231" t="str">
        <f>'I3 TB Data'!B377</f>
        <v>Capital Tax - Line Connection Dual Function Line - Dedicated to Domestic</v>
      </c>
      <c r="C382" s="394" t="str">
        <f t="shared" si="12"/>
        <v>DOM</v>
      </c>
      <c r="D382" s="394"/>
      <c r="E382" s="237"/>
      <c r="F382" s="232"/>
      <c r="G382" s="237" t="str">
        <f t="shared" si="11"/>
        <v>NFA</v>
      </c>
      <c r="H382" s="149"/>
    </row>
    <row r="383" spans="1:8" s="229" customFormat="1" ht="25.5" x14ac:dyDescent="0.2">
      <c r="A383" s="61"/>
      <c r="B383" s="230" t="str">
        <f>'I3 TB Data'!B378</f>
        <v>Capital Tax - Line Connection Dual Function Line - Dedicated to Interconnect</v>
      </c>
      <c r="C383" s="395" t="str">
        <f t="shared" si="12"/>
        <v>INT_XI</v>
      </c>
      <c r="D383" s="395"/>
      <c r="E383" s="236"/>
      <c r="F383" s="232"/>
      <c r="G383" s="236" t="str">
        <f t="shared" si="11"/>
        <v>NFA</v>
      </c>
      <c r="H383" s="149"/>
    </row>
    <row r="384" spans="1:8" s="229" customFormat="1" ht="12.75" x14ac:dyDescent="0.2">
      <c r="A384" s="61"/>
      <c r="B384" s="231" t="str">
        <f>'I3 TB Data'!B379</f>
        <v>Capital Tax - Line Connection Dual Function Line - Shared</v>
      </c>
      <c r="C384" s="394" t="str">
        <f t="shared" si="12"/>
        <v>NFA</v>
      </c>
      <c r="D384" s="394"/>
      <c r="E384" s="237"/>
      <c r="F384" s="232"/>
      <c r="G384" s="237" t="str">
        <f t="shared" si="11"/>
        <v>NFA</v>
      </c>
      <c r="H384" s="149"/>
    </row>
    <row r="385" spans="1:8" s="229" customFormat="1" ht="12.75" x14ac:dyDescent="0.2">
      <c r="A385" s="61"/>
      <c r="B385" s="230" t="str">
        <f>'I3 TB Data'!B380</f>
        <v>Capital Tax - Generation Line Connection - Dedicated to Domestic</v>
      </c>
      <c r="C385" s="395" t="str">
        <f t="shared" si="12"/>
        <v>DOM</v>
      </c>
      <c r="D385" s="395"/>
      <c r="E385" s="236"/>
      <c r="F385" s="232"/>
      <c r="G385" s="236" t="str">
        <f t="shared" ref="G385:G428" si="13">G384</f>
        <v>NFA</v>
      </c>
      <c r="H385" s="149"/>
    </row>
    <row r="386" spans="1:8" s="229" customFormat="1" ht="12.75" x14ac:dyDescent="0.2">
      <c r="A386" s="61"/>
      <c r="B386" s="231" t="str">
        <f>'I3 TB Data'!B381</f>
        <v>Capital Tax - Generation Line Connection - Dedicated to Interconnect</v>
      </c>
      <c r="C386" s="394" t="str">
        <f t="shared" si="12"/>
        <v>INT_XI</v>
      </c>
      <c r="D386" s="394"/>
      <c r="E386" s="237"/>
      <c r="F386" s="232"/>
      <c r="G386" s="237" t="str">
        <f t="shared" si="13"/>
        <v>NFA</v>
      </c>
      <c r="H386" s="149"/>
    </row>
    <row r="387" spans="1:8" s="229" customFormat="1" ht="12.75" x14ac:dyDescent="0.2">
      <c r="A387" s="61"/>
      <c r="B387" s="230" t="str">
        <f>'I3 TB Data'!B382</f>
        <v>Capital Tax - Generation Line Connection - Shared</v>
      </c>
      <c r="C387" s="395" t="str">
        <f t="shared" si="12"/>
        <v>NFA</v>
      </c>
      <c r="D387" s="395"/>
      <c r="E387" s="236"/>
      <c r="F387" s="232"/>
      <c r="G387" s="236" t="str">
        <f t="shared" si="13"/>
        <v>NFA</v>
      </c>
      <c r="H387" s="149"/>
    </row>
    <row r="388" spans="1:8" s="229" customFormat="1" ht="12.75" x14ac:dyDescent="0.2">
      <c r="A388" s="61"/>
      <c r="B388" s="231" t="str">
        <f>'I3 TB Data'!B383</f>
        <v>Capital Tax - Generation Transformation Connection - Dedicated to Domestic</v>
      </c>
      <c r="C388" s="394" t="str">
        <f t="shared" si="12"/>
        <v>DOM</v>
      </c>
      <c r="D388" s="394"/>
      <c r="E388" s="237"/>
      <c r="F388" s="232"/>
      <c r="G388" s="237" t="str">
        <f t="shared" si="13"/>
        <v>NFA</v>
      </c>
      <c r="H388" s="149"/>
    </row>
    <row r="389" spans="1:8" s="229" customFormat="1" ht="25.5" x14ac:dyDescent="0.2">
      <c r="A389" s="61"/>
      <c r="B389" s="230" t="str">
        <f>'I3 TB Data'!B384</f>
        <v>Capital Tax - Generation Transformation Connection - Dedicated to Interconnect</v>
      </c>
      <c r="C389" s="395" t="str">
        <f t="shared" si="12"/>
        <v>INT_XI</v>
      </c>
      <c r="D389" s="395"/>
      <c r="E389" s="236"/>
      <c r="F389" s="232"/>
      <c r="G389" s="236" t="str">
        <f t="shared" si="13"/>
        <v>NFA</v>
      </c>
      <c r="H389" s="149"/>
    </row>
    <row r="390" spans="1:8" s="229" customFormat="1" ht="12.75" x14ac:dyDescent="0.2">
      <c r="A390" s="61"/>
      <c r="B390" s="231" t="str">
        <f>'I3 TB Data'!B385</f>
        <v>Capital Tax - Generation Transformation Connection - Shared</v>
      </c>
      <c r="C390" s="394" t="str">
        <f t="shared" si="12"/>
        <v>NFA</v>
      </c>
      <c r="D390" s="394"/>
      <c r="E390" s="237"/>
      <c r="F390" s="232"/>
      <c r="G390" s="237" t="str">
        <f t="shared" si="13"/>
        <v>NFA</v>
      </c>
      <c r="H390" s="149"/>
    </row>
    <row r="391" spans="1:8" s="229" customFormat="1" ht="12.75" x14ac:dyDescent="0.2">
      <c r="A391" s="61"/>
      <c r="B391" s="230" t="str">
        <f>'I3 TB Data'!B386</f>
        <v>AFUDC - Network - Dedicated to Domestic</v>
      </c>
      <c r="C391" s="395" t="str">
        <f t="shared" si="12"/>
        <v>DOM</v>
      </c>
      <c r="D391" s="395"/>
      <c r="E391" s="236"/>
      <c r="F391" s="232"/>
      <c r="G391" s="236" t="str">
        <f t="shared" si="13"/>
        <v>NFA</v>
      </c>
      <c r="H391" s="149"/>
    </row>
    <row r="392" spans="1:8" s="229" customFormat="1" ht="12.75" x14ac:dyDescent="0.2">
      <c r="A392" s="61"/>
      <c r="B392" s="231" t="str">
        <f>'I3 TB Data'!B387</f>
        <v>AFUDC - Network - Dedicated to Interconnect</v>
      </c>
      <c r="C392" s="394" t="str">
        <f t="shared" si="12"/>
        <v>INT_XI</v>
      </c>
      <c r="D392" s="394"/>
      <c r="E392" s="237"/>
      <c r="F392" s="232"/>
      <c r="G392" s="237" t="str">
        <f t="shared" si="13"/>
        <v>NFA</v>
      </c>
      <c r="H392" s="149"/>
    </row>
    <row r="393" spans="1:8" s="229" customFormat="1" ht="12.75" x14ac:dyDescent="0.2">
      <c r="A393" s="61"/>
      <c r="B393" s="230" t="str">
        <f>'I3 TB Data'!B388</f>
        <v>AFUDC - Network - Shared</v>
      </c>
      <c r="C393" s="395" t="str">
        <f t="shared" si="12"/>
        <v>NFA</v>
      </c>
      <c r="D393" s="395"/>
      <c r="E393" s="236"/>
      <c r="F393" s="232"/>
      <c r="G393" s="236" t="str">
        <f t="shared" si="13"/>
        <v>NFA</v>
      </c>
      <c r="H393" s="149"/>
    </row>
    <row r="394" spans="1:8" s="229" customFormat="1" ht="12.75" x14ac:dyDescent="0.2">
      <c r="A394" s="61"/>
      <c r="B394" s="231" t="str">
        <f>'I3 TB Data'!B389</f>
        <v>AFUDC - Line Connection - Dedicated to Domestic</v>
      </c>
      <c r="C394" s="394" t="str">
        <f t="shared" si="12"/>
        <v>DOM</v>
      </c>
      <c r="D394" s="394"/>
      <c r="E394" s="237"/>
      <c r="F394" s="232"/>
      <c r="G394" s="237" t="str">
        <f t="shared" si="13"/>
        <v>NFA</v>
      </c>
      <c r="H394" s="149"/>
    </row>
    <row r="395" spans="1:8" s="229" customFormat="1" ht="12.75" x14ac:dyDescent="0.2">
      <c r="A395" s="61"/>
      <c r="B395" s="230" t="str">
        <f>'I3 TB Data'!B390</f>
        <v>AFUDC - Line Connection - Dedicated to Interconnect</v>
      </c>
      <c r="C395" s="395" t="str">
        <f t="shared" si="12"/>
        <v>INT_XI</v>
      </c>
      <c r="D395" s="395"/>
      <c r="E395" s="236"/>
      <c r="F395" s="232"/>
      <c r="G395" s="236" t="str">
        <f t="shared" si="13"/>
        <v>NFA</v>
      </c>
      <c r="H395" s="149"/>
    </row>
    <row r="396" spans="1:8" s="229" customFormat="1" ht="12.75" x14ac:dyDescent="0.2">
      <c r="A396" s="61"/>
      <c r="B396" s="231" t="str">
        <f>'I3 TB Data'!B391</f>
        <v>AFUDC - Line Connection - Shared</v>
      </c>
      <c r="C396" s="394" t="str">
        <f t="shared" si="12"/>
        <v>NFA</v>
      </c>
      <c r="D396" s="394"/>
      <c r="E396" s="237"/>
      <c r="F396" s="232"/>
      <c r="G396" s="237" t="str">
        <f t="shared" si="13"/>
        <v>NFA</v>
      </c>
      <c r="H396" s="149"/>
    </row>
    <row r="397" spans="1:8" s="229" customFormat="1" ht="12.75" x14ac:dyDescent="0.2">
      <c r="A397" s="61"/>
      <c r="B397" s="230" t="str">
        <f>'I3 TB Data'!B392</f>
        <v>AFUDC - Transformer Connection - Dedicated to Domestic</v>
      </c>
      <c r="C397" s="395" t="str">
        <f t="shared" si="12"/>
        <v>DOM</v>
      </c>
      <c r="D397" s="395"/>
      <c r="E397" s="236"/>
      <c r="F397" s="232"/>
      <c r="G397" s="236" t="str">
        <f t="shared" si="13"/>
        <v>NFA</v>
      </c>
      <c r="H397" s="149"/>
    </row>
    <row r="398" spans="1:8" s="229" customFormat="1" ht="12.75" x14ac:dyDescent="0.2">
      <c r="A398" s="61"/>
      <c r="B398" s="231" t="str">
        <f>'I3 TB Data'!B393</f>
        <v>AFUDC - Transformer Connection - Dedicated to Interconnect</v>
      </c>
      <c r="C398" s="394" t="str">
        <f t="shared" si="12"/>
        <v>INT_XI</v>
      </c>
      <c r="D398" s="394"/>
      <c r="E398" s="237"/>
      <c r="F398" s="232"/>
      <c r="G398" s="237" t="str">
        <f t="shared" si="13"/>
        <v>NFA</v>
      </c>
      <c r="H398" s="149"/>
    </row>
    <row r="399" spans="1:8" s="229" customFormat="1" ht="12.75" x14ac:dyDescent="0.2">
      <c r="A399" s="61"/>
      <c r="B399" s="230" t="str">
        <f>'I3 TB Data'!B394</f>
        <v>AFUDC - Transformer Connection - Shared</v>
      </c>
      <c r="C399" s="395" t="str">
        <f t="shared" si="12"/>
        <v>NFA</v>
      </c>
      <c r="D399" s="395"/>
      <c r="E399" s="236"/>
      <c r="F399" s="232"/>
      <c r="G399" s="236" t="str">
        <f t="shared" si="13"/>
        <v>NFA</v>
      </c>
      <c r="H399" s="149"/>
    </row>
    <row r="400" spans="1:8" s="229" customFormat="1" ht="12.75" x14ac:dyDescent="0.2">
      <c r="A400" s="61"/>
      <c r="B400" s="231" t="str">
        <f>'I3 TB Data'!B395</f>
        <v>AFUDC - Wholesale Revenue Meter - Dedicated to Domestic</v>
      </c>
      <c r="C400" s="394" t="str">
        <f t="shared" si="12"/>
        <v>DOM</v>
      </c>
      <c r="D400" s="394"/>
      <c r="E400" s="237"/>
      <c r="F400" s="232"/>
      <c r="G400" s="237" t="str">
        <f t="shared" si="13"/>
        <v>NFA</v>
      </c>
      <c r="H400" s="149"/>
    </row>
    <row r="401" spans="1:8" s="229" customFormat="1" ht="12.75" x14ac:dyDescent="0.2">
      <c r="A401" s="61"/>
      <c r="B401" s="230" t="str">
        <f>'I3 TB Data'!B396</f>
        <v>AFUDC - Wholesale Revenue Meter - Dedicated to Interconnect</v>
      </c>
      <c r="C401" s="395" t="str">
        <f t="shared" si="12"/>
        <v>INT_XI</v>
      </c>
      <c r="D401" s="395"/>
      <c r="E401" s="236"/>
      <c r="F401" s="232"/>
      <c r="G401" s="236" t="str">
        <f t="shared" si="13"/>
        <v>NFA</v>
      </c>
      <c r="H401" s="149"/>
    </row>
    <row r="402" spans="1:8" s="229" customFormat="1" ht="12.75" x14ac:dyDescent="0.2">
      <c r="A402" s="61"/>
      <c r="B402" s="231" t="str">
        <f>'I3 TB Data'!B397</f>
        <v>AFUDC - Wholesale Revenue Meter - Shared</v>
      </c>
      <c r="C402" s="394" t="str">
        <f t="shared" si="12"/>
        <v>NFA</v>
      </c>
      <c r="D402" s="394"/>
      <c r="E402" s="237"/>
      <c r="F402" s="232"/>
      <c r="G402" s="237" t="str">
        <f t="shared" si="13"/>
        <v>NFA</v>
      </c>
      <c r="H402" s="149"/>
    </row>
    <row r="403" spans="1:8" s="229" customFormat="1" ht="12.75" x14ac:dyDescent="0.2">
      <c r="A403" s="61"/>
      <c r="B403" s="230" t="str">
        <f>'I3 TB Data'!B398</f>
        <v>AFUDC - Network Dual Function Line - Dedicated to Domestic</v>
      </c>
      <c r="C403" s="395" t="str">
        <f t="shared" si="12"/>
        <v>DOM</v>
      </c>
      <c r="D403" s="395"/>
      <c r="E403" s="236"/>
      <c r="F403" s="232"/>
      <c r="G403" s="236" t="str">
        <f t="shared" si="13"/>
        <v>NFA</v>
      </c>
      <c r="H403" s="149"/>
    </row>
    <row r="404" spans="1:8" s="229" customFormat="1" ht="12.75" x14ac:dyDescent="0.2">
      <c r="A404" s="61"/>
      <c r="B404" s="231" t="str">
        <f>'I3 TB Data'!B399</f>
        <v>AFUDC - Network Dual Function Line - Dedicated to Interconnect</v>
      </c>
      <c r="C404" s="394" t="str">
        <f t="shared" si="12"/>
        <v>INT_XI</v>
      </c>
      <c r="D404" s="394"/>
      <c r="E404" s="237"/>
      <c r="F404" s="232"/>
      <c r="G404" s="237" t="str">
        <f t="shared" si="13"/>
        <v>NFA</v>
      </c>
      <c r="H404" s="149"/>
    </row>
    <row r="405" spans="1:8" s="229" customFormat="1" ht="12.75" x14ac:dyDescent="0.2">
      <c r="A405" s="61"/>
      <c r="B405" s="230" t="str">
        <f>'I3 TB Data'!B400</f>
        <v>AFUDC - Network Dual Function Line - Shared</v>
      </c>
      <c r="C405" s="395" t="str">
        <f t="shared" si="12"/>
        <v>NFA</v>
      </c>
      <c r="D405" s="395"/>
      <c r="E405" s="236"/>
      <c r="F405" s="232"/>
      <c r="G405" s="236" t="str">
        <f t="shared" si="13"/>
        <v>NFA</v>
      </c>
      <c r="H405" s="149"/>
    </row>
    <row r="406" spans="1:8" s="229" customFormat="1" ht="12.75" x14ac:dyDescent="0.2">
      <c r="A406" s="61"/>
      <c r="B406" s="231" t="str">
        <f>'I3 TB Data'!B401</f>
        <v>AFUDC - Line Connection Dual Function Line - Dedicated to Domestic</v>
      </c>
      <c r="C406" s="394" t="str">
        <f t="shared" si="12"/>
        <v>DOM</v>
      </c>
      <c r="D406" s="394"/>
      <c r="E406" s="237"/>
      <c r="F406" s="232"/>
      <c r="G406" s="237" t="str">
        <f t="shared" si="13"/>
        <v>NFA</v>
      </c>
      <c r="H406" s="149"/>
    </row>
    <row r="407" spans="1:8" s="229" customFormat="1" ht="12.75" x14ac:dyDescent="0.2">
      <c r="A407" s="61"/>
      <c r="B407" s="230" t="str">
        <f>'I3 TB Data'!B402</f>
        <v>AFUDC - Line Connection Dual Function Line - Dedicated to Interconnect</v>
      </c>
      <c r="C407" s="395" t="str">
        <f t="shared" si="12"/>
        <v>INT_XI</v>
      </c>
      <c r="D407" s="395"/>
      <c r="E407" s="236"/>
      <c r="F407" s="232"/>
      <c r="G407" s="236" t="str">
        <f t="shared" si="13"/>
        <v>NFA</v>
      </c>
      <c r="H407" s="149"/>
    </row>
    <row r="408" spans="1:8" s="229" customFormat="1" ht="12.75" x14ac:dyDescent="0.2">
      <c r="A408" s="61"/>
      <c r="B408" s="231" t="str">
        <f>'I3 TB Data'!B403</f>
        <v>AFUDC - Line Connection Dual Function Line - Shared</v>
      </c>
      <c r="C408" s="394" t="str">
        <f t="shared" si="12"/>
        <v>NFA</v>
      </c>
      <c r="D408" s="394"/>
      <c r="E408" s="237"/>
      <c r="F408" s="232"/>
      <c r="G408" s="237" t="str">
        <f t="shared" si="13"/>
        <v>NFA</v>
      </c>
      <c r="H408" s="149"/>
    </row>
    <row r="409" spans="1:8" s="229" customFormat="1" ht="12.75" x14ac:dyDescent="0.2">
      <c r="A409" s="61"/>
      <c r="B409" s="230" t="str">
        <f>'I3 TB Data'!B404</f>
        <v>AFUDC - Generation Line Connection - Dedicated to Domestic</v>
      </c>
      <c r="C409" s="395" t="str">
        <f t="shared" si="12"/>
        <v>DOM</v>
      </c>
      <c r="D409" s="395"/>
      <c r="E409" s="236"/>
      <c r="F409" s="232"/>
      <c r="G409" s="236" t="str">
        <f t="shared" si="13"/>
        <v>NFA</v>
      </c>
      <c r="H409" s="149"/>
    </row>
    <row r="410" spans="1:8" s="229" customFormat="1" ht="12.75" x14ac:dyDescent="0.2">
      <c r="A410" s="61"/>
      <c r="B410" s="231" t="str">
        <f>'I3 TB Data'!B405</f>
        <v>AFUDC - Generation Line Connection - Dedicated to Interconnect</v>
      </c>
      <c r="C410" s="394" t="str">
        <f t="shared" ref="C410:C428" si="14">IF(ISNUMBER(FIND("Dedicated to Domestic",$B410)),"DOM",IF(ISNUMBER(FIND("Dedicated to Interconnect",$B410)),"INT_XI",$G410))</f>
        <v>INT_XI</v>
      </c>
      <c r="D410" s="394"/>
      <c r="E410" s="237"/>
      <c r="F410" s="232"/>
      <c r="G410" s="237" t="str">
        <f t="shared" si="13"/>
        <v>NFA</v>
      </c>
      <c r="H410" s="149"/>
    </row>
    <row r="411" spans="1:8" s="229" customFormat="1" ht="12.75" x14ac:dyDescent="0.2">
      <c r="A411" s="61"/>
      <c r="B411" s="230" t="str">
        <f>'I3 TB Data'!B406</f>
        <v>AFUDC - Generation Line Connection - Shared</v>
      </c>
      <c r="C411" s="395" t="str">
        <f t="shared" si="14"/>
        <v>NFA</v>
      </c>
      <c r="D411" s="395"/>
      <c r="E411" s="236"/>
      <c r="F411" s="232"/>
      <c r="G411" s="236" t="str">
        <f t="shared" si="13"/>
        <v>NFA</v>
      </c>
      <c r="H411" s="149"/>
    </row>
    <row r="412" spans="1:8" s="229" customFormat="1" ht="12.75" x14ac:dyDescent="0.2">
      <c r="A412" s="61"/>
      <c r="B412" s="231" t="str">
        <f>'I3 TB Data'!B407</f>
        <v>AFUDC - Generation Transformation Connection - Dedicated to Domestic</v>
      </c>
      <c r="C412" s="394" t="str">
        <f t="shared" si="14"/>
        <v>DOM</v>
      </c>
      <c r="D412" s="394"/>
      <c r="E412" s="237"/>
      <c r="F412" s="232"/>
      <c r="G412" s="237" t="str">
        <f t="shared" si="13"/>
        <v>NFA</v>
      </c>
      <c r="H412" s="149"/>
    </row>
    <row r="413" spans="1:8" s="229" customFormat="1" ht="12.75" x14ac:dyDescent="0.2">
      <c r="A413" s="61"/>
      <c r="B413" s="230" t="str">
        <f>'I3 TB Data'!B408</f>
        <v>AFUDC - Generation Transformation Connection - Dedicated to Interconnect</v>
      </c>
      <c r="C413" s="395" t="str">
        <f t="shared" si="14"/>
        <v>INT_XI</v>
      </c>
      <c r="D413" s="395"/>
      <c r="E413" s="236"/>
      <c r="F413" s="232"/>
      <c r="G413" s="236" t="str">
        <f t="shared" si="13"/>
        <v>NFA</v>
      </c>
      <c r="H413" s="149"/>
    </row>
    <row r="414" spans="1:8" s="229" customFormat="1" ht="12.75" x14ac:dyDescent="0.2">
      <c r="A414" s="61"/>
      <c r="B414" s="231" t="str">
        <f>'I3 TB Data'!B409</f>
        <v>AFUDC - Generation Transformation Connection - Shared</v>
      </c>
      <c r="C414" s="394" t="str">
        <f t="shared" si="14"/>
        <v>NFA</v>
      </c>
      <c r="D414" s="394"/>
      <c r="E414" s="237"/>
      <c r="F414" s="232"/>
      <c r="G414" s="237" t="str">
        <f t="shared" si="13"/>
        <v>NFA</v>
      </c>
      <c r="H414" s="149"/>
    </row>
    <row r="415" spans="1:8" s="229" customFormat="1" ht="25.5" x14ac:dyDescent="0.2">
      <c r="A415" s="61"/>
      <c r="B415" s="230" t="str">
        <f>'I3 TB Data'!B410</f>
        <v>Deferral/Variance Accounts - Long-Term Transmission Future Corridor Acquisition and Development Deferral Account</v>
      </c>
      <c r="C415" s="395" t="str">
        <f t="shared" si="14"/>
        <v>TXR</v>
      </c>
      <c r="D415" s="395"/>
      <c r="E415" s="236"/>
      <c r="F415" s="232"/>
      <c r="G415" s="460" t="s">
        <v>582</v>
      </c>
      <c r="H415" s="149"/>
    </row>
    <row r="416" spans="1:8" s="229" customFormat="1" ht="25.5" x14ac:dyDescent="0.2">
      <c r="A416" s="61"/>
      <c r="B416" s="231" t="str">
        <f>'I3 TB Data'!B411</f>
        <v>Deferral/Variance Accounts - LDC CDM and Demand Response Variance Account</v>
      </c>
      <c r="C416" s="394" t="str">
        <f t="shared" si="14"/>
        <v>TXR</v>
      </c>
      <c r="D416" s="394"/>
      <c r="E416" s="237"/>
      <c r="F416" s="232"/>
      <c r="G416" s="237" t="str">
        <f t="shared" si="13"/>
        <v>TXR</v>
      </c>
      <c r="H416" s="149"/>
    </row>
    <row r="417" spans="1:8" s="229" customFormat="1" ht="12.75" x14ac:dyDescent="0.2">
      <c r="A417" s="61"/>
      <c r="B417" s="230" t="str">
        <f>'I3 TB Data'!B412</f>
        <v>Deferral/Variance Accounts - Waasigan Transmission Deferral Account - OMA</v>
      </c>
      <c r="C417" s="395" t="str">
        <f t="shared" si="14"/>
        <v>TXR</v>
      </c>
      <c r="D417" s="395"/>
      <c r="E417" s="236"/>
      <c r="F417" s="232"/>
      <c r="G417" s="236" t="str">
        <f t="shared" si="13"/>
        <v>TXR</v>
      </c>
      <c r="H417" s="149"/>
    </row>
    <row r="418" spans="1:8" s="229" customFormat="1" ht="12.75" x14ac:dyDescent="0.2">
      <c r="A418" s="61"/>
      <c r="B418" s="231" t="str">
        <f>'I3 TB Data'!B413</f>
        <v>Deferral/Variance Accounts - OPEB Cost Deferral Account</v>
      </c>
      <c r="C418" s="394" t="str">
        <f t="shared" si="14"/>
        <v>TXR</v>
      </c>
      <c r="D418" s="394"/>
      <c r="E418" s="237"/>
      <c r="F418" s="232"/>
      <c r="G418" s="237" t="str">
        <f t="shared" si="13"/>
        <v>TXR</v>
      </c>
      <c r="H418" s="149"/>
    </row>
    <row r="419" spans="1:8" s="229" customFormat="1" ht="25.5" x14ac:dyDescent="0.2">
      <c r="A419" s="61"/>
      <c r="B419" s="230" t="str">
        <f>'I3 TB Data'!B414</f>
        <v>Deferral/Variance Accounts - Customer Connection and Cost Recovery Agreements (CCRA) True-Up Variance Account</v>
      </c>
      <c r="C419" s="395" t="str">
        <f t="shared" si="14"/>
        <v>TXR</v>
      </c>
      <c r="D419" s="395"/>
      <c r="E419" s="236"/>
      <c r="F419" s="232"/>
      <c r="G419" s="236" t="str">
        <f t="shared" si="13"/>
        <v>TXR</v>
      </c>
      <c r="H419" s="149"/>
    </row>
    <row r="420" spans="1:8" s="229" customFormat="1" ht="12.75" x14ac:dyDescent="0.2">
      <c r="A420" s="61"/>
      <c r="B420" s="231" t="str">
        <f>'I3 TB Data'!B415</f>
        <v>Deferral/Variance Accounts - OPEB Asymmetrical Carrying Charge Account</v>
      </c>
      <c r="C420" s="394" t="str">
        <f t="shared" si="14"/>
        <v>TXR</v>
      </c>
      <c r="D420" s="394"/>
      <c r="E420" s="237"/>
      <c r="F420" s="232"/>
      <c r="G420" s="237" t="str">
        <f t="shared" si="13"/>
        <v>TXR</v>
      </c>
      <c r="H420" s="149"/>
    </row>
    <row r="421" spans="1:8" s="229" customFormat="1" ht="12.75" x14ac:dyDescent="0.2">
      <c r="A421" s="61"/>
      <c r="B421" s="230" t="str">
        <f>'I3 TB Data'!B416</f>
        <v>Deferral/Variance Accounts - Tax Rate Changes Variance Account</v>
      </c>
      <c r="C421" s="395" t="str">
        <f t="shared" si="14"/>
        <v>TXR</v>
      </c>
      <c r="D421" s="395"/>
      <c r="E421" s="236"/>
      <c r="F421" s="232"/>
      <c r="G421" s="236" t="str">
        <f t="shared" si="13"/>
        <v>TXR</v>
      </c>
      <c r="H421" s="149"/>
    </row>
    <row r="422" spans="1:8" s="229" customFormat="1" ht="25.5" x14ac:dyDescent="0.2">
      <c r="A422" s="61"/>
      <c r="B422" s="230" t="str">
        <f>'I3 TB Data'!B417</f>
        <v>Deferral/Variance Accounts - External Secondary Land Use Revenue Variance Account</v>
      </c>
      <c r="C422" s="395" t="str">
        <f t="shared" si="14"/>
        <v>TXR</v>
      </c>
      <c r="D422" s="395"/>
      <c r="E422" s="236"/>
      <c r="F422" s="232"/>
      <c r="G422" s="236" t="str">
        <f t="shared" si="13"/>
        <v>TXR</v>
      </c>
      <c r="H422" s="149"/>
    </row>
    <row r="423" spans="1:8" s="229" customFormat="1" ht="25.5" x14ac:dyDescent="0.2">
      <c r="A423" s="61"/>
      <c r="B423" s="231" t="str">
        <f>'I3 TB Data'!B418</f>
        <v>Deferral/Variance Accounts - External Station Maintenance, E&amp;CS and Other External Revenue Account</v>
      </c>
      <c r="C423" s="394" t="str">
        <f t="shared" si="14"/>
        <v>TXR</v>
      </c>
      <c r="D423" s="394"/>
      <c r="E423" s="237"/>
      <c r="F423" s="232"/>
      <c r="G423" s="237" t="str">
        <f t="shared" si="13"/>
        <v>TXR</v>
      </c>
      <c r="H423" s="149"/>
    </row>
    <row r="424" spans="1:8" s="229" customFormat="1" ht="12.75" x14ac:dyDescent="0.2">
      <c r="A424" s="61"/>
      <c r="B424" s="230" t="str">
        <f>'I3 TB Data'!B419</f>
        <v>Deferral/Variance Accounts - Rights Payments Variance Account</v>
      </c>
      <c r="C424" s="395" t="str">
        <f t="shared" si="14"/>
        <v>TXR</v>
      </c>
      <c r="D424" s="395"/>
      <c r="E424" s="236"/>
      <c r="F424" s="232"/>
      <c r="G424" s="236" t="str">
        <f t="shared" si="13"/>
        <v>TXR</v>
      </c>
      <c r="H424" s="149"/>
    </row>
    <row r="425" spans="1:8" s="229" customFormat="1" ht="12.75" x14ac:dyDescent="0.2">
      <c r="A425" s="61"/>
      <c r="B425" s="231" t="str">
        <f>'I3 TB Data'!B420</f>
        <v>Deferral/Variance Accounts - Pension Costs Differential Variance Account</v>
      </c>
      <c r="C425" s="394" t="str">
        <f t="shared" si="14"/>
        <v>TXR</v>
      </c>
      <c r="D425" s="394"/>
      <c r="E425" s="237"/>
      <c r="F425" s="232"/>
      <c r="G425" s="237" t="str">
        <f t="shared" si="13"/>
        <v>TXR</v>
      </c>
      <c r="H425" s="149"/>
    </row>
    <row r="426" spans="1:8" s="229" customFormat="1" ht="25.5" x14ac:dyDescent="0.2">
      <c r="A426" s="61"/>
      <c r="B426" s="230" t="str">
        <f>'I3 TB Data'!B421</f>
        <v>Deferral/Variance Accounts - External Revenue – Partnership Transmission Projects Deferral Account</v>
      </c>
      <c r="C426" s="395" t="str">
        <f t="shared" si="14"/>
        <v>TXR</v>
      </c>
      <c r="D426" s="395"/>
      <c r="E426" s="236"/>
      <c r="F426" s="232"/>
      <c r="G426" s="236" t="str">
        <f t="shared" si="13"/>
        <v>TXR</v>
      </c>
      <c r="H426" s="149"/>
    </row>
    <row r="427" spans="1:8" s="229" customFormat="1" ht="12.75" x14ac:dyDescent="0.2">
      <c r="A427" s="61"/>
      <c r="B427" s="231" t="str">
        <f>'I3 TB Data'!B422</f>
        <v>Deferral/Variance Accounts - Capital In-Service Variance Account</v>
      </c>
      <c r="C427" s="394" t="str">
        <f t="shared" si="14"/>
        <v>TXR</v>
      </c>
      <c r="D427" s="394"/>
      <c r="E427" s="237"/>
      <c r="F427" s="232"/>
      <c r="G427" s="237" t="str">
        <f t="shared" si="13"/>
        <v>TXR</v>
      </c>
      <c r="H427" s="149"/>
    </row>
    <row r="428" spans="1:8" s="229" customFormat="1" ht="26.25" thickBot="1" x14ac:dyDescent="0.25">
      <c r="A428" s="61"/>
      <c r="B428" s="474" t="str">
        <f>'I3 TB Data'!B423</f>
        <v xml:space="preserve">Deferral/Variance Accounts - Depreciation Expense (Asset Removal Costs) Asymmetrical Cumulative Variance Account </v>
      </c>
      <c r="C428" s="475" t="str">
        <f t="shared" si="14"/>
        <v>TXR</v>
      </c>
      <c r="D428" s="475"/>
      <c r="E428" s="236"/>
      <c r="F428" s="232"/>
      <c r="G428" s="472" t="str">
        <f t="shared" si="13"/>
        <v>TXR</v>
      </c>
      <c r="H428" s="149"/>
    </row>
    <row r="429" spans="1:8" s="229" customFormat="1" ht="12.75" x14ac:dyDescent="0.2">
      <c r="A429" s="228"/>
      <c r="B429" s="228"/>
      <c r="C429" s="75"/>
      <c r="D429" s="75"/>
      <c r="E429" s="75"/>
      <c r="F429" s="238"/>
    </row>
    <row r="430" spans="1:8" s="229" customFormat="1" ht="12.75" x14ac:dyDescent="0.2">
      <c r="A430" s="228"/>
      <c r="B430" s="228"/>
      <c r="C430" s="75"/>
      <c r="D430" s="75"/>
      <c r="E430" s="75"/>
      <c r="F430" s="238"/>
    </row>
    <row r="431" spans="1:8" s="229" customFormat="1" ht="12.75" x14ac:dyDescent="0.2">
      <c r="A431" s="228"/>
      <c r="B431" s="228"/>
      <c r="C431" s="75"/>
      <c r="D431" s="75"/>
      <c r="E431" s="75"/>
      <c r="F431" s="238"/>
    </row>
    <row r="432" spans="1:8" s="229" customFormat="1" ht="12.75" x14ac:dyDescent="0.2">
      <c r="A432" s="228"/>
      <c r="B432" s="228"/>
      <c r="C432" s="75"/>
      <c r="D432" s="75"/>
      <c r="E432" s="75"/>
      <c r="F432" s="238"/>
    </row>
    <row r="433" spans="1:6" s="229" customFormat="1" ht="12.75" x14ac:dyDescent="0.2">
      <c r="A433" s="228"/>
      <c r="B433" s="228"/>
      <c r="C433" s="75"/>
      <c r="D433" s="75"/>
      <c r="E433" s="75"/>
      <c r="F433" s="238"/>
    </row>
    <row r="434" spans="1:6" s="229" customFormat="1" ht="12.75" x14ac:dyDescent="0.2">
      <c r="A434" s="228"/>
      <c r="B434" s="228"/>
      <c r="C434" s="75"/>
      <c r="D434" s="75"/>
      <c r="E434" s="75"/>
      <c r="F434" s="238"/>
    </row>
    <row r="435" spans="1:6" s="229" customFormat="1" ht="12.75" x14ac:dyDescent="0.2">
      <c r="A435" s="228"/>
      <c r="B435" s="228"/>
      <c r="C435" s="75"/>
      <c r="D435" s="75"/>
      <c r="E435" s="75"/>
      <c r="F435" s="238"/>
    </row>
    <row r="436" spans="1:6" s="229" customFormat="1" ht="12.75" x14ac:dyDescent="0.2">
      <c r="A436" s="228"/>
      <c r="B436" s="228"/>
      <c r="C436" s="75"/>
      <c r="D436" s="75"/>
      <c r="E436" s="75"/>
      <c r="F436" s="238"/>
    </row>
    <row r="437" spans="1:6" s="229" customFormat="1" ht="12.75" x14ac:dyDescent="0.2">
      <c r="A437" s="228"/>
      <c r="B437" s="228"/>
      <c r="C437" s="75"/>
      <c r="D437" s="75"/>
      <c r="E437" s="75"/>
      <c r="F437" s="238"/>
    </row>
    <row r="438" spans="1:6" s="229" customFormat="1" ht="12.75" x14ac:dyDescent="0.2">
      <c r="A438" s="228"/>
      <c r="B438" s="228"/>
      <c r="C438" s="75"/>
      <c r="D438" s="75"/>
      <c r="E438" s="75"/>
      <c r="F438" s="238"/>
    </row>
    <row r="439" spans="1:6" s="229" customFormat="1" ht="12.75" x14ac:dyDescent="0.2">
      <c r="A439" s="228"/>
      <c r="B439" s="228"/>
      <c r="C439" s="75"/>
      <c r="D439" s="75"/>
      <c r="E439" s="75"/>
      <c r="F439" s="238"/>
    </row>
    <row r="440" spans="1:6" s="229" customFormat="1" ht="12.75" x14ac:dyDescent="0.2">
      <c r="A440" s="228"/>
      <c r="B440" s="228"/>
      <c r="C440" s="75"/>
      <c r="D440" s="75"/>
      <c r="E440" s="75"/>
      <c r="F440" s="238"/>
    </row>
    <row r="441" spans="1:6" s="229" customFormat="1" ht="12.75" x14ac:dyDescent="0.2">
      <c r="A441" s="228"/>
      <c r="B441" s="228"/>
      <c r="C441" s="75"/>
      <c r="D441" s="75"/>
      <c r="E441" s="75"/>
      <c r="F441" s="238"/>
    </row>
    <row r="442" spans="1:6" s="229" customFormat="1" ht="12.75" x14ac:dyDescent="0.2">
      <c r="A442" s="228"/>
      <c r="B442" s="228"/>
      <c r="C442" s="75"/>
      <c r="D442" s="75"/>
      <c r="E442" s="75"/>
      <c r="F442" s="238"/>
    </row>
    <row r="443" spans="1:6" s="229" customFormat="1" ht="12.75" x14ac:dyDescent="0.2">
      <c r="A443" s="228"/>
      <c r="B443" s="228"/>
      <c r="C443" s="75"/>
      <c r="D443" s="75"/>
      <c r="E443" s="75"/>
      <c r="F443" s="238"/>
    </row>
    <row r="444" spans="1:6" s="229" customFormat="1" ht="12.75" x14ac:dyDescent="0.2">
      <c r="A444" s="228"/>
      <c r="B444" s="228"/>
      <c r="C444" s="75"/>
      <c r="D444" s="75"/>
      <c r="E444" s="75"/>
      <c r="F444" s="238"/>
    </row>
    <row r="445" spans="1:6" s="229" customFormat="1" ht="12.75" x14ac:dyDescent="0.2">
      <c r="A445" s="228"/>
      <c r="B445" s="228"/>
      <c r="C445" s="75"/>
      <c r="D445" s="75"/>
      <c r="E445" s="75"/>
      <c r="F445" s="238"/>
    </row>
    <row r="446" spans="1:6" s="229" customFormat="1" ht="12.75" x14ac:dyDescent="0.2">
      <c r="A446" s="228"/>
      <c r="B446" s="228"/>
      <c r="C446" s="75"/>
      <c r="D446" s="75"/>
      <c r="E446" s="75"/>
      <c r="F446" s="238"/>
    </row>
    <row r="447" spans="1:6" s="229" customFormat="1" ht="12.75" x14ac:dyDescent="0.2">
      <c r="A447" s="228"/>
      <c r="B447" s="228"/>
      <c r="F447" s="76"/>
    </row>
    <row r="448" spans="1:6" s="229" customFormat="1" ht="12.75" x14ac:dyDescent="0.2">
      <c r="A448" s="228"/>
      <c r="B448" s="228"/>
      <c r="F448" s="76"/>
    </row>
    <row r="449" spans="1:6" s="229" customFormat="1" ht="12.75" x14ac:dyDescent="0.2">
      <c r="A449" s="228"/>
      <c r="B449" s="228"/>
      <c r="F449" s="76"/>
    </row>
    <row r="450" spans="1:6" s="229" customFormat="1" ht="12.75" x14ac:dyDescent="0.2">
      <c r="A450" s="228"/>
      <c r="B450" s="228"/>
      <c r="F450" s="76"/>
    </row>
    <row r="451" spans="1:6" s="229" customFormat="1" ht="12.75" x14ac:dyDescent="0.2">
      <c r="A451" s="228"/>
      <c r="B451" s="228"/>
      <c r="F451" s="76"/>
    </row>
    <row r="452" spans="1:6" s="229" customFormat="1" ht="12.75" x14ac:dyDescent="0.2">
      <c r="A452" s="228"/>
      <c r="B452" s="228"/>
      <c r="F452" s="76"/>
    </row>
    <row r="453" spans="1:6" s="229" customFormat="1" ht="12.75" x14ac:dyDescent="0.2">
      <c r="A453" s="228"/>
      <c r="B453" s="228"/>
      <c r="F453" s="76"/>
    </row>
    <row r="454" spans="1:6" s="229" customFormat="1" ht="12.75" x14ac:dyDescent="0.2">
      <c r="A454" s="228"/>
      <c r="B454" s="228"/>
      <c r="F454" s="76"/>
    </row>
    <row r="455" spans="1:6" s="229" customFormat="1" ht="12.75" x14ac:dyDescent="0.2">
      <c r="A455" s="228"/>
      <c r="B455" s="228"/>
      <c r="F455" s="76"/>
    </row>
    <row r="456" spans="1:6" s="229" customFormat="1" ht="12.75" x14ac:dyDescent="0.2">
      <c r="A456" s="228"/>
      <c r="B456" s="228"/>
      <c r="F456" s="76"/>
    </row>
    <row r="457" spans="1:6" s="229" customFormat="1" ht="12.75" x14ac:dyDescent="0.2">
      <c r="A457" s="228"/>
      <c r="B457" s="228"/>
      <c r="F457" s="76"/>
    </row>
    <row r="458" spans="1:6" s="229" customFormat="1" ht="12.75" x14ac:dyDescent="0.2">
      <c r="A458" s="228"/>
      <c r="B458" s="228"/>
      <c r="F458" s="76"/>
    </row>
    <row r="459" spans="1:6" s="229" customFormat="1" ht="12.75" x14ac:dyDescent="0.2">
      <c r="A459" s="228"/>
      <c r="B459" s="228"/>
      <c r="F459" s="76"/>
    </row>
    <row r="460" spans="1:6" s="229" customFormat="1" ht="12.75" x14ac:dyDescent="0.2">
      <c r="A460" s="228"/>
      <c r="B460" s="228"/>
      <c r="F460" s="76"/>
    </row>
    <row r="461" spans="1:6" s="229" customFormat="1" ht="12.75" x14ac:dyDescent="0.2">
      <c r="A461" s="228"/>
      <c r="B461" s="228"/>
      <c r="F461" s="76"/>
    </row>
    <row r="462" spans="1:6" s="229" customFormat="1" ht="12.75" x14ac:dyDescent="0.2">
      <c r="A462" s="228"/>
      <c r="B462" s="228"/>
      <c r="F462" s="76"/>
    </row>
    <row r="463" spans="1:6" s="229" customFormat="1" ht="12.75" x14ac:dyDescent="0.2">
      <c r="A463" s="228"/>
      <c r="B463" s="228"/>
      <c r="F463" s="76"/>
    </row>
    <row r="464" spans="1:6" s="229" customFormat="1" ht="12.75" x14ac:dyDescent="0.2">
      <c r="A464" s="228"/>
      <c r="B464" s="228"/>
      <c r="F464" s="76"/>
    </row>
    <row r="465" spans="1:6" s="229" customFormat="1" ht="12.75" x14ac:dyDescent="0.2">
      <c r="A465" s="228"/>
      <c r="B465" s="228"/>
      <c r="F465" s="76"/>
    </row>
    <row r="466" spans="1:6" s="229" customFormat="1" ht="12.75" x14ac:dyDescent="0.2">
      <c r="A466" s="228"/>
      <c r="B466" s="228"/>
      <c r="F466" s="76"/>
    </row>
    <row r="467" spans="1:6" s="229" customFormat="1" ht="12.75" x14ac:dyDescent="0.2">
      <c r="A467" s="228"/>
      <c r="B467" s="228"/>
      <c r="F467" s="76"/>
    </row>
    <row r="468" spans="1:6" s="229" customFormat="1" ht="12.75" x14ac:dyDescent="0.2">
      <c r="A468" s="228"/>
      <c r="B468" s="228"/>
      <c r="F468" s="76"/>
    </row>
    <row r="469" spans="1:6" s="229" customFormat="1" ht="12.75" x14ac:dyDescent="0.2">
      <c r="A469" s="228"/>
      <c r="B469" s="228"/>
      <c r="F469" s="76"/>
    </row>
    <row r="470" spans="1:6" s="229" customFormat="1" ht="12.75" x14ac:dyDescent="0.2">
      <c r="A470" s="228"/>
      <c r="B470" s="228"/>
      <c r="F470" s="76"/>
    </row>
    <row r="471" spans="1:6" s="229" customFormat="1" ht="12.75" x14ac:dyDescent="0.2">
      <c r="A471" s="228"/>
      <c r="B471" s="228"/>
      <c r="F471" s="76"/>
    </row>
    <row r="472" spans="1:6" s="229" customFormat="1" ht="12.75" x14ac:dyDescent="0.2">
      <c r="A472" s="228"/>
      <c r="B472" s="228"/>
      <c r="F472" s="76"/>
    </row>
    <row r="473" spans="1:6" s="229" customFormat="1" ht="12.75" x14ac:dyDescent="0.2">
      <c r="A473" s="228"/>
      <c r="B473" s="228"/>
      <c r="F473" s="76"/>
    </row>
    <row r="474" spans="1:6" s="229" customFormat="1" ht="12.75" x14ac:dyDescent="0.2">
      <c r="A474" s="228"/>
      <c r="B474" s="228"/>
      <c r="F474" s="76"/>
    </row>
    <row r="475" spans="1:6" s="229" customFormat="1" ht="12.75" x14ac:dyDescent="0.2">
      <c r="A475" s="228"/>
      <c r="B475" s="228"/>
      <c r="F475" s="76"/>
    </row>
    <row r="476" spans="1:6" s="229" customFormat="1" ht="12.75" x14ac:dyDescent="0.2">
      <c r="A476" s="228"/>
      <c r="B476" s="228"/>
      <c r="F476" s="76"/>
    </row>
    <row r="477" spans="1:6" s="229" customFormat="1" ht="12.75" x14ac:dyDescent="0.2">
      <c r="A477" s="228"/>
      <c r="B477" s="228"/>
      <c r="F477" s="76"/>
    </row>
    <row r="478" spans="1:6" s="229" customFormat="1" ht="12.75" x14ac:dyDescent="0.2">
      <c r="A478" s="228"/>
      <c r="B478" s="228"/>
      <c r="F478" s="76"/>
    </row>
    <row r="479" spans="1:6" s="229" customFormat="1" ht="12.75" x14ac:dyDescent="0.2">
      <c r="A479" s="228"/>
      <c r="B479" s="228"/>
      <c r="F479" s="76"/>
    </row>
    <row r="480" spans="1:6" s="229" customFormat="1" ht="12.75" x14ac:dyDescent="0.2">
      <c r="A480" s="228"/>
      <c r="B480" s="228"/>
      <c r="F480" s="76"/>
    </row>
    <row r="481" spans="1:6" s="229" customFormat="1" ht="12.75" x14ac:dyDescent="0.2">
      <c r="A481" s="228"/>
      <c r="B481" s="228"/>
      <c r="F481" s="76"/>
    </row>
    <row r="482" spans="1:6" s="229" customFormat="1" ht="12.75" x14ac:dyDescent="0.2">
      <c r="A482" s="228"/>
      <c r="B482" s="228"/>
      <c r="F482" s="76"/>
    </row>
    <row r="483" spans="1:6" s="229" customFormat="1" ht="12.75" x14ac:dyDescent="0.2">
      <c r="A483" s="228"/>
      <c r="B483" s="228"/>
      <c r="F483" s="76"/>
    </row>
    <row r="484" spans="1:6" s="229" customFormat="1" ht="12.75" x14ac:dyDescent="0.2">
      <c r="A484" s="228"/>
      <c r="B484" s="228"/>
      <c r="F484" s="76"/>
    </row>
    <row r="485" spans="1:6" s="229" customFormat="1" ht="12.75" x14ac:dyDescent="0.2">
      <c r="A485" s="228"/>
      <c r="B485" s="228"/>
      <c r="F485" s="76"/>
    </row>
    <row r="486" spans="1:6" s="229" customFormat="1" ht="12.75" x14ac:dyDescent="0.2">
      <c r="A486" s="228"/>
      <c r="B486" s="228"/>
      <c r="F486" s="76"/>
    </row>
    <row r="487" spans="1:6" s="229" customFormat="1" ht="12.75" x14ac:dyDescent="0.2">
      <c r="A487" s="228"/>
      <c r="B487" s="228"/>
      <c r="F487" s="76"/>
    </row>
    <row r="488" spans="1:6" s="229" customFormat="1" ht="12.75" x14ac:dyDescent="0.2">
      <c r="A488" s="228"/>
      <c r="B488" s="228"/>
      <c r="F488" s="76"/>
    </row>
    <row r="489" spans="1:6" s="229" customFormat="1" ht="12.75" x14ac:dyDescent="0.2">
      <c r="A489" s="228"/>
      <c r="B489" s="228"/>
      <c r="F489" s="76"/>
    </row>
    <row r="490" spans="1:6" s="229" customFormat="1" ht="12.75" x14ac:dyDescent="0.2">
      <c r="A490" s="228"/>
      <c r="B490" s="228"/>
      <c r="F490" s="76"/>
    </row>
    <row r="491" spans="1:6" s="229" customFormat="1" ht="12.75" x14ac:dyDescent="0.2">
      <c r="A491" s="228"/>
      <c r="B491" s="228"/>
      <c r="F491" s="76"/>
    </row>
    <row r="492" spans="1:6" s="229" customFormat="1" ht="12.75" x14ac:dyDescent="0.2">
      <c r="A492" s="228"/>
      <c r="B492" s="228"/>
      <c r="F492" s="76"/>
    </row>
    <row r="493" spans="1:6" s="229" customFormat="1" ht="12.75" x14ac:dyDescent="0.2">
      <c r="A493" s="228"/>
      <c r="B493" s="228"/>
      <c r="F493" s="76"/>
    </row>
    <row r="494" spans="1:6" s="229" customFormat="1" ht="12.75" x14ac:dyDescent="0.2">
      <c r="A494" s="228"/>
      <c r="B494" s="228"/>
      <c r="F494" s="76"/>
    </row>
    <row r="495" spans="1:6" s="229" customFormat="1" ht="12.75" x14ac:dyDescent="0.2">
      <c r="A495" s="228"/>
      <c r="B495" s="228"/>
      <c r="F495" s="76"/>
    </row>
    <row r="496" spans="1:6" s="229" customFormat="1" ht="12.75" x14ac:dyDescent="0.2">
      <c r="A496" s="228"/>
      <c r="B496" s="228"/>
      <c r="F496" s="76"/>
    </row>
    <row r="497" spans="1:6" s="229" customFormat="1" ht="12.75" x14ac:dyDescent="0.2">
      <c r="A497" s="228"/>
      <c r="B497" s="228"/>
      <c r="F497" s="76"/>
    </row>
    <row r="498" spans="1:6" s="229" customFormat="1" ht="12.75" x14ac:dyDescent="0.2">
      <c r="A498" s="228"/>
      <c r="B498" s="228"/>
      <c r="F498" s="76"/>
    </row>
    <row r="499" spans="1:6" s="229" customFormat="1" ht="12.75" x14ac:dyDescent="0.2">
      <c r="A499" s="228"/>
      <c r="B499" s="228"/>
      <c r="F499" s="76"/>
    </row>
    <row r="500" spans="1:6" s="229" customFormat="1" ht="12.75" x14ac:dyDescent="0.2">
      <c r="A500" s="228"/>
      <c r="B500" s="228"/>
      <c r="F500" s="76"/>
    </row>
    <row r="501" spans="1:6" s="229" customFormat="1" ht="12.75" x14ac:dyDescent="0.2">
      <c r="A501" s="228"/>
      <c r="B501" s="228"/>
      <c r="F501" s="76"/>
    </row>
    <row r="502" spans="1:6" s="229" customFormat="1" ht="12.75" x14ac:dyDescent="0.2">
      <c r="A502" s="228"/>
      <c r="B502" s="228"/>
      <c r="F502" s="76"/>
    </row>
    <row r="503" spans="1:6" s="229" customFormat="1" ht="12.75" x14ac:dyDescent="0.2">
      <c r="A503" s="228"/>
      <c r="B503" s="228"/>
      <c r="F503" s="76"/>
    </row>
    <row r="504" spans="1:6" s="229" customFormat="1" ht="12.75" x14ac:dyDescent="0.2">
      <c r="A504" s="228"/>
      <c r="B504" s="228"/>
      <c r="F504" s="76"/>
    </row>
    <row r="505" spans="1:6" s="229" customFormat="1" ht="12.75" x14ac:dyDescent="0.2">
      <c r="A505" s="228"/>
      <c r="B505" s="228"/>
      <c r="F505" s="76"/>
    </row>
    <row r="506" spans="1:6" s="229" customFormat="1" ht="12.75" x14ac:dyDescent="0.2">
      <c r="A506" s="228"/>
      <c r="B506" s="228"/>
      <c r="F506" s="76"/>
    </row>
    <row r="507" spans="1:6" s="229" customFormat="1" ht="12.75" x14ac:dyDescent="0.2">
      <c r="A507" s="228"/>
      <c r="B507" s="228"/>
      <c r="F507" s="76"/>
    </row>
    <row r="508" spans="1:6" s="229" customFormat="1" ht="12.75" x14ac:dyDescent="0.2">
      <c r="A508" s="228"/>
      <c r="B508" s="228"/>
      <c r="F508" s="76"/>
    </row>
    <row r="509" spans="1:6" s="229" customFormat="1" ht="12.75" x14ac:dyDescent="0.2">
      <c r="A509" s="228"/>
      <c r="B509" s="228"/>
      <c r="F509" s="76"/>
    </row>
    <row r="510" spans="1:6" s="229" customFormat="1" ht="12.75" x14ac:dyDescent="0.2">
      <c r="A510" s="228"/>
      <c r="B510" s="228"/>
      <c r="F510" s="76"/>
    </row>
    <row r="511" spans="1:6" s="229" customFormat="1" ht="12.75" x14ac:dyDescent="0.2">
      <c r="A511" s="228"/>
      <c r="B511" s="228"/>
      <c r="F511" s="76"/>
    </row>
    <row r="512" spans="1:6" s="229" customFormat="1" ht="12.75" x14ac:dyDescent="0.2">
      <c r="A512" s="228"/>
      <c r="B512" s="228"/>
      <c r="F512" s="76"/>
    </row>
    <row r="513" spans="1:6" s="229" customFormat="1" ht="12.75" x14ac:dyDescent="0.2">
      <c r="A513" s="228"/>
      <c r="B513" s="228"/>
      <c r="F513" s="76"/>
    </row>
    <row r="514" spans="1:6" s="229" customFormat="1" ht="12.75" x14ac:dyDescent="0.2">
      <c r="A514" s="228"/>
      <c r="B514" s="228"/>
      <c r="F514" s="76"/>
    </row>
    <row r="515" spans="1:6" s="229" customFormat="1" ht="12.75" x14ac:dyDescent="0.2">
      <c r="A515" s="228"/>
      <c r="B515" s="228"/>
      <c r="F515" s="76"/>
    </row>
    <row r="516" spans="1:6" s="229" customFormat="1" ht="12.75" x14ac:dyDescent="0.2">
      <c r="A516" s="228"/>
      <c r="B516" s="228"/>
      <c r="F516" s="76"/>
    </row>
    <row r="517" spans="1:6" s="229" customFormat="1" ht="12.75" x14ac:dyDescent="0.2">
      <c r="A517" s="228"/>
      <c r="B517" s="228"/>
      <c r="F517" s="76"/>
    </row>
    <row r="518" spans="1:6" s="229" customFormat="1" ht="12.75" x14ac:dyDescent="0.2">
      <c r="A518" s="228"/>
      <c r="B518" s="228"/>
      <c r="F518" s="76"/>
    </row>
    <row r="519" spans="1:6" s="229" customFormat="1" ht="12.75" x14ac:dyDescent="0.2">
      <c r="A519" s="228"/>
      <c r="B519" s="228"/>
      <c r="F519" s="76"/>
    </row>
    <row r="520" spans="1:6" s="229" customFormat="1" ht="12.75" x14ac:dyDescent="0.2">
      <c r="A520" s="228"/>
      <c r="B520" s="228"/>
      <c r="F520" s="76"/>
    </row>
    <row r="521" spans="1:6" s="229" customFormat="1" ht="12.75" x14ac:dyDescent="0.2">
      <c r="A521" s="228"/>
      <c r="B521" s="228"/>
      <c r="F521" s="76"/>
    </row>
    <row r="522" spans="1:6" s="229" customFormat="1" ht="12.75" x14ac:dyDescent="0.2">
      <c r="A522" s="228"/>
      <c r="B522" s="228"/>
      <c r="F522" s="76"/>
    </row>
    <row r="523" spans="1:6" s="229" customFormat="1" ht="12.75" x14ac:dyDescent="0.2">
      <c r="A523" s="228"/>
      <c r="B523" s="228"/>
      <c r="F523" s="76"/>
    </row>
    <row r="524" spans="1:6" s="229" customFormat="1" ht="12.75" x14ac:dyDescent="0.2">
      <c r="A524" s="228"/>
      <c r="B524" s="228"/>
      <c r="F524" s="76"/>
    </row>
    <row r="525" spans="1:6" s="229" customFormat="1" ht="12.75" x14ac:dyDescent="0.2">
      <c r="A525" s="228"/>
      <c r="B525" s="228"/>
      <c r="F525" s="76"/>
    </row>
    <row r="526" spans="1:6" s="229" customFormat="1" ht="12.75" x14ac:dyDescent="0.2">
      <c r="A526" s="228"/>
      <c r="B526" s="228"/>
      <c r="F526" s="76"/>
    </row>
    <row r="527" spans="1:6" s="229" customFormat="1" ht="12.75" x14ac:dyDescent="0.2">
      <c r="A527" s="228"/>
      <c r="B527" s="228"/>
      <c r="F527" s="76"/>
    </row>
    <row r="528" spans="1:6" s="229" customFormat="1" ht="12.75" x14ac:dyDescent="0.2">
      <c r="A528" s="228"/>
      <c r="B528" s="228"/>
      <c r="F528" s="76"/>
    </row>
    <row r="529" spans="1:6" s="229" customFormat="1" ht="12.75" x14ac:dyDescent="0.2">
      <c r="A529" s="228"/>
      <c r="B529" s="228"/>
      <c r="F529" s="76"/>
    </row>
    <row r="530" spans="1:6" s="229" customFormat="1" ht="12.75" x14ac:dyDescent="0.2">
      <c r="A530" s="228"/>
      <c r="B530" s="228"/>
      <c r="F530" s="76"/>
    </row>
    <row r="531" spans="1:6" s="229" customFormat="1" ht="12.75" x14ac:dyDescent="0.2">
      <c r="A531" s="228"/>
      <c r="B531" s="228"/>
      <c r="F531" s="76"/>
    </row>
    <row r="532" spans="1:6" s="229" customFormat="1" ht="12.75" x14ac:dyDescent="0.2">
      <c r="A532" s="228"/>
      <c r="B532" s="228"/>
      <c r="F532" s="76"/>
    </row>
    <row r="533" spans="1:6" s="229" customFormat="1" ht="12.75" x14ac:dyDescent="0.2">
      <c r="A533" s="228"/>
      <c r="B533" s="228"/>
      <c r="F533" s="76"/>
    </row>
    <row r="534" spans="1:6" s="229" customFormat="1" ht="12.75" x14ac:dyDescent="0.2">
      <c r="A534" s="228"/>
      <c r="B534" s="228"/>
      <c r="F534" s="76"/>
    </row>
    <row r="535" spans="1:6" s="229" customFormat="1" ht="12.75" x14ac:dyDescent="0.2">
      <c r="A535" s="228"/>
      <c r="B535" s="228"/>
      <c r="F535" s="76"/>
    </row>
    <row r="536" spans="1:6" s="229" customFormat="1" ht="12.75" x14ac:dyDescent="0.2">
      <c r="A536" s="228"/>
      <c r="B536" s="228"/>
      <c r="F536" s="76"/>
    </row>
    <row r="537" spans="1:6" s="229" customFormat="1" ht="12.75" x14ac:dyDescent="0.2">
      <c r="A537" s="228"/>
      <c r="B537" s="228"/>
      <c r="F537" s="76"/>
    </row>
    <row r="538" spans="1:6" s="229" customFormat="1" ht="12.75" x14ac:dyDescent="0.2">
      <c r="A538" s="228"/>
      <c r="B538" s="228"/>
      <c r="F538" s="76"/>
    </row>
    <row r="539" spans="1:6" s="229" customFormat="1" ht="12.75" x14ac:dyDescent="0.2">
      <c r="A539" s="228"/>
      <c r="B539" s="228"/>
      <c r="F539" s="76"/>
    </row>
    <row r="540" spans="1:6" s="229" customFormat="1" ht="12.75" x14ac:dyDescent="0.2">
      <c r="A540" s="228"/>
      <c r="B540" s="228"/>
      <c r="F540" s="76"/>
    </row>
    <row r="541" spans="1:6" s="229" customFormat="1" ht="12.75" x14ac:dyDescent="0.2">
      <c r="A541" s="228"/>
      <c r="B541" s="228"/>
      <c r="F541" s="76"/>
    </row>
    <row r="542" spans="1:6" s="229" customFormat="1" ht="12.75" x14ac:dyDescent="0.2">
      <c r="A542" s="228"/>
      <c r="B542" s="228"/>
      <c r="F542" s="76"/>
    </row>
    <row r="543" spans="1:6" s="229" customFormat="1" ht="12.75" x14ac:dyDescent="0.2">
      <c r="A543" s="228"/>
      <c r="B543" s="228"/>
      <c r="F543" s="76"/>
    </row>
    <row r="544" spans="1:6" s="229" customFormat="1" ht="12.75" x14ac:dyDescent="0.2">
      <c r="A544" s="228"/>
      <c r="B544" s="228"/>
      <c r="F544" s="76"/>
    </row>
    <row r="545" spans="1:6" s="229" customFormat="1" ht="12.75" x14ac:dyDescent="0.2">
      <c r="A545" s="228"/>
      <c r="B545" s="228"/>
      <c r="F545" s="76"/>
    </row>
    <row r="546" spans="1:6" s="229" customFormat="1" ht="12.75" x14ac:dyDescent="0.2">
      <c r="A546" s="228"/>
      <c r="B546" s="228"/>
      <c r="F546" s="76"/>
    </row>
    <row r="547" spans="1:6" s="229" customFormat="1" ht="12.75" x14ac:dyDescent="0.2">
      <c r="A547" s="228"/>
      <c r="B547" s="228"/>
      <c r="F547" s="76"/>
    </row>
    <row r="548" spans="1:6" s="229" customFormat="1" ht="12.75" x14ac:dyDescent="0.2">
      <c r="A548" s="228"/>
      <c r="B548" s="228"/>
      <c r="F548" s="76"/>
    </row>
    <row r="549" spans="1:6" s="229" customFormat="1" ht="12.75" x14ac:dyDescent="0.2">
      <c r="A549" s="228"/>
      <c r="B549" s="228"/>
      <c r="F549" s="76"/>
    </row>
    <row r="550" spans="1:6" s="229" customFormat="1" ht="12.75" x14ac:dyDescent="0.2">
      <c r="A550" s="228"/>
      <c r="B550" s="228"/>
      <c r="F550" s="76"/>
    </row>
    <row r="551" spans="1:6" s="229" customFormat="1" ht="12.75" x14ac:dyDescent="0.2">
      <c r="A551" s="228"/>
      <c r="B551" s="228"/>
      <c r="F551" s="76"/>
    </row>
    <row r="552" spans="1:6" s="229" customFormat="1" ht="12.75" x14ac:dyDescent="0.2">
      <c r="A552" s="228"/>
      <c r="B552" s="228"/>
      <c r="F552" s="76"/>
    </row>
    <row r="553" spans="1:6" s="229" customFormat="1" ht="12.75" x14ac:dyDescent="0.2">
      <c r="A553" s="228"/>
      <c r="B553" s="228"/>
      <c r="F553" s="76"/>
    </row>
    <row r="554" spans="1:6" s="229" customFormat="1" ht="12.75" x14ac:dyDescent="0.2">
      <c r="A554" s="228"/>
      <c r="B554" s="228"/>
      <c r="F554" s="76"/>
    </row>
    <row r="555" spans="1:6" s="229" customFormat="1" ht="12.75" x14ac:dyDescent="0.2">
      <c r="A555" s="228"/>
      <c r="B555" s="228"/>
      <c r="F555" s="76"/>
    </row>
    <row r="556" spans="1:6" s="229" customFormat="1" ht="12.75" x14ac:dyDescent="0.2">
      <c r="A556" s="228"/>
      <c r="B556" s="228"/>
      <c r="F556" s="76"/>
    </row>
    <row r="557" spans="1:6" s="229" customFormat="1" ht="12.75" x14ac:dyDescent="0.2">
      <c r="A557" s="228"/>
      <c r="B557" s="228"/>
      <c r="F557" s="76"/>
    </row>
    <row r="558" spans="1:6" s="229" customFormat="1" ht="12.75" x14ac:dyDescent="0.2">
      <c r="A558" s="228"/>
      <c r="B558" s="228"/>
      <c r="F558" s="76"/>
    </row>
    <row r="559" spans="1:6" s="229" customFormat="1" ht="12.75" x14ac:dyDescent="0.2">
      <c r="A559" s="228"/>
      <c r="B559" s="228"/>
      <c r="F559" s="76"/>
    </row>
    <row r="560" spans="1:6" s="229" customFormat="1" ht="12.75" x14ac:dyDescent="0.2">
      <c r="A560" s="228"/>
      <c r="B560" s="228"/>
      <c r="F560" s="76"/>
    </row>
    <row r="561" spans="1:6" s="229" customFormat="1" ht="12.75" x14ac:dyDescent="0.2">
      <c r="A561" s="228"/>
      <c r="B561" s="228"/>
      <c r="F561" s="76"/>
    </row>
    <row r="562" spans="1:6" s="229" customFormat="1" ht="12.75" x14ac:dyDescent="0.2">
      <c r="A562" s="228"/>
      <c r="B562" s="228"/>
      <c r="F562" s="76"/>
    </row>
    <row r="563" spans="1:6" s="229" customFormat="1" ht="12.75" x14ac:dyDescent="0.2">
      <c r="A563" s="228"/>
      <c r="B563" s="228"/>
      <c r="F563" s="76"/>
    </row>
    <row r="564" spans="1:6" s="229" customFormat="1" ht="12.75" x14ac:dyDescent="0.2">
      <c r="A564" s="228"/>
      <c r="B564" s="228"/>
      <c r="F564" s="76"/>
    </row>
    <row r="565" spans="1:6" s="229" customFormat="1" ht="12.75" x14ac:dyDescent="0.2">
      <c r="A565" s="228"/>
      <c r="B565" s="228"/>
      <c r="F565" s="76"/>
    </row>
    <row r="566" spans="1:6" s="229" customFormat="1" ht="12.75" x14ac:dyDescent="0.2">
      <c r="A566" s="228"/>
      <c r="B566" s="228"/>
      <c r="F566" s="76"/>
    </row>
    <row r="567" spans="1:6" s="229" customFormat="1" ht="12.75" x14ac:dyDescent="0.2">
      <c r="A567" s="228"/>
      <c r="B567" s="228"/>
      <c r="F567" s="76"/>
    </row>
    <row r="568" spans="1:6" s="229" customFormat="1" ht="12.75" x14ac:dyDescent="0.2">
      <c r="A568" s="228"/>
      <c r="B568" s="228"/>
      <c r="F568" s="76"/>
    </row>
    <row r="569" spans="1:6" s="229" customFormat="1" ht="12.75" x14ac:dyDescent="0.2">
      <c r="A569" s="228"/>
      <c r="B569" s="228"/>
      <c r="F569" s="76"/>
    </row>
    <row r="570" spans="1:6" s="229" customFormat="1" ht="12.75" x14ac:dyDescent="0.2">
      <c r="A570" s="228"/>
      <c r="B570" s="228"/>
      <c r="F570" s="76"/>
    </row>
    <row r="571" spans="1:6" s="229" customFormat="1" ht="12.75" x14ac:dyDescent="0.2">
      <c r="A571" s="228"/>
      <c r="B571" s="228"/>
      <c r="F571" s="76"/>
    </row>
    <row r="572" spans="1:6" s="229" customFormat="1" ht="12.75" x14ac:dyDescent="0.2">
      <c r="A572" s="228"/>
      <c r="B572" s="228"/>
      <c r="F572" s="76"/>
    </row>
    <row r="573" spans="1:6" s="229" customFormat="1" ht="12.75" x14ac:dyDescent="0.2">
      <c r="A573" s="228"/>
      <c r="B573" s="228"/>
      <c r="F573" s="76"/>
    </row>
    <row r="574" spans="1:6" s="229" customFormat="1" ht="12.75" x14ac:dyDescent="0.2">
      <c r="A574" s="228"/>
      <c r="B574" s="228"/>
      <c r="F574" s="76"/>
    </row>
    <row r="575" spans="1:6" s="229" customFormat="1" ht="12.75" x14ac:dyDescent="0.2">
      <c r="A575" s="228"/>
      <c r="B575" s="228"/>
      <c r="F575" s="76"/>
    </row>
    <row r="576" spans="1:6" s="229" customFormat="1" ht="12.75" x14ac:dyDescent="0.2">
      <c r="A576" s="228"/>
      <c r="B576" s="228"/>
      <c r="F576" s="76"/>
    </row>
    <row r="577" spans="1:6" s="229" customFormat="1" ht="12.75" x14ac:dyDescent="0.2">
      <c r="A577" s="228"/>
      <c r="B577" s="228"/>
      <c r="F577" s="76"/>
    </row>
    <row r="578" spans="1:6" s="229" customFormat="1" ht="12.75" x14ac:dyDescent="0.2">
      <c r="A578" s="228"/>
      <c r="B578" s="228"/>
      <c r="F578" s="76"/>
    </row>
    <row r="579" spans="1:6" s="229" customFormat="1" ht="12.75" x14ac:dyDescent="0.2">
      <c r="A579" s="228"/>
      <c r="B579" s="228"/>
      <c r="F579" s="76"/>
    </row>
    <row r="580" spans="1:6" s="229" customFormat="1" ht="12.75" x14ac:dyDescent="0.2">
      <c r="A580" s="228"/>
      <c r="B580" s="228"/>
      <c r="F580" s="76"/>
    </row>
    <row r="581" spans="1:6" s="229" customFormat="1" ht="12.75" x14ac:dyDescent="0.2">
      <c r="A581" s="228"/>
      <c r="B581" s="228"/>
      <c r="F581" s="76"/>
    </row>
    <row r="582" spans="1:6" s="229" customFormat="1" ht="12.75" x14ac:dyDescent="0.2">
      <c r="A582" s="228"/>
      <c r="B582" s="228"/>
      <c r="F582" s="76"/>
    </row>
    <row r="583" spans="1:6" s="229" customFormat="1" ht="12.75" x14ac:dyDescent="0.2">
      <c r="A583" s="228"/>
      <c r="B583" s="228"/>
      <c r="F583" s="76"/>
    </row>
    <row r="584" spans="1:6" s="229" customFormat="1" ht="12.75" x14ac:dyDescent="0.2">
      <c r="A584" s="228"/>
      <c r="B584" s="228"/>
      <c r="F584" s="76"/>
    </row>
    <row r="585" spans="1:6" s="229" customFormat="1" ht="12.75" x14ac:dyDescent="0.2">
      <c r="A585" s="228"/>
      <c r="B585" s="228"/>
      <c r="F585" s="76"/>
    </row>
    <row r="586" spans="1:6" s="229" customFormat="1" ht="12.75" x14ac:dyDescent="0.2">
      <c r="A586" s="228"/>
      <c r="B586" s="228"/>
      <c r="F586" s="76"/>
    </row>
    <row r="587" spans="1:6" s="229" customFormat="1" ht="12.75" x14ac:dyDescent="0.2">
      <c r="A587" s="228"/>
      <c r="B587" s="228"/>
      <c r="F587" s="76"/>
    </row>
    <row r="588" spans="1:6" s="229" customFormat="1" ht="12.75" x14ac:dyDescent="0.2">
      <c r="A588" s="228"/>
      <c r="B588" s="228"/>
      <c r="F588" s="76"/>
    </row>
    <row r="589" spans="1:6" s="229" customFormat="1" ht="12.75" x14ac:dyDescent="0.2">
      <c r="A589" s="228"/>
      <c r="B589" s="228"/>
      <c r="F589" s="76"/>
    </row>
    <row r="590" spans="1:6" s="229" customFormat="1" ht="12.75" x14ac:dyDescent="0.2">
      <c r="A590" s="228"/>
      <c r="B590" s="228"/>
      <c r="F590" s="76"/>
    </row>
    <row r="591" spans="1:6" s="229" customFormat="1" ht="12.75" x14ac:dyDescent="0.2">
      <c r="A591" s="228"/>
      <c r="B591" s="228"/>
      <c r="F591" s="76"/>
    </row>
    <row r="592" spans="1:6" s="229" customFormat="1" ht="12.75" x14ac:dyDescent="0.2">
      <c r="A592" s="228"/>
      <c r="B592" s="228"/>
      <c r="F592" s="76"/>
    </row>
    <row r="593" spans="1:6" s="229" customFormat="1" ht="12.75" x14ac:dyDescent="0.2">
      <c r="A593" s="228"/>
      <c r="B593" s="228"/>
      <c r="F593" s="76"/>
    </row>
    <row r="594" spans="1:6" s="229" customFormat="1" ht="12.75" x14ac:dyDescent="0.2">
      <c r="A594" s="228"/>
      <c r="B594" s="228"/>
      <c r="F594" s="76"/>
    </row>
    <row r="595" spans="1:6" s="229" customFormat="1" ht="12.75" x14ac:dyDescent="0.2">
      <c r="A595" s="228"/>
      <c r="B595" s="228"/>
      <c r="F595" s="76"/>
    </row>
    <row r="596" spans="1:6" s="229" customFormat="1" ht="12.75" x14ac:dyDescent="0.2">
      <c r="A596" s="228"/>
      <c r="B596" s="228"/>
      <c r="F596" s="76"/>
    </row>
    <row r="597" spans="1:6" s="229" customFormat="1" ht="12.75" x14ac:dyDescent="0.2">
      <c r="A597" s="228"/>
      <c r="B597" s="228"/>
      <c r="F597" s="76"/>
    </row>
    <row r="598" spans="1:6" s="229" customFormat="1" ht="12.75" x14ac:dyDescent="0.2">
      <c r="A598" s="228"/>
      <c r="B598" s="228"/>
      <c r="F598" s="76"/>
    </row>
    <row r="599" spans="1:6" s="229" customFormat="1" ht="12.75" x14ac:dyDescent="0.2">
      <c r="A599" s="228"/>
      <c r="B599" s="228"/>
      <c r="F599" s="76"/>
    </row>
    <row r="600" spans="1:6" s="229" customFormat="1" ht="12.75" x14ac:dyDescent="0.2">
      <c r="A600" s="228"/>
      <c r="B600" s="228"/>
      <c r="F600" s="76"/>
    </row>
    <row r="601" spans="1:6" s="229" customFormat="1" ht="12.75" x14ac:dyDescent="0.2">
      <c r="A601" s="228"/>
      <c r="B601" s="228"/>
      <c r="F601" s="76"/>
    </row>
    <row r="602" spans="1:6" s="229" customFormat="1" ht="12.75" x14ac:dyDescent="0.2">
      <c r="A602" s="228"/>
      <c r="B602" s="228"/>
      <c r="F602" s="76"/>
    </row>
    <row r="603" spans="1:6" s="229" customFormat="1" ht="12.75" x14ac:dyDescent="0.2">
      <c r="A603" s="228"/>
      <c r="B603" s="228"/>
      <c r="F603" s="76"/>
    </row>
    <row r="604" spans="1:6" s="229" customFormat="1" ht="12.75" x14ac:dyDescent="0.2">
      <c r="A604" s="228"/>
      <c r="B604" s="228"/>
      <c r="F604" s="76"/>
    </row>
    <row r="605" spans="1:6" s="229" customFormat="1" ht="12.75" x14ac:dyDescent="0.2">
      <c r="A605" s="228"/>
      <c r="B605" s="228"/>
      <c r="F605" s="76"/>
    </row>
    <row r="606" spans="1:6" s="229" customFormat="1" ht="12.75" x14ac:dyDescent="0.2">
      <c r="A606" s="228"/>
      <c r="B606" s="228"/>
      <c r="F606" s="76"/>
    </row>
    <row r="607" spans="1:6" s="229" customFormat="1" ht="12.75" x14ac:dyDescent="0.2">
      <c r="A607" s="228"/>
      <c r="B607" s="228"/>
      <c r="F607" s="76"/>
    </row>
    <row r="608" spans="1:6" s="229" customFormat="1" ht="12.75" x14ac:dyDescent="0.2">
      <c r="A608" s="228"/>
      <c r="B608" s="228"/>
      <c r="F608" s="76"/>
    </row>
    <row r="609" spans="1:6" s="229" customFormat="1" ht="12.75" x14ac:dyDescent="0.2">
      <c r="A609" s="228"/>
      <c r="B609" s="228"/>
      <c r="F609" s="76"/>
    </row>
    <row r="610" spans="1:6" s="229" customFormat="1" ht="12.75" x14ac:dyDescent="0.2">
      <c r="A610" s="228"/>
      <c r="B610" s="228"/>
      <c r="F610" s="76"/>
    </row>
    <row r="611" spans="1:6" s="229" customFormat="1" ht="12.75" x14ac:dyDescent="0.2">
      <c r="A611" s="228"/>
      <c r="B611" s="228"/>
      <c r="F611" s="76"/>
    </row>
    <row r="612" spans="1:6" s="229" customFormat="1" ht="12.75" x14ac:dyDescent="0.2">
      <c r="A612" s="228"/>
      <c r="B612" s="228"/>
      <c r="F612" s="76"/>
    </row>
    <row r="613" spans="1:6" s="229" customFormat="1" ht="12.75" x14ac:dyDescent="0.2">
      <c r="A613" s="228"/>
      <c r="B613" s="228"/>
      <c r="F613" s="76"/>
    </row>
    <row r="614" spans="1:6" s="229" customFormat="1" ht="12.75" x14ac:dyDescent="0.2">
      <c r="A614" s="228"/>
      <c r="B614" s="228"/>
      <c r="F614" s="76"/>
    </row>
    <row r="615" spans="1:6" s="229" customFormat="1" ht="12.75" x14ac:dyDescent="0.2">
      <c r="A615" s="228"/>
      <c r="B615" s="228"/>
      <c r="F615" s="76"/>
    </row>
    <row r="616" spans="1:6" s="229" customFormat="1" ht="12.75" x14ac:dyDescent="0.2">
      <c r="A616" s="228"/>
      <c r="B616" s="228"/>
      <c r="F616" s="76"/>
    </row>
    <row r="617" spans="1:6" s="229" customFormat="1" ht="12.75" x14ac:dyDescent="0.2">
      <c r="A617" s="228"/>
      <c r="B617" s="228"/>
      <c r="F617" s="76"/>
    </row>
    <row r="618" spans="1:6" s="229" customFormat="1" ht="12.75" x14ac:dyDescent="0.2">
      <c r="A618" s="228"/>
      <c r="B618" s="228"/>
      <c r="F618" s="76"/>
    </row>
    <row r="619" spans="1:6" s="229" customFormat="1" ht="12.75" x14ac:dyDescent="0.2">
      <c r="A619" s="228"/>
      <c r="B619" s="228"/>
      <c r="F619" s="76"/>
    </row>
    <row r="620" spans="1:6" s="229" customFormat="1" ht="12.75" x14ac:dyDescent="0.2">
      <c r="A620" s="228"/>
      <c r="B620" s="228"/>
      <c r="F620" s="76"/>
    </row>
    <row r="621" spans="1:6" s="229" customFormat="1" ht="12.75" x14ac:dyDescent="0.2">
      <c r="A621" s="228"/>
      <c r="B621" s="228"/>
      <c r="F621" s="76"/>
    </row>
    <row r="622" spans="1:6" s="229" customFormat="1" ht="12.75" x14ac:dyDescent="0.2">
      <c r="A622" s="228"/>
      <c r="B622" s="228"/>
      <c r="F622" s="76"/>
    </row>
    <row r="623" spans="1:6" s="229" customFormat="1" ht="12.75" x14ac:dyDescent="0.2">
      <c r="A623" s="228"/>
      <c r="B623" s="228"/>
      <c r="F623" s="76"/>
    </row>
    <row r="624" spans="1:6" s="229" customFormat="1" ht="12.75" x14ac:dyDescent="0.2">
      <c r="A624" s="228"/>
      <c r="B624" s="228"/>
      <c r="F624" s="76"/>
    </row>
    <row r="625" spans="1:6" s="229" customFormat="1" ht="12.75" x14ac:dyDescent="0.2">
      <c r="A625" s="228"/>
      <c r="B625" s="228"/>
      <c r="F625" s="76"/>
    </row>
    <row r="626" spans="1:6" s="229" customFormat="1" ht="12.75" x14ac:dyDescent="0.2">
      <c r="A626" s="228"/>
      <c r="B626" s="228"/>
      <c r="F626" s="76"/>
    </row>
    <row r="627" spans="1:6" s="229" customFormat="1" ht="12.75" x14ac:dyDescent="0.2">
      <c r="A627" s="228"/>
      <c r="B627" s="228"/>
      <c r="F627" s="76"/>
    </row>
    <row r="628" spans="1:6" s="229" customFormat="1" ht="12.75" x14ac:dyDescent="0.2">
      <c r="A628" s="228"/>
      <c r="B628" s="228"/>
      <c r="F628" s="76"/>
    </row>
    <row r="629" spans="1:6" s="229" customFormat="1" ht="12.75" x14ac:dyDescent="0.2">
      <c r="A629" s="228"/>
      <c r="B629" s="228"/>
      <c r="F629" s="76"/>
    </row>
    <row r="630" spans="1:6" s="229" customFormat="1" ht="12.75" x14ac:dyDescent="0.2">
      <c r="A630" s="228"/>
      <c r="B630" s="228"/>
      <c r="F630" s="76"/>
    </row>
    <row r="631" spans="1:6" s="229" customFormat="1" ht="12.75" x14ac:dyDescent="0.2">
      <c r="A631" s="228"/>
      <c r="B631" s="228"/>
      <c r="F631" s="76"/>
    </row>
    <row r="632" spans="1:6" s="229" customFormat="1" ht="12.75" x14ac:dyDescent="0.2">
      <c r="A632" s="228"/>
      <c r="B632" s="228"/>
      <c r="F632" s="76"/>
    </row>
    <row r="633" spans="1:6" s="229" customFormat="1" ht="12.75" x14ac:dyDescent="0.2">
      <c r="A633" s="228"/>
      <c r="B633" s="228"/>
      <c r="F633" s="76"/>
    </row>
    <row r="634" spans="1:6" s="229" customFormat="1" ht="12.75" x14ac:dyDescent="0.2">
      <c r="A634" s="228"/>
      <c r="B634" s="228"/>
      <c r="F634" s="76"/>
    </row>
    <row r="635" spans="1:6" s="229" customFormat="1" ht="12.75" x14ac:dyDescent="0.2">
      <c r="A635" s="228"/>
      <c r="B635" s="228"/>
      <c r="F635" s="76"/>
    </row>
    <row r="636" spans="1:6" s="229" customFormat="1" ht="12.75" x14ac:dyDescent="0.2">
      <c r="A636" s="228"/>
      <c r="B636" s="228"/>
      <c r="F636" s="76"/>
    </row>
    <row r="637" spans="1:6" s="229" customFormat="1" ht="12.75" x14ac:dyDescent="0.2">
      <c r="A637" s="228"/>
      <c r="B637" s="228"/>
      <c r="F637" s="76"/>
    </row>
    <row r="638" spans="1:6" s="229" customFormat="1" ht="12.75" x14ac:dyDescent="0.2">
      <c r="A638" s="228"/>
      <c r="B638" s="228"/>
      <c r="F638" s="76"/>
    </row>
    <row r="639" spans="1:6" s="229" customFormat="1" ht="12.75" x14ac:dyDescent="0.2">
      <c r="A639" s="228"/>
      <c r="B639" s="228"/>
      <c r="F639" s="76"/>
    </row>
    <row r="640" spans="1:6" s="229" customFormat="1" ht="12.75" x14ac:dyDescent="0.2">
      <c r="A640" s="228"/>
      <c r="B640" s="228"/>
      <c r="F640" s="76"/>
    </row>
    <row r="641" spans="1:6" s="229" customFormat="1" ht="12.75" x14ac:dyDescent="0.2">
      <c r="A641" s="228"/>
      <c r="B641" s="228"/>
      <c r="F641" s="76"/>
    </row>
    <row r="642" spans="1:6" s="229" customFormat="1" ht="12.75" x14ac:dyDescent="0.2">
      <c r="A642" s="228"/>
      <c r="B642" s="228"/>
      <c r="F642" s="76"/>
    </row>
    <row r="643" spans="1:6" s="229" customFormat="1" ht="12.75" x14ac:dyDescent="0.2">
      <c r="A643" s="228"/>
      <c r="B643" s="228"/>
      <c r="F643" s="76"/>
    </row>
    <row r="644" spans="1:6" s="229" customFormat="1" ht="12.75" x14ac:dyDescent="0.2">
      <c r="A644" s="228"/>
      <c r="B644" s="228"/>
      <c r="F644" s="76"/>
    </row>
    <row r="645" spans="1:6" s="229" customFormat="1" ht="12.75" x14ac:dyDescent="0.2">
      <c r="A645" s="228"/>
      <c r="B645" s="228"/>
      <c r="F645" s="76"/>
    </row>
    <row r="646" spans="1:6" s="229" customFormat="1" ht="12.75" x14ac:dyDescent="0.2">
      <c r="A646" s="228"/>
      <c r="B646" s="228"/>
      <c r="F646" s="76"/>
    </row>
    <row r="647" spans="1:6" s="229" customFormat="1" ht="12.75" x14ac:dyDescent="0.2">
      <c r="A647" s="228"/>
      <c r="B647" s="228"/>
      <c r="F647" s="76"/>
    </row>
    <row r="648" spans="1:6" s="229" customFormat="1" ht="12.75" x14ac:dyDescent="0.2">
      <c r="A648" s="228"/>
      <c r="B648" s="228"/>
      <c r="F648" s="76"/>
    </row>
    <row r="649" spans="1:6" s="229" customFormat="1" ht="12.75" x14ac:dyDescent="0.2">
      <c r="A649" s="228"/>
      <c r="B649" s="228"/>
      <c r="F649" s="76"/>
    </row>
    <row r="650" spans="1:6" s="229" customFormat="1" ht="12.75" x14ac:dyDescent="0.2">
      <c r="A650" s="228"/>
      <c r="B650" s="228"/>
      <c r="F650" s="76"/>
    </row>
    <row r="651" spans="1:6" s="229" customFormat="1" ht="12.75" x14ac:dyDescent="0.2">
      <c r="A651" s="228"/>
      <c r="B651" s="228"/>
      <c r="F651" s="76"/>
    </row>
    <row r="652" spans="1:6" s="229" customFormat="1" ht="12.75" x14ac:dyDescent="0.2">
      <c r="A652" s="228"/>
      <c r="B652" s="228"/>
      <c r="F652" s="76"/>
    </row>
    <row r="653" spans="1:6" s="229" customFormat="1" ht="12.75" x14ac:dyDescent="0.2">
      <c r="A653" s="228"/>
      <c r="B653" s="228"/>
      <c r="F653" s="76"/>
    </row>
    <row r="654" spans="1:6" s="229" customFormat="1" ht="12.75" x14ac:dyDescent="0.2">
      <c r="A654" s="228"/>
      <c r="B654" s="228"/>
      <c r="F654" s="76"/>
    </row>
    <row r="655" spans="1:6" s="229" customFormat="1" ht="12.75" x14ac:dyDescent="0.2">
      <c r="A655" s="228"/>
      <c r="B655" s="228"/>
      <c r="F655" s="76"/>
    </row>
    <row r="656" spans="1:6" s="229" customFormat="1" ht="12.75" x14ac:dyDescent="0.2">
      <c r="A656" s="228"/>
      <c r="B656" s="228"/>
      <c r="F656" s="76"/>
    </row>
    <row r="657" spans="1:6" s="229" customFormat="1" ht="12.75" x14ac:dyDescent="0.2">
      <c r="A657" s="228"/>
      <c r="B657" s="228"/>
      <c r="F657" s="76"/>
    </row>
    <row r="658" spans="1:6" s="229" customFormat="1" ht="12.75" x14ac:dyDescent="0.2">
      <c r="A658" s="228"/>
      <c r="B658" s="228"/>
      <c r="F658" s="76"/>
    </row>
    <row r="659" spans="1:6" s="229" customFormat="1" ht="12.75" x14ac:dyDescent="0.2">
      <c r="A659" s="228"/>
      <c r="B659" s="228"/>
      <c r="F659" s="76"/>
    </row>
    <row r="660" spans="1:6" s="229" customFormat="1" ht="12.75" x14ac:dyDescent="0.2">
      <c r="A660" s="228"/>
      <c r="B660" s="228"/>
      <c r="F660" s="76"/>
    </row>
    <row r="661" spans="1:6" s="229" customFormat="1" ht="12.75" x14ac:dyDescent="0.2">
      <c r="A661" s="228"/>
      <c r="B661" s="228"/>
      <c r="F661" s="76"/>
    </row>
    <row r="662" spans="1:6" s="229" customFormat="1" ht="12.75" x14ac:dyDescent="0.2">
      <c r="A662" s="228"/>
      <c r="B662" s="228"/>
      <c r="F662" s="76"/>
    </row>
    <row r="663" spans="1:6" s="229" customFormat="1" ht="12.75" x14ac:dyDescent="0.2">
      <c r="A663" s="228"/>
      <c r="B663" s="228"/>
      <c r="F663" s="76"/>
    </row>
    <row r="664" spans="1:6" s="229" customFormat="1" ht="12.75" x14ac:dyDescent="0.2">
      <c r="A664" s="228"/>
      <c r="B664" s="228"/>
      <c r="F664" s="76"/>
    </row>
    <row r="665" spans="1:6" s="229" customFormat="1" ht="12.75" x14ac:dyDescent="0.2">
      <c r="A665" s="228"/>
      <c r="B665" s="228"/>
      <c r="F665" s="76"/>
    </row>
    <row r="666" spans="1:6" s="229" customFormat="1" ht="12.75" x14ac:dyDescent="0.2">
      <c r="A666" s="228"/>
      <c r="B666" s="228"/>
      <c r="F666" s="76"/>
    </row>
    <row r="667" spans="1:6" s="229" customFormat="1" ht="12.75" x14ac:dyDescent="0.2">
      <c r="A667" s="228"/>
      <c r="B667" s="228"/>
      <c r="F667" s="76"/>
    </row>
    <row r="668" spans="1:6" s="229" customFormat="1" ht="12.75" x14ac:dyDescent="0.2">
      <c r="A668" s="228"/>
      <c r="B668" s="228"/>
      <c r="F668" s="76"/>
    </row>
    <row r="669" spans="1:6" s="229" customFormat="1" ht="12.75" x14ac:dyDescent="0.2">
      <c r="A669" s="228"/>
      <c r="B669" s="228"/>
      <c r="F669" s="76"/>
    </row>
    <row r="670" spans="1:6" s="229" customFormat="1" ht="12.75" x14ac:dyDescent="0.2">
      <c r="A670" s="228"/>
      <c r="B670" s="228"/>
      <c r="F670" s="76"/>
    </row>
    <row r="671" spans="1:6" s="229" customFormat="1" ht="12.75" x14ac:dyDescent="0.2">
      <c r="A671" s="228"/>
      <c r="B671" s="228"/>
      <c r="F671" s="76"/>
    </row>
    <row r="672" spans="1:6" s="229" customFormat="1" ht="12.75" x14ac:dyDescent="0.2">
      <c r="A672" s="228"/>
      <c r="B672" s="228"/>
      <c r="F672" s="76"/>
    </row>
    <row r="673" spans="1:6" s="229" customFormat="1" ht="12.75" x14ac:dyDescent="0.2">
      <c r="A673" s="228"/>
      <c r="B673" s="228"/>
      <c r="F673" s="76"/>
    </row>
    <row r="674" spans="1:6" s="229" customFormat="1" ht="12.75" x14ac:dyDescent="0.2">
      <c r="A674" s="228"/>
      <c r="B674" s="228"/>
      <c r="F674" s="76"/>
    </row>
    <row r="675" spans="1:6" s="229" customFormat="1" ht="12.75" x14ac:dyDescent="0.2">
      <c r="A675" s="228"/>
      <c r="B675" s="228"/>
      <c r="F675" s="76"/>
    </row>
    <row r="676" spans="1:6" s="229" customFormat="1" ht="12.75" x14ac:dyDescent="0.2">
      <c r="A676" s="228"/>
      <c r="B676" s="228"/>
      <c r="F676" s="76"/>
    </row>
    <row r="677" spans="1:6" s="229" customFormat="1" ht="12.75" x14ac:dyDescent="0.2">
      <c r="A677" s="228"/>
      <c r="B677" s="228"/>
      <c r="F677" s="76"/>
    </row>
    <row r="678" spans="1:6" s="229" customFormat="1" ht="12.75" x14ac:dyDescent="0.2">
      <c r="A678" s="228"/>
      <c r="B678" s="228"/>
      <c r="F678" s="76"/>
    </row>
    <row r="679" spans="1:6" s="229" customFormat="1" ht="12.75" x14ac:dyDescent="0.2">
      <c r="A679" s="228"/>
      <c r="B679" s="228"/>
      <c r="F679" s="76"/>
    </row>
    <row r="680" spans="1:6" s="229" customFormat="1" ht="12.75" x14ac:dyDescent="0.2">
      <c r="A680" s="228"/>
      <c r="B680" s="228"/>
      <c r="F680" s="76"/>
    </row>
    <row r="681" spans="1:6" s="229" customFormat="1" ht="12.75" x14ac:dyDescent="0.2">
      <c r="A681" s="228"/>
      <c r="B681" s="228"/>
      <c r="F681" s="76"/>
    </row>
    <row r="682" spans="1:6" s="229" customFormat="1" ht="12.75" x14ac:dyDescent="0.2">
      <c r="A682" s="228"/>
      <c r="B682" s="228"/>
      <c r="F682" s="76"/>
    </row>
    <row r="683" spans="1:6" s="229" customFormat="1" ht="12.75" x14ac:dyDescent="0.2">
      <c r="A683" s="228"/>
      <c r="B683" s="228"/>
      <c r="F683" s="76"/>
    </row>
    <row r="684" spans="1:6" s="229" customFormat="1" ht="12.75" x14ac:dyDescent="0.2">
      <c r="A684" s="228"/>
      <c r="B684" s="228"/>
      <c r="F684" s="76"/>
    </row>
    <row r="685" spans="1:6" s="229" customFormat="1" ht="12.75" x14ac:dyDescent="0.2">
      <c r="A685" s="228"/>
      <c r="B685" s="228"/>
      <c r="F685" s="76"/>
    </row>
    <row r="686" spans="1:6" s="229" customFormat="1" ht="12.75" x14ac:dyDescent="0.2">
      <c r="A686" s="228"/>
      <c r="B686" s="228"/>
      <c r="F686" s="76"/>
    </row>
    <row r="687" spans="1:6" s="229" customFormat="1" ht="12.75" x14ac:dyDescent="0.2">
      <c r="A687" s="228"/>
      <c r="B687" s="228"/>
      <c r="F687" s="76"/>
    </row>
    <row r="688" spans="1:6" s="229" customFormat="1" ht="12.75" x14ac:dyDescent="0.2">
      <c r="A688" s="228"/>
      <c r="B688" s="228"/>
      <c r="F688" s="76"/>
    </row>
    <row r="689" spans="1:6" s="229" customFormat="1" ht="12.75" x14ac:dyDescent="0.2">
      <c r="A689" s="228"/>
      <c r="B689" s="228"/>
      <c r="F689" s="76"/>
    </row>
    <row r="690" spans="1:6" s="229" customFormat="1" ht="12.75" x14ac:dyDescent="0.2">
      <c r="A690" s="228"/>
      <c r="B690" s="228"/>
      <c r="F690" s="76"/>
    </row>
    <row r="691" spans="1:6" s="229" customFormat="1" ht="12.75" x14ac:dyDescent="0.2">
      <c r="A691" s="228"/>
      <c r="B691" s="228"/>
      <c r="F691" s="76"/>
    </row>
    <row r="692" spans="1:6" s="229" customFormat="1" ht="12.75" x14ac:dyDescent="0.2">
      <c r="A692" s="228"/>
      <c r="B692" s="228"/>
      <c r="F692" s="76"/>
    </row>
  </sheetData>
  <mergeCells count="5">
    <mergeCell ref="C22:D22"/>
    <mergeCell ref="A1:C1"/>
    <mergeCell ref="A8:B8"/>
    <mergeCell ref="A9:B9"/>
    <mergeCell ref="A16:E19"/>
  </mergeCells>
  <phoneticPr fontId="0" type="noConversion"/>
  <printOptions gridLines="1"/>
  <pageMargins left="0.39370078740157483" right="0.39370078740157483" top="0.39370078740157483" bottom="0.39370078740157483" header="0.19685039370078741" footer="0.19685039370078741"/>
  <pageSetup scale="85"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 xsi:nil="true"/>
    <DraftReady xmlns="7e651a3a-8d05-4ee0-9344-b668032e30e0" xsi:nil="true"/>
    <DocumentType xmlns="7e651a3a-8d05-4ee0-9344-b668032e30e0">Working Document</DocumentType>
    <RAApproved xmlns="7e651a3a-8d05-4ee0-9344-b668032e30e0">false</RAApproved>
    <Author0 xmlns="7e651a3a-8d05-4ee0-9344-b668032e30e0">
      <UserInfo>
        <DisplayName/>
        <AccountId xsi:nil="true"/>
        <AccountType/>
      </UserInfo>
    </Author0>
    <CaseNumber_x002f_DocketNumber xmlns="7e651a3a-8d05-4ee0-9344-b668032e30e0" xsi:nil="true"/>
    <Legal_x0020_Review xmlns="7e651a3a-8d05-4ee0-9344-b668032e30e0">true</Legal_x0020_Review>
    <TaxCatchAll xmlns="1f5e108a-442b-424d-88d6-fdac133e65d6" xsi:nil="true"/>
    <IssueDate xmlns="7e651a3a-8d05-4ee0-9344-b668032e30e0" xsi:nil="true"/>
    <Applicant xmlns="7e651a3a-8d05-4ee0-9344-b668032e30e0">Hydro One Networks Inc. - HONI</Applicant>
    <WitnessApproved xmlns="7e651a3a-8d05-4ee0-9344-b668032e30e0">false</WitnessApproved>
    <Strategic xmlns="7e651a3a-8d05-4ee0-9344-b668032e30e0">false</Strategic>
    <Docket xmlns="7e651a3a-8d05-4ee0-9344-b668032e30e0" xsi:nil="true"/>
    <Applicant0 xmlns="7e651a3a-8d05-4ee0-9344-b668032e30e0" xsi:nil="true"/>
    <RA_x0020_Director_x0020_Approved xmlns="7e651a3a-8d05-4ee0-9344-b668032e30e0">true</RA_x0020_Director_x0020_Approved>
    <lcf76f155ced4ddcb4097134ff3c332f xmlns="7e651a3a-8d05-4ee0-9344-b668032e30e0">
      <Terms xmlns="http://schemas.microsoft.com/office/infopath/2007/PartnerControls"/>
    </lcf76f155ced4ddcb4097134ff3c332f>
    <Witness_x0020_Internal xmlns="7e651a3a-8d05-4ee0-9344-b668032e30e0">
      <UserInfo>
        <DisplayName/>
        <AccountId xsi:nil="true"/>
        <AccountType/>
      </UserInfo>
    </Witness_x0020_Internal>
    <TitleofExhibit xmlns="7e651a3a-8d05-4ee0-9344-b668032e30e0" xsi:nil="true"/>
    <TypeofDocument xmlns="7e651a3a-8d05-4ee0-9344-b668032e30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4" ma:contentTypeDescription="Create a new document." ma:contentTypeScope="" ma:versionID="47e458ee8ae073f21608b0752d5aca9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5004bf5cb76c40fbcbc3a7d3f384b2f"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34451-952E-4489-97DB-DEDBA89060E7}">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customXml/itemProps2.xml><?xml version="1.0" encoding="utf-8"?>
<ds:datastoreItem xmlns:ds="http://schemas.openxmlformats.org/officeDocument/2006/customXml" ds:itemID="{D1C59798-1D14-4948-81B2-32D75B78F102}">
  <ds:schemaRefs>
    <ds:schemaRef ds:uri="http://schemas.microsoft.com/sharepoint/v3/contenttype/forms"/>
  </ds:schemaRefs>
</ds:datastoreItem>
</file>

<file path=customXml/itemProps3.xml><?xml version="1.0" encoding="utf-8"?>
<ds:datastoreItem xmlns:ds="http://schemas.openxmlformats.org/officeDocument/2006/customXml" ds:itemID="{84123B0A-201C-41D2-84C4-B1221668C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Summary</vt:lpstr>
      <vt:lpstr>I2 Class</vt:lpstr>
      <vt:lpstr>I3 TB Data</vt:lpstr>
      <vt:lpstr>I8 Demand Data</vt:lpstr>
      <vt:lpstr>E2 Allocators</vt:lpstr>
      <vt:lpstr>O1 Revenue to cost|RR</vt:lpstr>
      <vt:lpstr>O4 Summary by Class &amp; Accounts</vt:lpstr>
      <vt:lpstr>O6 Source Data for E2</vt:lpstr>
      <vt:lpstr>E4 TB Allocation Details</vt:lpstr>
      <vt:lpstr>E5 Reconciliation</vt:lpstr>
      <vt:lpstr>GA</vt:lpstr>
      <vt:lpstr>'E4 TB Allocation Details'!Print_Area</vt:lpstr>
      <vt:lpstr>'I2 Class'!Print_Area</vt:lpstr>
      <vt:lpstr>'I3 TB Data'!Print_Area</vt:lpstr>
      <vt:lpstr>'I8 Demand Data'!Print_Area</vt:lpstr>
      <vt:lpstr>'O1 Revenue to cost|RR'!Print_Area</vt:lpstr>
      <vt:lpstr>'E4 TB Allocation Details'!Print_Titles</vt:lpstr>
      <vt:lpstr>'O1 Revenue to cost|RR'!Print_Titles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AbramoMa</dc:creator>
  <cp:lastModifiedBy>LEE Julie(Qiu Ling)</cp:lastModifiedBy>
  <cp:lastPrinted>2016-01-05T12:43:37Z</cp:lastPrinted>
  <dcterms:created xsi:type="dcterms:W3CDTF">2005-08-12T15:39:31Z</dcterms:created>
  <dcterms:modified xsi:type="dcterms:W3CDTF">2022-08-11T20:04:58Z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ies>
</file>