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K:\Kingston Hydro\Kingston Hydro 2023 COS Rate App EB-2022-0044\ERROR CHECKING\"/>
    </mc:Choice>
  </mc:AlternateContent>
  <xr:revisionPtr revIDLastSave="0" documentId="13_ncr:1_{AD79E227-7849-4412-BE98-FB19660E00B0}" xr6:coauthVersionLast="47" xr6:coauthVersionMax="47" xr10:uidLastSave="{00000000-0000-0000-0000-000000000000}"/>
  <bookViews>
    <workbookView xWindow="-28920" yWindow="-3585" windowWidth="29040" windowHeight="15840" xr2:uid="{2F4983F7-FD34-48A1-8F65-CB3333E5C232}"/>
  </bookViews>
  <sheets>
    <sheet name="Group1 1595(2015) -2015balances" sheetId="1" r:id="rId1"/>
    <sheet name="Group2 - 2015balance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69" i="2" l="1"/>
  <c r="L54" i="2" l="1"/>
  <c r="K54" i="2"/>
  <c r="H54" i="2"/>
  <c r="H51" i="2" l="1"/>
  <c r="N76" i="2" l="1"/>
  <c r="I76" i="2"/>
  <c r="I74" i="2"/>
  <c r="I73" i="2"/>
  <c r="N70" i="2"/>
  <c r="I70" i="2"/>
  <c r="N69" i="2"/>
  <c r="I69" i="2"/>
  <c r="N68" i="2"/>
  <c r="I68" i="2"/>
  <c r="N67" i="2"/>
  <c r="I67" i="2"/>
  <c r="N66" i="2"/>
  <c r="I66" i="2"/>
  <c r="N65" i="2"/>
  <c r="I65" i="2"/>
  <c r="N64" i="2"/>
  <c r="I64" i="2"/>
  <c r="N63" i="2"/>
  <c r="I63" i="2"/>
  <c r="N62" i="2"/>
  <c r="I62" i="2"/>
  <c r="N61" i="2"/>
  <c r="I61" i="2"/>
  <c r="N60" i="2"/>
  <c r="I60" i="2"/>
  <c r="N59" i="2"/>
  <c r="I59" i="2"/>
  <c r="N54" i="2"/>
  <c r="I54" i="2"/>
  <c r="M52" i="2"/>
  <c r="M57" i="2" s="1"/>
  <c r="L52" i="2"/>
  <c r="L57" i="2" s="1"/>
  <c r="K52" i="2"/>
  <c r="K57" i="2" s="1"/>
  <c r="J52" i="2"/>
  <c r="J57" i="2" s="1"/>
  <c r="H52" i="2"/>
  <c r="H57" i="2" s="1"/>
  <c r="G52" i="2"/>
  <c r="G57" i="2" s="1"/>
  <c r="F52" i="2"/>
  <c r="F57" i="2" s="1"/>
  <c r="E52" i="2"/>
  <c r="E57" i="2" s="1"/>
  <c r="N49" i="2"/>
  <c r="I49" i="2"/>
  <c r="N48" i="2"/>
  <c r="I48" i="2"/>
  <c r="M46" i="2"/>
  <c r="M51" i="2" s="1"/>
  <c r="L46" i="2"/>
  <c r="L51" i="2" s="1"/>
  <c r="K46" i="2"/>
  <c r="K51" i="2" s="1"/>
  <c r="J46" i="2"/>
  <c r="J51" i="2" s="1"/>
  <c r="H46" i="2"/>
  <c r="G46" i="2"/>
  <c r="G51" i="2" s="1"/>
  <c r="F46" i="2"/>
  <c r="F51" i="2" s="1"/>
  <c r="E46" i="2"/>
  <c r="E51" i="2" s="1"/>
  <c r="N44" i="2"/>
  <c r="I44" i="2"/>
  <c r="N43" i="2"/>
  <c r="I43" i="2"/>
  <c r="N42" i="2"/>
  <c r="I42" i="2"/>
  <c r="N41" i="2"/>
  <c r="I41" i="2"/>
  <c r="N40" i="2"/>
  <c r="I40" i="2"/>
  <c r="N39" i="2"/>
  <c r="I39" i="2"/>
  <c r="N38" i="2"/>
  <c r="I38" i="2"/>
  <c r="N37" i="2"/>
  <c r="I37" i="2"/>
  <c r="N36" i="2"/>
  <c r="I36" i="2"/>
  <c r="N35" i="2"/>
  <c r="I35" i="2"/>
  <c r="N34" i="2"/>
  <c r="I34" i="2"/>
  <c r="N33" i="2"/>
  <c r="I33" i="2"/>
  <c r="N32" i="2"/>
  <c r="I32" i="2"/>
  <c r="N31" i="2"/>
  <c r="I31" i="2"/>
  <c r="N30" i="2"/>
  <c r="I30" i="2"/>
  <c r="N29" i="2"/>
  <c r="I29" i="2"/>
  <c r="N28" i="2"/>
  <c r="I28" i="2"/>
  <c r="N27" i="2"/>
  <c r="I27" i="2"/>
  <c r="N26" i="2"/>
  <c r="I26" i="2"/>
  <c r="N25" i="2"/>
  <c r="I25" i="2"/>
  <c r="N24" i="2"/>
  <c r="I24" i="2"/>
  <c r="N20" i="2"/>
  <c r="M20" i="2"/>
  <c r="L20" i="2"/>
  <c r="K20" i="2"/>
  <c r="J20" i="2"/>
  <c r="I20" i="2"/>
  <c r="H20" i="2"/>
  <c r="G20" i="2"/>
  <c r="F20" i="2"/>
  <c r="E20" i="2"/>
  <c r="I52" i="2" l="1"/>
  <c r="I57" i="2" s="1"/>
  <c r="N52" i="2"/>
  <c r="N57" i="2" s="1"/>
  <c r="I46" i="2"/>
  <c r="I51" i="2" s="1"/>
  <c r="N46" i="2"/>
  <c r="N51" i="2" s="1"/>
  <c r="L24" i="1" l="1"/>
  <c r="G24" i="1"/>
  <c r="I24" i="1" s="1"/>
  <c r="N24" i="1" l="1"/>
  <c r="N20" i="1"/>
  <c r="M20" i="1"/>
  <c r="L20" i="1"/>
  <c r="K20" i="1"/>
  <c r="J20" i="1"/>
  <c r="I20" i="1"/>
  <c r="H20" i="1"/>
  <c r="G20" i="1"/>
  <c r="F20" i="1"/>
</calcChain>
</file>

<file path=xl/sharedStrings.xml><?xml version="1.0" encoding="utf-8"?>
<sst xmlns="http://schemas.openxmlformats.org/spreadsheetml/2006/main" count="52" uniqueCount="49">
  <si>
    <t>Please see instructions tab for detailed instructions on how to complete the DVA Continuity Schedule. Column BV has been pre-populated from the most recent RRR filing</t>
  </si>
  <si>
    <t>Account Descriptions</t>
  </si>
  <si>
    <t>Account Number</t>
  </si>
  <si>
    <t>Group 1 Accounts</t>
  </si>
  <si>
    <r>
      <t>Disposition and Recovery/Refund of Regulatory Balances (2015)</t>
    </r>
    <r>
      <rPr>
        <vertAlign val="superscript"/>
        <sz val="11"/>
        <rFont val="Arial"/>
        <family val="2"/>
      </rPr>
      <t>3</t>
    </r>
  </si>
  <si>
    <t>Opening Principal Amounts as of Jan-1-15</t>
  </si>
  <si>
    <t>Group 2 Accounts</t>
  </si>
  <si>
    <t>Deferred IFRS Transition Costs</t>
  </si>
  <si>
    <t>Specific Service Charge Variance</t>
  </si>
  <si>
    <r>
      <t>Retail Service Charge Incremental Revenue</t>
    </r>
    <r>
      <rPr>
        <vertAlign val="superscript"/>
        <sz val="11"/>
        <rFont val="Arial"/>
        <family val="2"/>
      </rPr>
      <t>6</t>
    </r>
  </si>
  <si>
    <r>
      <t>Customer Choice Initiative Costs</t>
    </r>
    <r>
      <rPr>
        <vertAlign val="superscript"/>
        <sz val="11"/>
        <rFont val="Arial"/>
        <family val="2"/>
      </rPr>
      <t>7</t>
    </r>
  </si>
  <si>
    <r>
      <t>Local Initiatives Program Costs</t>
    </r>
    <r>
      <rPr>
        <vertAlign val="superscript"/>
        <sz val="11"/>
        <rFont val="Arial"/>
        <family val="2"/>
      </rPr>
      <t>9</t>
    </r>
  </si>
  <si>
    <r>
      <t>Green Button Initiative Costs</t>
    </r>
    <r>
      <rPr>
        <vertAlign val="superscript"/>
        <sz val="11"/>
        <rFont val="Arial"/>
        <family val="2"/>
      </rPr>
      <t>10</t>
    </r>
  </si>
  <si>
    <t>Other Regulatory Assets - Sub-Account - Other - OEB Cost Assessment</t>
  </si>
  <si>
    <t>Revenue Requirement Differential Variance Account related to Capital Additions</t>
  </si>
  <si>
    <t>Earnings Sharing Mechanism Variance Account</t>
  </si>
  <si>
    <t>Efficiency Adjustment Deferral Account</t>
  </si>
  <si>
    <t>OPEB Forecast Cash vs. Forecast Accrual Differential Deferral Account</t>
  </si>
  <si>
    <r>
      <t>Retail Cost Variance Account - Retail</t>
    </r>
    <r>
      <rPr>
        <vertAlign val="superscript"/>
        <sz val="11"/>
        <rFont val="Arial"/>
        <family val="2"/>
      </rPr>
      <t>6</t>
    </r>
  </si>
  <si>
    <r>
      <t>Pension &amp; OPEB Forecast Accrual versus Actual Cash Payment Differential Carrying Charges</t>
    </r>
    <r>
      <rPr>
        <vertAlign val="superscript"/>
        <sz val="11"/>
        <rFont val="Arial"/>
        <family val="2"/>
      </rPr>
      <t>8</t>
    </r>
  </si>
  <si>
    <t>Misc. Deferred Debits</t>
  </si>
  <si>
    <r>
      <t>Retail Cost Variance Account - STR</t>
    </r>
    <r>
      <rPr>
        <vertAlign val="superscript"/>
        <sz val="11"/>
        <rFont val="Arial"/>
        <family val="2"/>
      </rPr>
      <t>6</t>
    </r>
  </si>
  <si>
    <t>Extra-Ordinary Event Costs</t>
  </si>
  <si>
    <t>Deferred Rate Impact Amounts</t>
  </si>
  <si>
    <t>RSVA - One-time</t>
  </si>
  <si>
    <t>Other Deferred Credits</t>
  </si>
  <si>
    <t>Group 2 Sub-Total</t>
  </si>
  <si>
    <t>PILs and Tax Variance for 2006 and Subsequent Years                                                                          (excludes sub-account and contra account below)</t>
  </si>
  <si>
    <r>
      <t>PILs and Tax Variance for 2006 and Subsequent Years- Sub-account CCA Changes</t>
    </r>
    <r>
      <rPr>
        <vertAlign val="superscript"/>
        <sz val="11"/>
        <rFont val="Arial"/>
        <family val="2"/>
      </rPr>
      <t>12</t>
    </r>
  </si>
  <si>
    <t>Total of Group 1 and Group 2 Accounts (including 1592)</t>
  </si>
  <si>
    <t>Total of Group 2 Accounts Above</t>
  </si>
  <si>
    <r>
      <t>LRAM Variance Account</t>
    </r>
    <r>
      <rPr>
        <b/>
        <vertAlign val="superscript"/>
        <sz val="11"/>
        <color indexed="12"/>
        <rFont val="Arial"/>
        <family val="2"/>
      </rPr>
      <t>4</t>
    </r>
  </si>
  <si>
    <t>Total including Account 1568</t>
  </si>
  <si>
    <r>
      <t>Pension &amp; OPEB Forecast Accrual versus Actual Cash Payment Differential</t>
    </r>
    <r>
      <rPr>
        <vertAlign val="superscript"/>
        <sz val="11"/>
        <rFont val="Arial"/>
        <family val="2"/>
      </rPr>
      <t>8</t>
    </r>
  </si>
  <si>
    <r>
      <t>Pension &amp; OPEB Forecast Accrual versus Actual Cash Payment Differential Contra Account</t>
    </r>
    <r>
      <rPr>
        <vertAlign val="superscript"/>
        <sz val="11"/>
        <rFont val="Arial"/>
        <family val="2"/>
      </rPr>
      <t>8</t>
    </r>
  </si>
  <si>
    <t>Renewable Generation Connection Capital Deferral Account</t>
  </si>
  <si>
    <t>Renewable Generation Connection OM&amp;A Deferral Account</t>
  </si>
  <si>
    <t xml:space="preserve">Renewable Generation Connection Funding Adder Deferral Account </t>
  </si>
  <si>
    <t>Smart Grid Capital Deferral Account</t>
  </si>
  <si>
    <t>Smart Grid OM&amp;A Deferral Account</t>
  </si>
  <si>
    <t>Smart Grid Funding Adder Deferral Account</t>
  </si>
  <si>
    <r>
      <t>Smart Meter Capital and Recovery Offset Variance - Sub-Account - Capital</t>
    </r>
    <r>
      <rPr>
        <vertAlign val="superscript"/>
        <sz val="11"/>
        <rFont val="Arial"/>
        <family val="2"/>
      </rPr>
      <t>4</t>
    </r>
  </si>
  <si>
    <r>
      <t>Smart Meter Capital and Recovery Offset Variance - Sub-Account - Recoveries</t>
    </r>
    <r>
      <rPr>
        <vertAlign val="superscript"/>
        <sz val="11"/>
        <rFont val="Arial"/>
        <family val="2"/>
      </rPr>
      <t>4</t>
    </r>
  </si>
  <si>
    <t>Smart Meter Capital and Recovery Offset Variance - Sub-Account - Stranded Meter Costs</t>
  </si>
  <si>
    <r>
      <t>Smart Meter OM&amp;A Variance</t>
    </r>
    <r>
      <rPr>
        <vertAlign val="superscript"/>
        <sz val="11"/>
        <rFont val="Arial"/>
        <family val="2"/>
      </rPr>
      <t>4</t>
    </r>
  </si>
  <si>
    <r>
      <t>Meter Cost Deferral Account (MIST Meters)</t>
    </r>
    <r>
      <rPr>
        <vertAlign val="superscript"/>
        <sz val="11"/>
        <rFont val="Arial"/>
        <family val="2"/>
      </rPr>
      <t>3</t>
    </r>
  </si>
  <si>
    <t>IFRS-CGAAP Transition PP&amp;E Amounts Balance + Return Component</t>
  </si>
  <si>
    <t>Accounting Changes Under CGAAP Balance + Return Component</t>
  </si>
  <si>
    <r>
      <t>Impacts Arising from the COVID-19 Emergency</t>
    </r>
    <r>
      <rPr>
        <vertAlign val="superscript"/>
        <sz val="11"/>
        <rFont val="Arial"/>
        <family val="2"/>
      </rPr>
      <t>11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</si>
</sst>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;[Red]\-&quot;$&quot;#,##0"/>
    <numFmt numFmtId="8" formatCode="&quot;$&quot;#,##0.00;[Red]\-&quot;$&quot;#,##0.00"/>
    <numFmt numFmtId="43" formatCode="_-* #,##0.00_-;\-* #,##0.00_-;_-* &quot;-&quot;??_-;_-@_-"/>
    <numFmt numFmtId="164" formatCode="#,##0_ ;[Red]\-#,##0\ "/>
    <numFmt numFmtId="165" formatCode="_-* #,##0_-;\-* #,##0_-;_-* &quot;-&quot;??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vertAlign val="superscript"/>
      <sz val="10"/>
      <name val="Arial"/>
      <family val="2"/>
    </font>
    <font>
      <b/>
      <sz val="10"/>
      <name val="Book Antiqua"/>
      <family val="1"/>
    </font>
    <font>
      <b/>
      <sz val="11"/>
      <color rgb="FFFF0000"/>
      <name val="Arial"/>
      <family val="2"/>
    </font>
    <font>
      <b/>
      <sz val="11"/>
      <name val="Arial"/>
      <family val="2"/>
    </font>
    <font>
      <b/>
      <sz val="22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b/>
      <sz val="18"/>
      <name val="Arial"/>
      <family val="2"/>
    </font>
    <font>
      <sz val="11"/>
      <name val="Arial"/>
      <family val="2"/>
    </font>
    <font>
      <vertAlign val="superscript"/>
      <sz val="11"/>
      <name val="Arial"/>
      <family val="2"/>
    </font>
    <font>
      <b/>
      <sz val="10"/>
      <name val="Arial"/>
      <family val="2"/>
    </font>
    <font>
      <b/>
      <vertAlign val="superscript"/>
      <sz val="11"/>
      <color indexed="12"/>
      <name val="Arial"/>
      <family val="2"/>
    </font>
    <font>
      <b/>
      <sz val="11"/>
      <color indexed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EBF1DE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12"/>
      </bottom>
      <diagonal/>
    </border>
    <border>
      <left/>
      <right/>
      <top/>
      <bottom style="medium">
        <color indexed="12"/>
      </bottom>
      <diagonal/>
    </border>
    <border>
      <left/>
      <right style="medium">
        <color indexed="64"/>
      </right>
      <top/>
      <bottom style="medium">
        <color indexed="12"/>
      </bottom>
      <diagonal/>
    </border>
    <border>
      <left style="medium">
        <color auto="1"/>
      </left>
      <right/>
      <top style="medium">
        <color indexed="12"/>
      </top>
      <bottom/>
      <diagonal/>
    </border>
    <border>
      <left style="medium">
        <color auto="1"/>
      </left>
      <right style="medium">
        <color indexed="9"/>
      </right>
      <top style="medium">
        <color indexed="9"/>
      </top>
      <bottom/>
      <diagonal/>
    </border>
    <border>
      <left style="medium">
        <color indexed="9"/>
      </left>
      <right style="medium">
        <color indexed="9"/>
      </right>
      <top/>
      <bottom style="medium">
        <color indexed="9"/>
      </bottom>
      <diagonal/>
    </border>
    <border>
      <left style="medium">
        <color indexed="9"/>
      </left>
      <right style="medium">
        <color indexed="9"/>
      </right>
      <top style="medium">
        <color indexed="9"/>
      </top>
      <bottom style="medium">
        <color indexed="9"/>
      </bottom>
      <diagonal/>
    </border>
    <border>
      <left style="medium">
        <color indexed="9"/>
      </left>
      <right style="medium">
        <color indexed="9"/>
      </right>
      <top style="medium">
        <color indexed="9"/>
      </top>
      <bottom/>
      <diagonal/>
    </border>
    <border>
      <left style="medium">
        <color auto="1"/>
      </left>
      <right style="medium">
        <color indexed="9"/>
      </right>
      <top style="medium">
        <color indexed="9"/>
      </top>
      <bottom style="medium">
        <color indexed="9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/>
      <top/>
      <bottom/>
      <diagonal/>
    </border>
    <border>
      <left style="medium">
        <color auto="1"/>
      </left>
      <right style="medium">
        <color indexed="9"/>
      </right>
      <top/>
      <bottom style="medium">
        <color indexed="9"/>
      </bottom>
      <diagonal/>
    </border>
    <border>
      <left style="medium">
        <color auto="1"/>
      </left>
      <right style="medium">
        <color indexed="9"/>
      </right>
      <top style="medium">
        <color indexed="9"/>
      </top>
      <bottom style="medium">
        <color indexed="64"/>
      </bottom>
      <diagonal/>
    </border>
    <border>
      <left style="medium">
        <color indexed="9"/>
      </left>
      <right style="medium">
        <color indexed="9"/>
      </right>
      <top style="medium">
        <color indexed="9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5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99">
    <xf numFmtId="0" fontId="0" fillId="0" borderId="0" xfId="0"/>
    <xf numFmtId="8" fontId="0" fillId="0" borderId="0" xfId="0" applyNumberFormat="1"/>
    <xf numFmtId="164" fontId="2" fillId="0" borderId="0" xfId="0" applyNumberFormat="1" applyFont="1" applyProtection="1">
      <protection locked="0"/>
    </xf>
    <xf numFmtId="0" fontId="4" fillId="0" borderId="0" xfId="2" applyFont="1" applyAlignment="1">
      <alignment horizontal="left" wrapText="1"/>
    </xf>
    <xf numFmtId="165" fontId="5" fillId="0" borderId="0" xfId="1" applyNumberFormat="1" applyFont="1" applyProtection="1"/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wrapText="1"/>
    </xf>
    <xf numFmtId="0" fontId="10" fillId="0" borderId="0" xfId="0" applyFont="1" applyAlignment="1">
      <alignment vertical="center"/>
    </xf>
    <xf numFmtId="0" fontId="2" fillId="0" borderId="0" xfId="0" applyFont="1"/>
    <xf numFmtId="0" fontId="12" fillId="0" borderId="4" xfId="0" applyFont="1" applyBorder="1" applyAlignment="1">
      <alignment vertical="center"/>
    </xf>
    <xf numFmtId="0" fontId="13" fillId="0" borderId="5" xfId="0" applyFont="1" applyBorder="1"/>
    <xf numFmtId="6" fontId="13" fillId="0" borderId="12" xfId="0" applyNumberFormat="1" applyFont="1" applyBorder="1"/>
    <xf numFmtId="6" fontId="13" fillId="0" borderId="0" xfId="0" applyNumberFormat="1" applyFont="1"/>
    <xf numFmtId="6" fontId="0" fillId="0" borderId="0" xfId="0" applyNumberFormat="1" applyAlignment="1">
      <alignment wrapText="1"/>
    </xf>
    <xf numFmtId="6" fontId="8" fillId="0" borderId="8" xfId="0" applyNumberFormat="1" applyFont="1" applyBorder="1" applyAlignment="1">
      <alignment horizontal="center" vertical="center" wrapText="1"/>
    </xf>
    <xf numFmtId="0" fontId="13" fillId="0" borderId="7" xfId="0" applyFont="1" applyBorder="1"/>
    <xf numFmtId="0" fontId="13" fillId="0" borderId="8" xfId="0" applyFont="1" applyBorder="1" applyAlignment="1">
      <alignment horizontal="center"/>
    </xf>
    <xf numFmtId="6" fontId="13" fillId="0" borderId="8" xfId="0" applyNumberFormat="1" applyFont="1" applyBorder="1"/>
    <xf numFmtId="0" fontId="13" fillId="0" borderId="7" xfId="0" applyFont="1" applyBorder="1" applyAlignment="1">
      <alignment horizontal="left"/>
    </xf>
    <xf numFmtId="6" fontId="13" fillId="2" borderId="17" xfId="0" applyNumberFormat="1" applyFont="1" applyFill="1" applyBorder="1" applyProtection="1">
      <protection locked="0"/>
    </xf>
    <xf numFmtId="6" fontId="13" fillId="2" borderId="15" xfId="0" applyNumberFormat="1" applyFont="1" applyFill="1" applyBorder="1" applyProtection="1">
      <protection locked="0"/>
    </xf>
    <xf numFmtId="6" fontId="13" fillId="3" borderId="15" xfId="0" applyNumberFormat="1" applyFont="1" applyFill="1" applyBorder="1" applyProtection="1">
      <protection locked="0"/>
    </xf>
    <xf numFmtId="6" fontId="13" fillId="0" borderId="7" xfId="0" applyNumberFormat="1" applyFont="1" applyBorder="1"/>
    <xf numFmtId="0" fontId="13" fillId="0" borderId="0" xfId="0" applyFont="1"/>
    <xf numFmtId="0" fontId="8" fillId="0" borderId="7" xfId="0" applyFont="1" applyBorder="1"/>
    <xf numFmtId="0" fontId="13" fillId="0" borderId="18" xfId="0" applyFont="1" applyBorder="1"/>
    <xf numFmtId="0" fontId="13" fillId="0" borderId="19" xfId="0" applyFont="1" applyBorder="1" applyAlignment="1">
      <alignment horizontal="center"/>
    </xf>
    <xf numFmtId="6" fontId="13" fillId="0" borderId="18" xfId="0" applyNumberFormat="1" applyFont="1" applyBorder="1"/>
    <xf numFmtId="6" fontId="13" fillId="0" borderId="20" xfId="0" applyNumberFormat="1" applyFont="1" applyBorder="1"/>
    <xf numFmtId="6" fontId="13" fillId="0" borderId="19" xfId="0" applyNumberFormat="1" applyFont="1" applyBorder="1"/>
    <xf numFmtId="6" fontId="13" fillId="0" borderId="16" xfId="6" applyNumberFormat="1" applyFont="1" applyBorder="1"/>
    <xf numFmtId="6" fontId="13" fillId="3" borderId="17" xfId="0" applyNumberFormat="1" applyFont="1" applyFill="1" applyBorder="1" applyProtection="1">
      <protection locked="0"/>
    </xf>
    <xf numFmtId="0" fontId="8" fillId="0" borderId="0" xfId="0" applyFont="1"/>
    <xf numFmtId="6" fontId="13" fillId="3" borderId="15" xfId="11" applyNumberFormat="1" applyFont="1" applyFill="1" applyBorder="1" applyProtection="1">
      <protection locked="0"/>
    </xf>
    <xf numFmtId="6" fontId="13" fillId="4" borderId="15" xfId="0" applyNumberFormat="1" applyFont="1" applyFill="1" applyBorder="1"/>
    <xf numFmtId="0" fontId="13" fillId="0" borderId="7" xfId="0" applyFont="1" applyBorder="1" applyAlignment="1">
      <alignment wrapText="1"/>
    </xf>
    <xf numFmtId="6" fontId="13" fillId="3" borderId="17" xfId="12" applyNumberFormat="1" applyFont="1" applyFill="1" applyBorder="1" applyProtection="1">
      <protection locked="0"/>
    </xf>
    <xf numFmtId="6" fontId="13" fillId="3" borderId="15" xfId="13" applyNumberFormat="1" applyFont="1" applyFill="1" applyBorder="1" applyProtection="1">
      <protection locked="0"/>
    </xf>
    <xf numFmtId="6" fontId="13" fillId="3" borderId="15" xfId="6" applyNumberFormat="1" applyFont="1" applyFill="1" applyBorder="1" applyProtection="1">
      <protection locked="0"/>
    </xf>
    <xf numFmtId="6" fontId="13" fillId="3" borderId="15" xfId="14" applyNumberFormat="1" applyFont="1" applyFill="1" applyBorder="1" applyProtection="1">
      <protection locked="0"/>
    </xf>
    <xf numFmtId="6" fontId="13" fillId="3" borderId="16" xfId="6" applyNumberFormat="1" applyFont="1" applyFill="1" applyBorder="1" applyProtection="1">
      <protection locked="0"/>
    </xf>
    <xf numFmtId="6" fontId="13" fillId="3" borderId="13" xfId="0" applyNumberFormat="1" applyFont="1" applyFill="1" applyBorder="1" applyProtection="1">
      <protection locked="0"/>
    </xf>
    <xf numFmtId="6" fontId="13" fillId="3" borderId="16" xfId="0" applyNumberFormat="1" applyFont="1" applyFill="1" applyBorder="1" applyProtection="1">
      <protection locked="0"/>
    </xf>
    <xf numFmtId="6" fontId="13" fillId="3" borderId="17" xfId="15" applyNumberFormat="1" applyFont="1" applyFill="1" applyBorder="1" applyProtection="1">
      <protection locked="0"/>
    </xf>
    <xf numFmtId="6" fontId="13" fillId="3" borderId="15" xfId="16" applyNumberFormat="1" applyFont="1" applyFill="1" applyBorder="1" applyProtection="1">
      <protection locked="0"/>
    </xf>
    <xf numFmtId="6" fontId="13" fillId="3" borderId="16" xfId="17" applyNumberFormat="1" applyFont="1" applyFill="1" applyBorder="1" applyProtection="1">
      <protection locked="0"/>
    </xf>
    <xf numFmtId="0" fontId="13" fillId="0" borderId="7" xfId="0" applyFont="1" applyBorder="1" applyAlignment="1">
      <alignment vertical="center" wrapText="1"/>
    </xf>
    <xf numFmtId="0" fontId="13" fillId="0" borderId="8" xfId="0" applyFont="1" applyBorder="1" applyAlignment="1">
      <alignment horizontal="center" vertical="center"/>
    </xf>
    <xf numFmtId="6" fontId="13" fillId="3" borderId="17" xfId="18" applyNumberFormat="1" applyFont="1" applyFill="1" applyBorder="1" applyProtection="1">
      <protection locked="0"/>
    </xf>
    <xf numFmtId="6" fontId="13" fillId="3" borderId="16" xfId="19" applyNumberFormat="1" applyFont="1" applyFill="1" applyBorder="1" applyProtection="1">
      <protection locked="0"/>
    </xf>
    <xf numFmtId="6" fontId="13" fillId="3" borderId="15" xfId="20" applyNumberFormat="1" applyFont="1" applyFill="1" applyBorder="1" applyProtection="1">
      <protection locked="0"/>
    </xf>
    <xf numFmtId="0" fontId="15" fillId="0" borderId="0" xfId="0" applyFont="1"/>
    <xf numFmtId="6" fontId="8" fillId="0" borderId="7" xfId="0" applyNumberFormat="1" applyFont="1" applyBorder="1"/>
    <xf numFmtId="6" fontId="8" fillId="0" borderId="0" xfId="0" applyNumberFormat="1" applyFont="1"/>
    <xf numFmtId="6" fontId="8" fillId="0" borderId="8" xfId="0" applyNumberFormat="1" applyFont="1" applyBorder="1"/>
    <xf numFmtId="0" fontId="17" fillId="0" borderId="7" xfId="10" applyFont="1" applyBorder="1"/>
    <xf numFmtId="6" fontId="13" fillId="3" borderId="22" xfId="0" applyNumberFormat="1" applyFont="1" applyFill="1" applyBorder="1" applyProtection="1">
      <protection locked="0"/>
    </xf>
    <xf numFmtId="6" fontId="13" fillId="3" borderId="13" xfId="21" applyNumberFormat="1" applyFont="1" applyFill="1" applyBorder="1" applyProtection="1">
      <protection locked="0"/>
    </xf>
    <xf numFmtId="6" fontId="13" fillId="3" borderId="16" xfId="22" applyNumberFormat="1" applyFont="1" applyFill="1" applyBorder="1" applyProtection="1">
      <protection locked="0"/>
    </xf>
    <xf numFmtId="6" fontId="13" fillId="3" borderId="16" xfId="23" applyNumberFormat="1" applyFont="1" applyFill="1" applyBorder="1" applyProtection="1">
      <protection locked="0"/>
    </xf>
    <xf numFmtId="6" fontId="13" fillId="3" borderId="16" xfId="24" applyNumberFormat="1" applyFont="1" applyFill="1" applyBorder="1" applyProtection="1">
      <protection locked="0"/>
    </xf>
    <xf numFmtId="6" fontId="13" fillId="0" borderId="13" xfId="0" applyNumberFormat="1" applyFont="1" applyBorder="1" applyProtection="1">
      <protection locked="0"/>
    </xf>
    <xf numFmtId="6" fontId="13" fillId="5" borderId="14" xfId="0" applyNumberFormat="1" applyFont="1" applyFill="1" applyBorder="1"/>
    <xf numFmtId="6" fontId="13" fillId="6" borderId="15" xfId="0" applyNumberFormat="1" applyFont="1" applyFill="1" applyBorder="1"/>
    <xf numFmtId="6" fontId="13" fillId="5" borderId="15" xfId="0" applyNumberFormat="1" applyFont="1" applyFill="1" applyBorder="1"/>
    <xf numFmtId="6" fontId="13" fillId="4" borderId="23" xfId="21" applyNumberFormat="1" applyFont="1" applyFill="1" applyBorder="1"/>
    <xf numFmtId="6" fontId="13" fillId="4" borderId="24" xfId="22" applyNumberFormat="1" applyFont="1" applyFill="1" applyBorder="1"/>
    <xf numFmtId="6" fontId="13" fillId="4" borderId="24" xfId="0" applyNumberFormat="1" applyFont="1" applyFill="1" applyBorder="1"/>
    <xf numFmtId="6" fontId="13" fillId="0" borderId="25" xfId="0" applyNumberFormat="1" applyFont="1" applyBorder="1"/>
    <xf numFmtId="165" fontId="0" fillId="0" borderId="0" xfId="1" applyNumberFormat="1" applyFont="1"/>
    <xf numFmtId="0" fontId="13" fillId="0" borderId="8" xfId="0" applyFont="1" applyFill="1" applyBorder="1" applyAlignment="1">
      <alignment horizontal="center"/>
    </xf>
    <xf numFmtId="0" fontId="13" fillId="0" borderId="8" xfId="0" applyFont="1" applyFill="1" applyBorder="1"/>
    <xf numFmtId="0" fontId="13" fillId="0" borderId="8" xfId="0" applyFont="1" applyFill="1" applyBorder="1" applyAlignment="1">
      <alignment horizontal="center" vertical="center"/>
    </xf>
    <xf numFmtId="0" fontId="8" fillId="0" borderId="8" xfId="0" applyFont="1" applyFill="1" applyBorder="1"/>
    <xf numFmtId="0" fontId="17" fillId="0" borderId="8" xfId="10" applyFont="1" applyFill="1" applyBorder="1" applyAlignment="1">
      <alignment horizontal="center"/>
    </xf>
    <xf numFmtId="0" fontId="10" fillId="0" borderId="4" xfId="0" applyFont="1" applyBorder="1" applyAlignment="1">
      <alignment horizontal="left" vertical="center"/>
    </xf>
    <xf numFmtId="0" fontId="10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8" fontId="6" fillId="0" borderId="4" xfId="0" applyNumberFormat="1" applyFont="1" applyBorder="1" applyAlignment="1">
      <alignment horizontal="center" vertical="center" wrapText="1"/>
    </xf>
    <xf numFmtId="8" fontId="6" fillId="0" borderId="21" xfId="0" applyNumberFormat="1" applyFont="1" applyBorder="1" applyAlignment="1">
      <alignment horizontal="center" vertical="center" wrapText="1"/>
    </xf>
    <xf numFmtId="8" fontId="6" fillId="0" borderId="9" xfId="0" applyNumberFormat="1" applyFont="1" applyBorder="1" applyAlignment="1">
      <alignment horizontal="center" vertical="center" wrapText="1"/>
    </xf>
    <xf numFmtId="8" fontId="6" fillId="0" borderId="6" xfId="0" applyNumberFormat="1" applyFont="1" applyBorder="1" applyAlignment="1">
      <alignment horizontal="center" vertical="center" wrapText="1"/>
    </xf>
    <xf numFmtId="8" fontId="6" fillId="2" borderId="0" xfId="0" applyNumberFormat="1" applyFont="1" applyFill="1" applyAlignment="1">
      <alignment horizontal="center" vertical="center" wrapText="1"/>
    </xf>
    <xf numFmtId="8" fontId="6" fillId="2" borderId="10" xfId="0" applyNumberFormat="1" applyFont="1" applyFill="1" applyBorder="1" applyAlignment="1">
      <alignment horizontal="center" vertical="center" wrapText="1"/>
    </xf>
    <xf numFmtId="8" fontId="11" fillId="2" borderId="0" xfId="0" applyNumberFormat="1" applyFont="1" applyFill="1" applyAlignment="1">
      <alignment horizontal="center" vertical="center" wrapText="1"/>
    </xf>
    <xf numFmtId="8" fontId="11" fillId="2" borderId="10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3" xfId="0" applyFont="1" applyBorder="1" applyAlignment="1" applyProtection="1">
      <alignment horizontal="center" vertical="center"/>
      <protection locked="0"/>
    </xf>
    <xf numFmtId="8" fontId="6" fillId="0" borderId="5" xfId="0" applyNumberFormat="1" applyFont="1" applyBorder="1" applyAlignment="1">
      <alignment horizontal="center" vertical="center" wrapText="1"/>
    </xf>
    <xf numFmtId="8" fontId="6" fillId="0" borderId="8" xfId="0" applyNumberFormat="1" applyFont="1" applyBorder="1" applyAlignment="1">
      <alignment horizontal="center" vertical="center" wrapText="1"/>
    </xf>
    <xf numFmtId="8" fontId="6" fillId="0" borderId="11" xfId="0" applyNumberFormat="1" applyFont="1" applyBorder="1" applyAlignment="1">
      <alignment horizontal="center" vertical="center" wrapText="1"/>
    </xf>
    <xf numFmtId="8" fontId="11" fillId="0" borderId="0" xfId="0" applyNumberFormat="1" applyFont="1" applyAlignment="1">
      <alignment horizontal="center" vertical="center" wrapText="1"/>
    </xf>
    <xf numFmtId="8" fontId="11" fillId="0" borderId="10" xfId="0" applyNumberFormat="1" applyFont="1" applyBorder="1" applyAlignment="1">
      <alignment horizontal="center" vertical="center" wrapText="1"/>
    </xf>
    <xf numFmtId="8" fontId="6" fillId="0" borderId="7" xfId="0" applyNumberFormat="1" applyFont="1" applyBorder="1" applyAlignment="1">
      <alignment horizontal="center" vertical="center" wrapText="1"/>
    </xf>
    <xf numFmtId="8" fontId="6" fillId="0" borderId="0" xfId="0" applyNumberFormat="1" applyFont="1" applyAlignment="1">
      <alignment horizontal="center" vertical="center" wrapText="1"/>
    </xf>
    <xf numFmtId="8" fontId="6" fillId="0" borderId="10" xfId="0" applyNumberFormat="1" applyFont="1" applyBorder="1" applyAlignment="1">
      <alignment horizontal="center" vertical="center" wrapText="1"/>
    </xf>
  </cellXfs>
  <cellStyles count="25">
    <cellStyle name="Comma" xfId="1" builtinId="3"/>
    <cellStyle name="Normal" xfId="0" builtinId="0"/>
    <cellStyle name="Normal 19" xfId="3" xr:uid="{C159A622-674A-4BF2-8AD9-0A83E06BDCE2}"/>
    <cellStyle name="Normal 2" xfId="10" xr:uid="{BAF630D4-123A-413C-9E10-C32724C34E7F}"/>
    <cellStyle name="Normal 20" xfId="12" xr:uid="{E3132994-FE66-46A6-B8CE-94BADB71726D}"/>
    <cellStyle name="Normal 22" xfId="15" xr:uid="{E178C5FB-542F-48C7-B142-C3031CE5E876}"/>
    <cellStyle name="Normal 23" xfId="18" xr:uid="{C4F7903E-E323-4AD9-81B8-F8341C472204}"/>
    <cellStyle name="Normal 24" xfId="21" xr:uid="{2B22ABBB-753F-430C-A29A-21C5AA2B5860}"/>
    <cellStyle name="Normal 25" xfId="7" xr:uid="{5D11C813-CD71-4D93-A389-BC5BF608D2F4}"/>
    <cellStyle name="Normal 26" xfId="13" xr:uid="{2CE04F2E-9EEC-4547-BCAA-5F3B71382318}"/>
    <cellStyle name="Normal 28" xfId="16" xr:uid="{D1253D28-82DC-4EE1-BE28-79BF4009C3A7}"/>
    <cellStyle name="Normal 29" xfId="22" xr:uid="{5B85B3B7-65D5-4A26-B376-913D076408DC}"/>
    <cellStyle name="Normal 30" xfId="4" xr:uid="{6179A592-F080-4FF7-8D5B-093C35808C3D}"/>
    <cellStyle name="Normal 31" xfId="8" xr:uid="{454FB917-3835-45A1-B1C0-0755D53AAE9F}"/>
    <cellStyle name="Normal 32" xfId="6" xr:uid="{8D5DEDC2-4FAB-457D-A0A4-04A7A409FD51}"/>
    <cellStyle name="Normal 35" xfId="17" xr:uid="{AA068E23-CFC8-45E4-A5EE-5FEE00142892}"/>
    <cellStyle name="Normal 37" xfId="19" xr:uid="{4CF056A7-206A-4C9D-9D3D-F78FBAF88D07}"/>
    <cellStyle name="Normal 38" xfId="23" xr:uid="{53C4B836-E196-4535-A9D2-0D21FC727BAE}"/>
    <cellStyle name="Normal 41" xfId="5" xr:uid="{DF1E8824-4B2B-445C-95D6-021AE2833E84}"/>
    <cellStyle name="Normal 42" xfId="9" xr:uid="{26EB2A70-F22B-4C82-BACD-FEA01D10A910}"/>
    <cellStyle name="Normal 44" xfId="11" xr:uid="{9D291FDC-0D40-4F51-AF95-EFBBE1E9CFA9}"/>
    <cellStyle name="Normal 45" xfId="14" xr:uid="{4D57F8FF-454B-4D24-9204-2632586F5FB4}"/>
    <cellStyle name="Normal 48" xfId="20" xr:uid="{552C40FB-0EB7-42CD-9D29-82C54872CC7D}"/>
    <cellStyle name="Normal 49" xfId="24" xr:uid="{66058FB1-3548-4E92-923F-46E4CB8F5DED}"/>
    <cellStyle name="Normal 8" xfId="2" xr:uid="{E6F0E36D-54E2-4D97-B2CE-73417840DF8B}"/>
  </cellStyles>
  <dxfs count="19"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44823</xdr:rowOff>
    </xdr:from>
    <xdr:to>
      <xdr:col>5</xdr:col>
      <xdr:colOff>139053</xdr:colOff>
      <xdr:row>14</xdr:row>
      <xdr:rowOff>22411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D862B9A4-548B-43EC-B054-1633E0873A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duotone>
            <a:schemeClr val="accent1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4823"/>
          <a:ext cx="8883003" cy="2244538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1</xdr:col>
      <xdr:colOff>1319894</xdr:colOff>
      <xdr:row>4</xdr:row>
      <xdr:rowOff>6634</xdr:rowOff>
    </xdr:from>
    <xdr:to>
      <xdr:col>2</xdr:col>
      <xdr:colOff>5293180</xdr:colOff>
      <xdr:row>11</xdr:row>
      <xdr:rowOff>98450</xdr:rowOff>
    </xdr:to>
    <xdr:sp macro="" textlink="">
      <xdr:nvSpPr>
        <xdr:cNvPr id="23" name="Rectangle 22">
          <a:extLst>
            <a:ext uri="{FF2B5EF4-FFF2-40B4-BE49-F238E27FC236}">
              <a16:creationId xmlns:a16="http://schemas.microsoft.com/office/drawing/2014/main" id="{C814A7A4-3C0F-4703-94BA-71F76D7FA648}"/>
            </a:ext>
          </a:extLst>
        </xdr:cNvPr>
        <xdr:cNvSpPr/>
      </xdr:nvSpPr>
      <xdr:spPr>
        <a:xfrm>
          <a:off x="1319894" y="654334"/>
          <a:ext cx="5430611" cy="1225291"/>
        </a:xfrm>
        <a:prstGeom prst="rect">
          <a:avLst/>
        </a:prstGeom>
        <a:noFill/>
      </xdr:spPr>
      <xdr:txBody>
        <a:bodyPr wrap="non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tx1"/>
            </a:contourClr>
          </a:sp3d>
        </a:bodyPr>
        <a:lstStyle/>
        <a:p>
          <a:pPr algn="ctr" rtl="0"/>
          <a:r>
            <a:rPr lang="en-CA" sz="3000" b="1" i="0" cap="none" spc="0" baseline="0">
              <a:ln w="11430">
                <a:solidFill>
                  <a:schemeClr val="tx1">
                    <a:lumMod val="95000"/>
                    <a:lumOff val="5000"/>
                  </a:schemeClr>
                </a:solidFill>
              </a:ln>
              <a:solidFill>
                <a:schemeClr val="tx1"/>
              </a:solidFill>
              <a:effectLst>
                <a:outerShdw blurRad="60007" dist="200025" dir="15000000" sy="30000" kx="-1800000" algn="bl" rotWithShape="0">
                  <a:prstClr val="black">
                    <a:alpha val="32000"/>
                  </a:prstClr>
                </a:outerShdw>
              </a:effectLst>
              <a:latin typeface="+mn-lt"/>
              <a:ea typeface="+mn-ea"/>
              <a:cs typeface="+mn-cs"/>
            </a:rPr>
            <a:t>2023 Deferral/Variance Account Workform</a:t>
          </a:r>
          <a:endParaRPr lang="en-CA" sz="3000" b="1" cap="none" spc="0">
            <a:ln w="11430">
              <a:solidFill>
                <a:schemeClr val="tx1">
                  <a:lumMod val="95000"/>
                  <a:lumOff val="5000"/>
                </a:schemeClr>
              </a:solidFill>
            </a:ln>
            <a:solidFill>
              <a:schemeClr val="tx1"/>
            </a:solidFill>
            <a:effectLst>
              <a:outerShdw blurRad="60007" dist="200025" dir="15000000" sy="30000" kx="-1800000" algn="bl" rotWithShape="0">
                <a:prstClr val="black">
                  <a:alpha val="32000"/>
                </a:prstClr>
              </a:outerShdw>
            </a:effectLst>
          </a:endParaRPr>
        </a:p>
      </xdr:txBody>
    </xdr:sp>
    <xdr:clientData/>
  </xdr:twoCellAnchor>
  <xdr:twoCellAnchor>
    <xdr:from>
      <xdr:col>1</xdr:col>
      <xdr:colOff>638736</xdr:colOff>
      <xdr:row>1</xdr:row>
      <xdr:rowOff>57369</xdr:rowOff>
    </xdr:from>
    <xdr:to>
      <xdr:col>2</xdr:col>
      <xdr:colOff>2968221</xdr:colOff>
      <xdr:row>3</xdr:row>
      <xdr:rowOff>64726</xdr:rowOff>
    </xdr:to>
    <xdr:sp macro="" textlink="">
      <xdr:nvSpPr>
        <xdr:cNvPr id="24" name="Rectangle 23">
          <a:extLst>
            <a:ext uri="{FF2B5EF4-FFF2-40B4-BE49-F238E27FC236}">
              <a16:creationId xmlns:a16="http://schemas.microsoft.com/office/drawing/2014/main" id="{DEDD39DF-6C49-47DF-91AA-28FDC85C58E9}"/>
            </a:ext>
          </a:extLst>
        </xdr:cNvPr>
        <xdr:cNvSpPr/>
      </xdr:nvSpPr>
      <xdr:spPr>
        <a:xfrm>
          <a:off x="638736" y="219294"/>
          <a:ext cx="3786810" cy="331207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l" rtl="0"/>
          <a:r>
            <a:rPr lang="en-CA" sz="1800" b="0" i="0" cap="none" spc="0" baseline="0">
              <a:ln w="18415" cmpd="sng">
                <a:noFill/>
                <a:prstDash val="solid"/>
              </a:ln>
              <a:solidFill>
                <a:schemeClr val="tx1"/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rPr>
            <a:t>Ontario Energy Board</a:t>
          </a:r>
          <a:endParaRPr lang="en-CA" sz="1800" b="0" cap="none" spc="0">
            <a:ln w="18415" cmpd="sng">
              <a:noFill/>
              <a:prstDash val="solid"/>
            </a:ln>
            <a:solidFill>
              <a:schemeClr val="tx1"/>
            </a:solidFill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a:endParaRPr>
        </a:p>
      </xdr:txBody>
    </xdr:sp>
    <xdr:clientData/>
  </xdr:twoCellAnchor>
  <xdr:twoCellAnchor>
    <xdr:from>
      <xdr:col>1</xdr:col>
      <xdr:colOff>168088</xdr:colOff>
      <xdr:row>1</xdr:row>
      <xdr:rowOff>56029</xdr:rowOff>
    </xdr:from>
    <xdr:to>
      <xdr:col>1</xdr:col>
      <xdr:colOff>557370</xdr:colOff>
      <xdr:row>3</xdr:row>
      <xdr:rowOff>120409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CE6E361C-A5EC-44FF-B7E4-947D87285C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437" t="-1608" r="-2437" b="-1608"/>
        <a:stretch>
          <a:fillRect/>
        </a:stretch>
      </xdr:blipFill>
      <xdr:spPr bwMode="auto">
        <a:xfrm>
          <a:off x="168088" y="217954"/>
          <a:ext cx="389282" cy="3882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44823</xdr:rowOff>
    </xdr:from>
    <xdr:to>
      <xdr:col>5</xdr:col>
      <xdr:colOff>139053</xdr:colOff>
      <xdr:row>14</xdr:row>
      <xdr:rowOff>22411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29A7A58-CCA3-41AB-A4A8-A5B47BD103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duotone>
            <a:schemeClr val="accent1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4823"/>
          <a:ext cx="10445103" cy="2244538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0</xdr:col>
      <xdr:colOff>0</xdr:colOff>
      <xdr:row>5</xdr:row>
      <xdr:rowOff>20241</xdr:rowOff>
    </xdr:from>
    <xdr:to>
      <xdr:col>5</xdr:col>
      <xdr:colOff>0</xdr:colOff>
      <xdr:row>12</xdr:row>
      <xdr:rowOff>112057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962B984-2C59-4CB4-A16B-5CED966A624C}"/>
            </a:ext>
          </a:extLst>
        </xdr:cNvPr>
        <xdr:cNvSpPr/>
      </xdr:nvSpPr>
      <xdr:spPr>
        <a:xfrm>
          <a:off x="0" y="829866"/>
          <a:ext cx="10306050" cy="1225291"/>
        </a:xfrm>
        <a:prstGeom prst="rect">
          <a:avLst/>
        </a:prstGeom>
        <a:noFill/>
      </xdr:spPr>
      <xdr:txBody>
        <a:bodyPr wrap="non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tx1"/>
            </a:contourClr>
          </a:sp3d>
        </a:bodyPr>
        <a:lstStyle/>
        <a:p>
          <a:pPr algn="ctr" rtl="0"/>
          <a:r>
            <a:rPr lang="en-CA" sz="3200" b="1" i="0" cap="none" spc="0" baseline="0">
              <a:ln w="11430">
                <a:solidFill>
                  <a:schemeClr val="tx1">
                    <a:lumMod val="95000"/>
                    <a:lumOff val="5000"/>
                  </a:schemeClr>
                </a:solidFill>
              </a:ln>
              <a:solidFill>
                <a:schemeClr val="tx1"/>
              </a:solidFill>
              <a:effectLst>
                <a:outerShdw blurRad="60007" dist="200025" dir="15000000" sy="30000" kx="-1800000" algn="bl" rotWithShape="0">
                  <a:prstClr val="black">
                    <a:alpha val="32000"/>
                  </a:prstClr>
                </a:outerShdw>
              </a:effectLst>
              <a:latin typeface="+mn-lt"/>
              <a:ea typeface="+mn-ea"/>
              <a:cs typeface="+mn-cs"/>
            </a:rPr>
            <a:t>2023 Deferral/Variance Account Workform</a:t>
          </a:r>
          <a:endParaRPr lang="en-CA" sz="3200" b="1" cap="none" spc="0">
            <a:ln w="11430">
              <a:solidFill>
                <a:schemeClr val="tx1">
                  <a:lumMod val="95000"/>
                  <a:lumOff val="5000"/>
                </a:schemeClr>
              </a:solidFill>
            </a:ln>
            <a:solidFill>
              <a:schemeClr val="tx1"/>
            </a:solidFill>
            <a:effectLst>
              <a:outerShdw blurRad="60007" dist="200025" dir="15000000" sy="30000" kx="-1800000" algn="bl" rotWithShape="0">
                <a:prstClr val="black">
                  <a:alpha val="32000"/>
                </a:prstClr>
              </a:outerShdw>
            </a:effectLst>
          </a:endParaRPr>
        </a:p>
      </xdr:txBody>
    </xdr:sp>
    <xdr:clientData/>
  </xdr:twoCellAnchor>
  <xdr:twoCellAnchor>
    <xdr:from>
      <xdr:col>1</xdr:col>
      <xdr:colOff>638736</xdr:colOff>
      <xdr:row>1</xdr:row>
      <xdr:rowOff>57369</xdr:rowOff>
    </xdr:from>
    <xdr:to>
      <xdr:col>2</xdr:col>
      <xdr:colOff>2968221</xdr:colOff>
      <xdr:row>3</xdr:row>
      <xdr:rowOff>64726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AEF9873F-A298-4ABE-A6FC-FF138FE52FD9}"/>
            </a:ext>
          </a:extLst>
        </xdr:cNvPr>
        <xdr:cNvSpPr/>
      </xdr:nvSpPr>
      <xdr:spPr>
        <a:xfrm>
          <a:off x="638736" y="219294"/>
          <a:ext cx="4548810" cy="331207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l" rtl="0"/>
          <a:r>
            <a:rPr lang="en-CA" sz="1800" b="0" i="0" cap="none" spc="0" baseline="0">
              <a:ln w="18415" cmpd="sng">
                <a:noFill/>
                <a:prstDash val="solid"/>
              </a:ln>
              <a:solidFill>
                <a:schemeClr val="tx1"/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rPr>
            <a:t>Ontario Energy Board</a:t>
          </a:r>
          <a:endParaRPr lang="en-CA" sz="1800" b="0" cap="none" spc="0">
            <a:ln w="18415" cmpd="sng">
              <a:noFill/>
              <a:prstDash val="solid"/>
            </a:ln>
            <a:solidFill>
              <a:schemeClr val="tx1"/>
            </a:solidFill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a:endParaRPr>
        </a:p>
      </xdr:txBody>
    </xdr:sp>
    <xdr:clientData/>
  </xdr:twoCellAnchor>
  <xdr:twoCellAnchor>
    <xdr:from>
      <xdr:col>1</xdr:col>
      <xdr:colOff>168088</xdr:colOff>
      <xdr:row>1</xdr:row>
      <xdr:rowOff>56029</xdr:rowOff>
    </xdr:from>
    <xdr:to>
      <xdr:col>1</xdr:col>
      <xdr:colOff>557370</xdr:colOff>
      <xdr:row>3</xdr:row>
      <xdr:rowOff>120409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FAA4CCEC-D8FB-4205-8643-C0170549A6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437" t="-1608" r="-2437" b="-1608"/>
        <a:stretch>
          <a:fillRect/>
        </a:stretch>
      </xdr:blipFill>
      <xdr:spPr bwMode="auto">
        <a:xfrm>
          <a:off x="168088" y="217954"/>
          <a:ext cx="389282" cy="3882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B6A974-6CA7-495C-9420-383AD1E18C89}">
  <dimension ref="B1:N25"/>
  <sheetViews>
    <sheetView showGridLines="0" tabSelected="1" zoomScale="70" zoomScaleNormal="70" workbookViewId="0">
      <selection activeCell="C28" sqref="C28"/>
    </sheetView>
  </sheetViews>
  <sheetFormatPr defaultRowHeight="15" x14ac:dyDescent="0.25"/>
  <cols>
    <col min="1" max="1" width="2.7109375" customWidth="1"/>
    <col min="2" max="2" width="21.7109375" customWidth="1"/>
    <col min="3" max="3" width="82.7109375" customWidth="1"/>
    <col min="4" max="4" width="11.5703125" customWidth="1"/>
    <col min="5" max="5" width="19.42578125" customWidth="1"/>
    <col min="6" max="8" width="20.7109375" customWidth="1"/>
    <col min="9" max="9" width="19.28515625" customWidth="1"/>
    <col min="10" max="10" width="19.42578125" customWidth="1"/>
    <col min="11" max="14" width="20.7109375" customWidth="1"/>
  </cols>
  <sheetData>
    <row r="1" spans="3:14" x14ac:dyDescent="0.25">
      <c r="E1" s="1"/>
      <c r="F1" s="2">
        <v>20</v>
      </c>
      <c r="G1" s="1"/>
      <c r="H1" s="1"/>
      <c r="I1" s="1"/>
      <c r="J1" s="1"/>
      <c r="K1" s="1"/>
      <c r="L1" s="1"/>
      <c r="M1" s="1"/>
      <c r="N1" s="1"/>
    </row>
    <row r="2" spans="3:14" x14ac:dyDescent="0.25">
      <c r="E2" s="1"/>
      <c r="F2" s="1"/>
      <c r="G2" s="1"/>
      <c r="H2" s="1"/>
      <c r="I2" s="1"/>
      <c r="J2" s="1"/>
      <c r="K2" s="1"/>
      <c r="L2" s="1"/>
      <c r="M2" s="1"/>
      <c r="N2" s="1"/>
    </row>
    <row r="3" spans="3:14" x14ac:dyDescent="0.25">
      <c r="E3" s="1"/>
      <c r="F3" s="1"/>
      <c r="G3" s="1"/>
      <c r="H3" s="1"/>
      <c r="I3" s="1"/>
      <c r="J3" s="1"/>
      <c r="K3" s="1"/>
      <c r="L3" s="1"/>
      <c r="M3" s="1"/>
      <c r="N3" s="1"/>
    </row>
    <row r="4" spans="3:14" x14ac:dyDescent="0.25">
      <c r="E4" s="1"/>
      <c r="F4" s="1"/>
      <c r="G4" s="1"/>
      <c r="H4" s="1"/>
      <c r="I4" s="1"/>
      <c r="J4" s="1"/>
      <c r="K4" s="1"/>
      <c r="L4" s="1"/>
      <c r="M4" s="1"/>
      <c r="N4" s="1"/>
    </row>
    <row r="5" spans="3:14" x14ac:dyDescent="0.25">
      <c r="E5" s="1"/>
      <c r="F5" s="1"/>
      <c r="G5" s="1"/>
      <c r="H5" s="1"/>
      <c r="I5" s="1"/>
      <c r="J5" s="1"/>
      <c r="K5" s="1"/>
      <c r="L5" s="1"/>
      <c r="M5" s="1"/>
      <c r="N5" s="1"/>
    </row>
    <row r="6" spans="3:14" x14ac:dyDescent="0.25">
      <c r="E6" s="1"/>
      <c r="F6" s="1"/>
      <c r="G6" s="1"/>
      <c r="H6" s="1"/>
      <c r="I6" s="1"/>
      <c r="J6" s="1"/>
      <c r="K6" s="1"/>
      <c r="L6" s="1"/>
      <c r="M6" s="1"/>
      <c r="N6" s="1"/>
    </row>
    <row r="7" spans="3:14" x14ac:dyDescent="0.25">
      <c r="E7" s="1"/>
      <c r="F7" s="1"/>
      <c r="G7" s="1"/>
      <c r="H7" s="1"/>
      <c r="I7" s="1"/>
      <c r="J7" s="1"/>
      <c r="K7" s="1"/>
      <c r="L7" s="1"/>
      <c r="M7" s="1"/>
      <c r="N7" s="1"/>
    </row>
    <row r="8" spans="3:14" x14ac:dyDescent="0.25">
      <c r="E8" s="1"/>
      <c r="F8" s="1"/>
      <c r="G8" s="1"/>
      <c r="H8" s="1"/>
      <c r="I8" s="1"/>
      <c r="J8" s="1"/>
      <c r="K8" s="1"/>
      <c r="L8" s="1"/>
      <c r="M8" s="1"/>
      <c r="N8" s="1"/>
    </row>
    <row r="9" spans="3:14" x14ac:dyDescent="0.25">
      <c r="E9" s="1"/>
      <c r="F9" s="1"/>
      <c r="G9" s="1"/>
      <c r="H9" s="1"/>
      <c r="I9" s="1"/>
      <c r="J9" s="1"/>
      <c r="K9" s="1"/>
      <c r="L9" s="1"/>
      <c r="M9" s="1"/>
      <c r="N9" s="1"/>
    </row>
    <row r="10" spans="3:14" x14ac:dyDescent="0.25">
      <c r="E10" s="1"/>
      <c r="F10" s="1"/>
      <c r="G10" s="1"/>
      <c r="H10" s="1"/>
      <c r="I10" s="1"/>
      <c r="J10" s="1"/>
      <c r="K10" s="1"/>
      <c r="L10" s="1"/>
      <c r="M10" s="1"/>
      <c r="N10" s="1"/>
    </row>
    <row r="11" spans="3:14" x14ac:dyDescent="0.25">
      <c r="E11" s="1"/>
      <c r="F11" s="1"/>
      <c r="G11" s="1"/>
      <c r="H11" s="1"/>
      <c r="I11" s="1"/>
      <c r="J11" s="1"/>
      <c r="K11" s="1"/>
      <c r="L11" s="1"/>
      <c r="M11" s="1"/>
      <c r="N11" s="1"/>
    </row>
    <row r="12" spans="3:14" x14ac:dyDescent="0.25">
      <c r="E12" s="1"/>
      <c r="F12" s="1"/>
      <c r="G12" s="1"/>
      <c r="H12" s="1"/>
      <c r="I12" s="1"/>
      <c r="J12" s="1"/>
      <c r="K12" s="1"/>
      <c r="L12" s="1"/>
      <c r="M12" s="1"/>
      <c r="N12" s="1"/>
    </row>
    <row r="13" spans="3:14" x14ac:dyDescent="0.25">
      <c r="E13" s="1"/>
      <c r="F13" s="1"/>
      <c r="G13" s="1"/>
      <c r="H13" s="1"/>
      <c r="I13" s="1"/>
      <c r="J13" s="1"/>
      <c r="K13" s="1"/>
      <c r="L13" s="1"/>
      <c r="M13" s="1"/>
      <c r="N13" s="1"/>
    </row>
    <row r="14" spans="3:14" x14ac:dyDescent="0.25">
      <c r="E14" s="1"/>
      <c r="F14" s="1"/>
      <c r="G14" s="1"/>
      <c r="H14" s="1"/>
      <c r="I14" s="1"/>
      <c r="J14" s="1"/>
      <c r="K14" s="1"/>
      <c r="L14" s="1"/>
      <c r="M14" s="1"/>
      <c r="N14" s="1"/>
    </row>
    <row r="15" spans="3:14" x14ac:dyDescent="0.25">
      <c r="E15" s="1"/>
      <c r="F15" s="1"/>
      <c r="G15" s="1"/>
      <c r="H15" s="1"/>
      <c r="I15" s="1"/>
      <c r="J15" s="1"/>
      <c r="K15" s="1"/>
      <c r="L15" s="1"/>
      <c r="M15" s="1"/>
      <c r="N15" s="1"/>
    </row>
    <row r="16" spans="3:14" ht="47.25" x14ac:dyDescent="0.25">
      <c r="C16" s="3" t="s">
        <v>0</v>
      </c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</row>
    <row r="17" spans="2:14" x14ac:dyDescent="0.25">
      <c r="E17" s="4"/>
      <c r="F17" s="1"/>
      <c r="G17" s="1"/>
      <c r="H17" s="1"/>
      <c r="I17" s="1"/>
      <c r="J17" s="1"/>
      <c r="K17" s="1"/>
      <c r="L17" s="1"/>
      <c r="M17" s="1"/>
      <c r="N17" s="1"/>
    </row>
    <row r="18" spans="2:14" ht="16.5" thickBot="1" x14ac:dyDescent="0.35">
      <c r="C18" s="5"/>
      <c r="E18" s="1"/>
      <c r="F18" s="1"/>
      <c r="G18" s="1"/>
      <c r="H18" s="1"/>
      <c r="I18" s="1"/>
      <c r="J18" s="1"/>
      <c r="K18" s="1"/>
      <c r="L18" s="1"/>
      <c r="M18" s="1"/>
      <c r="N18" s="1"/>
    </row>
    <row r="19" spans="2:14" ht="28.5" thickBot="1" x14ac:dyDescent="0.3">
      <c r="C19" s="6"/>
      <c r="D19" s="7"/>
      <c r="E19" s="88">
        <v>2015</v>
      </c>
      <c r="F19" s="89"/>
      <c r="G19" s="89"/>
      <c r="H19" s="89"/>
      <c r="I19" s="89"/>
      <c r="J19" s="89"/>
      <c r="K19" s="89"/>
      <c r="L19" s="89"/>
      <c r="M19" s="89"/>
      <c r="N19" s="90"/>
    </row>
    <row r="20" spans="2:14" ht="15" customHeight="1" x14ac:dyDescent="0.25">
      <c r="C20" s="76" t="s">
        <v>1</v>
      </c>
      <c r="D20" s="78" t="s">
        <v>2</v>
      </c>
      <c r="E20" s="80" t="s">
        <v>5</v>
      </c>
      <c r="F20" s="83" t="str">
        <f>CONCATENATE("Transactions(1) Debit / (Credit) during ",E19)</f>
        <v>Transactions(1) Debit / (Credit) during 2015</v>
      </c>
      <c r="G20" s="83" t="str">
        <f>CONCATENATE("OEB-Approved Disposition during ",E19)</f>
        <v>OEB-Approved Disposition during 2015</v>
      </c>
      <c r="H20" s="83" t="str">
        <f>CONCATENATE("Principal Adjustments during ",E19,"(1)")</f>
        <v>Principal Adjustments during 2015(1)</v>
      </c>
      <c r="I20" s="83" t="str">
        <f>CONCATENATE("Closing Principal Balance as of Dec-31-",RIGHT(E19,2))</f>
        <v>Closing Principal Balance as of Dec-31-15</v>
      </c>
      <c r="J20" s="83" t="str">
        <f>CONCATENATE("Opening Interest Amounts as of Jan-1-",RIGHT(E19,2))</f>
        <v>Opening Interest Amounts as of Jan-1-15</v>
      </c>
      <c r="K20" s="83" t="str">
        <f>CONCATENATE("Interest Jan-1 to Dec-31-",RIGHT(E19,2))</f>
        <v>Interest Jan-1 to Dec-31-15</v>
      </c>
      <c r="L20" s="83" t="str">
        <f>CONCATENATE("OEB-Approved Disposition during ",E19)</f>
        <v>OEB-Approved Disposition during 2015</v>
      </c>
      <c r="M20" s="83" t="str">
        <f>CONCATENATE("Interest Adjustments(1) during ",E19)</f>
        <v>Interest Adjustments(1) during 2015</v>
      </c>
      <c r="N20" s="91" t="str">
        <f>CONCATENATE("Closing Interest Amounts as of Dec-31-",RIGHT(E19,2))</f>
        <v>Closing Interest Amounts as of Dec-31-15</v>
      </c>
    </row>
    <row r="21" spans="2:14" x14ac:dyDescent="0.25">
      <c r="C21" s="77"/>
      <c r="D21" s="79"/>
      <c r="E21" s="81"/>
      <c r="F21" s="84"/>
      <c r="G21" s="86"/>
      <c r="H21" s="86"/>
      <c r="I21" s="94"/>
      <c r="J21" s="84"/>
      <c r="K21" s="86"/>
      <c r="L21" s="86"/>
      <c r="M21" s="86"/>
      <c r="N21" s="92"/>
    </row>
    <row r="22" spans="2:14" ht="21" thickBot="1" x14ac:dyDescent="0.3">
      <c r="B22" s="8"/>
      <c r="C22" s="77"/>
      <c r="D22" s="79"/>
      <c r="E22" s="82"/>
      <c r="F22" s="85"/>
      <c r="G22" s="87"/>
      <c r="H22" s="87"/>
      <c r="I22" s="95"/>
      <c r="J22" s="85"/>
      <c r="K22" s="87"/>
      <c r="L22" s="87"/>
      <c r="M22" s="87"/>
      <c r="N22" s="93"/>
    </row>
    <row r="23" spans="2:14" ht="18" customHeight="1" thickBot="1" x14ac:dyDescent="0.3">
      <c r="B23" s="9">
        <v>1</v>
      </c>
      <c r="C23" s="10" t="s">
        <v>3</v>
      </c>
      <c r="D23" s="11"/>
      <c r="E23" s="12"/>
      <c r="F23" s="13"/>
      <c r="G23" s="14"/>
      <c r="H23" s="14"/>
      <c r="I23" s="14"/>
      <c r="J23" s="14"/>
      <c r="K23" s="14"/>
      <c r="L23" s="14"/>
      <c r="M23" s="14"/>
      <c r="N23" s="15"/>
    </row>
    <row r="24" spans="2:14" ht="18" customHeight="1" thickBot="1" x14ac:dyDescent="0.3">
      <c r="B24" s="9">
        <v>12</v>
      </c>
      <c r="C24" s="19" t="s">
        <v>4</v>
      </c>
      <c r="D24" s="17">
        <v>1595</v>
      </c>
      <c r="E24" s="20">
        <v>0</v>
      </c>
      <c r="F24" s="21">
        <v>-2130061.4900000002</v>
      </c>
      <c r="G24" s="21">
        <f>-3336686+0.02</f>
        <v>-3336685.98</v>
      </c>
      <c r="H24" s="21"/>
      <c r="I24" s="13">
        <f t="shared" ref="I24" si="0">E24+F24-G24+H24</f>
        <v>1206624.4899999998</v>
      </c>
      <c r="J24" s="21">
        <v>0</v>
      </c>
      <c r="K24" s="21">
        <v>18592.490000000002</v>
      </c>
      <c r="L24" s="21">
        <f>-114267-0.02</f>
        <v>-114267.02</v>
      </c>
      <c r="M24" s="21"/>
      <c r="N24" s="18">
        <f t="shared" ref="N24" si="1">J24+K24-L24+M24</f>
        <v>132859.51</v>
      </c>
    </row>
    <row r="25" spans="2:14" ht="18" customHeight="1" thickBot="1" x14ac:dyDescent="0.3">
      <c r="C25" s="26"/>
      <c r="D25" s="27"/>
      <c r="E25" s="28"/>
      <c r="F25" s="29"/>
      <c r="G25" s="29"/>
      <c r="H25" s="29"/>
      <c r="I25" s="29"/>
      <c r="J25" s="29"/>
      <c r="K25" s="29"/>
      <c r="L25" s="29"/>
      <c r="M25" s="29"/>
      <c r="N25" s="30"/>
    </row>
  </sheetData>
  <mergeCells count="13">
    <mergeCell ref="E19:N19"/>
    <mergeCell ref="N20:N22"/>
    <mergeCell ref="K20:K22"/>
    <mergeCell ref="L20:L22"/>
    <mergeCell ref="M20:M22"/>
    <mergeCell ref="H20:H22"/>
    <mergeCell ref="I20:I22"/>
    <mergeCell ref="J20:J22"/>
    <mergeCell ref="C20:C22"/>
    <mergeCell ref="D20:D22"/>
    <mergeCell ref="E20:E22"/>
    <mergeCell ref="F20:F22"/>
    <mergeCell ref="G20:G2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7DDC23-7DAC-488B-8278-599A3F0B553A}">
  <dimension ref="A1:Q77"/>
  <sheetViews>
    <sheetView showGridLines="0" zoomScale="70" zoomScaleNormal="70" workbookViewId="0">
      <selection activeCell="G41" sqref="G41"/>
    </sheetView>
  </sheetViews>
  <sheetFormatPr defaultRowHeight="15" x14ac:dyDescent="0.25"/>
  <cols>
    <col min="1" max="1" width="2.7109375" customWidth="1"/>
    <col min="2" max="2" width="20.7109375" customWidth="1"/>
    <col min="3" max="3" width="67.28515625" customWidth="1"/>
    <col min="4" max="4" width="20.7109375" customWidth="1"/>
    <col min="5" max="5" width="20.85546875" customWidth="1"/>
    <col min="6" max="8" width="20.7109375" customWidth="1"/>
    <col min="9" max="9" width="18.85546875" customWidth="1"/>
    <col min="10" max="10" width="20.7109375" customWidth="1"/>
    <col min="11" max="11" width="19.28515625" customWidth="1"/>
    <col min="12" max="13" width="20.7109375" customWidth="1"/>
    <col min="14" max="14" width="18" customWidth="1"/>
    <col min="16" max="16" width="18.28515625" style="70" customWidth="1"/>
    <col min="17" max="17" width="12.42578125" style="70" customWidth="1"/>
  </cols>
  <sheetData>
    <row r="1" spans="3:14" x14ac:dyDescent="0.25">
      <c r="E1" s="1"/>
      <c r="F1" s="2">
        <v>7</v>
      </c>
      <c r="G1" s="1"/>
      <c r="H1" s="1"/>
      <c r="I1" s="1"/>
      <c r="J1" s="1"/>
      <c r="K1" s="1"/>
      <c r="L1" s="1"/>
      <c r="M1" s="1"/>
      <c r="N1" s="1"/>
    </row>
    <row r="2" spans="3:14" x14ac:dyDescent="0.25">
      <c r="E2" s="1"/>
      <c r="F2" s="1"/>
      <c r="G2" s="1"/>
      <c r="H2" s="1"/>
      <c r="I2" s="1"/>
      <c r="J2" s="1"/>
      <c r="K2" s="1"/>
      <c r="L2" s="1"/>
      <c r="M2" s="1"/>
      <c r="N2" s="1"/>
    </row>
    <row r="3" spans="3:14" x14ac:dyDescent="0.25">
      <c r="E3" s="1"/>
      <c r="F3" s="1"/>
      <c r="G3" s="1"/>
      <c r="H3" s="1"/>
      <c r="I3" s="1"/>
      <c r="J3" s="1"/>
      <c r="K3" s="1"/>
      <c r="L3" s="1"/>
      <c r="M3" s="1"/>
      <c r="N3" s="1"/>
    </row>
    <row r="4" spans="3:14" x14ac:dyDescent="0.25">
      <c r="E4" s="1"/>
      <c r="F4" s="1"/>
      <c r="G4" s="1"/>
      <c r="H4" s="1"/>
      <c r="I4" s="1"/>
      <c r="J4" s="1"/>
      <c r="K4" s="1"/>
      <c r="L4" s="1"/>
      <c r="M4" s="1"/>
      <c r="N4" s="1"/>
    </row>
    <row r="5" spans="3:14" x14ac:dyDescent="0.25">
      <c r="E5" s="1"/>
      <c r="F5" s="1"/>
      <c r="G5" s="1"/>
      <c r="H5" s="1"/>
      <c r="I5" s="1"/>
      <c r="J5" s="1"/>
      <c r="K5" s="1"/>
      <c r="L5" s="1"/>
      <c r="M5" s="1"/>
      <c r="N5" s="1"/>
    </row>
    <row r="6" spans="3:14" x14ac:dyDescent="0.25">
      <c r="E6" s="1"/>
      <c r="F6" s="1"/>
      <c r="G6" s="1"/>
      <c r="H6" s="1"/>
      <c r="I6" s="1"/>
      <c r="J6" s="1"/>
      <c r="K6" s="1"/>
      <c r="L6" s="1"/>
      <c r="M6" s="1"/>
      <c r="N6" s="1"/>
    </row>
    <row r="7" spans="3:14" x14ac:dyDescent="0.25">
      <c r="E7" s="1"/>
      <c r="F7" s="1"/>
      <c r="G7" s="1"/>
      <c r="H7" s="1"/>
      <c r="I7" s="1"/>
      <c r="J7" s="1"/>
      <c r="K7" s="1"/>
      <c r="L7" s="1"/>
      <c r="M7" s="1"/>
      <c r="N7" s="1"/>
    </row>
    <row r="8" spans="3:14" x14ac:dyDescent="0.25">
      <c r="E8" s="1"/>
      <c r="F8" s="1"/>
      <c r="G8" s="1"/>
      <c r="H8" s="1"/>
      <c r="I8" s="1"/>
      <c r="J8" s="1"/>
      <c r="K8" s="1"/>
      <c r="L8" s="1"/>
      <c r="M8" s="1"/>
      <c r="N8" s="1"/>
    </row>
    <row r="9" spans="3:14" x14ac:dyDescent="0.25">
      <c r="E9" s="1"/>
      <c r="F9" s="1"/>
      <c r="G9" s="1"/>
      <c r="H9" s="1"/>
      <c r="I9" s="1"/>
      <c r="J9" s="1"/>
      <c r="K9" s="1"/>
      <c r="L9" s="1"/>
      <c r="M9" s="1"/>
      <c r="N9" s="1"/>
    </row>
    <row r="10" spans="3:14" x14ac:dyDescent="0.25">
      <c r="E10" s="1"/>
      <c r="F10" s="1"/>
      <c r="G10" s="1"/>
      <c r="H10" s="1"/>
      <c r="I10" s="1"/>
      <c r="J10" s="1"/>
      <c r="K10" s="1"/>
      <c r="L10" s="1"/>
      <c r="M10" s="1"/>
      <c r="N10" s="1"/>
    </row>
    <row r="11" spans="3:14" x14ac:dyDescent="0.25">
      <c r="E11" s="1"/>
      <c r="F11" s="1"/>
      <c r="G11" s="1"/>
      <c r="H11" s="1"/>
      <c r="I11" s="1"/>
      <c r="J11" s="1"/>
      <c r="K11" s="1"/>
      <c r="L11" s="1"/>
      <c r="M11" s="1"/>
      <c r="N11" s="1"/>
    </row>
    <row r="12" spans="3:14" x14ac:dyDescent="0.25">
      <c r="E12" s="1"/>
      <c r="F12" s="1"/>
      <c r="G12" s="1"/>
      <c r="H12" s="1"/>
      <c r="I12" s="1"/>
      <c r="J12" s="1"/>
      <c r="K12" s="1"/>
      <c r="L12" s="1"/>
      <c r="M12" s="1"/>
      <c r="N12" s="1"/>
    </row>
    <row r="13" spans="3:14" x14ac:dyDescent="0.25">
      <c r="E13" s="1"/>
      <c r="F13" s="1"/>
      <c r="G13" s="1"/>
      <c r="H13" s="1"/>
      <c r="I13" s="1"/>
      <c r="J13" s="1"/>
      <c r="K13" s="1"/>
      <c r="L13" s="1"/>
      <c r="M13" s="1"/>
      <c r="N13" s="1"/>
    </row>
    <row r="14" spans="3:14" x14ac:dyDescent="0.25">
      <c r="E14" s="1"/>
      <c r="F14" s="1"/>
      <c r="G14" s="1"/>
      <c r="H14" s="1"/>
      <c r="I14" s="1"/>
      <c r="J14" s="1"/>
      <c r="K14" s="1"/>
      <c r="L14" s="1"/>
      <c r="M14" s="1"/>
      <c r="N14" s="1"/>
    </row>
    <row r="15" spans="3:14" x14ac:dyDescent="0.25">
      <c r="E15" s="1"/>
      <c r="F15" s="1"/>
      <c r="G15" s="1"/>
      <c r="H15" s="1"/>
      <c r="I15" s="1"/>
      <c r="J15" s="1"/>
      <c r="K15" s="1"/>
      <c r="L15" s="1"/>
      <c r="M15" s="1"/>
      <c r="N15" s="1"/>
    </row>
    <row r="16" spans="3:14" ht="47.25" x14ac:dyDescent="0.25">
      <c r="C16" s="3" t="s">
        <v>0</v>
      </c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</row>
    <row r="17" spans="2:14" x14ac:dyDescent="0.25">
      <c r="E17" s="4"/>
      <c r="F17" s="1"/>
      <c r="G17" s="1"/>
      <c r="H17" s="1"/>
      <c r="I17" s="1"/>
      <c r="J17" s="1"/>
      <c r="K17" s="1"/>
      <c r="L17" s="1"/>
      <c r="M17" s="1"/>
      <c r="N17" s="1"/>
    </row>
    <row r="18" spans="2:14" ht="16.5" thickBot="1" x14ac:dyDescent="0.35">
      <c r="C18" s="5"/>
      <c r="E18" s="1"/>
      <c r="F18" s="1"/>
      <c r="G18" s="1"/>
      <c r="H18" s="1"/>
      <c r="I18" s="1"/>
      <c r="J18" s="1"/>
      <c r="K18" s="1"/>
      <c r="L18" s="1"/>
      <c r="M18" s="1"/>
      <c r="N18" s="1"/>
    </row>
    <row r="19" spans="2:14" ht="28.5" thickBot="1" x14ac:dyDescent="0.3">
      <c r="C19" s="6"/>
      <c r="D19" s="7"/>
      <c r="E19" s="88">
        <v>2015</v>
      </c>
      <c r="F19" s="89"/>
      <c r="G19" s="89"/>
      <c r="H19" s="89"/>
      <c r="I19" s="89"/>
      <c r="J19" s="89"/>
      <c r="K19" s="89"/>
      <c r="L19" s="89"/>
      <c r="M19" s="89"/>
      <c r="N19" s="90"/>
    </row>
    <row r="20" spans="2:14" x14ac:dyDescent="0.25">
      <c r="C20" s="76" t="s">
        <v>1</v>
      </c>
      <c r="D20" s="78" t="s">
        <v>2</v>
      </c>
      <c r="E20" s="80" t="str">
        <f>CONCATENATE("Opening Principal Amounts as of Jan-1-",RIGHT(E19,2))</f>
        <v>Opening Principal Amounts as of Jan-1-15</v>
      </c>
      <c r="F20" s="83" t="str">
        <f>CONCATENATE("Transactions Debit / (Credit) during ",E19)</f>
        <v>Transactions Debit / (Credit) during 2015</v>
      </c>
      <c r="G20" s="83" t="str">
        <f>CONCATENATE("OEB-Approved Disposition during ",E19)</f>
        <v>OEB-Approved Disposition during 2015</v>
      </c>
      <c r="H20" s="83" t="str">
        <f>CONCATENATE("Principal Adjustments(1) during ",E19)</f>
        <v>Principal Adjustments(1) during 2015</v>
      </c>
      <c r="I20" s="83" t="str">
        <f>CONCATENATE("Closing Principal Balance as of Dec-31-",RIGHT(E19,2))</f>
        <v>Closing Principal Balance as of Dec-31-15</v>
      </c>
      <c r="J20" s="83" t="str">
        <f>CONCATENATE("Opening Interest Amounts as of Jan-1-",RIGHT(E19,2))</f>
        <v>Opening Interest Amounts as of Jan-1-15</v>
      </c>
      <c r="K20" s="83" t="str">
        <f>CONCATENATE("Interest Jan-1 to Dec-31-",RIGHT(E19,2))</f>
        <v>Interest Jan-1 to Dec-31-15</v>
      </c>
      <c r="L20" s="83" t="str">
        <f>CONCATENATE("OEB-Approved Disposition during ",E19)</f>
        <v>OEB-Approved Disposition during 2015</v>
      </c>
      <c r="M20" s="83" t="str">
        <f>CONCATENATE("Interest Adjustments(1) during ",E19)</f>
        <v>Interest Adjustments(1) during 2015</v>
      </c>
      <c r="N20" s="91" t="str">
        <f>CONCATENATE("Closing Interest Amounts as of Dec-31-",RIGHT(E19,2))</f>
        <v>Closing Interest Amounts as of Dec-31-15</v>
      </c>
    </row>
    <row r="21" spans="2:14" x14ac:dyDescent="0.25">
      <c r="C21" s="77"/>
      <c r="D21" s="79"/>
      <c r="E21" s="96"/>
      <c r="F21" s="97"/>
      <c r="G21" s="94"/>
      <c r="H21" s="94"/>
      <c r="I21" s="94"/>
      <c r="J21" s="97"/>
      <c r="K21" s="94"/>
      <c r="L21" s="94"/>
      <c r="M21" s="94"/>
      <c r="N21" s="92"/>
    </row>
    <row r="22" spans="2:14" ht="21" thickBot="1" x14ac:dyDescent="0.3">
      <c r="B22" s="8"/>
      <c r="C22" s="77"/>
      <c r="D22" s="79"/>
      <c r="E22" s="82"/>
      <c r="F22" s="98"/>
      <c r="G22" s="95"/>
      <c r="H22" s="95"/>
      <c r="I22" s="95"/>
      <c r="J22" s="98"/>
      <c r="K22" s="95"/>
      <c r="L22" s="95"/>
      <c r="M22" s="95"/>
      <c r="N22" s="93"/>
    </row>
    <row r="23" spans="2:14" ht="18" customHeight="1" thickBot="1" x14ac:dyDescent="0.3">
      <c r="C23" s="10" t="s">
        <v>6</v>
      </c>
      <c r="D23" s="11"/>
      <c r="E23" s="23"/>
      <c r="F23" s="13"/>
      <c r="G23" s="13"/>
      <c r="H23" s="13"/>
      <c r="I23" s="13"/>
      <c r="J23" s="13"/>
      <c r="K23" s="13"/>
      <c r="L23" s="13"/>
      <c r="M23" s="13"/>
      <c r="N23" s="18"/>
    </row>
    <row r="24" spans="2:14" ht="18" customHeight="1" thickBot="1" x14ac:dyDescent="0.3">
      <c r="C24" s="16" t="s">
        <v>7</v>
      </c>
      <c r="D24" s="17">
        <v>1508</v>
      </c>
      <c r="E24" s="32">
        <v>76880</v>
      </c>
      <c r="F24" s="22"/>
      <c r="G24" s="22"/>
      <c r="H24" s="22"/>
      <c r="I24" s="13">
        <f t="shared" ref="I24:I44" si="0">E24+F24-G24+H24</f>
        <v>76880</v>
      </c>
      <c r="J24" s="22">
        <v>4156.49</v>
      </c>
      <c r="K24" s="34">
        <v>915.49</v>
      </c>
      <c r="L24" s="22"/>
      <c r="M24" s="22"/>
      <c r="N24" s="18">
        <f t="shared" ref="N24:N44" si="1">J24+K24-L24+M24</f>
        <v>5071.9799999999996</v>
      </c>
    </row>
    <row r="25" spans="2:14" ht="18" customHeight="1" thickBot="1" x14ac:dyDescent="0.3">
      <c r="C25" s="32" t="s">
        <v>8</v>
      </c>
      <c r="D25" s="17">
        <v>1508</v>
      </c>
      <c r="E25" s="35"/>
      <c r="F25" s="35"/>
      <c r="G25" s="35"/>
      <c r="H25" s="35"/>
      <c r="I25" s="13">
        <f>E25+F25-G25+H25</f>
        <v>0</v>
      </c>
      <c r="J25" s="35"/>
      <c r="K25" s="35"/>
      <c r="L25" s="35"/>
      <c r="M25" s="35"/>
      <c r="N25" s="18">
        <f>J25+K25-L25+M25</f>
        <v>0</v>
      </c>
    </row>
    <row r="26" spans="2:14" ht="18" customHeight="1" thickBot="1" x14ac:dyDescent="0.3">
      <c r="C26" s="36" t="s">
        <v>9</v>
      </c>
      <c r="D26" s="17">
        <v>1508</v>
      </c>
      <c r="E26" s="35"/>
      <c r="F26" s="35"/>
      <c r="G26" s="35"/>
      <c r="H26" s="35"/>
      <c r="I26" s="13">
        <f>E26+F26-G26+H26</f>
        <v>0</v>
      </c>
      <c r="J26" s="35"/>
      <c r="K26" s="35"/>
      <c r="L26" s="35"/>
      <c r="M26" s="35"/>
      <c r="N26" s="18">
        <f>J26+K26-L26+M26</f>
        <v>0</v>
      </c>
    </row>
    <row r="27" spans="2:14" ht="18" customHeight="1" thickBot="1" x14ac:dyDescent="0.3">
      <c r="C27" s="36" t="s">
        <v>10</v>
      </c>
      <c r="D27" s="17">
        <v>1508</v>
      </c>
      <c r="E27" s="35"/>
      <c r="F27" s="35"/>
      <c r="G27" s="35"/>
      <c r="H27" s="35"/>
      <c r="I27" s="13">
        <f t="shared" si="0"/>
        <v>0</v>
      </c>
      <c r="J27" s="35"/>
      <c r="K27" s="35"/>
      <c r="L27" s="35"/>
      <c r="M27" s="35"/>
      <c r="N27" s="18">
        <f t="shared" si="1"/>
        <v>0</v>
      </c>
    </row>
    <row r="28" spans="2:14" ht="18" customHeight="1" thickBot="1" x14ac:dyDescent="0.3">
      <c r="C28" s="36" t="s">
        <v>11</v>
      </c>
      <c r="D28" s="17">
        <v>1508</v>
      </c>
      <c r="E28" s="35"/>
      <c r="F28" s="35"/>
      <c r="G28" s="35"/>
      <c r="H28" s="35"/>
      <c r="I28" s="13">
        <f t="shared" si="0"/>
        <v>0</v>
      </c>
      <c r="J28" s="35"/>
      <c r="K28" s="35"/>
      <c r="L28" s="35"/>
      <c r="M28" s="35"/>
      <c r="N28" s="18">
        <f t="shared" si="1"/>
        <v>0</v>
      </c>
    </row>
    <row r="29" spans="2:14" ht="18" customHeight="1" thickBot="1" x14ac:dyDescent="0.3">
      <c r="C29" s="36" t="s">
        <v>12</v>
      </c>
      <c r="D29" s="17">
        <v>1508</v>
      </c>
      <c r="E29" s="35"/>
      <c r="F29" s="35"/>
      <c r="G29" s="35"/>
      <c r="H29" s="35"/>
      <c r="I29" s="13">
        <f t="shared" si="0"/>
        <v>0</v>
      </c>
      <c r="J29" s="35"/>
      <c r="K29" s="35"/>
      <c r="L29" s="35"/>
      <c r="M29" s="35"/>
      <c r="N29" s="18">
        <f t="shared" si="1"/>
        <v>0</v>
      </c>
    </row>
    <row r="30" spans="2:14" ht="18" customHeight="1" thickBot="1" x14ac:dyDescent="0.3">
      <c r="C30" s="32" t="s">
        <v>13</v>
      </c>
      <c r="D30" s="17">
        <v>1508</v>
      </c>
      <c r="E30" s="32"/>
      <c r="F30" s="22"/>
      <c r="G30" s="22"/>
      <c r="H30" s="22"/>
      <c r="I30" s="13">
        <f t="shared" si="0"/>
        <v>0</v>
      </c>
      <c r="J30" s="22"/>
      <c r="K30" s="22"/>
      <c r="L30" s="22"/>
      <c r="M30" s="22"/>
      <c r="N30" s="18">
        <f t="shared" si="1"/>
        <v>0</v>
      </c>
    </row>
    <row r="31" spans="2:14" ht="18" customHeight="1" thickBot="1" x14ac:dyDescent="0.3">
      <c r="C31" s="32" t="s">
        <v>14</v>
      </c>
      <c r="D31" s="17">
        <v>1508</v>
      </c>
      <c r="E31" s="32"/>
      <c r="F31" s="22"/>
      <c r="G31" s="22"/>
      <c r="H31" s="22"/>
      <c r="I31" s="13">
        <f t="shared" si="0"/>
        <v>0</v>
      </c>
      <c r="J31" s="22"/>
      <c r="K31" s="22"/>
      <c r="L31" s="22"/>
      <c r="M31" s="22"/>
      <c r="N31" s="18">
        <f t="shared" si="1"/>
        <v>0</v>
      </c>
    </row>
    <row r="32" spans="2:14" ht="18" customHeight="1" thickBot="1" x14ac:dyDescent="0.3">
      <c r="C32" s="32" t="s">
        <v>15</v>
      </c>
      <c r="D32" s="17">
        <v>1508</v>
      </c>
      <c r="E32" s="32"/>
      <c r="F32" s="22"/>
      <c r="G32" s="22"/>
      <c r="H32" s="22"/>
      <c r="I32" s="13">
        <f t="shared" si="0"/>
        <v>0</v>
      </c>
      <c r="J32" s="22"/>
      <c r="K32" s="22"/>
      <c r="L32" s="22"/>
      <c r="M32" s="22"/>
      <c r="N32" s="18">
        <f t="shared" si="1"/>
        <v>0</v>
      </c>
    </row>
    <row r="33" spans="1:14" ht="18" customHeight="1" thickBot="1" x14ac:dyDescent="0.3">
      <c r="C33" s="32" t="s">
        <v>16</v>
      </c>
      <c r="D33" s="17">
        <v>1508</v>
      </c>
      <c r="E33" s="32"/>
      <c r="F33" s="22"/>
      <c r="G33" s="22"/>
      <c r="H33" s="22"/>
      <c r="I33" s="13">
        <f t="shared" si="0"/>
        <v>0</v>
      </c>
      <c r="J33" s="22"/>
      <c r="K33" s="22"/>
      <c r="L33" s="22"/>
      <c r="M33" s="22"/>
      <c r="N33" s="18">
        <f t="shared" si="1"/>
        <v>0</v>
      </c>
    </row>
    <row r="34" spans="1:14" ht="18" customHeight="1" thickBot="1" x14ac:dyDescent="0.3">
      <c r="C34" s="32" t="s">
        <v>17</v>
      </c>
      <c r="D34" s="17">
        <v>1508</v>
      </c>
      <c r="E34" s="32"/>
      <c r="F34" s="22"/>
      <c r="G34" s="22"/>
      <c r="H34" s="22"/>
      <c r="I34" s="13">
        <f t="shared" si="0"/>
        <v>0</v>
      </c>
      <c r="J34" s="22"/>
      <c r="K34" s="22"/>
      <c r="L34" s="22"/>
      <c r="M34" s="22"/>
      <c r="N34" s="18">
        <f t="shared" si="1"/>
        <v>0</v>
      </c>
    </row>
    <row r="35" spans="1:14" ht="18" customHeight="1" thickBot="1" x14ac:dyDescent="0.3">
      <c r="C35" s="32"/>
      <c r="D35" s="71">
        <v>1508</v>
      </c>
      <c r="E35" s="32"/>
      <c r="F35" s="22"/>
      <c r="G35" s="22"/>
      <c r="H35" s="22"/>
      <c r="I35" s="13">
        <f t="shared" si="0"/>
        <v>0</v>
      </c>
      <c r="J35" s="22"/>
      <c r="K35" s="22"/>
      <c r="L35" s="22"/>
      <c r="M35" s="22"/>
      <c r="N35" s="18">
        <f t="shared" si="1"/>
        <v>0</v>
      </c>
    </row>
    <row r="36" spans="1:14" ht="18" customHeight="1" thickBot="1" x14ac:dyDescent="0.3">
      <c r="C36" s="32"/>
      <c r="D36" s="71">
        <v>1508</v>
      </c>
      <c r="E36" s="32"/>
      <c r="F36" s="22"/>
      <c r="G36" s="22"/>
      <c r="H36" s="22"/>
      <c r="I36" s="13">
        <f t="shared" si="0"/>
        <v>0</v>
      </c>
      <c r="J36" s="22"/>
      <c r="K36" s="22"/>
      <c r="L36" s="22"/>
      <c r="M36" s="22"/>
      <c r="N36" s="18">
        <f t="shared" si="1"/>
        <v>0</v>
      </c>
    </row>
    <row r="37" spans="1:14" ht="18" customHeight="1" thickBot="1" x14ac:dyDescent="0.3">
      <c r="C37" s="16" t="s">
        <v>18</v>
      </c>
      <c r="D37" s="71">
        <v>1518</v>
      </c>
      <c r="E37" s="37">
        <v>205677</v>
      </c>
      <c r="F37" s="38">
        <v>25457</v>
      </c>
      <c r="G37" s="22"/>
      <c r="H37" s="22"/>
      <c r="I37" s="13">
        <f t="shared" si="0"/>
        <v>231134</v>
      </c>
      <c r="J37" s="39">
        <v>8232.5</v>
      </c>
      <c r="K37" s="40">
        <v>2580.5</v>
      </c>
      <c r="L37" s="22"/>
      <c r="M37" s="22"/>
      <c r="N37" s="18">
        <f t="shared" si="1"/>
        <v>10813</v>
      </c>
    </row>
    <row r="38" spans="1:14" ht="18" customHeight="1" thickBot="1" x14ac:dyDescent="0.3">
      <c r="C38" s="16" t="s">
        <v>19</v>
      </c>
      <c r="D38" s="71">
        <v>1522</v>
      </c>
      <c r="E38" s="35"/>
      <c r="F38" s="35"/>
      <c r="G38" s="35"/>
      <c r="H38" s="35"/>
      <c r="I38" s="13">
        <f t="shared" si="0"/>
        <v>0</v>
      </c>
      <c r="J38" s="35"/>
      <c r="K38" s="35"/>
      <c r="L38" s="35"/>
      <c r="M38" s="35"/>
      <c r="N38" s="18">
        <f t="shared" si="1"/>
        <v>0</v>
      </c>
    </row>
    <row r="39" spans="1:14" ht="18" customHeight="1" thickBot="1" x14ac:dyDescent="0.3">
      <c r="C39" s="16" t="s">
        <v>20</v>
      </c>
      <c r="D39" s="71">
        <v>1525</v>
      </c>
      <c r="E39" s="32"/>
      <c r="F39" s="22"/>
      <c r="G39" s="22"/>
      <c r="H39" s="22"/>
      <c r="I39" s="13">
        <f>E39+F39-G39+H39</f>
        <v>0</v>
      </c>
      <c r="J39" s="41"/>
      <c r="K39" s="22"/>
      <c r="L39" s="22"/>
      <c r="M39" s="22"/>
      <c r="N39" s="18">
        <f>J39+K39-L39+M39</f>
        <v>0</v>
      </c>
    </row>
    <row r="40" spans="1:14" ht="18" customHeight="1" thickBot="1" x14ac:dyDescent="0.3">
      <c r="C40" s="16" t="s">
        <v>21</v>
      </c>
      <c r="D40" s="71">
        <v>1548</v>
      </c>
      <c r="E40" s="42">
        <v>225933</v>
      </c>
      <c r="F40" s="43">
        <v>61251</v>
      </c>
      <c r="G40" s="43"/>
      <c r="H40" s="43"/>
      <c r="I40" s="13">
        <f>E40+F40-G40+H40</f>
        <v>287184</v>
      </c>
      <c r="J40" s="41">
        <v>8332</v>
      </c>
      <c r="K40" s="43">
        <v>2993.92</v>
      </c>
      <c r="L40" s="43"/>
      <c r="M40" s="43"/>
      <c r="N40" s="18">
        <f>J40+K40-L40+M40</f>
        <v>11325.92</v>
      </c>
    </row>
    <row r="41" spans="1:14" ht="18" customHeight="1" thickBot="1" x14ac:dyDescent="0.3">
      <c r="C41" s="16" t="s">
        <v>22</v>
      </c>
      <c r="D41" s="71">
        <v>1572</v>
      </c>
      <c r="E41" s="32"/>
      <c r="F41" s="22"/>
      <c r="G41" s="22"/>
      <c r="H41" s="22"/>
      <c r="I41" s="13">
        <f t="shared" si="0"/>
        <v>0</v>
      </c>
      <c r="J41" s="43"/>
      <c r="K41" s="22"/>
      <c r="L41" s="22"/>
      <c r="M41" s="22"/>
      <c r="N41" s="18">
        <f t="shared" si="1"/>
        <v>0</v>
      </c>
    </row>
    <row r="42" spans="1:14" ht="18" customHeight="1" thickBot="1" x14ac:dyDescent="0.3">
      <c r="C42" s="16" t="s">
        <v>23</v>
      </c>
      <c r="D42" s="71">
        <v>1574</v>
      </c>
      <c r="E42" s="32"/>
      <c r="F42" s="22"/>
      <c r="G42" s="22"/>
      <c r="H42" s="22"/>
      <c r="I42" s="13">
        <f t="shared" si="0"/>
        <v>0</v>
      </c>
      <c r="J42" s="43"/>
      <c r="K42" s="22"/>
      <c r="L42" s="22"/>
      <c r="M42" s="22"/>
      <c r="N42" s="18">
        <f t="shared" si="1"/>
        <v>0</v>
      </c>
    </row>
    <row r="43" spans="1:14" ht="18" customHeight="1" thickBot="1" x14ac:dyDescent="0.3">
      <c r="C43" s="16" t="s">
        <v>24</v>
      </c>
      <c r="D43" s="71">
        <v>1582</v>
      </c>
      <c r="E43" s="44"/>
      <c r="F43" s="45"/>
      <c r="G43" s="22"/>
      <c r="H43" s="22"/>
      <c r="I43" s="13">
        <f t="shared" si="0"/>
        <v>0</v>
      </c>
      <c r="J43" s="46"/>
      <c r="K43" s="22"/>
      <c r="L43" s="22"/>
      <c r="M43" s="22"/>
      <c r="N43" s="18">
        <f t="shared" si="1"/>
        <v>0</v>
      </c>
    </row>
    <row r="44" spans="1:14" ht="18" customHeight="1" thickBot="1" x14ac:dyDescent="0.3">
      <c r="C44" s="16" t="s">
        <v>25</v>
      </c>
      <c r="D44" s="71">
        <v>2425</v>
      </c>
      <c r="E44" s="32"/>
      <c r="F44" s="22"/>
      <c r="G44" s="22"/>
      <c r="H44" s="22"/>
      <c r="I44" s="13">
        <f t="shared" si="0"/>
        <v>0</v>
      </c>
      <c r="J44" s="43"/>
      <c r="K44" s="22"/>
      <c r="L44" s="22"/>
      <c r="M44" s="22"/>
      <c r="N44" s="18">
        <f t="shared" si="1"/>
        <v>0</v>
      </c>
    </row>
    <row r="45" spans="1:14" ht="18" customHeight="1" x14ac:dyDescent="0.25">
      <c r="C45" s="16"/>
      <c r="D45" s="72"/>
      <c r="E45" s="23"/>
      <c r="F45" s="13"/>
      <c r="G45" s="13"/>
      <c r="H45" s="13"/>
      <c r="I45" s="13"/>
      <c r="J45" s="13"/>
      <c r="K45" s="13"/>
      <c r="L45" s="13"/>
      <c r="M45" s="13"/>
      <c r="N45" s="18"/>
    </row>
    <row r="46" spans="1:14" ht="18" customHeight="1" x14ac:dyDescent="0.25">
      <c r="A46" s="24"/>
      <c r="B46" s="24"/>
      <c r="C46" s="25" t="s">
        <v>26</v>
      </c>
      <c r="D46" s="72"/>
      <c r="E46" s="13">
        <f t="shared" ref="E46:N46" si="2">SUM(E24:E44)</f>
        <v>508490</v>
      </c>
      <c r="F46" s="13">
        <f t="shared" si="2"/>
        <v>86708</v>
      </c>
      <c r="G46" s="13">
        <f t="shared" si="2"/>
        <v>0</v>
      </c>
      <c r="H46" s="13">
        <f t="shared" si="2"/>
        <v>0</v>
      </c>
      <c r="I46" s="13">
        <f t="shared" si="2"/>
        <v>595198</v>
      </c>
      <c r="J46" s="13">
        <f t="shared" si="2"/>
        <v>20720.989999999998</v>
      </c>
      <c r="K46" s="13">
        <f t="shared" si="2"/>
        <v>6489.91</v>
      </c>
      <c r="L46" s="13">
        <f t="shared" si="2"/>
        <v>0</v>
      </c>
      <c r="M46" s="13">
        <f t="shared" si="2"/>
        <v>0</v>
      </c>
      <c r="N46" s="18">
        <f t="shared" si="2"/>
        <v>27210.9</v>
      </c>
    </row>
    <row r="47" spans="1:14" ht="18" customHeight="1" thickBot="1" x14ac:dyDescent="0.3">
      <c r="C47" s="16"/>
      <c r="D47" s="72"/>
      <c r="E47" s="23"/>
      <c r="F47" s="13"/>
      <c r="G47" s="13"/>
      <c r="H47" s="13"/>
      <c r="I47" s="13"/>
      <c r="J47" s="13"/>
      <c r="K47" s="13"/>
      <c r="L47" s="13"/>
      <c r="M47" s="13"/>
      <c r="N47" s="18"/>
    </row>
    <row r="48" spans="1:14" ht="18" customHeight="1" thickBot="1" x14ac:dyDescent="0.3">
      <c r="C48" s="47" t="s">
        <v>27</v>
      </c>
      <c r="D48" s="73">
        <v>1592</v>
      </c>
      <c r="E48" s="49"/>
      <c r="F48" s="22"/>
      <c r="G48" s="22"/>
      <c r="H48" s="22"/>
      <c r="I48" s="13">
        <f>E48+F48-G48+H48</f>
        <v>0</v>
      </c>
      <c r="J48" s="50"/>
      <c r="K48" s="51"/>
      <c r="L48" s="22"/>
      <c r="M48" s="22"/>
      <c r="N48" s="18">
        <f>J48+K48-L48+M48</f>
        <v>0</v>
      </c>
    </row>
    <row r="49" spans="1:14" ht="18" customHeight="1" thickBot="1" x14ac:dyDescent="0.3">
      <c r="C49" s="47" t="s">
        <v>28</v>
      </c>
      <c r="D49" s="73">
        <v>1592</v>
      </c>
      <c r="E49" s="35"/>
      <c r="F49" s="35"/>
      <c r="G49" s="35"/>
      <c r="H49" s="35"/>
      <c r="I49" s="13">
        <f>E49+F49-G49+H49</f>
        <v>0</v>
      </c>
      <c r="J49" s="35"/>
      <c r="K49" s="35"/>
      <c r="L49" s="35"/>
      <c r="M49" s="35"/>
      <c r="N49" s="18">
        <f>J49+K49-L49+M49</f>
        <v>0</v>
      </c>
    </row>
    <row r="50" spans="1:14" ht="18" customHeight="1" x14ac:dyDescent="0.25">
      <c r="C50" s="16"/>
      <c r="D50" s="72"/>
      <c r="E50" s="23"/>
      <c r="F50" s="13"/>
      <c r="G50" s="13"/>
      <c r="H50" s="13"/>
      <c r="I50" s="13"/>
      <c r="J50" s="13"/>
      <c r="K50" s="13"/>
      <c r="L50" s="13"/>
      <c r="M50" s="13"/>
      <c r="N50" s="18"/>
    </row>
    <row r="51" spans="1:14" ht="18" customHeight="1" x14ac:dyDescent="0.25">
      <c r="A51" s="24"/>
      <c r="B51" s="24"/>
      <c r="C51" s="25" t="s">
        <v>29</v>
      </c>
      <c r="D51" s="72"/>
      <c r="E51" s="23">
        <f t="shared" ref="E51:N51" si="3" xml:space="preserve"> SUM(E48:E49,E46,)</f>
        <v>508490</v>
      </c>
      <c r="F51" s="13">
        <f t="shared" si="3"/>
        <v>86708</v>
      </c>
      <c r="G51" s="13">
        <f t="shared" si="3"/>
        <v>0</v>
      </c>
      <c r="H51" s="13">
        <f t="shared" si="3"/>
        <v>0</v>
      </c>
      <c r="I51" s="13">
        <f t="shared" si="3"/>
        <v>595198</v>
      </c>
      <c r="J51" s="13">
        <f t="shared" si="3"/>
        <v>20720.989999999998</v>
      </c>
      <c r="K51" s="13">
        <f t="shared" si="3"/>
        <v>6489.91</v>
      </c>
      <c r="L51" s="13">
        <f t="shared" si="3"/>
        <v>0</v>
      </c>
      <c r="M51" s="13">
        <f t="shared" si="3"/>
        <v>0</v>
      </c>
      <c r="N51" s="18">
        <f t="shared" si="3"/>
        <v>27210.9</v>
      </c>
    </row>
    <row r="52" spans="1:14" ht="18" customHeight="1" x14ac:dyDescent="0.25">
      <c r="A52" s="52"/>
      <c r="B52" s="52"/>
      <c r="C52" s="25" t="s">
        <v>30</v>
      </c>
      <c r="D52" s="74"/>
      <c r="E52" s="53">
        <f t="shared" ref="E52:N52" si="4">SUM(E24:E44)+E48+E49</f>
        <v>508490</v>
      </c>
      <c r="F52" s="54">
        <f t="shared" si="4"/>
        <v>86708</v>
      </c>
      <c r="G52" s="54">
        <f t="shared" si="4"/>
        <v>0</v>
      </c>
      <c r="H52" s="54">
        <f t="shared" si="4"/>
        <v>0</v>
      </c>
      <c r="I52" s="54">
        <f t="shared" si="4"/>
        <v>595198</v>
      </c>
      <c r="J52" s="54">
        <f t="shared" si="4"/>
        <v>20720.989999999998</v>
      </c>
      <c r="K52" s="54">
        <f t="shared" si="4"/>
        <v>6489.91</v>
      </c>
      <c r="L52" s="54">
        <f t="shared" si="4"/>
        <v>0</v>
      </c>
      <c r="M52" s="54">
        <f t="shared" si="4"/>
        <v>0</v>
      </c>
      <c r="N52" s="55">
        <f t="shared" si="4"/>
        <v>27210.9</v>
      </c>
    </row>
    <row r="53" spans="1:14" ht="18" customHeight="1" thickBot="1" x14ac:dyDescent="0.3">
      <c r="C53" s="16"/>
      <c r="D53" s="72"/>
      <c r="E53" s="23"/>
      <c r="F53" s="13"/>
      <c r="G53" s="13"/>
      <c r="H53" s="13"/>
      <c r="I53" s="13"/>
      <c r="J53" s="13"/>
      <c r="K53" s="13"/>
      <c r="L53" s="13"/>
      <c r="M53" s="13"/>
      <c r="N53" s="18"/>
    </row>
    <row r="54" spans="1:14" ht="18" customHeight="1" x14ac:dyDescent="0.25">
      <c r="C54" s="47" t="s">
        <v>31</v>
      </c>
      <c r="D54" s="71">
        <v>1568</v>
      </c>
      <c r="E54" s="42">
        <v>290165.28000000003</v>
      </c>
      <c r="F54" s="43"/>
      <c r="G54" s="43">
        <v>185976</v>
      </c>
      <c r="H54" s="43">
        <f>-E54+G54</f>
        <v>-104189.28000000003</v>
      </c>
      <c r="I54" s="13">
        <f>E54+F54-G54+H54</f>
        <v>0</v>
      </c>
      <c r="J54" s="41">
        <v>9001.17</v>
      </c>
      <c r="K54" s="43">
        <f>3456.56+2089</f>
        <v>5545.5599999999995</v>
      </c>
      <c r="L54" s="43">
        <f>3476+2089</f>
        <v>5565</v>
      </c>
      <c r="M54" s="43">
        <v>-8982</v>
      </c>
      <c r="N54" s="18">
        <f>J54+K54-L54+M54</f>
        <v>-0.27000000000043656</v>
      </c>
    </row>
    <row r="55" spans="1:14" ht="18" customHeight="1" x14ac:dyDescent="0.25">
      <c r="C55" s="56"/>
      <c r="D55" s="75"/>
      <c r="E55" s="23"/>
      <c r="F55" s="13"/>
      <c r="G55" s="13"/>
      <c r="H55" s="13"/>
      <c r="I55" s="13"/>
      <c r="J55" s="13"/>
      <c r="K55" s="13"/>
      <c r="L55" s="13"/>
      <c r="M55" s="13"/>
      <c r="N55" s="18"/>
    </row>
    <row r="56" spans="1:14" ht="18" customHeight="1" x14ac:dyDescent="0.25">
      <c r="C56" s="56"/>
      <c r="D56" s="75"/>
      <c r="E56" s="23"/>
      <c r="F56" s="13"/>
      <c r="G56" s="13"/>
      <c r="H56" s="13"/>
      <c r="I56" s="13"/>
      <c r="J56" s="13"/>
      <c r="K56" s="13"/>
      <c r="L56" s="13"/>
      <c r="M56" s="13"/>
      <c r="N56" s="18"/>
    </row>
    <row r="57" spans="1:14" ht="18" customHeight="1" x14ac:dyDescent="0.25">
      <c r="A57" s="33"/>
      <c r="B57" s="33"/>
      <c r="C57" s="25" t="s">
        <v>32</v>
      </c>
      <c r="D57" s="74"/>
      <c r="E57" s="54">
        <f t="shared" ref="E57:N57" si="5">E52+E54</f>
        <v>798655.28</v>
      </c>
      <c r="F57" s="54">
        <f t="shared" si="5"/>
        <v>86708</v>
      </c>
      <c r="G57" s="54">
        <f t="shared" si="5"/>
        <v>185976</v>
      </c>
      <c r="H57" s="54">
        <f t="shared" si="5"/>
        <v>-104189.28000000003</v>
      </c>
      <c r="I57" s="54">
        <f t="shared" si="5"/>
        <v>595198</v>
      </c>
      <c r="J57" s="54">
        <f t="shared" si="5"/>
        <v>29722.159999999996</v>
      </c>
      <c r="K57" s="54">
        <f t="shared" si="5"/>
        <v>12035.47</v>
      </c>
      <c r="L57" s="54">
        <f t="shared" si="5"/>
        <v>5565</v>
      </c>
      <c r="M57" s="54">
        <f t="shared" si="5"/>
        <v>-8982</v>
      </c>
      <c r="N57" s="55">
        <f t="shared" si="5"/>
        <v>27210.63</v>
      </c>
    </row>
    <row r="58" spans="1:14" ht="18" customHeight="1" thickBot="1" x14ac:dyDescent="0.3">
      <c r="C58" s="16"/>
      <c r="D58" s="72"/>
      <c r="E58" s="23"/>
      <c r="F58" s="13"/>
      <c r="G58" s="13"/>
      <c r="H58" s="13"/>
      <c r="I58" s="13"/>
      <c r="J58" s="13"/>
      <c r="K58" s="13"/>
      <c r="L58" s="13"/>
      <c r="M58" s="13"/>
      <c r="N58" s="18"/>
    </row>
    <row r="59" spans="1:14" ht="18" customHeight="1" thickBot="1" x14ac:dyDescent="0.3">
      <c r="C59" s="16" t="s">
        <v>33</v>
      </c>
      <c r="D59" s="71">
        <v>1522</v>
      </c>
      <c r="E59" s="35"/>
      <c r="F59" s="35"/>
      <c r="G59" s="35"/>
      <c r="H59" s="35"/>
      <c r="I59" s="13">
        <f>E59+F59-G59+H59</f>
        <v>0</v>
      </c>
      <c r="J59" s="35"/>
      <c r="K59" s="35"/>
      <c r="L59" s="35"/>
      <c r="M59" s="35"/>
      <c r="N59" s="18">
        <f>J59+K59-L59+M59</f>
        <v>0</v>
      </c>
    </row>
    <row r="60" spans="1:14" ht="18" customHeight="1" thickBot="1" x14ac:dyDescent="0.3">
      <c r="C60" s="16" t="s">
        <v>34</v>
      </c>
      <c r="D60" s="71">
        <v>1522</v>
      </c>
      <c r="E60" s="35"/>
      <c r="F60" s="35"/>
      <c r="G60" s="35"/>
      <c r="H60" s="35"/>
      <c r="I60" s="13">
        <f>E60+F60-G60+H60</f>
        <v>0</v>
      </c>
      <c r="J60" s="35"/>
      <c r="K60" s="35"/>
      <c r="L60" s="35"/>
      <c r="M60" s="35"/>
      <c r="N60" s="18">
        <f>J60+K60-L60+M60</f>
        <v>0</v>
      </c>
    </row>
    <row r="61" spans="1:14" ht="18" customHeight="1" thickBot="1" x14ac:dyDescent="0.3">
      <c r="C61" s="16" t="s">
        <v>35</v>
      </c>
      <c r="D61" s="71">
        <v>1531</v>
      </c>
      <c r="E61" s="57"/>
      <c r="F61" s="43"/>
      <c r="G61" s="43"/>
      <c r="H61" s="43"/>
      <c r="I61" s="13">
        <f t="shared" ref="I61:I70" si="6">E61+F61-G61+H61</f>
        <v>0</v>
      </c>
      <c r="J61" s="43"/>
      <c r="K61" s="43"/>
      <c r="L61" s="43"/>
      <c r="M61" s="43"/>
      <c r="N61" s="18">
        <f t="shared" ref="N61:N70" si="7">J61+K61-L61+M61</f>
        <v>0</v>
      </c>
    </row>
    <row r="62" spans="1:14" ht="18" customHeight="1" thickBot="1" x14ac:dyDescent="0.3">
      <c r="C62" s="16" t="s">
        <v>36</v>
      </c>
      <c r="D62" s="71">
        <v>1532</v>
      </c>
      <c r="E62" s="57"/>
      <c r="F62" s="43"/>
      <c r="G62" s="43"/>
      <c r="H62" s="43"/>
      <c r="I62" s="13">
        <f t="shared" si="6"/>
        <v>0</v>
      </c>
      <c r="J62" s="43"/>
      <c r="K62" s="43"/>
      <c r="L62" s="43"/>
      <c r="M62" s="43"/>
      <c r="N62" s="18">
        <f t="shared" si="7"/>
        <v>0</v>
      </c>
    </row>
    <row r="63" spans="1:14" ht="18" customHeight="1" thickBot="1" x14ac:dyDescent="0.3">
      <c r="C63" s="16" t="s">
        <v>37</v>
      </c>
      <c r="D63" s="71">
        <v>1533</v>
      </c>
      <c r="E63" s="57"/>
      <c r="F63" s="43"/>
      <c r="G63" s="43"/>
      <c r="H63" s="43"/>
      <c r="I63" s="13">
        <f t="shared" si="6"/>
        <v>0</v>
      </c>
      <c r="J63" s="43"/>
      <c r="K63" s="43"/>
      <c r="L63" s="43"/>
      <c r="M63" s="43"/>
      <c r="N63" s="18">
        <f t="shared" si="7"/>
        <v>0</v>
      </c>
    </row>
    <row r="64" spans="1:14" ht="18" customHeight="1" thickBot="1" x14ac:dyDescent="0.3">
      <c r="C64" s="16" t="s">
        <v>38</v>
      </c>
      <c r="D64" s="71">
        <v>1534</v>
      </c>
      <c r="E64" s="57"/>
      <c r="F64" s="43"/>
      <c r="G64" s="43"/>
      <c r="H64" s="43"/>
      <c r="I64" s="13">
        <f t="shared" si="6"/>
        <v>0</v>
      </c>
      <c r="J64" s="43"/>
      <c r="K64" s="43"/>
      <c r="L64" s="43"/>
      <c r="M64" s="43"/>
      <c r="N64" s="18">
        <f t="shared" si="7"/>
        <v>0</v>
      </c>
    </row>
    <row r="65" spans="3:14" ht="18" customHeight="1" thickBot="1" x14ac:dyDescent="0.3">
      <c r="C65" s="16" t="s">
        <v>39</v>
      </c>
      <c r="D65" s="71">
        <v>1535</v>
      </c>
      <c r="E65" s="57"/>
      <c r="F65" s="43"/>
      <c r="G65" s="43"/>
      <c r="H65" s="43"/>
      <c r="I65" s="13">
        <f t="shared" si="6"/>
        <v>0</v>
      </c>
      <c r="J65" s="43"/>
      <c r="K65" s="43"/>
      <c r="L65" s="43"/>
      <c r="M65" s="43"/>
      <c r="N65" s="18">
        <f t="shared" si="7"/>
        <v>0</v>
      </c>
    </row>
    <row r="66" spans="3:14" ht="18" customHeight="1" thickBot="1" x14ac:dyDescent="0.3">
      <c r="C66" s="16" t="s">
        <v>40</v>
      </c>
      <c r="D66" s="71">
        <v>1536</v>
      </c>
      <c r="E66" s="57"/>
      <c r="F66" s="43"/>
      <c r="G66" s="43"/>
      <c r="H66" s="43"/>
      <c r="I66" s="13">
        <f t="shared" si="6"/>
        <v>0</v>
      </c>
      <c r="J66" s="43"/>
      <c r="K66" s="43"/>
      <c r="L66" s="43"/>
      <c r="M66" s="43"/>
      <c r="N66" s="18">
        <f t="shared" si="7"/>
        <v>0</v>
      </c>
    </row>
    <row r="67" spans="3:14" ht="18" customHeight="1" thickBot="1" x14ac:dyDescent="0.3">
      <c r="C67" s="16" t="s">
        <v>41</v>
      </c>
      <c r="D67" s="71">
        <v>1555</v>
      </c>
      <c r="E67" s="42"/>
      <c r="F67" s="43"/>
      <c r="G67" s="43"/>
      <c r="H67" s="43"/>
      <c r="I67" s="13">
        <f t="shared" si="6"/>
        <v>0</v>
      </c>
      <c r="J67" s="43"/>
      <c r="K67" s="22"/>
      <c r="L67" s="22"/>
      <c r="M67" s="22"/>
      <c r="N67" s="18">
        <f t="shared" si="7"/>
        <v>0</v>
      </c>
    </row>
    <row r="68" spans="3:14" ht="18" customHeight="1" thickBot="1" x14ac:dyDescent="0.3">
      <c r="C68" s="16" t="s">
        <v>42</v>
      </c>
      <c r="D68" s="71">
        <v>1555</v>
      </c>
      <c r="E68" s="58"/>
      <c r="F68" s="59"/>
      <c r="G68" s="43"/>
      <c r="H68" s="43"/>
      <c r="I68" s="13">
        <f t="shared" si="6"/>
        <v>0</v>
      </c>
      <c r="J68" s="43"/>
      <c r="K68" s="22"/>
      <c r="L68" s="22"/>
      <c r="M68" s="22"/>
      <c r="N68" s="18">
        <f t="shared" si="7"/>
        <v>0</v>
      </c>
    </row>
    <row r="69" spans="3:14" ht="18" customHeight="1" thickBot="1" x14ac:dyDescent="0.3">
      <c r="C69" s="16" t="s">
        <v>43</v>
      </c>
      <c r="D69" s="71">
        <v>1555</v>
      </c>
      <c r="E69" s="58">
        <v>1898506</v>
      </c>
      <c r="F69" s="59"/>
      <c r="G69" s="43"/>
      <c r="H69" s="43">
        <v>-601334</v>
      </c>
      <c r="I69" s="13">
        <f t="shared" si="6"/>
        <v>1297172</v>
      </c>
      <c r="J69" s="43">
        <f>126159-958.53</f>
        <v>125200.47</v>
      </c>
      <c r="K69" s="22">
        <v>958.53</v>
      </c>
      <c r="L69" s="22"/>
      <c r="M69" s="22"/>
      <c r="N69" s="18">
        <f t="shared" si="7"/>
        <v>126159</v>
      </c>
    </row>
    <row r="70" spans="3:14" ht="18" customHeight="1" thickBot="1" x14ac:dyDescent="0.3">
      <c r="C70" s="16" t="s">
        <v>44</v>
      </c>
      <c r="D70" s="71">
        <v>1556</v>
      </c>
      <c r="E70" s="58"/>
      <c r="F70" s="59"/>
      <c r="G70" s="43"/>
      <c r="H70" s="43"/>
      <c r="I70" s="13">
        <f t="shared" si="6"/>
        <v>0</v>
      </c>
      <c r="J70" s="60"/>
      <c r="K70" s="61"/>
      <c r="L70" s="43"/>
      <c r="M70" s="43"/>
      <c r="N70" s="18">
        <f t="shared" si="7"/>
        <v>0</v>
      </c>
    </row>
    <row r="71" spans="3:14" ht="18" customHeight="1" thickBot="1" x14ac:dyDescent="0.3">
      <c r="C71" s="16" t="s">
        <v>45</v>
      </c>
      <c r="D71" s="71">
        <v>1557</v>
      </c>
      <c r="E71" s="62"/>
      <c r="F71" s="35"/>
      <c r="G71" s="35"/>
      <c r="H71" s="35"/>
      <c r="I71" s="13"/>
      <c r="J71" s="31"/>
      <c r="K71" s="35"/>
      <c r="L71" s="35"/>
      <c r="M71" s="35"/>
      <c r="N71" s="18"/>
    </row>
    <row r="72" spans="3:14" ht="18" customHeight="1" thickBot="1" x14ac:dyDescent="0.3">
      <c r="C72" s="16"/>
      <c r="D72" s="71"/>
      <c r="E72" s="23"/>
      <c r="F72" s="13"/>
      <c r="G72" s="13"/>
      <c r="H72" s="13"/>
      <c r="I72" s="13"/>
      <c r="J72" s="13"/>
      <c r="K72" s="13"/>
      <c r="L72" s="13"/>
      <c r="M72" s="13"/>
      <c r="N72" s="18"/>
    </row>
    <row r="73" spans="3:14" ht="18" customHeight="1" thickBot="1" x14ac:dyDescent="0.3">
      <c r="C73" s="47" t="s">
        <v>46</v>
      </c>
      <c r="D73" s="73">
        <v>1575</v>
      </c>
      <c r="E73" s="57"/>
      <c r="F73" s="43"/>
      <c r="G73" s="43"/>
      <c r="H73" s="43"/>
      <c r="I73" s="13">
        <f>E73+F73-G73+H73</f>
        <v>0</v>
      </c>
      <c r="J73" s="63"/>
      <c r="K73" s="64"/>
      <c r="L73" s="64"/>
      <c r="M73" s="64"/>
      <c r="N73" s="18"/>
    </row>
    <row r="74" spans="3:14" ht="18" customHeight="1" thickBot="1" x14ac:dyDescent="0.3">
      <c r="C74" s="47" t="s">
        <v>47</v>
      </c>
      <c r="D74" s="48">
        <v>1576</v>
      </c>
      <c r="E74" s="57"/>
      <c r="F74" s="43"/>
      <c r="G74" s="43"/>
      <c r="H74" s="43"/>
      <c r="I74" s="13">
        <f>E74+F74-G74+H74</f>
        <v>0</v>
      </c>
      <c r="J74" s="65"/>
      <c r="K74" s="64"/>
      <c r="L74" s="64"/>
      <c r="M74" s="64"/>
      <c r="N74" s="18"/>
    </row>
    <row r="75" spans="3:14" ht="18" customHeight="1" thickBot="1" x14ac:dyDescent="0.3">
      <c r="C75" s="47"/>
      <c r="D75" s="48"/>
      <c r="E75" s="23"/>
      <c r="F75" s="13"/>
      <c r="G75" s="13"/>
      <c r="H75" s="13"/>
      <c r="I75" s="13"/>
      <c r="J75" s="13"/>
      <c r="K75" s="13"/>
      <c r="L75" s="13"/>
      <c r="M75" s="13"/>
      <c r="N75" s="18"/>
    </row>
    <row r="76" spans="3:14" ht="18" customHeight="1" thickBot="1" x14ac:dyDescent="0.3">
      <c r="C76" s="26" t="s">
        <v>48</v>
      </c>
      <c r="D76" s="27">
        <v>1509</v>
      </c>
      <c r="E76" s="66"/>
      <c r="F76" s="67"/>
      <c r="G76" s="68"/>
      <c r="H76" s="68"/>
      <c r="I76" s="69">
        <f>E76+F76-G76+H76</f>
        <v>0</v>
      </c>
      <c r="J76" s="68"/>
      <c r="K76" s="68"/>
      <c r="L76" s="68"/>
      <c r="M76" s="68"/>
      <c r="N76" s="30">
        <f>J76+K76-L76+M76</f>
        <v>0</v>
      </c>
    </row>
    <row r="77" spans="3:14" x14ac:dyDescent="0.25">
      <c r="E77" s="1"/>
      <c r="F77" s="1"/>
      <c r="G77" s="1"/>
      <c r="H77" s="1"/>
      <c r="I77" s="1"/>
      <c r="J77" s="1"/>
      <c r="K77" s="1"/>
      <c r="L77" s="1"/>
      <c r="M77" s="1"/>
      <c r="N77" s="1"/>
    </row>
  </sheetData>
  <mergeCells count="13">
    <mergeCell ref="L20:L22"/>
    <mergeCell ref="M20:M22"/>
    <mergeCell ref="N20:N22"/>
    <mergeCell ref="E19:N19"/>
    <mergeCell ref="C20:C22"/>
    <mergeCell ref="D20:D22"/>
    <mergeCell ref="E20:E22"/>
    <mergeCell ref="F20:F22"/>
    <mergeCell ref="G20:G22"/>
    <mergeCell ref="H20:H22"/>
    <mergeCell ref="I20:I22"/>
    <mergeCell ref="J20:J22"/>
    <mergeCell ref="K20:K22"/>
  </mergeCells>
  <conditionalFormatting sqref="F71:H71 K71:M71">
    <cfRule type="expression" dxfId="18" priority="19">
      <formula>$E$19&lt;2014</formula>
    </cfRule>
  </conditionalFormatting>
  <conditionalFormatting sqref="E38:H38">
    <cfRule type="expression" dxfId="17" priority="18">
      <formula>$E$19&lt;2014</formula>
    </cfRule>
  </conditionalFormatting>
  <conditionalFormatting sqref="J38:M38">
    <cfRule type="expression" dxfId="16" priority="17">
      <formula>$E$19&lt;2014</formula>
    </cfRule>
  </conditionalFormatting>
  <conditionalFormatting sqref="E60">
    <cfRule type="expression" dxfId="15" priority="11">
      <formula>$E$19&lt;2014</formula>
    </cfRule>
  </conditionalFormatting>
  <conditionalFormatting sqref="J59:L60">
    <cfRule type="expression" dxfId="14" priority="16">
      <formula>$E$19&lt;2014</formula>
    </cfRule>
  </conditionalFormatting>
  <conditionalFormatting sqref="M59">
    <cfRule type="expression" dxfId="13" priority="15">
      <formula>$E$19&lt;2014</formula>
    </cfRule>
  </conditionalFormatting>
  <conditionalFormatting sqref="M60">
    <cfRule type="expression" dxfId="12" priority="14">
      <formula>$E$19&lt;2014</formula>
    </cfRule>
  </conditionalFormatting>
  <conditionalFormatting sqref="E59">
    <cfRule type="expression" dxfId="11" priority="13">
      <formula>$E$19&lt;2014</formula>
    </cfRule>
  </conditionalFormatting>
  <conditionalFormatting sqref="F59:H60">
    <cfRule type="expression" dxfId="10" priority="12">
      <formula>$E$19&lt;2014</formula>
    </cfRule>
  </conditionalFormatting>
  <conditionalFormatting sqref="J25:M26">
    <cfRule type="expression" dxfId="9" priority="10">
      <formula>$E$19&lt;2014</formula>
    </cfRule>
  </conditionalFormatting>
  <conditionalFormatting sqref="E25:H26">
    <cfRule type="expression" dxfId="8" priority="9">
      <formula>$E$19&lt;2014</formula>
    </cfRule>
  </conditionalFormatting>
  <conditionalFormatting sqref="E49:H49">
    <cfRule type="expression" dxfId="7" priority="8">
      <formula>$E$19&lt;2014</formula>
    </cfRule>
  </conditionalFormatting>
  <conditionalFormatting sqref="J49:M49">
    <cfRule type="expression" dxfId="6" priority="7">
      <formula>$E$19&lt;2014</formula>
    </cfRule>
  </conditionalFormatting>
  <conditionalFormatting sqref="E27:H27">
    <cfRule type="expression" dxfId="5" priority="6">
      <formula>$E$19&lt;2014</formula>
    </cfRule>
  </conditionalFormatting>
  <conditionalFormatting sqref="J27:M27">
    <cfRule type="expression" dxfId="4" priority="5">
      <formula>$E$19&lt;2014</formula>
    </cfRule>
  </conditionalFormatting>
  <conditionalFormatting sqref="E28:H28">
    <cfRule type="expression" dxfId="3" priority="4">
      <formula>$E$19&lt;2014</formula>
    </cfRule>
  </conditionalFormatting>
  <conditionalFormatting sqref="J28:M28">
    <cfRule type="expression" dxfId="2" priority="3">
      <formula>$E$19&lt;2014</formula>
    </cfRule>
  </conditionalFormatting>
  <conditionalFormatting sqref="E29:H29">
    <cfRule type="expression" dxfId="1" priority="2">
      <formula>$E$19&lt;2014</formula>
    </cfRule>
  </conditionalFormatting>
  <conditionalFormatting sqref="J29:M29">
    <cfRule type="expression" dxfId="0" priority="1">
      <formula>$E$19&lt;2014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Group1 1595(2015) -2015balances</vt:lpstr>
      <vt:lpstr>Group2 - 2015balances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Deak,Laura</dc:creator>
  <cp:lastModifiedBy>Deak,Laura</cp:lastModifiedBy>
  <dcterms:created xsi:type="dcterms:W3CDTF">2022-07-28T19:26:36Z</dcterms:created>
  <dcterms:modified xsi:type="dcterms:W3CDTF">2022-08-10T13:39:27Z</dcterms:modified>
</cp:coreProperties>
</file>